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ttps://o365ucr-my.sharepoint.com/personal/mmciv001_ucr_edu/Documents/Desktop/"/>
    </mc:Choice>
  </mc:AlternateContent>
  <bookViews>
    <workbookView xWindow="0" yWindow="0" windowWidth="31860" windowHeight="13530" tabRatio="874" activeTab="2"/>
  </bookViews>
  <sheets>
    <sheet name="Overview" sheetId="63" r:id="rId1"/>
    <sheet name="Relative Weights" sheetId="46" r:id="rId2"/>
    <sheet name="RW History" sheetId="60" r:id="rId3"/>
    <sheet name="FTSE Summary" sheetId="47" r:id="rId4"/>
    <sheet name="Discipline Summary" sheetId="48" r:id="rId5"/>
    <sheet name="Discipline Analysis" sheetId="49" r:id="rId6"/>
    <sheet name="UTA" sheetId="6" r:id="rId7"/>
    <sheet name="UT" sheetId="9" r:id="rId8"/>
    <sheet name="UTD" sheetId="10" r:id="rId9"/>
    <sheet name="UTEP" sheetId="11" r:id="rId10"/>
    <sheet name="UTRGV" sheetId="12" r:id="rId11"/>
    <sheet name="UTPB" sheetId="14" r:id="rId12"/>
    <sheet name="UTSA" sheetId="15" r:id="rId13"/>
    <sheet name="UTT" sheetId="16" r:id="rId14"/>
    <sheet name="TAMU" sheetId="17" r:id="rId15"/>
    <sheet name="TAMUG" sheetId="18" r:id="rId16"/>
    <sheet name="PVAMU" sheetId="19" r:id="rId17"/>
    <sheet name="TAR" sheetId="20" r:id="rId18"/>
    <sheet name="TAMUCT" sheetId="57" r:id="rId19"/>
    <sheet name="TAMUCC" sheetId="21" r:id="rId20"/>
    <sheet name="TAMUK" sheetId="22" r:id="rId21"/>
    <sheet name="TAMUSA" sheetId="62" r:id="rId22"/>
    <sheet name="TAMIU" sheetId="23" r:id="rId23"/>
    <sheet name="WTAMU" sheetId="24" r:id="rId24"/>
    <sheet name="TAMUC" sheetId="25" r:id="rId25"/>
    <sheet name="TAMUT" sheetId="26" r:id="rId26"/>
    <sheet name="UH" sheetId="27" r:id="rId27"/>
    <sheet name="UHCL" sheetId="28" r:id="rId28"/>
    <sheet name="UHD" sheetId="29" r:id="rId29"/>
    <sheet name="UHV" sheetId="30" r:id="rId30"/>
    <sheet name="MID" sheetId="31" r:id="rId31"/>
    <sheet name="UNT" sheetId="32" r:id="rId32"/>
    <sheet name="UNTD" sheetId="59" r:id="rId33"/>
    <sheet name="SFASU" sheetId="33" r:id="rId34"/>
    <sheet name="TSU" sheetId="34" r:id="rId35"/>
    <sheet name="TTU" sheetId="35" r:id="rId36"/>
    <sheet name="ASU" sheetId="36" r:id="rId37"/>
    <sheet name="TWU" sheetId="37" r:id="rId38"/>
    <sheet name="LU" sheetId="38" r:id="rId39"/>
    <sheet name="SHSU" sheetId="39" r:id="rId40"/>
    <sheet name="TXST" sheetId="40" r:id="rId41"/>
    <sheet name="SRSU" sheetId="41" r:id="rId42"/>
    <sheet name="Total" sheetId="44" r:id="rId43"/>
    <sheet name="Data" sheetId="56" r:id="rId44"/>
  </sheets>
  <externalReferences>
    <externalReference r:id="rId45"/>
  </externalReferences>
  <definedNames>
    <definedName name="_xlnm._FilterDatabase" localSheetId="43" hidden="1">Data!$HP$1:$QD$38</definedName>
    <definedName name="_xlnm._FilterDatabase" localSheetId="2" hidden="1">'RW History'!$A$2:$Q$108</definedName>
    <definedName name="Appendix_H" localSheetId="21">#REF!</definedName>
    <definedName name="Appendix_H">#REF!</definedName>
    <definedName name="Broadway_AP_FRP_CostStudy_Data" localSheetId="43" hidden="1">Data!#REF!</definedName>
    <definedName name="HR">Data!$T$5</definedName>
    <definedName name="_xlnm.Print_Area" localSheetId="5">'Discipline Analysis'!$A$1:$AR$127</definedName>
    <definedName name="_xlnm.Print_Area" localSheetId="1">'Relative Weights'!$A$1:$H$242</definedName>
    <definedName name="_xlnm.Print_Titles" localSheetId="2">'RW History'!#REF!</definedName>
    <definedName name="Z_0D6A04B5_CD00_4F77_ACC7_14DAB17FC792_.wvu.Cols" localSheetId="5" hidden="1">'Discipline Analysis'!#REF!</definedName>
    <definedName name="Z_0D6A04B5_CD00_4F77_ACC7_14DAB17FC792_.wvu.Cols" localSheetId="3" hidden="1">'FTSE Summary'!#REF!</definedName>
    <definedName name="Z_0D6A04B5_CD00_4F77_ACC7_14DAB17FC792_.wvu.PrintArea" localSheetId="5" hidden="1">'Discipline Analysis'!$J$3:$O$43</definedName>
    <definedName name="Z_0D6A04B5_CD00_4F77_ACC7_14DAB17FC792_.wvu.PrintArea" localSheetId="3" hidden="1">'FTSE Summary'!$A$3:$D$42</definedName>
    <definedName name="Z_0D6A04B5_CD00_4F77_ACC7_14DAB17FC792_.wvu.PrintTitles" localSheetId="5" hidden="1">'Discipline Analysis'!$A:$A</definedName>
    <definedName name="Z_0D6A04B5_CD00_4F77_ACC7_14DAB17FC792_.wvu.Rows" localSheetId="4" hidden="1">'Discipline Summary'!#REF!</definedName>
    <definedName name="Z_1442A549_9D6B_46D7_B55A_ADB7B4A9530B_.wvu.Cols" localSheetId="5" hidden="1">'Discipline Analysis'!#REF!</definedName>
    <definedName name="Z_1442A549_9D6B_46D7_B55A_ADB7B4A9530B_.wvu.Cols" localSheetId="3" hidden="1">'FTSE Summary'!#REF!</definedName>
    <definedName name="Z_1442A549_9D6B_46D7_B55A_ADB7B4A9530B_.wvu.PrintArea" localSheetId="5" hidden="1">'Discipline Analysis'!$J$3:$O$43</definedName>
    <definedName name="Z_1442A549_9D6B_46D7_B55A_ADB7B4A9530B_.wvu.PrintArea" localSheetId="3" hidden="1">'FTSE Summary'!$A$3:$D$42</definedName>
    <definedName name="Z_1442A549_9D6B_46D7_B55A_ADB7B4A9530B_.wvu.PrintTitles" localSheetId="5" hidden="1">'Discipline Analysis'!$A:$A</definedName>
    <definedName name="Z_1442A549_9D6B_46D7_B55A_ADB7B4A9530B_.wvu.Rows" localSheetId="4" hidden="1">'Discipline Summary'!#REF!</definedName>
    <definedName name="Z_1FFC368C_FAAC_4C27_917C_33EB7F20D079_.wvu.PrintTitles" hidden="1">[1]Midwestern!$A$1:$B$65536,[1]Midwestern!$A$1:$IV$7</definedName>
    <definedName name="Z_27F9E306_C248_45F3_84A0_232BF88FD190_.wvu.Cols" localSheetId="5" hidden="1">'Discipline Analysis'!#REF!</definedName>
    <definedName name="Z_27F9E306_C248_45F3_84A0_232BF88FD190_.wvu.Cols" localSheetId="3" hidden="1">'FTSE Summary'!#REF!</definedName>
    <definedName name="Z_27F9E306_C248_45F3_84A0_232BF88FD190_.wvu.PrintArea" localSheetId="5" hidden="1">'Discipline Analysis'!$J$3:$O$43</definedName>
    <definedName name="Z_27F9E306_C248_45F3_84A0_232BF88FD190_.wvu.PrintArea" localSheetId="3" hidden="1">'FTSE Summary'!$A$3:$D$42</definedName>
    <definedName name="Z_27F9E306_C248_45F3_84A0_232BF88FD190_.wvu.PrintTitles" localSheetId="5" hidden="1">'Discipline Analysis'!$A:$A</definedName>
    <definedName name="Z_27F9E306_C248_45F3_84A0_232BF88FD190_.wvu.Rows" localSheetId="4" hidden="1">'Discipline Summary'!#REF!</definedName>
    <definedName name="Z_390E69FE_30BF_46A8_BB03_D0C9901EA0FB_.wvu.PrintTitles" hidden="1">[1]Midwestern!$A$1:$B$65536,[1]Midwestern!$A$1:$IV$7</definedName>
    <definedName name="Z_4AC09102_7151_4BC1_97EC_C57915589D6D_.wvu.PrintTitles" hidden="1">[1]Midwestern!$A$1:$B$65536,[1]Midwestern!$A$1:$IV$7</definedName>
    <definedName name="Z_57E1A335_6562_424D_B12F_A80F8D222AC3_.wvu.Cols" localSheetId="5" hidden="1">'Discipline Analysis'!#REF!</definedName>
    <definedName name="Z_57E1A335_6562_424D_B12F_A80F8D222AC3_.wvu.Cols" localSheetId="3" hidden="1">'FTSE Summary'!#REF!</definedName>
    <definedName name="Z_57E1A335_6562_424D_B12F_A80F8D222AC3_.wvu.PrintArea" localSheetId="5" hidden="1">'Discipline Analysis'!$J$3:$O$43</definedName>
    <definedName name="Z_57E1A335_6562_424D_B12F_A80F8D222AC3_.wvu.PrintArea" localSheetId="3" hidden="1">'FTSE Summary'!$A$3:$D$42</definedName>
    <definedName name="Z_57E1A335_6562_424D_B12F_A80F8D222AC3_.wvu.PrintTitles" localSheetId="5" hidden="1">'Discipline Analysis'!$A:$A</definedName>
    <definedName name="Z_57E1A335_6562_424D_B12F_A80F8D222AC3_.wvu.Rows" localSheetId="4" hidden="1">'Discipline Summary'!#REF!</definedName>
    <definedName name="Z_59C042EE_7BE0_46D7_83D3_48C0860AA9B7_.wvu.PrintTitles" hidden="1">[1]Midwestern!$A$1:$B$65536,[1]Midwestern!$A$1:$IV$7</definedName>
    <definedName name="Z_5DB122DC_76B1_4E56_B2C5_DC5B34D3FE31_.wvu.PrintTitles" hidden="1">[1]Midwestern!$A$1:$B$65536,[1]Midwestern!$A$1:$IV$7</definedName>
    <definedName name="Z_69CC68D0_7082_4F65_9ED7_9A6C423E431E_.wvu.Cols" localSheetId="5" hidden="1">'Discipline Analysis'!#REF!</definedName>
    <definedName name="Z_69CC68D0_7082_4F65_9ED7_9A6C423E431E_.wvu.Cols" localSheetId="3" hidden="1">'FTSE Summary'!#REF!</definedName>
    <definedName name="Z_69CC68D0_7082_4F65_9ED7_9A6C423E431E_.wvu.PrintArea" localSheetId="5" hidden="1">'Discipline Analysis'!$J$3:$O$43</definedName>
    <definedName name="Z_69CC68D0_7082_4F65_9ED7_9A6C423E431E_.wvu.PrintArea" localSheetId="3" hidden="1">'FTSE Summary'!$A$3:$D$42</definedName>
    <definedName name="Z_69CC68D0_7082_4F65_9ED7_9A6C423E431E_.wvu.PrintTitles" localSheetId="5" hidden="1">'Discipline Analysis'!$A:$A</definedName>
    <definedName name="Z_69CC68D0_7082_4F65_9ED7_9A6C423E431E_.wvu.Rows" localSheetId="4" hidden="1">'Discipline Summary'!#REF!</definedName>
    <definedName name="Z_781B0C7D_37AB_45AA_97DE_651E544B0900_.wvu.Cols" localSheetId="5" hidden="1">'Discipline Analysis'!#REF!</definedName>
    <definedName name="Z_781B0C7D_37AB_45AA_97DE_651E544B0900_.wvu.Cols" localSheetId="3" hidden="1">'FTSE Summary'!#REF!</definedName>
    <definedName name="Z_781B0C7D_37AB_45AA_97DE_651E544B0900_.wvu.PrintArea" localSheetId="5" hidden="1">'Discipline Analysis'!$J$3:$O$43</definedName>
    <definedName name="Z_781B0C7D_37AB_45AA_97DE_651E544B0900_.wvu.PrintArea" localSheetId="3" hidden="1">'FTSE Summary'!$A$3:$D$42</definedName>
    <definedName name="Z_781B0C7D_37AB_45AA_97DE_651E544B0900_.wvu.PrintTitles" localSheetId="5" hidden="1">'Discipline Analysis'!$A:$A</definedName>
    <definedName name="Z_781B0C7D_37AB_45AA_97DE_651E544B0900_.wvu.Rows" localSheetId="4" hidden="1">'Discipline Summary'!#REF!</definedName>
    <definedName name="Z_7D803815_A672_4AF4_B4A6_9CDBE1923F20_.wvu.Cols" localSheetId="5" hidden="1">'Discipline Analysis'!#REF!</definedName>
    <definedName name="Z_7D803815_A672_4AF4_B4A6_9CDBE1923F20_.wvu.Cols" localSheetId="3" hidden="1">'FTSE Summary'!#REF!</definedName>
    <definedName name="Z_7D803815_A672_4AF4_B4A6_9CDBE1923F20_.wvu.PrintArea" localSheetId="5" hidden="1">'Discipline Analysis'!$J$3:$O$43</definedName>
    <definedName name="Z_7D803815_A672_4AF4_B4A6_9CDBE1923F20_.wvu.PrintArea" localSheetId="3" hidden="1">'FTSE Summary'!$A$3:$D$42</definedName>
    <definedName name="Z_7D803815_A672_4AF4_B4A6_9CDBE1923F20_.wvu.PrintTitles" localSheetId="5" hidden="1">'Discipline Analysis'!$A:$A</definedName>
    <definedName name="Z_7D803815_A672_4AF4_B4A6_9CDBE1923F20_.wvu.Rows" localSheetId="4" hidden="1">'Discipline Summary'!#REF!</definedName>
    <definedName name="Z_7E968537_F35A_46C0_AAAE_B8F2523DE409_.wvu.PrintTitles" hidden="1">[1]Midwestern!$A$1:$B$65536,[1]Midwestern!$A$1:$IV$7</definedName>
    <definedName name="Z_82F62AED_BF08_430C_AFEF_890DA166D88D_.wvu.Cols" localSheetId="5" hidden="1">'Discipline Analysis'!#REF!</definedName>
    <definedName name="Z_82F62AED_BF08_430C_AFEF_890DA166D88D_.wvu.Cols" localSheetId="3" hidden="1">'FTSE Summary'!#REF!</definedName>
    <definedName name="Z_82F62AED_BF08_430C_AFEF_890DA166D88D_.wvu.PrintArea" localSheetId="5" hidden="1">'Discipline Analysis'!$J$3:$O$43</definedName>
    <definedName name="Z_82F62AED_BF08_430C_AFEF_890DA166D88D_.wvu.PrintArea" localSheetId="3" hidden="1">'FTSE Summary'!$A$3:$D$42</definedName>
    <definedName name="Z_82F62AED_BF08_430C_AFEF_890DA166D88D_.wvu.PrintTitles" localSheetId="5" hidden="1">'Discipline Analysis'!$A:$A</definedName>
    <definedName name="Z_82F62AED_BF08_430C_AFEF_890DA166D88D_.wvu.Rows" localSheetId="4" hidden="1">'Discipline Summary'!#REF!</definedName>
    <definedName name="Z_999D944D_85B2_4CAE_97DA_DC2EB4BF0AB0_.wvu.PrintTitles" hidden="1">[1]Midwestern!$A$1:$B$65536,[1]Midwestern!$A$1:$IV$7</definedName>
    <definedName name="Z_9A9AF875_8B7A_4EA5_9837_BF2AFF98C487_.wvu.PrintTitles" hidden="1">[1]Midwestern!$A$1:$B$65536,[1]Midwestern!$A$1:$IV$7</definedName>
    <definedName name="Z_AF3AF677_0F2D_4D70_91F8_671ED83C9C84_.wvu.Cols" localSheetId="5" hidden="1">'Discipline Analysis'!#REF!</definedName>
    <definedName name="Z_AF3AF677_0F2D_4D70_91F8_671ED83C9C84_.wvu.Cols" localSheetId="3" hidden="1">'FTSE Summary'!#REF!</definedName>
    <definedName name="Z_AF3AF677_0F2D_4D70_91F8_671ED83C9C84_.wvu.PrintArea" localSheetId="5" hidden="1">'Discipline Analysis'!$J$3:$O$43</definedName>
    <definedName name="Z_AF3AF677_0F2D_4D70_91F8_671ED83C9C84_.wvu.PrintArea" localSheetId="3" hidden="1">'FTSE Summary'!$A$3:$D$42</definedName>
    <definedName name="Z_AF3AF677_0F2D_4D70_91F8_671ED83C9C84_.wvu.PrintTitles" localSheetId="5" hidden="1">'Discipline Analysis'!$A:$A</definedName>
    <definedName name="Z_AF3AF677_0F2D_4D70_91F8_671ED83C9C84_.wvu.Rows" localSheetId="4" hidden="1">'Discipline Summary'!#REF!</definedName>
    <definedName name="Z_AF9FC034_FEF6_4E81_8E7C_0BEB1839439D_.wvu.Cols" localSheetId="5" hidden="1">'Discipline Analysis'!#REF!</definedName>
    <definedName name="Z_AF9FC034_FEF6_4E81_8E7C_0BEB1839439D_.wvu.Cols" localSheetId="3" hidden="1">'FTSE Summary'!#REF!</definedName>
    <definedName name="Z_AF9FC034_FEF6_4E81_8E7C_0BEB1839439D_.wvu.PrintArea" localSheetId="5" hidden="1">'Discipline Analysis'!$J$3:$O$43</definedName>
    <definedName name="Z_AF9FC034_FEF6_4E81_8E7C_0BEB1839439D_.wvu.PrintArea" localSheetId="3" hidden="1">'FTSE Summary'!$A$3:$D$42</definedName>
    <definedName name="Z_AF9FC034_FEF6_4E81_8E7C_0BEB1839439D_.wvu.PrintTitles" localSheetId="5" hidden="1">'Discipline Analysis'!$A:$A</definedName>
    <definedName name="Z_AF9FC034_FEF6_4E81_8E7C_0BEB1839439D_.wvu.Rows" localSheetId="4" hidden="1">'Discipline Summary'!#REF!</definedName>
    <definedName name="Z_B99B5CD3_BE57_4246_AEBD_EF88E268CAAA_.wvu.Cols" localSheetId="5" hidden="1">'Discipline Analysis'!#REF!</definedName>
    <definedName name="Z_B99B5CD3_BE57_4246_AEBD_EF88E268CAAA_.wvu.Cols" localSheetId="3" hidden="1">'FTSE Summary'!#REF!</definedName>
    <definedName name="Z_B99B5CD3_BE57_4246_AEBD_EF88E268CAAA_.wvu.PrintArea" localSheetId="5" hidden="1">'Discipline Analysis'!$J$3:$O$43</definedName>
    <definedName name="Z_B99B5CD3_BE57_4246_AEBD_EF88E268CAAA_.wvu.PrintArea" localSheetId="3" hidden="1">'FTSE Summary'!$A$3:$D$42</definedName>
    <definedName name="Z_B99B5CD3_BE57_4246_AEBD_EF88E268CAAA_.wvu.PrintTitles" localSheetId="5" hidden="1">'Discipline Analysis'!$A:$A</definedName>
    <definedName name="Z_B99B5CD3_BE57_4246_AEBD_EF88E268CAAA_.wvu.Rows" localSheetId="4" hidden="1">'Discipline Summary'!#REF!</definedName>
    <definedName name="Z_C030375C_CA87_4F87_8379_E4A4DD2442F6_.wvu.Cols" localSheetId="5" hidden="1">'Discipline Analysis'!#REF!</definedName>
    <definedName name="Z_C030375C_CA87_4F87_8379_E4A4DD2442F6_.wvu.Cols" localSheetId="3" hidden="1">'FTSE Summary'!#REF!</definedName>
    <definedName name="Z_C030375C_CA87_4F87_8379_E4A4DD2442F6_.wvu.PrintArea" localSheetId="5" hidden="1">'Discipline Analysis'!$J$3:$O$43</definedName>
    <definedName name="Z_C030375C_CA87_4F87_8379_E4A4DD2442F6_.wvu.PrintArea" localSheetId="3" hidden="1">'FTSE Summary'!$A$3:$D$42</definedName>
    <definedName name="Z_C030375C_CA87_4F87_8379_E4A4DD2442F6_.wvu.PrintTitles" localSheetId="5" hidden="1">'Discipline Analysis'!$A:$A</definedName>
    <definedName name="Z_C030375C_CA87_4F87_8379_E4A4DD2442F6_.wvu.Rows" localSheetId="4" hidden="1">'Discipline Summary'!#REF!</definedName>
    <definedName name="Z_C63CB8F7_18C4_4A70_94EC_26C8D6B5C80F_.wvu.PrintTitles" hidden="1">[1]Midwestern!$A$1:$B$65536,[1]Midwestern!$A$1:$IV$7</definedName>
    <definedName name="Z_D8EE2E15_379C_4027_9083_08D90932B4E1_.wvu.PrintTitles" hidden="1">[1]Midwestern!$A$1:$B$65536,[1]Midwestern!$A$1:$IV$7</definedName>
    <definedName name="Z_DCADF4B1_3283_4B0E_898D_03FF4C5055CE_.wvu.Cols" localSheetId="5" hidden="1">'Discipline Analysis'!#REF!</definedName>
    <definedName name="Z_DCADF4B1_3283_4B0E_898D_03FF4C5055CE_.wvu.Cols" localSheetId="3" hidden="1">'FTSE Summary'!#REF!</definedName>
    <definedName name="Z_DCADF4B1_3283_4B0E_898D_03FF4C5055CE_.wvu.PrintArea" localSheetId="5" hidden="1">'Discipline Analysis'!$J$3:$O$43</definedName>
    <definedName name="Z_DCADF4B1_3283_4B0E_898D_03FF4C5055CE_.wvu.PrintArea" localSheetId="3" hidden="1">'FTSE Summary'!$A$3:$D$42</definedName>
    <definedName name="Z_DCADF4B1_3283_4B0E_898D_03FF4C5055CE_.wvu.PrintTitles" localSheetId="5" hidden="1">'Discipline Analysis'!$A:$A</definedName>
    <definedName name="Z_DCADF4B1_3283_4B0E_898D_03FF4C5055CE_.wvu.Rows" localSheetId="4" hidden="1">'Discipline Summary'!#REF!</definedName>
    <definedName name="Z_E24BC210_CA00_4D90_8DFB_123CF42EF667_.wvu.Cols" localSheetId="5" hidden="1">'Discipline Analysis'!#REF!</definedName>
    <definedName name="Z_E24BC210_CA00_4D90_8DFB_123CF42EF667_.wvu.Cols" localSheetId="3" hidden="1">'FTSE Summary'!#REF!</definedName>
    <definedName name="Z_E24BC210_CA00_4D90_8DFB_123CF42EF667_.wvu.PrintArea" localSheetId="5" hidden="1">'Discipline Analysis'!$J$3:$O$43</definedName>
    <definedName name="Z_E24BC210_CA00_4D90_8DFB_123CF42EF667_.wvu.PrintArea" localSheetId="3" hidden="1">'FTSE Summary'!$A$3:$D$42</definedName>
    <definedName name="Z_E24BC210_CA00_4D90_8DFB_123CF42EF667_.wvu.PrintTitles" localSheetId="5" hidden="1">'Discipline Analysis'!$A:$A</definedName>
    <definedName name="Z_E24BC210_CA00_4D90_8DFB_123CF42EF667_.wvu.Rows" localSheetId="4" hidden="1">'Discipline Summary'!#REF!</definedName>
  </definedNames>
  <calcPr calcId="162913"/>
</workbook>
</file>

<file path=xl/calcChain.xml><?xml version="1.0" encoding="utf-8"?>
<calcChain xmlns="http://schemas.openxmlformats.org/spreadsheetml/2006/main">
  <c r="G45" i="38" l="1"/>
  <c r="G35" i="38"/>
  <c r="AF100" i="60" l="1"/>
  <c r="AG100" i="60"/>
  <c r="AH100" i="60"/>
  <c r="AF101" i="60"/>
  <c r="AG101" i="60"/>
  <c r="AH101" i="60"/>
  <c r="AF102" i="60"/>
  <c r="AG102" i="60"/>
  <c r="AH102" i="60"/>
  <c r="AF103" i="60"/>
  <c r="AG103" i="60"/>
  <c r="AH103" i="60"/>
  <c r="AF104" i="60"/>
  <c r="AG104" i="60"/>
  <c r="AH104" i="60"/>
  <c r="AF105" i="60"/>
  <c r="AG105" i="60"/>
  <c r="AH105" i="60"/>
  <c r="AF106" i="60"/>
  <c r="AG106" i="60"/>
  <c r="AH106" i="60"/>
  <c r="AF107" i="60"/>
  <c r="AG107" i="60"/>
  <c r="AH107" i="60"/>
  <c r="AF108" i="60"/>
  <c r="AG108" i="60"/>
  <c r="AH108" i="60"/>
  <c r="AF109" i="60"/>
  <c r="AG109" i="60"/>
  <c r="AH109" i="60"/>
  <c r="AF110" i="60"/>
  <c r="AG110" i="60"/>
  <c r="AH110" i="60"/>
  <c r="AF111" i="60"/>
  <c r="AG111" i="60"/>
  <c r="AH111" i="60"/>
  <c r="AG99" i="60"/>
  <c r="AH99" i="60"/>
  <c r="AF89" i="60"/>
  <c r="AG89" i="60"/>
  <c r="AH89" i="60"/>
  <c r="AG88" i="60"/>
  <c r="AH88" i="60"/>
  <c r="AF71" i="60"/>
  <c r="AG71" i="60"/>
  <c r="AH71" i="60"/>
  <c r="AF72" i="60"/>
  <c r="AG72" i="60"/>
  <c r="AH72" i="60"/>
  <c r="AF73" i="60"/>
  <c r="AG73" i="60"/>
  <c r="AH73" i="60"/>
  <c r="AF74" i="60"/>
  <c r="AG74" i="60"/>
  <c r="AH74" i="60"/>
  <c r="AF75" i="60"/>
  <c r="AG75" i="60"/>
  <c r="AH75" i="60"/>
  <c r="AF76" i="60"/>
  <c r="AG76" i="60"/>
  <c r="AH76" i="60"/>
  <c r="AF77" i="60"/>
  <c r="AG77" i="60"/>
  <c r="AH77" i="60"/>
  <c r="AF78" i="60"/>
  <c r="AG78" i="60"/>
  <c r="AH78" i="60"/>
  <c r="AF79" i="60"/>
  <c r="AG79" i="60"/>
  <c r="AH79" i="60"/>
  <c r="AF80" i="60"/>
  <c r="AG80" i="60"/>
  <c r="AH80" i="60"/>
  <c r="AF81" i="60"/>
  <c r="AG81" i="60"/>
  <c r="AH81" i="60"/>
  <c r="AF82" i="60"/>
  <c r="AG82" i="60"/>
  <c r="AH82" i="60"/>
  <c r="AF83" i="60"/>
  <c r="AG83" i="60"/>
  <c r="AH83" i="60"/>
  <c r="AF84" i="60"/>
  <c r="AG84" i="60"/>
  <c r="AH84" i="60"/>
  <c r="AF85" i="60"/>
  <c r="AG85" i="60"/>
  <c r="AH85" i="60"/>
  <c r="AG70" i="60"/>
  <c r="AH70" i="60"/>
  <c r="AF67" i="60"/>
  <c r="AG67" i="60"/>
  <c r="AH67" i="60"/>
  <c r="AG66" i="60"/>
  <c r="AH66" i="60"/>
  <c r="AF49" i="60"/>
  <c r="AG49" i="60"/>
  <c r="AH49" i="60"/>
  <c r="AF50" i="60"/>
  <c r="AG50" i="60"/>
  <c r="AH50" i="60"/>
  <c r="AF51" i="60"/>
  <c r="AG51" i="60"/>
  <c r="AH51" i="60"/>
  <c r="AF52" i="60"/>
  <c r="AG52" i="60"/>
  <c r="AH52" i="60"/>
  <c r="AF53" i="60"/>
  <c r="AG53" i="60"/>
  <c r="AH53" i="60"/>
  <c r="AF54" i="60"/>
  <c r="AG54" i="60"/>
  <c r="AH54" i="60"/>
  <c r="AF55" i="60"/>
  <c r="AG55" i="60"/>
  <c r="AH55" i="60"/>
  <c r="AF56" i="60"/>
  <c r="AG56" i="60"/>
  <c r="AH56" i="60"/>
  <c r="AF57" i="60"/>
  <c r="AG57" i="60"/>
  <c r="AH57" i="60"/>
  <c r="AF58" i="60"/>
  <c r="AG58" i="60"/>
  <c r="AH58" i="60"/>
  <c r="AF59" i="60"/>
  <c r="AG59" i="60"/>
  <c r="AH59" i="60"/>
  <c r="AF60" i="60"/>
  <c r="AG60" i="60"/>
  <c r="AH60" i="60"/>
  <c r="AF61" i="60"/>
  <c r="AG61" i="60"/>
  <c r="AH61" i="60"/>
  <c r="AF62" i="60"/>
  <c r="AG62" i="60"/>
  <c r="AH62" i="60"/>
  <c r="AF63" i="60"/>
  <c r="AG63" i="60"/>
  <c r="AH63" i="60"/>
  <c r="AG48" i="60"/>
  <c r="AH48" i="60"/>
  <c r="AF27" i="60"/>
  <c r="AG27" i="60"/>
  <c r="AH27" i="60"/>
  <c r="AF28" i="60"/>
  <c r="AG28" i="60"/>
  <c r="AH28" i="60"/>
  <c r="AF29" i="60"/>
  <c r="AG29" i="60"/>
  <c r="AH29" i="60"/>
  <c r="AF30" i="60"/>
  <c r="AG30" i="60"/>
  <c r="AH30" i="60"/>
  <c r="AF31" i="60"/>
  <c r="AG31" i="60"/>
  <c r="AH31" i="60"/>
  <c r="AF32" i="60"/>
  <c r="AG32" i="60"/>
  <c r="AH32" i="60"/>
  <c r="AF33" i="60"/>
  <c r="AG33" i="60"/>
  <c r="AH33" i="60"/>
  <c r="AF34" i="60"/>
  <c r="AG34" i="60"/>
  <c r="AH34" i="60"/>
  <c r="AF35" i="60"/>
  <c r="AG35" i="60"/>
  <c r="AH35" i="60"/>
  <c r="AF36" i="60"/>
  <c r="AG36" i="60"/>
  <c r="AH36" i="60"/>
  <c r="AF37" i="60"/>
  <c r="AG37" i="60"/>
  <c r="AH37" i="60"/>
  <c r="AF38" i="60"/>
  <c r="AG38" i="60"/>
  <c r="AH38" i="60"/>
  <c r="AF39" i="60"/>
  <c r="AG39" i="60"/>
  <c r="AH39" i="60"/>
  <c r="AF40" i="60"/>
  <c r="AG40" i="60"/>
  <c r="AH40" i="60"/>
  <c r="AF41" i="60"/>
  <c r="AG41" i="60"/>
  <c r="AH41" i="60"/>
  <c r="AF42" i="60"/>
  <c r="AG42" i="60"/>
  <c r="AH42" i="60"/>
  <c r="AF43" i="60"/>
  <c r="AG43" i="60"/>
  <c r="AH43" i="60"/>
  <c r="AF44" i="60"/>
  <c r="AG44" i="60"/>
  <c r="AH44" i="60"/>
  <c r="AF45" i="60"/>
  <c r="AG45" i="60"/>
  <c r="AH45" i="60"/>
  <c r="AG26" i="60"/>
  <c r="AH26" i="60"/>
  <c r="AG5" i="60"/>
  <c r="AH5" i="60"/>
  <c r="AG6" i="60"/>
  <c r="AH6" i="60"/>
  <c r="AG7" i="60"/>
  <c r="AH7" i="60"/>
  <c r="AG8" i="60"/>
  <c r="AH8" i="60"/>
  <c r="AG9" i="60"/>
  <c r="AH9" i="60"/>
  <c r="AG10" i="60"/>
  <c r="AH10" i="60"/>
  <c r="AG11" i="60"/>
  <c r="AH11" i="60"/>
  <c r="AG12" i="60"/>
  <c r="AH12" i="60"/>
  <c r="AG13" i="60"/>
  <c r="AH13" i="60"/>
  <c r="AG14" i="60"/>
  <c r="AH14" i="60"/>
  <c r="AG15" i="60"/>
  <c r="AH15" i="60"/>
  <c r="AG16" i="60"/>
  <c r="AH16" i="60"/>
  <c r="AG17" i="60"/>
  <c r="AH17" i="60"/>
  <c r="AG18" i="60"/>
  <c r="AH18" i="60"/>
  <c r="AG19" i="60"/>
  <c r="AH19" i="60"/>
  <c r="AG20" i="60"/>
  <c r="AH20" i="60"/>
  <c r="AG21" i="60"/>
  <c r="AH21" i="60"/>
  <c r="AG22" i="60"/>
  <c r="AH22" i="60"/>
  <c r="AG23" i="60"/>
  <c r="AH23" i="60"/>
  <c r="AH4" i="60"/>
  <c r="AI4" i="60"/>
  <c r="AG4" i="60"/>
  <c r="AH2" i="60" l="1"/>
  <c r="AH113" i="60" s="1"/>
  <c r="Q113" i="60"/>
  <c r="P113" i="60"/>
  <c r="P115" i="60" a="1"/>
  <c r="P115" i="60" s="1"/>
  <c r="P116" i="60" l="1" a="1"/>
  <c r="P116" i="60" s="1"/>
  <c r="P114" i="60"/>
  <c r="D114" i="60"/>
  <c r="D115" i="60" a="1"/>
  <c r="D115" i="60" s="1"/>
  <c r="D116" i="60" a="1"/>
  <c r="D116" i="60" s="1"/>
  <c r="W48" i="60"/>
  <c r="W49" i="60"/>
  <c r="W50" i="60"/>
  <c r="W51" i="60"/>
  <c r="W52" i="60"/>
  <c r="W53" i="60"/>
  <c r="W54" i="60"/>
  <c r="W55" i="60"/>
  <c r="W56" i="60"/>
  <c r="W57" i="60"/>
  <c r="W58" i="60"/>
  <c r="W59" i="60"/>
  <c r="W60" i="60"/>
  <c r="W61" i="60"/>
  <c r="W62" i="60"/>
  <c r="W63" i="60"/>
  <c r="W64" i="60"/>
  <c r="W65" i="60"/>
  <c r="W66" i="60"/>
  <c r="W67" i="60"/>
  <c r="W70" i="60"/>
  <c r="W71" i="60"/>
  <c r="W72" i="60"/>
  <c r="W73" i="60"/>
  <c r="W74" i="60"/>
  <c r="W75" i="60"/>
  <c r="W76" i="60"/>
  <c r="W77" i="60"/>
  <c r="W78" i="60"/>
  <c r="W79" i="60"/>
  <c r="W80" i="60"/>
  <c r="W81" i="60"/>
  <c r="W82" i="60"/>
  <c r="W83" i="60"/>
  <c r="W84" i="60"/>
  <c r="W85" i="60"/>
  <c r="W86" i="60"/>
  <c r="W87" i="60"/>
  <c r="W88" i="60"/>
  <c r="W89" i="60"/>
  <c r="W92" i="60"/>
  <c r="W93" i="60"/>
  <c r="W94" i="60"/>
  <c r="W95" i="60"/>
  <c r="W96" i="60"/>
  <c r="W97" i="60"/>
  <c r="W98" i="60"/>
  <c r="W99" i="60"/>
  <c r="W100" i="60"/>
  <c r="W101" i="60"/>
  <c r="W102" i="60"/>
  <c r="W103" i="60"/>
  <c r="W104" i="60"/>
  <c r="W105" i="60"/>
  <c r="W106" i="60"/>
  <c r="W107" i="60"/>
  <c r="W108" i="60"/>
  <c r="W109" i="60"/>
  <c r="W110" i="60"/>
  <c r="W111" i="60"/>
  <c r="W26" i="60"/>
  <c r="W27" i="60"/>
  <c r="W28" i="60"/>
  <c r="W29" i="60"/>
  <c r="W30" i="60"/>
  <c r="W31" i="60"/>
  <c r="W32" i="60"/>
  <c r="W33" i="60"/>
  <c r="W34" i="60"/>
  <c r="W35" i="60"/>
  <c r="W36" i="60"/>
  <c r="W37" i="60"/>
  <c r="W38" i="60"/>
  <c r="W39" i="60"/>
  <c r="W40" i="60"/>
  <c r="W41" i="60"/>
  <c r="W42" i="60"/>
  <c r="W43" i="60"/>
  <c r="W44" i="60"/>
  <c r="W45" i="60"/>
  <c r="W4" i="60"/>
  <c r="W5" i="60"/>
  <c r="W6" i="60"/>
  <c r="W7" i="60"/>
  <c r="W8" i="60"/>
  <c r="W9" i="60"/>
  <c r="W10" i="60"/>
  <c r="W11" i="60"/>
  <c r="W12" i="60"/>
  <c r="W13" i="60"/>
  <c r="W14" i="60"/>
  <c r="W15" i="60"/>
  <c r="W16" i="60"/>
  <c r="W17" i="60"/>
  <c r="W18" i="60"/>
  <c r="W19" i="60"/>
  <c r="W20" i="60"/>
  <c r="W21" i="60"/>
  <c r="W22" i="60"/>
  <c r="W23" i="60"/>
  <c r="V93" i="60"/>
  <c r="V94" i="60"/>
  <c r="V95" i="60"/>
  <c r="V96" i="60"/>
  <c r="V97" i="60"/>
  <c r="V98" i="60"/>
  <c r="V99" i="60"/>
  <c r="V100" i="60"/>
  <c r="V101" i="60"/>
  <c r="V102" i="60"/>
  <c r="V103" i="60"/>
  <c r="V104" i="60"/>
  <c r="V105" i="60"/>
  <c r="V106" i="60"/>
  <c r="V107" i="60"/>
  <c r="V108" i="60"/>
  <c r="V109" i="60"/>
  <c r="V110" i="60"/>
  <c r="V111" i="60"/>
  <c r="V92" i="60"/>
  <c r="V71" i="60"/>
  <c r="V72" i="60"/>
  <c r="V73" i="60"/>
  <c r="V74" i="60"/>
  <c r="V75" i="60"/>
  <c r="V76" i="60"/>
  <c r="V77" i="60"/>
  <c r="V78" i="60"/>
  <c r="V79" i="60"/>
  <c r="V80" i="60"/>
  <c r="V81" i="60"/>
  <c r="V82" i="60"/>
  <c r="V83" i="60"/>
  <c r="V84" i="60"/>
  <c r="V85" i="60"/>
  <c r="V86" i="60"/>
  <c r="V87" i="60"/>
  <c r="V88" i="60"/>
  <c r="V89" i="60"/>
  <c r="V70" i="60"/>
  <c r="V49" i="60"/>
  <c r="V50" i="60"/>
  <c r="V51" i="60"/>
  <c r="V52" i="60"/>
  <c r="V53" i="60"/>
  <c r="V54" i="60"/>
  <c r="V55" i="60"/>
  <c r="V56" i="60"/>
  <c r="V57" i="60"/>
  <c r="V58" i="60"/>
  <c r="V59" i="60"/>
  <c r="V60" i="60"/>
  <c r="V61" i="60"/>
  <c r="V62" i="60"/>
  <c r="V63" i="60"/>
  <c r="V64" i="60"/>
  <c r="V65" i="60"/>
  <c r="V66" i="60"/>
  <c r="V67" i="60"/>
  <c r="V48" i="60"/>
  <c r="V27" i="60"/>
  <c r="V28" i="60"/>
  <c r="V29" i="60"/>
  <c r="V30" i="60"/>
  <c r="V31" i="60"/>
  <c r="V32" i="60"/>
  <c r="V33" i="60"/>
  <c r="V34" i="60"/>
  <c r="V35" i="60"/>
  <c r="V36" i="60"/>
  <c r="V37" i="60"/>
  <c r="V38" i="60"/>
  <c r="V39" i="60"/>
  <c r="V40" i="60"/>
  <c r="V41" i="60"/>
  <c r="V42" i="60"/>
  <c r="V43" i="60"/>
  <c r="V44" i="60"/>
  <c r="V45" i="60"/>
  <c r="V26" i="60"/>
  <c r="U5" i="60"/>
  <c r="V5" i="60"/>
  <c r="U6" i="60"/>
  <c r="V6" i="60"/>
  <c r="U7" i="60"/>
  <c r="V7" i="60"/>
  <c r="U8" i="60"/>
  <c r="V8" i="60"/>
  <c r="U9" i="60"/>
  <c r="V9" i="60"/>
  <c r="U10" i="60"/>
  <c r="V10" i="60"/>
  <c r="U11" i="60"/>
  <c r="V11" i="60"/>
  <c r="U12" i="60"/>
  <c r="V12" i="60"/>
  <c r="U13" i="60"/>
  <c r="V13" i="60"/>
  <c r="U14" i="60"/>
  <c r="V14" i="60"/>
  <c r="U15" i="60"/>
  <c r="V15" i="60"/>
  <c r="U16" i="60"/>
  <c r="V16" i="60"/>
  <c r="U17" i="60"/>
  <c r="V17" i="60"/>
  <c r="U18" i="60"/>
  <c r="V18" i="60"/>
  <c r="U19" i="60"/>
  <c r="V19" i="60"/>
  <c r="U20" i="60"/>
  <c r="V20" i="60"/>
  <c r="U21" i="60"/>
  <c r="V21" i="60"/>
  <c r="U22" i="60"/>
  <c r="V22" i="60"/>
  <c r="U23" i="60"/>
  <c r="V23" i="60"/>
  <c r="V4" i="60"/>
  <c r="O116" i="60" l="1" a="1"/>
  <c r="O116" i="60" s="1"/>
  <c r="AH116" i="60" s="1"/>
  <c r="N116" i="60" a="1"/>
  <c r="N116" i="60" s="1"/>
  <c r="M116" i="60" a="1"/>
  <c r="M116" i="60" s="1"/>
  <c r="L116" i="60" a="1"/>
  <c r="L116" i="60" s="1"/>
  <c r="K116" i="60" a="1"/>
  <c r="K116" i="60" s="1"/>
  <c r="J116" i="60" a="1"/>
  <c r="J116" i="60" s="1"/>
  <c r="I116" i="60" a="1"/>
  <c r="I116" i="60" s="1"/>
  <c r="H116" i="60" a="1"/>
  <c r="H116" i="60" s="1"/>
  <c r="G116" i="60" a="1"/>
  <c r="G116" i="60" s="1"/>
  <c r="F116" i="60" a="1"/>
  <c r="F116" i="60" s="1"/>
  <c r="E116" i="60" a="1"/>
  <c r="E116" i="60" s="1"/>
  <c r="W116" i="60" s="1"/>
  <c r="C116" i="60" a="1"/>
  <c r="C116" i="60" s="1"/>
  <c r="V116" i="60" s="1"/>
  <c r="B116" i="60" a="1"/>
  <c r="B116" i="60" s="1"/>
  <c r="O115" i="60" a="1"/>
  <c r="O115" i="60" s="1"/>
  <c r="AH115" i="60" s="1"/>
  <c r="N115" i="60" a="1"/>
  <c r="N115" i="60" s="1"/>
  <c r="M115" i="60" a="1"/>
  <c r="M115" i="60" s="1"/>
  <c r="L115" i="60" a="1"/>
  <c r="L115" i="60" s="1"/>
  <c r="K115" i="60" a="1"/>
  <c r="K115" i="60" s="1"/>
  <c r="J115" i="60" a="1"/>
  <c r="J115" i="60" s="1"/>
  <c r="I115" i="60" a="1"/>
  <c r="I115" i="60" s="1"/>
  <c r="H115" i="60" a="1"/>
  <c r="H115" i="60" s="1"/>
  <c r="G115" i="60" a="1"/>
  <c r="G115" i="60" s="1"/>
  <c r="F115" i="60" a="1"/>
  <c r="F115" i="60" s="1"/>
  <c r="E115" i="60" a="1"/>
  <c r="E115" i="60" s="1"/>
  <c r="W115" i="60" s="1"/>
  <c r="C115" i="60" a="1"/>
  <c r="C115" i="60" s="1"/>
  <c r="V115" i="60" s="1"/>
  <c r="B115" i="60" a="1"/>
  <c r="B115" i="60" s="1"/>
  <c r="O114" i="60"/>
  <c r="AH114" i="60" s="1"/>
  <c r="N114" i="60"/>
  <c r="M114" i="60"/>
  <c r="L114" i="60"/>
  <c r="K114" i="60"/>
  <c r="J114" i="60"/>
  <c r="I114" i="60"/>
  <c r="H114" i="60"/>
  <c r="G114" i="60"/>
  <c r="F114" i="60"/>
  <c r="E114" i="60"/>
  <c r="W114" i="60" s="1"/>
  <c r="C114" i="60"/>
  <c r="V114" i="60" s="1"/>
  <c r="B114" i="60"/>
  <c r="AB4" i="60"/>
  <c r="AA4" i="60"/>
  <c r="Z4" i="60"/>
  <c r="Y4" i="60"/>
  <c r="X4" i="60"/>
  <c r="U4" i="60"/>
  <c r="AF4" i="60"/>
  <c r="AE4" i="60"/>
  <c r="AD4" i="60"/>
  <c r="AC4" i="60"/>
  <c r="HQ3" i="56" l="1"/>
  <c r="HQ4" i="56"/>
  <c r="HQ5" i="56"/>
  <c r="HQ6" i="56"/>
  <c r="HQ7" i="56"/>
  <c r="HQ8" i="56"/>
  <c r="HQ9" i="56"/>
  <c r="HQ10" i="56"/>
  <c r="HQ11" i="56"/>
  <c r="HQ12" i="56"/>
  <c r="HQ13" i="56"/>
  <c r="HQ14" i="56"/>
  <c r="HQ15" i="56"/>
  <c r="HQ16" i="56"/>
  <c r="HQ17" i="56"/>
  <c r="HQ18" i="56"/>
  <c r="HQ19" i="56"/>
  <c r="HQ20" i="56"/>
  <c r="HQ21" i="56"/>
  <c r="HQ22" i="56"/>
  <c r="HQ23" i="56"/>
  <c r="HQ24" i="56"/>
  <c r="HQ25" i="56"/>
  <c r="HQ26" i="56"/>
  <c r="HQ27" i="56"/>
  <c r="HQ28" i="56"/>
  <c r="HQ29" i="56"/>
  <c r="HQ30" i="56"/>
  <c r="HQ31" i="56"/>
  <c r="HQ32" i="56"/>
  <c r="HQ33" i="56"/>
  <c r="HQ34" i="56"/>
  <c r="HQ35" i="56"/>
  <c r="HQ36" i="56"/>
  <c r="HQ37" i="56"/>
  <c r="F3" i="56" l="1"/>
  <c r="F4" i="56"/>
  <c r="F5" i="56"/>
  <c r="F6" i="56"/>
  <c r="F7" i="56"/>
  <c r="F8" i="56"/>
  <c r="F9" i="56"/>
  <c r="F10" i="56"/>
  <c r="F11" i="56"/>
  <c r="F12" i="56"/>
  <c r="F13" i="56"/>
  <c r="F14" i="56"/>
  <c r="F15" i="56"/>
  <c r="F16" i="56"/>
  <c r="F17" i="56"/>
  <c r="F18" i="56"/>
  <c r="F19" i="56"/>
  <c r="F20" i="56"/>
  <c r="F21" i="56"/>
  <c r="F22" i="56"/>
  <c r="F23" i="56"/>
  <c r="F24" i="56"/>
  <c r="F25" i="56"/>
  <c r="F26" i="56"/>
  <c r="F27" i="56"/>
  <c r="F28" i="56"/>
  <c r="F29" i="56"/>
  <c r="F30" i="56"/>
  <c r="F31" i="56"/>
  <c r="F32" i="56"/>
  <c r="F33" i="56"/>
  <c r="F34" i="56"/>
  <c r="F35" i="56"/>
  <c r="F36" i="56"/>
  <c r="F37" i="56"/>
  <c r="F38" i="56"/>
  <c r="H199" i="46"/>
  <c r="H200" i="46"/>
  <c r="H201" i="46"/>
  <c r="H202" i="46"/>
  <c r="H203" i="46"/>
  <c r="H204" i="46"/>
  <c r="H205" i="46"/>
  <c r="H206" i="46"/>
  <c r="H207" i="46"/>
  <c r="H208" i="46"/>
  <c r="H209" i="46"/>
  <c r="H210" i="46"/>
  <c r="H211" i="46"/>
  <c r="H212" i="46"/>
  <c r="H213" i="46"/>
  <c r="H214" i="46"/>
  <c r="H215" i="46"/>
  <c r="H216" i="46"/>
  <c r="H217" i="46"/>
  <c r="H198" i="46"/>
  <c r="D218" i="46"/>
  <c r="E218" i="46"/>
  <c r="F218" i="46"/>
  <c r="G218" i="46"/>
  <c r="C218" i="46"/>
  <c r="H223" i="46"/>
  <c r="H224" i="46"/>
  <c r="H225" i="46"/>
  <c r="H226" i="46"/>
  <c r="H227" i="46"/>
  <c r="H228" i="46"/>
  <c r="H229" i="46"/>
  <c r="H230" i="46"/>
  <c r="H231" i="46"/>
  <c r="H232" i="46"/>
  <c r="H233" i="46"/>
  <c r="H234" i="46"/>
  <c r="H235" i="46"/>
  <c r="H236" i="46"/>
  <c r="H237" i="46"/>
  <c r="H238" i="46"/>
  <c r="H239" i="46"/>
  <c r="H240" i="46"/>
  <c r="H241" i="46"/>
  <c r="H222" i="46"/>
  <c r="D242" i="46"/>
  <c r="E242" i="46"/>
  <c r="F242" i="46"/>
  <c r="G242" i="46"/>
  <c r="C242" i="46"/>
  <c r="H169" i="46"/>
  <c r="H151" i="46"/>
  <c r="H152" i="46"/>
  <c r="H153" i="46"/>
  <c r="H154" i="46"/>
  <c r="H155" i="46"/>
  <c r="H156" i="46"/>
  <c r="H157" i="46"/>
  <c r="H158" i="46"/>
  <c r="H159" i="46"/>
  <c r="H160" i="46"/>
  <c r="H161" i="46"/>
  <c r="H162" i="46"/>
  <c r="H163" i="46"/>
  <c r="H164" i="46"/>
  <c r="H165" i="46"/>
  <c r="H166" i="46"/>
  <c r="H167" i="46"/>
  <c r="H168" i="46"/>
  <c r="H150" i="46"/>
  <c r="D170" i="46"/>
  <c r="E170" i="46"/>
  <c r="F170" i="46"/>
  <c r="G170" i="46"/>
  <c r="C170" i="46"/>
  <c r="H127" i="46"/>
  <c r="H128" i="46"/>
  <c r="H129" i="46"/>
  <c r="H130" i="46"/>
  <c r="H131" i="46"/>
  <c r="H132" i="46"/>
  <c r="H133" i="46"/>
  <c r="H134" i="46"/>
  <c r="H135" i="46"/>
  <c r="H136" i="46"/>
  <c r="H137" i="46"/>
  <c r="H138" i="46"/>
  <c r="H139" i="46"/>
  <c r="H140" i="46"/>
  <c r="H141" i="46"/>
  <c r="H142" i="46"/>
  <c r="H143" i="46"/>
  <c r="H144" i="46"/>
  <c r="H145" i="46"/>
  <c r="H126" i="46"/>
  <c r="D146" i="46"/>
  <c r="E146" i="46"/>
  <c r="F146" i="46"/>
  <c r="G146" i="46"/>
  <c r="C146" i="46"/>
  <c r="H146" i="46" l="1"/>
  <c r="H218" i="46"/>
  <c r="H242" i="46"/>
  <c r="H170" i="46"/>
  <c r="F2" i="56" l="1"/>
  <c r="HQ2" i="56"/>
  <c r="AI2" i="60"/>
  <c r="AI113" i="60" s="1"/>
  <c r="AG116" i="60"/>
  <c r="AG115" i="60"/>
  <c r="AG114" i="60"/>
  <c r="AG98" i="60"/>
  <c r="AG97" i="60"/>
  <c r="AG96" i="60"/>
  <c r="AG95" i="60"/>
  <c r="AG94" i="60"/>
  <c r="AG93" i="60"/>
  <c r="AG92" i="60"/>
  <c r="AG87" i="60"/>
  <c r="AG86" i="60"/>
  <c r="AG65" i="60"/>
  <c r="AG64" i="60"/>
  <c r="AG2" i="60"/>
  <c r="AG113" i="60" s="1"/>
  <c r="O113" i="60"/>
  <c r="C162" i="28" l="1"/>
  <c r="C161" i="28"/>
  <c r="C160" i="28"/>
  <c r="C159" i="28"/>
  <c r="C158" i="28"/>
  <c r="C157" i="28"/>
  <c r="C156" i="28"/>
  <c r="C155" i="28"/>
  <c r="C154" i="28"/>
  <c r="C153" i="28"/>
  <c r="C152" i="28"/>
  <c r="C151" i="28"/>
  <c r="C150" i="28"/>
  <c r="C149" i="28"/>
  <c r="C148" i="28"/>
  <c r="C147" i="28"/>
  <c r="C146" i="28"/>
  <c r="C145" i="28"/>
  <c r="C144" i="28"/>
  <c r="C143" i="28"/>
  <c r="D143" i="28"/>
  <c r="E143" i="28"/>
  <c r="F143" i="28"/>
  <c r="G143" i="28"/>
  <c r="H143" i="28"/>
  <c r="D144" i="28"/>
  <c r="E144" i="28"/>
  <c r="F144" i="28"/>
  <c r="G144" i="28"/>
  <c r="H144" i="28"/>
  <c r="D145" i="28"/>
  <c r="E145" i="28"/>
  <c r="F145" i="28"/>
  <c r="G145" i="28"/>
  <c r="H145" i="28"/>
  <c r="D146" i="28"/>
  <c r="E146" i="28"/>
  <c r="F146" i="28"/>
  <c r="G146" i="28"/>
  <c r="H146" i="28"/>
  <c r="D147" i="28"/>
  <c r="E147" i="28"/>
  <c r="F147" i="28"/>
  <c r="G147" i="28"/>
  <c r="H147" i="28"/>
  <c r="D148" i="28"/>
  <c r="E148" i="28"/>
  <c r="F148" i="28"/>
  <c r="G148" i="28"/>
  <c r="H148" i="28"/>
  <c r="D149" i="28"/>
  <c r="E149" i="28"/>
  <c r="F149" i="28"/>
  <c r="G149" i="28"/>
  <c r="H149" i="28"/>
  <c r="D150" i="28"/>
  <c r="E150" i="28"/>
  <c r="F150" i="28"/>
  <c r="G150" i="28"/>
  <c r="H150" i="28"/>
  <c r="D151" i="28"/>
  <c r="E151" i="28"/>
  <c r="F151" i="28"/>
  <c r="G151" i="28"/>
  <c r="H151" i="28"/>
  <c r="D152" i="28"/>
  <c r="E152" i="28"/>
  <c r="F152" i="28"/>
  <c r="G152" i="28"/>
  <c r="H152" i="28"/>
  <c r="D153" i="28"/>
  <c r="E153" i="28"/>
  <c r="F153" i="28"/>
  <c r="G153" i="28"/>
  <c r="H153" i="28"/>
  <c r="D154" i="28"/>
  <c r="E154" i="28"/>
  <c r="F154" i="28"/>
  <c r="G154" i="28"/>
  <c r="H154" i="28"/>
  <c r="D155" i="28"/>
  <c r="E155" i="28"/>
  <c r="F155" i="28"/>
  <c r="G155" i="28"/>
  <c r="H155" i="28"/>
  <c r="D156" i="28"/>
  <c r="E156" i="28"/>
  <c r="F156" i="28"/>
  <c r="G156" i="28"/>
  <c r="H156" i="28"/>
  <c r="D157" i="28"/>
  <c r="E157" i="28"/>
  <c r="F157" i="28"/>
  <c r="G157" i="28"/>
  <c r="H157" i="28"/>
  <c r="D158" i="28"/>
  <c r="E158" i="28"/>
  <c r="F158" i="28"/>
  <c r="G158" i="28"/>
  <c r="H158" i="28"/>
  <c r="D159" i="28"/>
  <c r="E159" i="28"/>
  <c r="F159" i="28"/>
  <c r="G159" i="28"/>
  <c r="H159" i="28"/>
  <c r="D160" i="28"/>
  <c r="E160" i="28"/>
  <c r="F160" i="28"/>
  <c r="G160" i="28"/>
  <c r="H160" i="28"/>
  <c r="D161" i="28"/>
  <c r="E161" i="28"/>
  <c r="F161" i="28"/>
  <c r="G161" i="28"/>
  <c r="H161" i="28"/>
  <c r="D162" i="28"/>
  <c r="E162" i="28"/>
  <c r="F162" i="28"/>
  <c r="G162" i="28"/>
  <c r="H162" i="28"/>
  <c r="H162" i="62" l="1"/>
  <c r="G162" i="62"/>
  <c r="F162" i="62"/>
  <c r="E162" i="62"/>
  <c r="D162" i="62"/>
  <c r="C162" i="62"/>
  <c r="H161" i="62"/>
  <c r="G161" i="62"/>
  <c r="F161" i="62"/>
  <c r="E161" i="62"/>
  <c r="D161" i="62"/>
  <c r="C161" i="62"/>
  <c r="H160" i="62"/>
  <c r="G160" i="62"/>
  <c r="F160" i="62"/>
  <c r="E160" i="62"/>
  <c r="D160" i="62"/>
  <c r="C160" i="62"/>
  <c r="H159" i="62"/>
  <c r="G159" i="62"/>
  <c r="F159" i="62"/>
  <c r="E159" i="62"/>
  <c r="D159" i="62"/>
  <c r="C159" i="62"/>
  <c r="H158" i="62"/>
  <c r="G158" i="62"/>
  <c r="F158" i="62"/>
  <c r="E158" i="62"/>
  <c r="D158" i="62"/>
  <c r="C158" i="62"/>
  <c r="H157" i="62"/>
  <c r="G157" i="62"/>
  <c r="F157" i="62"/>
  <c r="E157" i="62"/>
  <c r="D157" i="62"/>
  <c r="C157" i="62"/>
  <c r="H156" i="62"/>
  <c r="G156" i="62"/>
  <c r="F156" i="62"/>
  <c r="E156" i="62"/>
  <c r="D156" i="62"/>
  <c r="C156" i="62"/>
  <c r="H155" i="62"/>
  <c r="G155" i="62"/>
  <c r="F155" i="62"/>
  <c r="E155" i="62"/>
  <c r="D155" i="62"/>
  <c r="C155" i="62"/>
  <c r="H154" i="62"/>
  <c r="G154" i="62"/>
  <c r="F154" i="62"/>
  <c r="E154" i="62"/>
  <c r="D154" i="62"/>
  <c r="C154" i="62"/>
  <c r="H153" i="62"/>
  <c r="G153" i="62"/>
  <c r="F153" i="62"/>
  <c r="E153" i="62"/>
  <c r="D153" i="62"/>
  <c r="C153" i="62"/>
  <c r="H152" i="62"/>
  <c r="G152" i="62"/>
  <c r="F152" i="62"/>
  <c r="E152" i="62"/>
  <c r="D152" i="62"/>
  <c r="C152" i="62"/>
  <c r="H151" i="62"/>
  <c r="G151" i="62"/>
  <c r="F151" i="62"/>
  <c r="E151" i="62"/>
  <c r="D151" i="62"/>
  <c r="C151" i="62"/>
  <c r="H150" i="62"/>
  <c r="G150" i="62"/>
  <c r="F150" i="62"/>
  <c r="E150" i="62"/>
  <c r="D150" i="62"/>
  <c r="C150" i="62"/>
  <c r="H149" i="62"/>
  <c r="G149" i="62"/>
  <c r="F149" i="62"/>
  <c r="E149" i="62"/>
  <c r="D149" i="62"/>
  <c r="C149" i="62"/>
  <c r="H148" i="62"/>
  <c r="G148" i="62"/>
  <c r="F148" i="62"/>
  <c r="E148" i="62"/>
  <c r="D148" i="62"/>
  <c r="C148" i="62"/>
  <c r="H147" i="62"/>
  <c r="G147" i="62"/>
  <c r="F147" i="62"/>
  <c r="E147" i="62"/>
  <c r="D147" i="62"/>
  <c r="C147" i="62"/>
  <c r="H146" i="62"/>
  <c r="G146" i="62"/>
  <c r="F146" i="62"/>
  <c r="E146" i="62"/>
  <c r="D146" i="62"/>
  <c r="C146" i="62"/>
  <c r="H145" i="62"/>
  <c r="G145" i="62"/>
  <c r="F145" i="62"/>
  <c r="E145" i="62"/>
  <c r="D145" i="62"/>
  <c r="C145" i="62"/>
  <c r="H144" i="62"/>
  <c r="G144" i="62"/>
  <c r="F144" i="62"/>
  <c r="E144" i="62"/>
  <c r="D144" i="62"/>
  <c r="C144" i="62"/>
  <c r="H143" i="62"/>
  <c r="G143" i="62"/>
  <c r="F143" i="62"/>
  <c r="E143" i="62"/>
  <c r="D143" i="62"/>
  <c r="C143" i="62"/>
  <c r="H140" i="62"/>
  <c r="G110" i="62"/>
  <c r="F110" i="62"/>
  <c r="E110" i="62"/>
  <c r="D110" i="62"/>
  <c r="C110" i="62"/>
  <c r="G109" i="62"/>
  <c r="F109" i="62"/>
  <c r="E109" i="62"/>
  <c r="D109" i="62"/>
  <c r="C109" i="62"/>
  <c r="G108" i="62"/>
  <c r="F108" i="62"/>
  <c r="E108" i="62"/>
  <c r="D108" i="62"/>
  <c r="C108" i="62"/>
  <c r="G107" i="62"/>
  <c r="F107" i="62"/>
  <c r="E107" i="62"/>
  <c r="D107" i="62"/>
  <c r="D132" i="62" s="1"/>
  <c r="C107" i="62"/>
  <c r="G106" i="62"/>
  <c r="F106" i="62"/>
  <c r="E106" i="62"/>
  <c r="D106" i="62"/>
  <c r="C106" i="62"/>
  <c r="G105" i="62"/>
  <c r="F105" i="62"/>
  <c r="E105" i="62"/>
  <c r="D105" i="62"/>
  <c r="C105" i="62"/>
  <c r="G104" i="62"/>
  <c r="F104" i="62"/>
  <c r="E104" i="62"/>
  <c r="D104" i="62"/>
  <c r="C104" i="62"/>
  <c r="G103" i="62"/>
  <c r="F103" i="62"/>
  <c r="E103" i="62"/>
  <c r="D103" i="62"/>
  <c r="C103" i="62"/>
  <c r="G102" i="62"/>
  <c r="F102" i="62"/>
  <c r="E102" i="62"/>
  <c r="D102" i="62"/>
  <c r="C102" i="62"/>
  <c r="G101" i="62"/>
  <c r="F101" i="62"/>
  <c r="E101" i="62"/>
  <c r="D101" i="62"/>
  <c r="C101" i="62"/>
  <c r="G100" i="62"/>
  <c r="F100" i="62"/>
  <c r="E100" i="62"/>
  <c r="D100" i="62"/>
  <c r="C100" i="62"/>
  <c r="G99" i="62"/>
  <c r="F99" i="62"/>
  <c r="E99" i="62"/>
  <c r="D99" i="62"/>
  <c r="C99" i="62"/>
  <c r="G98" i="62"/>
  <c r="F98" i="62"/>
  <c r="E98" i="62"/>
  <c r="D98" i="62"/>
  <c r="C98" i="62"/>
  <c r="G97" i="62"/>
  <c r="F97" i="62"/>
  <c r="E97" i="62"/>
  <c r="D97" i="62"/>
  <c r="C97" i="62"/>
  <c r="G96" i="62"/>
  <c r="F96" i="62"/>
  <c r="E96" i="62"/>
  <c r="D96" i="62"/>
  <c r="C96" i="62"/>
  <c r="G95" i="62"/>
  <c r="F95" i="62"/>
  <c r="E95" i="62"/>
  <c r="D95" i="62"/>
  <c r="C95" i="62"/>
  <c r="G94" i="62"/>
  <c r="F94" i="62"/>
  <c r="E94" i="62"/>
  <c r="D94" i="62"/>
  <c r="C94" i="62"/>
  <c r="G93" i="62"/>
  <c r="F93" i="62"/>
  <c r="E93" i="62"/>
  <c r="D93" i="62"/>
  <c r="C93" i="62"/>
  <c r="G92" i="62"/>
  <c r="F92" i="62"/>
  <c r="E92" i="62"/>
  <c r="D92" i="62"/>
  <c r="C92" i="62"/>
  <c r="G91" i="62"/>
  <c r="F91" i="62"/>
  <c r="E91" i="62"/>
  <c r="D91" i="62"/>
  <c r="C91" i="62"/>
  <c r="H84" i="62"/>
  <c r="G84" i="62"/>
  <c r="D84" i="62"/>
  <c r="G80" i="62"/>
  <c r="F80" i="62"/>
  <c r="E80" i="62"/>
  <c r="D80" i="62"/>
  <c r="C80" i="62"/>
  <c r="G79" i="62"/>
  <c r="F79" i="62"/>
  <c r="E79" i="62"/>
  <c r="D79" i="62"/>
  <c r="C79" i="62"/>
  <c r="G78" i="62"/>
  <c r="F78" i="62"/>
  <c r="E78" i="62"/>
  <c r="D78" i="62"/>
  <c r="C78" i="62"/>
  <c r="G77" i="62"/>
  <c r="F77" i="62"/>
  <c r="E77" i="62"/>
  <c r="D77" i="62"/>
  <c r="C77" i="62"/>
  <c r="G76" i="62"/>
  <c r="F76" i="62"/>
  <c r="E76" i="62"/>
  <c r="D76" i="62"/>
  <c r="C76" i="62"/>
  <c r="G75" i="62"/>
  <c r="F75" i="62"/>
  <c r="E75" i="62"/>
  <c r="D75" i="62"/>
  <c r="C75" i="62"/>
  <c r="G74" i="62"/>
  <c r="F74" i="62"/>
  <c r="E74" i="62"/>
  <c r="D74" i="62"/>
  <c r="C74" i="62"/>
  <c r="G73" i="62"/>
  <c r="F73" i="62"/>
  <c r="E73" i="62"/>
  <c r="D73" i="62"/>
  <c r="C73" i="62"/>
  <c r="G72" i="62"/>
  <c r="F72" i="62"/>
  <c r="E72" i="62"/>
  <c r="D72" i="62"/>
  <c r="C72" i="62"/>
  <c r="G71" i="62"/>
  <c r="F71" i="62"/>
  <c r="E71" i="62"/>
  <c r="D71" i="62"/>
  <c r="C71" i="62"/>
  <c r="G70" i="62"/>
  <c r="F70" i="62"/>
  <c r="E70" i="62"/>
  <c r="D70" i="62"/>
  <c r="C70" i="62"/>
  <c r="G69" i="62"/>
  <c r="F69" i="62"/>
  <c r="E69" i="62"/>
  <c r="D69" i="62"/>
  <c r="C69" i="62"/>
  <c r="G68" i="62"/>
  <c r="F68" i="62"/>
  <c r="E68" i="62"/>
  <c r="D68" i="62"/>
  <c r="C68" i="62"/>
  <c r="G67" i="62"/>
  <c r="F67" i="62"/>
  <c r="E67" i="62"/>
  <c r="D67" i="62"/>
  <c r="C67" i="62"/>
  <c r="G66" i="62"/>
  <c r="F66" i="62"/>
  <c r="E66" i="62"/>
  <c r="D66" i="62"/>
  <c r="C66" i="62"/>
  <c r="G65" i="62"/>
  <c r="F65" i="62"/>
  <c r="E65" i="62"/>
  <c r="D65" i="62"/>
  <c r="C65" i="62"/>
  <c r="G64" i="62"/>
  <c r="F64" i="62"/>
  <c r="E64" i="62"/>
  <c r="D64" i="62"/>
  <c r="C64" i="62"/>
  <c r="G63" i="62"/>
  <c r="F63" i="62"/>
  <c r="E63" i="62"/>
  <c r="D63" i="62"/>
  <c r="C63" i="62"/>
  <c r="G62" i="62"/>
  <c r="F62" i="62"/>
  <c r="E62" i="62"/>
  <c r="D62" i="62"/>
  <c r="C62" i="62"/>
  <c r="G61" i="62"/>
  <c r="F61" i="62"/>
  <c r="E61" i="62"/>
  <c r="D61" i="62"/>
  <c r="C61" i="62"/>
  <c r="H55" i="62"/>
  <c r="G55" i="62"/>
  <c r="D55" i="62"/>
  <c r="G51" i="62"/>
  <c r="G312" i="62" s="1"/>
  <c r="G362" i="62" s="1"/>
  <c r="F51" i="62"/>
  <c r="E51" i="62"/>
  <c r="E312" i="62" s="1"/>
  <c r="E362" i="62" s="1"/>
  <c r="D51" i="62"/>
  <c r="D312" i="62" s="1"/>
  <c r="D362" i="62" s="1"/>
  <c r="C51" i="62"/>
  <c r="G50" i="62"/>
  <c r="G311" i="62" s="1"/>
  <c r="G361" i="62" s="1"/>
  <c r="F50" i="62"/>
  <c r="F311" i="62" s="1"/>
  <c r="F361" i="62" s="1"/>
  <c r="E50" i="62"/>
  <c r="E311" i="62" s="1"/>
  <c r="E361" i="62" s="1"/>
  <c r="D50" i="62"/>
  <c r="C50" i="62"/>
  <c r="G49" i="62"/>
  <c r="G310" i="62" s="1"/>
  <c r="G360" i="62" s="1"/>
  <c r="F49" i="62"/>
  <c r="F310" i="62" s="1"/>
  <c r="F360" i="62" s="1"/>
  <c r="E49" i="62"/>
  <c r="E310" i="62" s="1"/>
  <c r="E360" i="62" s="1"/>
  <c r="D49" i="62"/>
  <c r="C49" i="62"/>
  <c r="G48" i="62"/>
  <c r="G309" i="62" s="1"/>
  <c r="G359" i="62" s="1"/>
  <c r="F48" i="62"/>
  <c r="F309" i="62" s="1"/>
  <c r="F359" i="62" s="1"/>
  <c r="E48" i="62"/>
  <c r="D48" i="62"/>
  <c r="D309" i="62" s="1"/>
  <c r="D359" i="62" s="1"/>
  <c r="C48" i="62"/>
  <c r="C309" i="62" s="1"/>
  <c r="C359" i="62" s="1"/>
  <c r="G47" i="62"/>
  <c r="G308" i="62" s="1"/>
  <c r="G358" i="62" s="1"/>
  <c r="F47" i="62"/>
  <c r="F308" i="62" s="1"/>
  <c r="F358" i="62" s="1"/>
  <c r="E47" i="62"/>
  <c r="D47" i="62"/>
  <c r="C47" i="62"/>
  <c r="G46" i="62"/>
  <c r="G307" i="62" s="1"/>
  <c r="G357" i="62" s="1"/>
  <c r="F46" i="62"/>
  <c r="F307" i="62" s="1"/>
  <c r="F357" i="62" s="1"/>
  <c r="E46" i="62"/>
  <c r="E307" i="62" s="1"/>
  <c r="E357" i="62" s="1"/>
  <c r="D46" i="62"/>
  <c r="D307" i="62" s="1"/>
  <c r="D357" i="62" s="1"/>
  <c r="C46" i="62"/>
  <c r="C307" i="62" s="1"/>
  <c r="C357" i="62" s="1"/>
  <c r="G45" i="62"/>
  <c r="G306" i="62" s="1"/>
  <c r="G356" i="62" s="1"/>
  <c r="F45" i="62"/>
  <c r="F306" i="62" s="1"/>
  <c r="F356" i="62" s="1"/>
  <c r="E45" i="62"/>
  <c r="D45" i="62"/>
  <c r="C45" i="62"/>
  <c r="G44" i="62"/>
  <c r="G305" i="62" s="1"/>
  <c r="G355" i="62" s="1"/>
  <c r="F44" i="62"/>
  <c r="F305" i="62" s="1"/>
  <c r="F355" i="62" s="1"/>
  <c r="E44" i="62"/>
  <c r="D44" i="62"/>
  <c r="D305" i="62" s="1"/>
  <c r="D355" i="62" s="1"/>
  <c r="C44" i="62"/>
  <c r="G43" i="62"/>
  <c r="G304" i="62" s="1"/>
  <c r="G354" i="62" s="1"/>
  <c r="F43" i="62"/>
  <c r="F304" i="62" s="1"/>
  <c r="F354" i="62" s="1"/>
  <c r="E43" i="62"/>
  <c r="E304" i="62" s="1"/>
  <c r="E354" i="62" s="1"/>
  <c r="D43" i="62"/>
  <c r="C43" i="62"/>
  <c r="G42" i="62"/>
  <c r="G303" i="62" s="1"/>
  <c r="G353" i="62" s="1"/>
  <c r="F42" i="62"/>
  <c r="F303" i="62" s="1"/>
  <c r="F353" i="62" s="1"/>
  <c r="E42" i="62"/>
  <c r="E303" i="62" s="1"/>
  <c r="E353" i="62" s="1"/>
  <c r="D42" i="62"/>
  <c r="D303" i="62" s="1"/>
  <c r="D353" i="62" s="1"/>
  <c r="C42" i="62"/>
  <c r="C303" i="62" s="1"/>
  <c r="C353" i="62" s="1"/>
  <c r="G41" i="62"/>
  <c r="G302" i="62" s="1"/>
  <c r="G352" i="62" s="1"/>
  <c r="F41" i="62"/>
  <c r="F302" i="62" s="1"/>
  <c r="F352" i="62" s="1"/>
  <c r="E41" i="62"/>
  <c r="E302" i="62" s="1"/>
  <c r="E352" i="62" s="1"/>
  <c r="D41" i="62"/>
  <c r="D302" i="62" s="1"/>
  <c r="D352" i="62" s="1"/>
  <c r="C41" i="62"/>
  <c r="G40" i="62"/>
  <c r="G301" i="62" s="1"/>
  <c r="G351" i="62" s="1"/>
  <c r="F40" i="62"/>
  <c r="F301" i="62" s="1"/>
  <c r="F351" i="62" s="1"/>
  <c r="E40" i="62"/>
  <c r="D40" i="62"/>
  <c r="C40" i="62"/>
  <c r="G39" i="62"/>
  <c r="G300" i="62" s="1"/>
  <c r="G350" i="62" s="1"/>
  <c r="F39" i="62"/>
  <c r="F300" i="62" s="1"/>
  <c r="F350" i="62" s="1"/>
  <c r="E39" i="62"/>
  <c r="E300" i="62" s="1"/>
  <c r="E350" i="62" s="1"/>
  <c r="D39" i="62"/>
  <c r="D300" i="62" s="1"/>
  <c r="D350" i="62" s="1"/>
  <c r="C39" i="62"/>
  <c r="G38" i="62"/>
  <c r="G299" i="62" s="1"/>
  <c r="G349" i="62" s="1"/>
  <c r="F38" i="62"/>
  <c r="F299" i="62" s="1"/>
  <c r="F349" i="62" s="1"/>
  <c r="E38" i="62"/>
  <c r="D38" i="62"/>
  <c r="C38" i="62"/>
  <c r="G37" i="62"/>
  <c r="G298" i="62" s="1"/>
  <c r="G348" i="62" s="1"/>
  <c r="F37" i="62"/>
  <c r="E37" i="62"/>
  <c r="D37" i="62"/>
  <c r="C37" i="62"/>
  <c r="G36" i="62"/>
  <c r="G297" i="62" s="1"/>
  <c r="G347" i="62" s="1"/>
  <c r="F36" i="62"/>
  <c r="E36" i="62"/>
  <c r="D36" i="62"/>
  <c r="C36" i="62"/>
  <c r="G35" i="62"/>
  <c r="G296" i="62" s="1"/>
  <c r="G346" i="62" s="1"/>
  <c r="F35" i="62"/>
  <c r="E35" i="62"/>
  <c r="D35" i="62"/>
  <c r="C35" i="62"/>
  <c r="G34" i="62"/>
  <c r="G295" i="62" s="1"/>
  <c r="G345" i="62" s="1"/>
  <c r="F34" i="62"/>
  <c r="F295" i="62" s="1"/>
  <c r="F345" i="62" s="1"/>
  <c r="E34" i="62"/>
  <c r="D34" i="62"/>
  <c r="C34" i="62"/>
  <c r="G33" i="62"/>
  <c r="G294" i="62" s="1"/>
  <c r="G344" i="62" s="1"/>
  <c r="F33" i="62"/>
  <c r="F294" i="62" s="1"/>
  <c r="F344" i="62" s="1"/>
  <c r="E33" i="62"/>
  <c r="D33" i="62"/>
  <c r="C33" i="62"/>
  <c r="G32" i="62"/>
  <c r="F32" i="62"/>
  <c r="E32" i="62"/>
  <c r="D32" i="62"/>
  <c r="C32" i="62"/>
  <c r="H28" i="62"/>
  <c r="G28" i="62"/>
  <c r="D28" i="62"/>
  <c r="G25" i="62"/>
  <c r="F25" i="62"/>
  <c r="E25" i="62"/>
  <c r="D25" i="62"/>
  <c r="C25" i="62"/>
  <c r="H21" i="62"/>
  <c r="G21" i="62"/>
  <c r="D21" i="62"/>
  <c r="F17" i="62"/>
  <c r="H17" i="62" s="1"/>
  <c r="H215" i="62" s="1"/>
  <c r="F16" i="62"/>
  <c r="H16" i="62" s="1"/>
  <c r="H240" i="62" s="1"/>
  <c r="F15" i="62"/>
  <c r="F14" i="62"/>
  <c r="H14" i="62" s="1"/>
  <c r="F13" i="62"/>
  <c r="H13" i="62" s="1"/>
  <c r="B363" i="62"/>
  <c r="B362" i="62"/>
  <c r="B361" i="62"/>
  <c r="B360" i="62"/>
  <c r="B359" i="62"/>
  <c r="B358" i="62"/>
  <c r="B357" i="62"/>
  <c r="B356" i="62"/>
  <c r="B355" i="62"/>
  <c r="B354" i="62"/>
  <c r="B353" i="62"/>
  <c r="B352" i="62"/>
  <c r="B351" i="62"/>
  <c r="B350" i="62"/>
  <c r="B349" i="62"/>
  <c r="B348" i="62"/>
  <c r="B347" i="62"/>
  <c r="B346" i="62"/>
  <c r="B345" i="62"/>
  <c r="B344" i="62"/>
  <c r="B343" i="62"/>
  <c r="B338" i="62"/>
  <c r="B337" i="62"/>
  <c r="B336" i="62"/>
  <c r="B335" i="62"/>
  <c r="B334" i="62"/>
  <c r="B333" i="62"/>
  <c r="B332" i="62"/>
  <c r="B331" i="62"/>
  <c r="B330" i="62"/>
  <c r="B329" i="62"/>
  <c r="B328" i="62"/>
  <c r="B327" i="62"/>
  <c r="B326" i="62"/>
  <c r="B325" i="62"/>
  <c r="B324" i="62"/>
  <c r="B323" i="62"/>
  <c r="B322" i="62"/>
  <c r="B321" i="62"/>
  <c r="B320" i="62"/>
  <c r="B319" i="62"/>
  <c r="B318" i="62"/>
  <c r="B313" i="62"/>
  <c r="B312" i="62"/>
  <c r="B311" i="62"/>
  <c r="B310" i="62"/>
  <c r="B309" i="62"/>
  <c r="B308" i="62"/>
  <c r="B307" i="62"/>
  <c r="B306" i="62"/>
  <c r="B305" i="62"/>
  <c r="B304" i="62"/>
  <c r="B303" i="62"/>
  <c r="B302" i="62"/>
  <c r="B301" i="62"/>
  <c r="B300" i="62"/>
  <c r="B299" i="62"/>
  <c r="B298" i="62"/>
  <c r="B297" i="62"/>
  <c r="B296" i="62"/>
  <c r="B295" i="62"/>
  <c r="B294" i="62"/>
  <c r="B293" i="62"/>
  <c r="B288" i="62"/>
  <c r="B287" i="62"/>
  <c r="B286" i="62"/>
  <c r="B285" i="62"/>
  <c r="B284" i="62"/>
  <c r="B283" i="62"/>
  <c r="B282" i="62"/>
  <c r="B281" i="62"/>
  <c r="B280" i="62"/>
  <c r="B279" i="62"/>
  <c r="B278" i="62"/>
  <c r="B277" i="62"/>
  <c r="B276" i="62"/>
  <c r="B275" i="62"/>
  <c r="B274" i="62"/>
  <c r="B273" i="62"/>
  <c r="B272" i="62"/>
  <c r="B271" i="62"/>
  <c r="B270" i="62"/>
  <c r="B269" i="62"/>
  <c r="B268" i="62"/>
  <c r="B263" i="62"/>
  <c r="B262" i="62"/>
  <c r="B261" i="62"/>
  <c r="B260" i="62"/>
  <c r="B259" i="62"/>
  <c r="B258" i="62"/>
  <c r="B257" i="62"/>
  <c r="B256" i="62"/>
  <c r="B255" i="62"/>
  <c r="B254" i="62"/>
  <c r="B253" i="62"/>
  <c r="B252" i="62"/>
  <c r="B251" i="62"/>
  <c r="B250" i="62"/>
  <c r="B249" i="62"/>
  <c r="B248" i="62"/>
  <c r="B247" i="62"/>
  <c r="B246" i="62"/>
  <c r="B245" i="62"/>
  <c r="B244" i="62"/>
  <c r="B243" i="62"/>
  <c r="B238" i="62"/>
  <c r="B237" i="62"/>
  <c r="B236" i="62"/>
  <c r="B235" i="62"/>
  <c r="B234" i="62"/>
  <c r="B233" i="62"/>
  <c r="B232" i="62"/>
  <c r="B231" i="62"/>
  <c r="B230" i="62"/>
  <c r="B229" i="62"/>
  <c r="B228" i="62"/>
  <c r="B227" i="62"/>
  <c r="B226" i="62"/>
  <c r="B225" i="62"/>
  <c r="B224" i="62"/>
  <c r="B223" i="62"/>
  <c r="B222" i="62"/>
  <c r="B221" i="62"/>
  <c r="B220" i="62"/>
  <c r="B219" i="62"/>
  <c r="B218" i="62"/>
  <c r="B213" i="62"/>
  <c r="B212" i="62"/>
  <c r="B211" i="62"/>
  <c r="B210" i="62"/>
  <c r="B209" i="62"/>
  <c r="B208" i="62"/>
  <c r="B207" i="62"/>
  <c r="B206" i="62"/>
  <c r="B205" i="62"/>
  <c r="B204" i="62"/>
  <c r="B203" i="62"/>
  <c r="B202" i="62"/>
  <c r="B201" i="62"/>
  <c r="B200" i="62"/>
  <c r="B199" i="62"/>
  <c r="B198" i="62"/>
  <c r="B197" i="62"/>
  <c r="B196" i="62"/>
  <c r="B195" i="62"/>
  <c r="B194" i="62"/>
  <c r="B193" i="62"/>
  <c r="B188" i="62"/>
  <c r="B187" i="62"/>
  <c r="B186" i="62"/>
  <c r="B185" i="62"/>
  <c r="B184" i="62"/>
  <c r="B183" i="62"/>
  <c r="B182" i="62"/>
  <c r="B181" i="62"/>
  <c r="B180" i="62"/>
  <c r="B179" i="62"/>
  <c r="B178" i="62"/>
  <c r="B177" i="62"/>
  <c r="B176" i="62"/>
  <c r="B175" i="62"/>
  <c r="B174" i="62"/>
  <c r="B173" i="62"/>
  <c r="B172" i="62"/>
  <c r="B171" i="62"/>
  <c r="B170" i="62"/>
  <c r="B169" i="62"/>
  <c r="B168" i="62"/>
  <c r="B163" i="62"/>
  <c r="B162" i="62"/>
  <c r="B161" i="62"/>
  <c r="B160" i="62"/>
  <c r="B159" i="62"/>
  <c r="B158" i="62"/>
  <c r="B157" i="62"/>
  <c r="B156" i="62"/>
  <c r="B155" i="62"/>
  <c r="B154" i="62"/>
  <c r="B153" i="62"/>
  <c r="B152" i="62"/>
  <c r="B151" i="62"/>
  <c r="B150" i="62"/>
  <c r="B149" i="62"/>
  <c r="B148" i="62"/>
  <c r="B147" i="62"/>
  <c r="B146" i="62"/>
  <c r="B145" i="62"/>
  <c r="B144" i="62"/>
  <c r="B143" i="62"/>
  <c r="B136" i="62"/>
  <c r="B135" i="62"/>
  <c r="B134" i="62"/>
  <c r="B133" i="62"/>
  <c r="B132" i="62"/>
  <c r="B131" i="62"/>
  <c r="B130" i="62"/>
  <c r="B129" i="62"/>
  <c r="B128" i="62"/>
  <c r="B127" i="62"/>
  <c r="B126" i="62"/>
  <c r="B125" i="62"/>
  <c r="B124" i="62"/>
  <c r="B123" i="62"/>
  <c r="B122" i="62"/>
  <c r="B121" i="62"/>
  <c r="B120" i="62"/>
  <c r="B119" i="62"/>
  <c r="B118" i="62"/>
  <c r="B117" i="62"/>
  <c r="B116" i="62"/>
  <c r="B111" i="62"/>
  <c r="B110" i="62"/>
  <c r="B109" i="62"/>
  <c r="B108" i="62"/>
  <c r="B107" i="62"/>
  <c r="B106" i="62"/>
  <c r="B105" i="62"/>
  <c r="B104" i="62"/>
  <c r="B103" i="62"/>
  <c r="B102" i="62"/>
  <c r="B101" i="62"/>
  <c r="B100" i="62"/>
  <c r="B99" i="62"/>
  <c r="B98" i="62"/>
  <c r="B97" i="62"/>
  <c r="B96" i="62"/>
  <c r="B95" i="62"/>
  <c r="B94" i="62"/>
  <c r="B93" i="62"/>
  <c r="B92" i="62"/>
  <c r="B91" i="62"/>
  <c r="B81" i="62"/>
  <c r="B80" i="62"/>
  <c r="B79" i="62"/>
  <c r="B78" i="62"/>
  <c r="B77" i="62"/>
  <c r="B76" i="62"/>
  <c r="B75" i="62"/>
  <c r="B74" i="62"/>
  <c r="B73" i="62"/>
  <c r="B72" i="62"/>
  <c r="B71" i="62"/>
  <c r="B70" i="62"/>
  <c r="B69" i="62"/>
  <c r="B68" i="62"/>
  <c r="B67" i="62"/>
  <c r="B66" i="62"/>
  <c r="B65" i="62"/>
  <c r="B64" i="62"/>
  <c r="B63" i="62"/>
  <c r="B62" i="62"/>
  <c r="B61" i="62"/>
  <c r="F312" i="62"/>
  <c r="F362" i="62" s="1"/>
  <c r="C116" i="62" l="1"/>
  <c r="E122" i="62"/>
  <c r="F125" i="62"/>
  <c r="D127" i="62"/>
  <c r="G128" i="62"/>
  <c r="F122" i="62"/>
  <c r="E127" i="62"/>
  <c r="H104" i="62"/>
  <c r="F134" i="62"/>
  <c r="G122" i="62"/>
  <c r="E121" i="62"/>
  <c r="C123" i="62"/>
  <c r="D126" i="62"/>
  <c r="G127" i="62"/>
  <c r="F132" i="62"/>
  <c r="H78" i="62"/>
  <c r="G293" i="62"/>
  <c r="G343" i="62" s="1"/>
  <c r="G121" i="62"/>
  <c r="E123" i="62"/>
  <c r="F126" i="62"/>
  <c r="F163" i="62"/>
  <c r="G118" i="62"/>
  <c r="C122" i="62"/>
  <c r="D125" i="62"/>
  <c r="G126" i="62"/>
  <c r="C130" i="62"/>
  <c r="F131" i="62"/>
  <c r="G134" i="62"/>
  <c r="E130" i="62"/>
  <c r="E116" i="62"/>
  <c r="D121" i="62"/>
  <c r="F127" i="62"/>
  <c r="E132" i="62"/>
  <c r="F135" i="62"/>
  <c r="H110" i="62"/>
  <c r="I149" i="62"/>
  <c r="H37" i="62"/>
  <c r="H63" i="62"/>
  <c r="H71" i="62"/>
  <c r="G116" i="62"/>
  <c r="E118" i="62"/>
  <c r="F121" i="62"/>
  <c r="E126" i="62"/>
  <c r="D131" i="62"/>
  <c r="G132" i="62"/>
  <c r="H45" i="62"/>
  <c r="H79" i="62"/>
  <c r="C134" i="62"/>
  <c r="F18" i="62"/>
  <c r="E129" i="62"/>
  <c r="H98" i="62"/>
  <c r="H103" i="62"/>
  <c r="H109" i="62"/>
  <c r="I147" i="62"/>
  <c r="I155" i="62"/>
  <c r="I156" i="62"/>
  <c r="D117" i="62"/>
  <c r="H97" i="62"/>
  <c r="D133" i="62"/>
  <c r="H163" i="62"/>
  <c r="H80" i="62"/>
  <c r="F133" i="62"/>
  <c r="H96" i="62"/>
  <c r="H107" i="62"/>
  <c r="H86" i="62"/>
  <c r="H33" i="62"/>
  <c r="H65" i="62"/>
  <c r="D81" i="62"/>
  <c r="C119" i="62"/>
  <c r="D122" i="62"/>
  <c r="G123" i="62"/>
  <c r="G131" i="62"/>
  <c r="H91" i="62"/>
  <c r="D123" i="62"/>
  <c r="G125" i="62"/>
  <c r="H76" i="62"/>
  <c r="E117" i="62"/>
  <c r="H68" i="62"/>
  <c r="F117" i="62"/>
  <c r="D135" i="62"/>
  <c r="D119" i="62"/>
  <c r="F120" i="62"/>
  <c r="E125" i="62"/>
  <c r="D116" i="62"/>
  <c r="G120" i="62"/>
  <c r="D124" i="62"/>
  <c r="D118" i="62"/>
  <c r="F119" i="62"/>
  <c r="E124" i="62"/>
  <c r="G130" i="62"/>
  <c r="E133" i="62"/>
  <c r="H15" i="62"/>
  <c r="H190" i="62" s="1"/>
  <c r="H43" i="62"/>
  <c r="F52" i="62"/>
  <c r="E23" i="49" s="1"/>
  <c r="C124" i="62"/>
  <c r="H99" i="62"/>
  <c r="I157" i="62"/>
  <c r="F81" i="62"/>
  <c r="H73" i="62"/>
  <c r="C128" i="62"/>
  <c r="C118" i="62"/>
  <c r="H93" i="62"/>
  <c r="E119" i="62"/>
  <c r="E111" i="62"/>
  <c r="D163" i="62"/>
  <c r="E301" i="62"/>
  <c r="E351" i="62" s="1"/>
  <c r="H40" i="62"/>
  <c r="H41" i="62"/>
  <c r="H362" i="62"/>
  <c r="H51" i="62"/>
  <c r="H312" i="62" s="1"/>
  <c r="U21" i="48" s="1"/>
  <c r="C312" i="62"/>
  <c r="C362" i="62" s="1"/>
  <c r="G81" i="62"/>
  <c r="F124" i="62"/>
  <c r="H69" i="62"/>
  <c r="H70" i="62"/>
  <c r="F118" i="62"/>
  <c r="H350" i="62"/>
  <c r="C300" i="62"/>
  <c r="C350" i="62" s="1"/>
  <c r="H39" i="62"/>
  <c r="H300" i="62" s="1"/>
  <c r="I21" i="48" s="1"/>
  <c r="C117" i="62"/>
  <c r="H92" i="62"/>
  <c r="G119" i="62"/>
  <c r="C111" i="62"/>
  <c r="E309" i="62"/>
  <c r="E359" i="62" s="1"/>
  <c r="H48" i="62"/>
  <c r="H309" i="62" s="1"/>
  <c r="R21" i="48" s="1"/>
  <c r="H49" i="62"/>
  <c r="H67" i="62"/>
  <c r="C81" i="62"/>
  <c r="F123" i="62"/>
  <c r="G124" i="62"/>
  <c r="H101" i="62"/>
  <c r="C126" i="62"/>
  <c r="C131" i="62"/>
  <c r="H106" i="62"/>
  <c r="G133" i="62"/>
  <c r="H32" i="62"/>
  <c r="E131" i="62"/>
  <c r="H35" i="62"/>
  <c r="H61" i="62"/>
  <c r="H62" i="62"/>
  <c r="H75" i="62"/>
  <c r="H77" i="62"/>
  <c r="E81" i="62"/>
  <c r="C125" i="62"/>
  <c r="H100" i="62"/>
  <c r="H36" i="62"/>
  <c r="H47" i="62"/>
  <c r="H66" i="62"/>
  <c r="C121" i="62"/>
  <c r="F116" i="62"/>
  <c r="D52" i="62"/>
  <c r="C23" i="49" s="1"/>
  <c r="E305" i="62"/>
  <c r="E355" i="62" s="1"/>
  <c r="H44" i="62"/>
  <c r="E52" i="62"/>
  <c r="D23" i="49" s="1"/>
  <c r="H74" i="62"/>
  <c r="H94" i="62"/>
  <c r="H95" i="62"/>
  <c r="E120" i="62"/>
  <c r="C120" i="62"/>
  <c r="C129" i="62"/>
  <c r="E163" i="62"/>
  <c r="I150" i="62"/>
  <c r="I158" i="62"/>
  <c r="H72" i="62"/>
  <c r="H105" i="62"/>
  <c r="F111" i="62"/>
  <c r="C135" i="62"/>
  <c r="H64" i="62"/>
  <c r="D111" i="62"/>
  <c r="D129" i="62"/>
  <c r="D130" i="62"/>
  <c r="H141" i="62"/>
  <c r="I146" i="62"/>
  <c r="I154" i="62"/>
  <c r="I162" i="62"/>
  <c r="I148" i="62"/>
  <c r="I161" i="62"/>
  <c r="H25" i="62"/>
  <c r="G229" i="62" s="1"/>
  <c r="H359" i="62"/>
  <c r="C52" i="62"/>
  <c r="B23" i="49" s="1"/>
  <c r="G117" i="62"/>
  <c r="H102" i="62"/>
  <c r="C127" i="62"/>
  <c r="E128" i="62"/>
  <c r="F129" i="62"/>
  <c r="H108" i="62"/>
  <c r="E134" i="62"/>
  <c r="I144" i="62"/>
  <c r="I152" i="62"/>
  <c r="I160" i="62"/>
  <c r="G163" i="62"/>
  <c r="D128" i="62"/>
  <c r="F130" i="62"/>
  <c r="I145" i="62"/>
  <c r="I153" i="62"/>
  <c r="H34" i="62"/>
  <c r="H38" i="62"/>
  <c r="H42" i="62"/>
  <c r="H303" i="62" s="1"/>
  <c r="L21" i="48" s="1"/>
  <c r="H46" i="62"/>
  <c r="H307" i="62" s="1"/>
  <c r="P21" i="48" s="1"/>
  <c r="H50" i="62"/>
  <c r="G111" i="62"/>
  <c r="D120" i="62"/>
  <c r="C132" i="62"/>
  <c r="G135" i="62"/>
  <c r="I143" i="62"/>
  <c r="I151" i="62"/>
  <c r="I159" i="62"/>
  <c r="H357" i="62"/>
  <c r="G52" i="62"/>
  <c r="G313" i="62" s="1"/>
  <c r="G363" i="62" s="1"/>
  <c r="H353" i="62"/>
  <c r="F128" i="62"/>
  <c r="G129" i="62"/>
  <c r="C133" i="62"/>
  <c r="D134" i="62"/>
  <c r="E135" i="62"/>
  <c r="C163" i="62"/>
  <c r="F23" i="49" l="1"/>
  <c r="H23" i="49" s="1"/>
  <c r="H122" i="62"/>
  <c r="C174" i="62" s="1"/>
  <c r="E236" i="62"/>
  <c r="G254" i="62"/>
  <c r="H127" i="62"/>
  <c r="F179" i="62" s="1"/>
  <c r="G258" i="62"/>
  <c r="C262" i="62"/>
  <c r="H121" i="62"/>
  <c r="G173" i="62" s="1"/>
  <c r="H132" i="62"/>
  <c r="E184" i="62" s="1"/>
  <c r="H123" i="62"/>
  <c r="D175" i="62" s="1"/>
  <c r="F253" i="62"/>
  <c r="H126" i="62"/>
  <c r="D178" i="62" s="1"/>
  <c r="G257" i="62"/>
  <c r="G227" i="62"/>
  <c r="D256" i="62"/>
  <c r="C243" i="62"/>
  <c r="G232" i="62"/>
  <c r="G237" i="62"/>
  <c r="G235" i="62"/>
  <c r="G243" i="62"/>
  <c r="G221" i="62"/>
  <c r="C236" i="62"/>
  <c r="G247" i="62"/>
  <c r="G234" i="62"/>
  <c r="G256" i="62"/>
  <c r="G224" i="62"/>
  <c r="G253" i="62"/>
  <c r="C234" i="62"/>
  <c r="E247" i="62"/>
  <c r="E252" i="62"/>
  <c r="E245" i="62"/>
  <c r="E260" i="62"/>
  <c r="E230" i="62"/>
  <c r="C227" i="62"/>
  <c r="G250" i="62"/>
  <c r="E255" i="62"/>
  <c r="G225" i="62"/>
  <c r="G236" i="62"/>
  <c r="C231" i="62"/>
  <c r="G136" i="62"/>
  <c r="N23" i="49" s="1"/>
  <c r="E256" i="62"/>
  <c r="E251" i="62"/>
  <c r="E231" i="62"/>
  <c r="E234" i="62"/>
  <c r="E235" i="62"/>
  <c r="E237" i="62"/>
  <c r="H130" i="62"/>
  <c r="G182" i="62" s="1"/>
  <c r="E221" i="62"/>
  <c r="E226" i="62"/>
  <c r="E232" i="62"/>
  <c r="E258" i="62"/>
  <c r="E261" i="62"/>
  <c r="C246" i="62"/>
  <c r="E219" i="62"/>
  <c r="H125" i="62"/>
  <c r="D177" i="62" s="1"/>
  <c r="D136" i="62"/>
  <c r="K23" i="49" s="1"/>
  <c r="H134" i="62"/>
  <c r="F186" i="62" s="1"/>
  <c r="D220" i="62"/>
  <c r="H124" i="62"/>
  <c r="G176" i="62" s="1"/>
  <c r="C259" i="62"/>
  <c r="C253" i="62"/>
  <c r="C235" i="62"/>
  <c r="C228" i="62"/>
  <c r="H118" i="62"/>
  <c r="D170" i="62" s="1"/>
  <c r="C256" i="62"/>
  <c r="E249" i="62"/>
  <c r="E262" i="62"/>
  <c r="C221" i="62"/>
  <c r="E222" i="62"/>
  <c r="C219" i="62"/>
  <c r="E220" i="62"/>
  <c r="C232" i="62"/>
  <c r="E218" i="62"/>
  <c r="H133" i="62"/>
  <c r="E185" i="62" s="1"/>
  <c r="G260" i="62"/>
  <c r="C258" i="62"/>
  <c r="C261" i="62"/>
  <c r="E243" i="62"/>
  <c r="C230" i="62"/>
  <c r="G231" i="62"/>
  <c r="G220" i="62"/>
  <c r="G222" i="62"/>
  <c r="H18" i="62"/>
  <c r="F250" i="62"/>
  <c r="F258" i="62"/>
  <c r="F222" i="62"/>
  <c r="F218" i="62"/>
  <c r="F228" i="62"/>
  <c r="F246" i="62"/>
  <c r="F245" i="62"/>
  <c r="F237" i="62"/>
  <c r="F229" i="62"/>
  <c r="F260" i="62"/>
  <c r="F247" i="62"/>
  <c r="F220" i="62"/>
  <c r="D246" i="62"/>
  <c r="F225" i="62"/>
  <c r="D223" i="62"/>
  <c r="D232" i="62"/>
  <c r="F221" i="62"/>
  <c r="D218" i="62"/>
  <c r="F249" i="62"/>
  <c r="F243" i="62"/>
  <c r="D259" i="62"/>
  <c r="D262" i="62"/>
  <c r="D244" i="62"/>
  <c r="F259" i="62"/>
  <c r="F226" i="62"/>
  <c r="H52" i="62"/>
  <c r="C254" i="62"/>
  <c r="C251" i="62"/>
  <c r="C244" i="62"/>
  <c r="C245" i="62"/>
  <c r="C252" i="62"/>
  <c r="C226" i="62"/>
  <c r="C224" i="62"/>
  <c r="C257" i="62"/>
  <c r="C250" i="62"/>
  <c r="C218" i="62"/>
  <c r="C225" i="62"/>
  <c r="C249" i="62"/>
  <c r="H135" i="62"/>
  <c r="C260" i="62"/>
  <c r="F257" i="62"/>
  <c r="F236" i="62"/>
  <c r="F232" i="62"/>
  <c r="H131" i="62"/>
  <c r="D253" i="62"/>
  <c r="D261" i="62"/>
  <c r="D225" i="62"/>
  <c r="D260" i="62"/>
  <c r="D234" i="62"/>
  <c r="D235" i="62"/>
  <c r="D224" i="62"/>
  <c r="D230" i="62"/>
  <c r="D226" i="62"/>
  <c r="D254" i="62"/>
  <c r="D255" i="62"/>
  <c r="D252" i="62"/>
  <c r="D243" i="62"/>
  <c r="D248" i="62"/>
  <c r="D247" i="62"/>
  <c r="F252" i="62"/>
  <c r="D233" i="62"/>
  <c r="I163" i="62"/>
  <c r="I140" i="62"/>
  <c r="D245" i="62"/>
  <c r="F230" i="62"/>
  <c r="D229" i="62"/>
  <c r="F234" i="62"/>
  <c r="D237" i="62"/>
  <c r="H117" i="62"/>
  <c r="C136" i="62"/>
  <c r="J23" i="49" s="1"/>
  <c r="H119" i="62"/>
  <c r="E136" i="62"/>
  <c r="L23" i="49" s="1"/>
  <c r="F254" i="62"/>
  <c r="F219" i="62"/>
  <c r="H129" i="62"/>
  <c r="E244" i="62"/>
  <c r="E253" i="62"/>
  <c r="G246" i="62"/>
  <c r="H120" i="62"/>
  <c r="E257" i="62"/>
  <c r="G255" i="62"/>
  <c r="E246" i="62"/>
  <c r="E254" i="62"/>
  <c r="G252" i="62"/>
  <c r="D249" i="62"/>
  <c r="D257" i="62"/>
  <c r="C255" i="62"/>
  <c r="F256" i="62"/>
  <c r="F255" i="62"/>
  <c r="D250" i="62"/>
  <c r="G261" i="62"/>
  <c r="D228" i="62"/>
  <c r="E224" i="62"/>
  <c r="C220" i="62"/>
  <c r="E233" i="62"/>
  <c r="F233" i="62"/>
  <c r="E229" i="62"/>
  <c r="G226" i="62"/>
  <c r="D219" i="62"/>
  <c r="G230" i="62"/>
  <c r="E225" i="62"/>
  <c r="F231" i="62"/>
  <c r="H81" i="62"/>
  <c r="H111" i="62"/>
  <c r="G259" i="62"/>
  <c r="G249" i="62"/>
  <c r="H128" i="62"/>
  <c r="G262" i="62"/>
  <c r="C248" i="62"/>
  <c r="F261" i="62"/>
  <c r="E248" i="62"/>
  <c r="C247" i="62"/>
  <c r="F262" i="62"/>
  <c r="D251" i="62"/>
  <c r="F248" i="62"/>
  <c r="F251" i="62"/>
  <c r="E250" i="62"/>
  <c r="F244" i="62"/>
  <c r="D258" i="62"/>
  <c r="D221" i="62"/>
  <c r="C233" i="62"/>
  <c r="G228" i="62"/>
  <c r="F224" i="62"/>
  <c r="F227" i="62"/>
  <c r="C222" i="62"/>
  <c r="D222" i="62"/>
  <c r="F235" i="62"/>
  <c r="D227" i="62"/>
  <c r="G219" i="62"/>
  <c r="G233" i="62"/>
  <c r="F136" i="62"/>
  <c r="M23" i="49" s="1"/>
  <c r="G244" i="62"/>
  <c r="G248" i="62"/>
  <c r="G251" i="62"/>
  <c r="G245" i="62"/>
  <c r="E259" i="62"/>
  <c r="E223" i="62"/>
  <c r="G218" i="62"/>
  <c r="D231" i="62"/>
  <c r="E227" i="62"/>
  <c r="C229" i="62"/>
  <c r="F223" i="62"/>
  <c r="G223" i="62"/>
  <c r="C237" i="62"/>
  <c r="E228" i="62"/>
  <c r="C223" i="62"/>
  <c r="D236" i="62"/>
  <c r="H116" i="62"/>
  <c r="O23" i="49" l="1"/>
  <c r="G23" i="49"/>
  <c r="F174" i="62"/>
  <c r="G174" i="62"/>
  <c r="H174" i="62" s="1"/>
  <c r="E174" i="62"/>
  <c r="D174" i="62"/>
  <c r="E178" i="62"/>
  <c r="C179" i="62"/>
  <c r="E179" i="62"/>
  <c r="D179" i="62"/>
  <c r="D173" i="62"/>
  <c r="F178" i="62"/>
  <c r="G179" i="62"/>
  <c r="F173" i="62"/>
  <c r="F177" i="62"/>
  <c r="G184" i="62"/>
  <c r="C184" i="62"/>
  <c r="E173" i="62"/>
  <c r="E177" i="62"/>
  <c r="C173" i="62"/>
  <c r="D184" i="62"/>
  <c r="F184" i="62"/>
  <c r="C178" i="62"/>
  <c r="F175" i="62"/>
  <c r="E175" i="62"/>
  <c r="D185" i="62"/>
  <c r="C175" i="62"/>
  <c r="G185" i="62"/>
  <c r="G175" i="62"/>
  <c r="G178" i="62"/>
  <c r="C182" i="62"/>
  <c r="D182" i="62"/>
  <c r="F182" i="62"/>
  <c r="E182" i="62"/>
  <c r="C177" i="62"/>
  <c r="H235" i="62"/>
  <c r="H256" i="62"/>
  <c r="D186" i="62"/>
  <c r="G186" i="62"/>
  <c r="E186" i="62"/>
  <c r="H258" i="62"/>
  <c r="C186" i="62"/>
  <c r="H136" i="62"/>
  <c r="F201" i="62" s="1"/>
  <c r="G177" i="62"/>
  <c r="E176" i="62"/>
  <c r="F185" i="62"/>
  <c r="C185" i="62"/>
  <c r="C176" i="62"/>
  <c r="F176" i="62"/>
  <c r="D176" i="62"/>
  <c r="H237" i="62"/>
  <c r="H259" i="62"/>
  <c r="C170" i="62"/>
  <c r="G170" i="62"/>
  <c r="F170" i="62"/>
  <c r="H227" i="62"/>
  <c r="E170" i="62"/>
  <c r="H228" i="62"/>
  <c r="H221" i="62"/>
  <c r="H219" i="62"/>
  <c r="H232" i="62"/>
  <c r="H229" i="62"/>
  <c r="H236" i="62"/>
  <c r="H222" i="62"/>
  <c r="H230" i="62"/>
  <c r="E238" i="62"/>
  <c r="Z23" i="49" s="1"/>
  <c r="H234" i="62"/>
  <c r="G263" i="62"/>
  <c r="AI23" i="49" s="1"/>
  <c r="F168" i="62"/>
  <c r="E168" i="62"/>
  <c r="G168" i="62"/>
  <c r="C168" i="62"/>
  <c r="D168" i="62"/>
  <c r="H249" i="62"/>
  <c r="H245" i="62"/>
  <c r="H225" i="62"/>
  <c r="H244" i="62"/>
  <c r="F238" i="62"/>
  <c r="AA23" i="49" s="1"/>
  <c r="H231" i="62"/>
  <c r="H223" i="62"/>
  <c r="G238" i="62"/>
  <c r="AB23" i="49" s="1"/>
  <c r="H233" i="62"/>
  <c r="D263" i="62"/>
  <c r="AF23" i="49" s="1"/>
  <c r="H260" i="62"/>
  <c r="C238" i="62"/>
  <c r="X23" i="49" s="1"/>
  <c r="H218" i="62"/>
  <c r="H251" i="62"/>
  <c r="F181" i="62"/>
  <c r="D181" i="62"/>
  <c r="C181" i="62"/>
  <c r="G181" i="62"/>
  <c r="E181" i="62"/>
  <c r="H252" i="62"/>
  <c r="G171" i="62"/>
  <c r="C171" i="62"/>
  <c r="F171" i="62"/>
  <c r="D171" i="62"/>
  <c r="E171" i="62"/>
  <c r="H250" i="62"/>
  <c r="F263" i="62"/>
  <c r="AH23" i="49" s="1"/>
  <c r="H261" i="62"/>
  <c r="E263" i="62"/>
  <c r="AG23" i="49" s="1"/>
  <c r="F180" i="62"/>
  <c r="D180" i="62"/>
  <c r="C180" i="62"/>
  <c r="E180" i="62"/>
  <c r="G180" i="62"/>
  <c r="F183" i="62"/>
  <c r="C183" i="62"/>
  <c r="G183" i="62"/>
  <c r="D183" i="62"/>
  <c r="E183" i="62"/>
  <c r="H257" i="62"/>
  <c r="H243" i="62"/>
  <c r="H220" i="62"/>
  <c r="C172" i="62"/>
  <c r="F172" i="62"/>
  <c r="E172" i="62"/>
  <c r="D172" i="62"/>
  <c r="G172" i="62"/>
  <c r="G169" i="62"/>
  <c r="C169" i="62"/>
  <c r="F169" i="62"/>
  <c r="D169" i="62"/>
  <c r="E169" i="62"/>
  <c r="H224" i="62"/>
  <c r="H246" i="62"/>
  <c r="D238" i="62"/>
  <c r="Y23" i="49" s="1"/>
  <c r="C263" i="62"/>
  <c r="AE23" i="49" s="1"/>
  <c r="H247" i="62"/>
  <c r="H262" i="62"/>
  <c r="H254" i="62"/>
  <c r="H138" i="62"/>
  <c r="H255" i="62"/>
  <c r="H248" i="62"/>
  <c r="H253" i="62"/>
  <c r="G187" i="62"/>
  <c r="E187" i="62"/>
  <c r="F187" i="62"/>
  <c r="C187" i="62"/>
  <c r="D187" i="62"/>
  <c r="H226" i="62"/>
  <c r="AC23" i="49" l="1"/>
  <c r="AJ23" i="49"/>
  <c r="H179" i="62"/>
  <c r="H178" i="62"/>
  <c r="H175" i="62"/>
  <c r="G202" i="62"/>
  <c r="G277" i="62" s="1"/>
  <c r="F203" i="62"/>
  <c r="F278" i="62" s="1"/>
  <c r="H184" i="62"/>
  <c r="H173" i="62"/>
  <c r="H176" i="62"/>
  <c r="H185" i="62"/>
  <c r="G203" i="62"/>
  <c r="G278" i="62" s="1"/>
  <c r="H182" i="62"/>
  <c r="H186" i="62"/>
  <c r="C210" i="62"/>
  <c r="C285" i="62" s="1"/>
  <c r="C310" i="62" s="1"/>
  <c r="C360" i="62" s="1"/>
  <c r="C196" i="62"/>
  <c r="C271" i="62" s="1"/>
  <c r="D200" i="62"/>
  <c r="D275" i="62" s="1"/>
  <c r="E196" i="62"/>
  <c r="E271" i="62" s="1"/>
  <c r="E296" i="62" s="1"/>
  <c r="E346" i="62" s="1"/>
  <c r="D194" i="62"/>
  <c r="D269" i="62" s="1"/>
  <c r="D294" i="62" s="1"/>
  <c r="D344" i="62" s="1"/>
  <c r="E210" i="62"/>
  <c r="E285" i="62" s="1"/>
  <c r="C193" i="62"/>
  <c r="D198" i="62"/>
  <c r="D273" i="62" s="1"/>
  <c r="D298" i="62" s="1"/>
  <c r="D348" i="62" s="1"/>
  <c r="G198" i="62"/>
  <c r="G273" i="62" s="1"/>
  <c r="G208" i="62"/>
  <c r="G283" i="62" s="1"/>
  <c r="D195" i="62"/>
  <c r="D270" i="62" s="1"/>
  <c r="D295" i="62" s="1"/>
  <c r="D345" i="62" s="1"/>
  <c r="F197" i="62"/>
  <c r="F272" i="62" s="1"/>
  <c r="F297" i="62" s="1"/>
  <c r="F347" i="62" s="1"/>
  <c r="G210" i="62"/>
  <c r="G285" i="62" s="1"/>
  <c r="G201" i="62"/>
  <c r="G276" i="62" s="1"/>
  <c r="D196" i="62"/>
  <c r="D271" i="62" s="1"/>
  <c r="D296" i="62" s="1"/>
  <c r="D346" i="62" s="1"/>
  <c r="G206" i="62"/>
  <c r="G281" i="62" s="1"/>
  <c r="E195" i="62"/>
  <c r="E270" i="62" s="1"/>
  <c r="E295" i="62" s="1"/>
  <c r="E345" i="62" s="1"/>
  <c r="C195" i="62"/>
  <c r="C270" i="62" s="1"/>
  <c r="C295" i="62" s="1"/>
  <c r="C345" i="62" s="1"/>
  <c r="D201" i="62"/>
  <c r="D276" i="62" s="1"/>
  <c r="D301" i="62" s="1"/>
  <c r="D351" i="62" s="1"/>
  <c r="G193" i="62"/>
  <c r="F200" i="62"/>
  <c r="F275" i="62" s="1"/>
  <c r="E212" i="62"/>
  <c r="E287" i="62" s="1"/>
  <c r="F206" i="62"/>
  <c r="F281" i="62" s="1"/>
  <c r="F210" i="62"/>
  <c r="F285" i="62" s="1"/>
  <c r="D209" i="62"/>
  <c r="D284" i="62" s="1"/>
  <c r="C203" i="62"/>
  <c r="C278" i="62" s="1"/>
  <c r="C199" i="62"/>
  <c r="C274" i="62" s="1"/>
  <c r="H177" i="62"/>
  <c r="D199" i="62"/>
  <c r="D274" i="62" s="1"/>
  <c r="D299" i="62" s="1"/>
  <c r="D349" i="62" s="1"/>
  <c r="G207" i="62"/>
  <c r="G282" i="62" s="1"/>
  <c r="F202" i="62"/>
  <c r="F277" i="62" s="1"/>
  <c r="E194" i="62"/>
  <c r="E269" i="62" s="1"/>
  <c r="E294" i="62" s="1"/>
  <c r="E344" i="62" s="1"/>
  <c r="D205" i="62"/>
  <c r="D280" i="62" s="1"/>
  <c r="C206" i="62"/>
  <c r="G204" i="62"/>
  <c r="G279" i="62" s="1"/>
  <c r="G211" i="62"/>
  <c r="G286" i="62" s="1"/>
  <c r="D204" i="62"/>
  <c r="D279" i="62" s="1"/>
  <c r="D304" i="62" s="1"/>
  <c r="D354" i="62" s="1"/>
  <c r="F212" i="62"/>
  <c r="F287" i="62" s="1"/>
  <c r="E208" i="62"/>
  <c r="E283" i="62" s="1"/>
  <c r="E308" i="62" s="1"/>
  <c r="E358" i="62" s="1"/>
  <c r="G197" i="62"/>
  <c r="G272" i="62" s="1"/>
  <c r="G212" i="62"/>
  <c r="G287" i="62" s="1"/>
  <c r="G209" i="62"/>
  <c r="G284" i="62" s="1"/>
  <c r="F196" i="62"/>
  <c r="F271" i="62" s="1"/>
  <c r="F296" i="62" s="1"/>
  <c r="F346" i="62" s="1"/>
  <c r="C207" i="62"/>
  <c r="C282" i="62" s="1"/>
  <c r="E205" i="62"/>
  <c r="E280" i="62" s="1"/>
  <c r="E198" i="62"/>
  <c r="E273" i="62" s="1"/>
  <c r="E298" i="62" s="1"/>
  <c r="E348" i="62" s="1"/>
  <c r="E209" i="62"/>
  <c r="E284" i="62" s="1"/>
  <c r="D202" i="62"/>
  <c r="D277" i="62" s="1"/>
  <c r="E197" i="62"/>
  <c r="E272" i="62" s="1"/>
  <c r="E297" i="62" s="1"/>
  <c r="E347" i="62" s="1"/>
  <c r="E206" i="62"/>
  <c r="E281" i="62" s="1"/>
  <c r="E306" i="62" s="1"/>
  <c r="E356" i="62" s="1"/>
  <c r="D206" i="62"/>
  <c r="D281" i="62" s="1"/>
  <c r="D306" i="62" s="1"/>
  <c r="D356" i="62" s="1"/>
  <c r="G195" i="62"/>
  <c r="G270" i="62" s="1"/>
  <c r="E193" i="62"/>
  <c r="C204" i="62"/>
  <c r="C279" i="62" s="1"/>
  <c r="G200" i="62"/>
  <c r="G275" i="62" s="1"/>
  <c r="F199" i="62"/>
  <c r="F274" i="62" s="1"/>
  <c r="F207" i="62"/>
  <c r="F282" i="62" s="1"/>
  <c r="G199" i="62"/>
  <c r="G274" i="62" s="1"/>
  <c r="F205" i="62"/>
  <c r="F280" i="62" s="1"/>
  <c r="C201" i="62"/>
  <c r="C276" i="62" s="1"/>
  <c r="D203" i="62"/>
  <c r="D278" i="62" s="1"/>
  <c r="D212" i="62"/>
  <c r="D287" i="62" s="1"/>
  <c r="F211" i="62"/>
  <c r="F286" i="62" s="1"/>
  <c r="G205" i="62"/>
  <c r="G280" i="62" s="1"/>
  <c r="C212" i="62"/>
  <c r="C287" i="62" s="1"/>
  <c r="F209" i="62"/>
  <c r="F284" i="62" s="1"/>
  <c r="C209" i="62"/>
  <c r="C284" i="62" s="1"/>
  <c r="F198" i="62"/>
  <c r="F273" i="62" s="1"/>
  <c r="F298" i="62" s="1"/>
  <c r="F348" i="62" s="1"/>
  <c r="E203" i="62"/>
  <c r="E278" i="62" s="1"/>
  <c r="D193" i="62"/>
  <c r="C198" i="62"/>
  <c r="C273" i="62" s="1"/>
  <c r="C298" i="62" s="1"/>
  <c r="C348" i="62" s="1"/>
  <c r="F208" i="62"/>
  <c r="F283" i="62" s="1"/>
  <c r="C211" i="62"/>
  <c r="C286" i="62" s="1"/>
  <c r="D207" i="62"/>
  <c r="D282" i="62" s="1"/>
  <c r="C200" i="62"/>
  <c r="C275" i="62" s="1"/>
  <c r="D210" i="62"/>
  <c r="D285" i="62" s="1"/>
  <c r="D310" i="62" s="1"/>
  <c r="D360" i="62" s="1"/>
  <c r="C194" i="62"/>
  <c r="C269" i="62" s="1"/>
  <c r="E199" i="62"/>
  <c r="E274" i="62" s="1"/>
  <c r="E299" i="62" s="1"/>
  <c r="E349" i="62" s="1"/>
  <c r="F193" i="62"/>
  <c r="C202" i="62"/>
  <c r="C277" i="62" s="1"/>
  <c r="E201" i="62"/>
  <c r="E276" i="62" s="1"/>
  <c r="G196" i="62"/>
  <c r="G271" i="62" s="1"/>
  <c r="E207" i="62"/>
  <c r="E282" i="62" s="1"/>
  <c r="D208" i="62"/>
  <c r="D283" i="62" s="1"/>
  <c r="D308" i="62" s="1"/>
  <c r="D358" i="62" s="1"/>
  <c r="C197" i="62"/>
  <c r="C272" i="62" s="1"/>
  <c r="F204" i="62"/>
  <c r="F279" i="62" s="1"/>
  <c r="F194" i="62"/>
  <c r="F269" i="62" s="1"/>
  <c r="E202" i="62"/>
  <c r="E277" i="62" s="1"/>
  <c r="D211" i="62"/>
  <c r="D286" i="62" s="1"/>
  <c r="D311" i="62" s="1"/>
  <c r="D361" i="62" s="1"/>
  <c r="C208" i="62"/>
  <c r="C283" i="62" s="1"/>
  <c r="G194" i="62"/>
  <c r="G269" i="62" s="1"/>
  <c r="E211" i="62"/>
  <c r="E286" i="62" s="1"/>
  <c r="E204" i="62"/>
  <c r="E279" i="62" s="1"/>
  <c r="C205" i="62"/>
  <c r="C280" i="62" s="1"/>
  <c r="E200" i="62"/>
  <c r="E275" i="62" s="1"/>
  <c r="F195" i="62"/>
  <c r="F270" i="62" s="1"/>
  <c r="D197" i="62"/>
  <c r="D272" i="62" s="1"/>
  <c r="D297" i="62" s="1"/>
  <c r="D347" i="62" s="1"/>
  <c r="F276" i="62"/>
  <c r="H169" i="62"/>
  <c r="H170" i="62"/>
  <c r="H180" i="62"/>
  <c r="C302" i="62"/>
  <c r="C352" i="62" s="1"/>
  <c r="C304" i="62"/>
  <c r="C354" i="62" s="1"/>
  <c r="H187" i="62"/>
  <c r="D188" i="62"/>
  <c r="AM23" i="49" s="1"/>
  <c r="F293" i="62"/>
  <c r="F343" i="62" s="1"/>
  <c r="C188" i="62"/>
  <c r="AL23" i="49" s="1"/>
  <c r="H168" i="62"/>
  <c r="H183" i="62"/>
  <c r="H181" i="62"/>
  <c r="G188" i="62"/>
  <c r="AP23" i="49" s="1"/>
  <c r="C297" i="62"/>
  <c r="C347" i="62" s="1"/>
  <c r="C301" i="62"/>
  <c r="C351" i="62" s="1"/>
  <c r="H263" i="62"/>
  <c r="H171" i="62"/>
  <c r="E188" i="62"/>
  <c r="AN23" i="49" s="1"/>
  <c r="H172" i="62"/>
  <c r="H238" i="62"/>
  <c r="F188" i="62"/>
  <c r="AO23" i="49" s="1"/>
  <c r="AQ23" i="49" l="1"/>
  <c r="G268" i="62"/>
  <c r="G288" i="62" s="1"/>
  <c r="D268" i="62"/>
  <c r="D288" i="62" s="1"/>
  <c r="D313" i="62" s="1"/>
  <c r="D363" i="62" s="1"/>
  <c r="F268" i="62"/>
  <c r="F288" i="62" s="1"/>
  <c r="F313" i="62" s="1"/>
  <c r="F363" i="62" s="1"/>
  <c r="H203" i="62"/>
  <c r="H196" i="62"/>
  <c r="H278" i="62"/>
  <c r="H194" i="62"/>
  <c r="E268" i="62"/>
  <c r="E288" i="62" s="1"/>
  <c r="E313" i="62" s="1"/>
  <c r="E363" i="62" s="1"/>
  <c r="C268" i="62"/>
  <c r="C293" i="62" s="1"/>
  <c r="H207" i="62"/>
  <c r="H201" i="62"/>
  <c r="H210" i="62"/>
  <c r="H275" i="62"/>
  <c r="H273" i="62"/>
  <c r="H348" i="62" s="1"/>
  <c r="H277" i="62"/>
  <c r="H209" i="62"/>
  <c r="H205" i="62"/>
  <c r="H206" i="62"/>
  <c r="H204" i="62"/>
  <c r="H279" i="62"/>
  <c r="H211" i="62"/>
  <c r="H202" i="62"/>
  <c r="H208" i="62"/>
  <c r="C281" i="62"/>
  <c r="C288" i="62" s="1"/>
  <c r="C213" i="62"/>
  <c r="Q23" i="49" s="1"/>
  <c r="G213" i="62"/>
  <c r="U23" i="49" s="1"/>
  <c r="H198" i="62"/>
  <c r="H199" i="62"/>
  <c r="D213" i="62"/>
  <c r="R23" i="49" s="1"/>
  <c r="H212" i="62"/>
  <c r="H195" i="62"/>
  <c r="H285" i="62"/>
  <c r="H310" i="62" s="1"/>
  <c r="S21" i="48" s="1"/>
  <c r="H200" i="62"/>
  <c r="F213" i="62"/>
  <c r="T23" i="49" s="1"/>
  <c r="H193" i="62"/>
  <c r="E213" i="62"/>
  <c r="S23" i="49" s="1"/>
  <c r="H284" i="62"/>
  <c r="H197" i="62"/>
  <c r="H282" i="62"/>
  <c r="H270" i="62"/>
  <c r="H345" i="62" s="1"/>
  <c r="H276" i="62"/>
  <c r="H287" i="62"/>
  <c r="H272" i="62"/>
  <c r="H271" i="62"/>
  <c r="C296" i="62"/>
  <c r="C346" i="62" s="1"/>
  <c r="H269" i="62"/>
  <c r="C294" i="62"/>
  <c r="C344" i="62" s="1"/>
  <c r="H347" i="62"/>
  <c r="H297" i="62"/>
  <c r="F21" i="48" s="1"/>
  <c r="H188" i="62"/>
  <c r="H283" i="62"/>
  <c r="C308" i="62"/>
  <c r="C358" i="62" s="1"/>
  <c r="H274" i="62"/>
  <c r="C299" i="62"/>
  <c r="C349" i="62" s="1"/>
  <c r="H354" i="62"/>
  <c r="H304" i="62"/>
  <c r="M21" i="48" s="1"/>
  <c r="H351" i="62"/>
  <c r="H301" i="62"/>
  <c r="J21" i="48" s="1"/>
  <c r="H280" i="62"/>
  <c r="C305" i="62"/>
  <c r="C355" i="62" s="1"/>
  <c r="H286" i="62"/>
  <c r="C311" i="62"/>
  <c r="C361" i="62" s="1"/>
  <c r="H352" i="62"/>
  <c r="H302" i="62"/>
  <c r="K21" i="48" s="1"/>
  <c r="V23" i="49" l="1"/>
  <c r="I23" i="49" s="1"/>
  <c r="H360" i="62"/>
  <c r="C306" i="62"/>
  <c r="C356" i="62" s="1"/>
  <c r="D293" i="62"/>
  <c r="D343" i="62" s="1"/>
  <c r="E293" i="62"/>
  <c r="E343" i="62" s="1"/>
  <c r="H298" i="62"/>
  <c r="G21" i="48" s="1"/>
  <c r="H268" i="62"/>
  <c r="H343" i="62" s="1"/>
  <c r="H281" i="62"/>
  <c r="H306" i="62" s="1"/>
  <c r="H213" i="62"/>
  <c r="H295" i="62"/>
  <c r="H294" i="62"/>
  <c r="C21" i="48" s="1"/>
  <c r="H344" i="62"/>
  <c r="H335" i="62"/>
  <c r="G334" i="62"/>
  <c r="F333" i="62"/>
  <c r="E332" i="62"/>
  <c r="D331" i="62"/>
  <c r="C330" i="62"/>
  <c r="H327" i="62"/>
  <c r="G326" i="62"/>
  <c r="F325" i="62"/>
  <c r="E324" i="62"/>
  <c r="D323" i="62"/>
  <c r="C322" i="62"/>
  <c r="G318" i="62"/>
  <c r="C343" i="62"/>
  <c r="G335" i="62"/>
  <c r="F334" i="62"/>
  <c r="E333" i="62"/>
  <c r="D332" i="62"/>
  <c r="C331" i="62"/>
  <c r="H328" i="62"/>
  <c r="G327" i="62"/>
  <c r="F326" i="62"/>
  <c r="E325" i="62"/>
  <c r="D324" i="62"/>
  <c r="C323" i="62"/>
  <c r="G319" i="62"/>
  <c r="F318" i="62"/>
  <c r="G337" i="62"/>
  <c r="F336" i="62"/>
  <c r="E335" i="62"/>
  <c r="D334" i="62"/>
  <c r="C333" i="62"/>
  <c r="G329" i="62"/>
  <c r="F328" i="62"/>
  <c r="E327" i="62"/>
  <c r="D326" i="62"/>
  <c r="C325" i="62"/>
  <c r="H322" i="62"/>
  <c r="G321" i="62"/>
  <c r="F320" i="62"/>
  <c r="E319" i="62"/>
  <c r="D318" i="62"/>
  <c r="F337" i="62"/>
  <c r="C336" i="62"/>
  <c r="C334" i="62"/>
  <c r="F332" i="62"/>
  <c r="G330" i="62"/>
  <c r="D329" i="62"/>
  <c r="F327" i="62"/>
  <c r="H325" i="62"/>
  <c r="E322" i="62"/>
  <c r="C319" i="62"/>
  <c r="E337" i="62"/>
  <c r="C332" i="62"/>
  <c r="F330" i="62"/>
  <c r="C329" i="62"/>
  <c r="D327" i="62"/>
  <c r="G325" i="62"/>
  <c r="D322" i="62"/>
  <c r="G320" i="62"/>
  <c r="F338" i="62"/>
  <c r="C337" i="62"/>
  <c r="D335" i="62"/>
  <c r="G333" i="62"/>
  <c r="D330" i="62"/>
  <c r="G328" i="62"/>
  <c r="F323" i="62"/>
  <c r="D320" i="62"/>
  <c r="E338" i="62"/>
  <c r="D336" i="62"/>
  <c r="E331" i="62"/>
  <c r="E328" i="62"/>
  <c r="C326" i="62"/>
  <c r="E321" i="62"/>
  <c r="D319" i="62"/>
  <c r="D338" i="62"/>
  <c r="D333" i="62"/>
  <c r="D328" i="62"/>
  <c r="G323" i="62"/>
  <c r="D321" i="62"/>
  <c r="H337" i="62"/>
  <c r="C335" i="62"/>
  <c r="H332" i="62"/>
  <c r="C318" i="62"/>
  <c r="D337" i="62"/>
  <c r="G332" i="62"/>
  <c r="H329" i="62"/>
  <c r="C327" i="62"/>
  <c r="G322" i="62"/>
  <c r="E320" i="62"/>
  <c r="G331" i="62"/>
  <c r="C328" i="62"/>
  <c r="G324" i="62"/>
  <c r="F321" i="62"/>
  <c r="F335" i="62"/>
  <c r="F331" i="62"/>
  <c r="F324" i="62"/>
  <c r="C321" i="62"/>
  <c r="C324" i="62"/>
  <c r="G338" i="62"/>
  <c r="H334" i="62"/>
  <c r="E330" i="62"/>
  <c r="H326" i="62"/>
  <c r="C320" i="62"/>
  <c r="E334" i="62"/>
  <c r="E326" i="62"/>
  <c r="E323" i="62"/>
  <c r="F329" i="62"/>
  <c r="F319" i="62"/>
  <c r="D325" i="62"/>
  <c r="G336" i="62"/>
  <c r="E336" i="62"/>
  <c r="E329" i="62"/>
  <c r="F322" i="62"/>
  <c r="H349" i="62"/>
  <c r="H299" i="62"/>
  <c r="H288" i="62"/>
  <c r="C313" i="62"/>
  <c r="C363" i="62" s="1"/>
  <c r="H361" i="62"/>
  <c r="H311" i="62"/>
  <c r="H355" i="62"/>
  <c r="H305" i="62"/>
  <c r="H358" i="62"/>
  <c r="H308" i="62"/>
  <c r="H346" i="62"/>
  <c r="H296" i="62"/>
  <c r="H323" i="62" l="1"/>
  <c r="H293" i="62"/>
  <c r="B21" i="48" s="1"/>
  <c r="E318" i="62"/>
  <c r="H356" i="62"/>
  <c r="C21" i="47"/>
  <c r="C17" i="56"/>
  <c r="H319" i="62"/>
  <c r="H321" i="62"/>
  <c r="E21" i="48"/>
  <c r="H333" i="62"/>
  <c r="Q21" i="48"/>
  <c r="H330" i="62"/>
  <c r="N21" i="48"/>
  <c r="H324" i="62"/>
  <c r="H21" i="48"/>
  <c r="H336" i="62"/>
  <c r="T21" i="48"/>
  <c r="H318" i="62"/>
  <c r="H331" i="62"/>
  <c r="O21" i="48"/>
  <c r="H320" i="62"/>
  <c r="D21" i="48"/>
  <c r="H363" i="62"/>
  <c r="D21" i="47" s="1"/>
  <c r="H313" i="62"/>
  <c r="C338" i="62"/>
  <c r="H338" i="62" l="1"/>
  <c r="V21" i="48"/>
  <c r="W39" i="56" l="1"/>
  <c r="X39" i="56"/>
  <c r="Y39" i="56"/>
  <c r="Z39" i="56"/>
  <c r="AA39" i="56"/>
  <c r="AB39" i="56"/>
  <c r="AC39" i="56"/>
  <c r="AD39" i="56"/>
  <c r="AE39" i="56"/>
  <c r="AF39" i="56"/>
  <c r="AG39" i="56"/>
  <c r="AH39" i="56"/>
  <c r="AI39" i="56"/>
  <c r="AJ39" i="56"/>
  <c r="AK39" i="56"/>
  <c r="AL39" i="56"/>
  <c r="AM39" i="56"/>
  <c r="AN39" i="56"/>
  <c r="AO39" i="56"/>
  <c r="AP39" i="56"/>
  <c r="AQ39" i="56"/>
  <c r="AR39" i="56"/>
  <c r="AS39" i="56"/>
  <c r="AT39" i="56"/>
  <c r="AU39" i="56"/>
  <c r="AV39" i="56"/>
  <c r="AW39" i="56"/>
  <c r="AX39" i="56"/>
  <c r="AY39" i="56"/>
  <c r="AZ39" i="56"/>
  <c r="BA39" i="56"/>
  <c r="BB39" i="56"/>
  <c r="BC39" i="56"/>
  <c r="BD39" i="56"/>
  <c r="BE39" i="56"/>
  <c r="BF39" i="56"/>
  <c r="BG39" i="56"/>
  <c r="BH39" i="56"/>
  <c r="BI39" i="56"/>
  <c r="BJ39" i="56"/>
  <c r="BK39" i="56"/>
  <c r="BL39" i="56"/>
  <c r="BM39" i="56"/>
  <c r="BN39" i="56"/>
  <c r="BO39" i="56"/>
  <c r="BP39" i="56"/>
  <c r="BQ39" i="56"/>
  <c r="BR39" i="56"/>
  <c r="BS39" i="56"/>
  <c r="BT39" i="56"/>
  <c r="BU39" i="56"/>
  <c r="BV39" i="56"/>
  <c r="BW39" i="56"/>
  <c r="BX39" i="56"/>
  <c r="BY39" i="56"/>
  <c r="BZ39" i="56"/>
  <c r="CA39" i="56"/>
  <c r="CB39" i="56"/>
  <c r="CC39" i="56"/>
  <c r="CD39" i="56"/>
  <c r="CE39" i="56"/>
  <c r="CF39" i="56"/>
  <c r="CG39" i="56"/>
  <c r="CH39" i="56"/>
  <c r="CI39" i="56"/>
  <c r="CJ39" i="56"/>
  <c r="CK39" i="56"/>
  <c r="CL39" i="56"/>
  <c r="CM39" i="56"/>
  <c r="CN39" i="56"/>
  <c r="CO39" i="56"/>
  <c r="CP39" i="56"/>
  <c r="CQ39" i="56"/>
  <c r="CR39" i="56"/>
  <c r="CS39" i="56"/>
  <c r="CT39" i="56"/>
  <c r="CU39" i="56"/>
  <c r="CV39" i="56"/>
  <c r="CW39" i="56"/>
  <c r="CX39" i="56"/>
  <c r="CY39" i="56"/>
  <c r="CZ39" i="56"/>
  <c r="DA39" i="56"/>
  <c r="DB39" i="56"/>
  <c r="DC39" i="56"/>
  <c r="DD39" i="56"/>
  <c r="DE39" i="56"/>
  <c r="DF39" i="56"/>
  <c r="DG39" i="56"/>
  <c r="DH39" i="56"/>
  <c r="DI39" i="56"/>
  <c r="DJ39" i="56"/>
  <c r="DK39" i="56"/>
  <c r="DL39" i="56"/>
  <c r="DM39" i="56"/>
  <c r="DN39" i="56"/>
  <c r="DO39" i="56"/>
  <c r="DP39" i="56"/>
  <c r="DQ39" i="56"/>
  <c r="DR39" i="56"/>
  <c r="DS39" i="56"/>
  <c r="DT39" i="56"/>
  <c r="DU39" i="56"/>
  <c r="DV39" i="56"/>
  <c r="DW39" i="56"/>
  <c r="DX39" i="56"/>
  <c r="DY39" i="56"/>
  <c r="DZ39" i="56"/>
  <c r="EA39" i="56"/>
  <c r="EB39" i="56"/>
  <c r="EC39" i="56"/>
  <c r="ED39" i="56"/>
  <c r="EE39" i="56"/>
  <c r="EF39" i="56"/>
  <c r="EG39" i="56"/>
  <c r="EH39" i="56"/>
  <c r="EI39" i="56"/>
  <c r="EJ39" i="56"/>
  <c r="EK39" i="56"/>
  <c r="EL39" i="56"/>
  <c r="EM39" i="56"/>
  <c r="EN39" i="56"/>
  <c r="EO39" i="56"/>
  <c r="EP39" i="56"/>
  <c r="EQ39" i="56"/>
  <c r="ER39" i="56"/>
  <c r="ES39" i="56"/>
  <c r="ET39" i="56"/>
  <c r="EU39" i="56"/>
  <c r="EV39" i="56"/>
  <c r="EW39" i="56"/>
  <c r="EX39" i="56"/>
  <c r="EY39" i="56"/>
  <c r="EZ39" i="56"/>
  <c r="FA39" i="56"/>
  <c r="FB39" i="56"/>
  <c r="FC39" i="56"/>
  <c r="FD39" i="56"/>
  <c r="FE39" i="56"/>
  <c r="FF39" i="56"/>
  <c r="FG39" i="56"/>
  <c r="FH39" i="56"/>
  <c r="FI39" i="56"/>
  <c r="FJ39" i="56"/>
  <c r="FK39" i="56"/>
  <c r="FL39" i="56"/>
  <c r="FM39" i="56"/>
  <c r="FN39" i="56"/>
  <c r="FO39" i="56"/>
  <c r="FP39" i="56"/>
  <c r="FQ39" i="56"/>
  <c r="FR39" i="56"/>
  <c r="FS39" i="56"/>
  <c r="FT39" i="56"/>
  <c r="FU39" i="56"/>
  <c r="FV39" i="56"/>
  <c r="FW39" i="56"/>
  <c r="FX39" i="56"/>
  <c r="FY39" i="56"/>
  <c r="FZ39" i="56"/>
  <c r="GA39" i="56"/>
  <c r="GB39" i="56"/>
  <c r="GC39" i="56"/>
  <c r="GD39" i="56"/>
  <c r="GE39" i="56"/>
  <c r="GF39" i="56"/>
  <c r="GG39" i="56"/>
  <c r="GH39" i="56"/>
  <c r="GI39" i="56"/>
  <c r="GJ39" i="56"/>
  <c r="GK39" i="56"/>
  <c r="GL39" i="56"/>
  <c r="GM39" i="56"/>
  <c r="GN39" i="56"/>
  <c r="GO39" i="56"/>
  <c r="GP39" i="56"/>
  <c r="GQ39" i="56"/>
  <c r="GR39" i="56"/>
  <c r="GS39" i="56"/>
  <c r="GT39" i="56"/>
  <c r="GU39" i="56"/>
  <c r="GV39" i="56"/>
  <c r="GW39" i="56"/>
  <c r="GX39" i="56"/>
  <c r="GY39" i="56"/>
  <c r="GZ39" i="56"/>
  <c r="HA39" i="56"/>
  <c r="HB39" i="56"/>
  <c r="HC39" i="56"/>
  <c r="HD39" i="56"/>
  <c r="HE39" i="56"/>
  <c r="HF39" i="56"/>
  <c r="HG39" i="56"/>
  <c r="HH39" i="56"/>
  <c r="HI39" i="56"/>
  <c r="HJ39" i="56"/>
  <c r="HK39" i="56"/>
  <c r="HL39" i="56"/>
  <c r="HM39" i="56"/>
  <c r="HN39" i="56"/>
  <c r="O39" i="56" l="1"/>
  <c r="P39" i="56"/>
  <c r="Q39" i="56"/>
  <c r="R39" i="56"/>
  <c r="S39" i="56"/>
  <c r="AF114" i="60" l="1"/>
  <c r="AE111" i="60"/>
  <c r="AE110" i="60"/>
  <c r="AE109" i="60"/>
  <c r="AE108" i="60"/>
  <c r="AE107" i="60"/>
  <c r="AE106" i="60"/>
  <c r="AE105" i="60"/>
  <c r="AE104" i="60"/>
  <c r="AE103" i="60"/>
  <c r="AE102" i="60"/>
  <c r="AE101" i="60"/>
  <c r="AE100" i="60"/>
  <c r="AE99" i="60"/>
  <c r="AF99" i="60"/>
  <c r="AE98" i="60"/>
  <c r="AF98" i="60"/>
  <c r="AE97" i="60"/>
  <c r="AF97" i="60"/>
  <c r="AE96" i="60"/>
  <c r="AF96" i="60"/>
  <c r="AE95" i="60"/>
  <c r="AF95" i="60"/>
  <c r="AE94" i="60"/>
  <c r="AF94" i="60"/>
  <c r="AE93" i="60"/>
  <c r="AF93" i="60"/>
  <c r="AE92" i="60"/>
  <c r="AF92" i="60"/>
  <c r="AE89" i="60"/>
  <c r="AE88" i="60"/>
  <c r="AF88" i="60"/>
  <c r="AE87" i="60"/>
  <c r="AF87" i="60"/>
  <c r="AE86" i="60"/>
  <c r="AF86" i="60"/>
  <c r="AE85" i="60"/>
  <c r="AE84" i="60"/>
  <c r="AE83" i="60"/>
  <c r="AE82" i="60"/>
  <c r="AE81" i="60"/>
  <c r="AE80" i="60"/>
  <c r="AE79" i="60"/>
  <c r="AE78" i="60"/>
  <c r="AE77" i="60"/>
  <c r="AE76" i="60"/>
  <c r="AE75" i="60"/>
  <c r="AE74" i="60"/>
  <c r="AE73" i="60"/>
  <c r="AE72" i="60"/>
  <c r="AE71" i="60"/>
  <c r="AE70" i="60"/>
  <c r="AF70" i="60"/>
  <c r="AE67" i="60"/>
  <c r="AE66" i="60"/>
  <c r="AF66" i="60"/>
  <c r="AE65" i="60"/>
  <c r="AF65" i="60"/>
  <c r="AE64" i="60"/>
  <c r="AF64" i="60"/>
  <c r="AE63" i="60"/>
  <c r="AE62" i="60"/>
  <c r="AE61" i="60"/>
  <c r="AE60" i="60"/>
  <c r="AE59" i="60"/>
  <c r="AE58" i="60"/>
  <c r="AE57" i="60"/>
  <c r="AE56" i="60"/>
  <c r="AE55" i="60"/>
  <c r="AE54" i="60"/>
  <c r="AE53" i="60"/>
  <c r="AE52" i="60"/>
  <c r="AE51" i="60"/>
  <c r="AE50" i="60"/>
  <c r="AE49" i="60"/>
  <c r="AE48" i="60"/>
  <c r="AF48" i="60"/>
  <c r="AE45" i="60"/>
  <c r="AE44" i="60"/>
  <c r="AE43" i="60"/>
  <c r="AE42" i="60"/>
  <c r="AE41" i="60"/>
  <c r="AE40" i="60"/>
  <c r="AE39" i="60"/>
  <c r="AE38" i="60"/>
  <c r="AE37" i="60"/>
  <c r="AE36" i="60"/>
  <c r="AE35" i="60"/>
  <c r="AE34" i="60"/>
  <c r="AE33" i="60"/>
  <c r="AE32" i="60"/>
  <c r="AE31" i="60"/>
  <c r="AE30" i="60"/>
  <c r="AE29" i="60"/>
  <c r="AE28" i="60"/>
  <c r="AE27" i="60"/>
  <c r="AE26" i="60"/>
  <c r="AF26" i="60"/>
  <c r="AF116" i="60" l="1"/>
  <c r="AF115" i="60"/>
  <c r="AE23" i="60"/>
  <c r="AF23" i="60"/>
  <c r="AE22" i="60"/>
  <c r="AF22" i="60"/>
  <c r="AE21" i="60"/>
  <c r="AF21" i="60"/>
  <c r="AE20" i="60"/>
  <c r="AF20" i="60"/>
  <c r="AE19" i="60"/>
  <c r="AF19" i="60"/>
  <c r="AE18" i="60"/>
  <c r="AF18" i="60"/>
  <c r="AE17" i="60"/>
  <c r="AF17" i="60"/>
  <c r="AE16" i="60"/>
  <c r="AF16" i="60"/>
  <c r="AE15" i="60"/>
  <c r="AF15" i="60"/>
  <c r="AE14" i="60"/>
  <c r="AF14" i="60"/>
  <c r="AE13" i="60"/>
  <c r="AF13" i="60"/>
  <c r="AE12" i="60"/>
  <c r="AF12" i="60"/>
  <c r="AE11" i="60"/>
  <c r="AF11" i="60"/>
  <c r="AE10" i="60"/>
  <c r="AF10" i="60"/>
  <c r="AE9" i="60"/>
  <c r="AF9" i="60"/>
  <c r="AE8" i="60"/>
  <c r="AF8" i="60"/>
  <c r="AE7" i="60"/>
  <c r="AF7" i="60"/>
  <c r="AE6" i="60"/>
  <c r="AF6" i="60"/>
  <c r="AE5" i="60"/>
  <c r="AF5" i="60"/>
  <c r="AF2" i="60"/>
  <c r="AF113" i="60" s="1"/>
  <c r="N113" i="60"/>
  <c r="F17" i="11" l="1"/>
  <c r="F13" i="11"/>
  <c r="H162" i="36" l="1"/>
  <c r="G162" i="36"/>
  <c r="F162" i="36"/>
  <c r="E162" i="36"/>
  <c r="D162" i="36"/>
  <c r="C162" i="36"/>
  <c r="H161" i="36"/>
  <c r="G161" i="36"/>
  <c r="F161" i="36"/>
  <c r="E161" i="36"/>
  <c r="D161" i="36"/>
  <c r="C161" i="36"/>
  <c r="H160" i="36"/>
  <c r="G160" i="36"/>
  <c r="F160" i="36"/>
  <c r="E160" i="36"/>
  <c r="D160" i="36"/>
  <c r="C160" i="36"/>
  <c r="H159" i="36"/>
  <c r="G159" i="36"/>
  <c r="F159" i="36"/>
  <c r="E159" i="36"/>
  <c r="D159" i="36"/>
  <c r="C159" i="36"/>
  <c r="H158" i="36"/>
  <c r="G158" i="36"/>
  <c r="F158" i="36"/>
  <c r="E158" i="36"/>
  <c r="D158" i="36"/>
  <c r="C158" i="36"/>
  <c r="H157" i="36"/>
  <c r="G157" i="36"/>
  <c r="F157" i="36"/>
  <c r="E157" i="36"/>
  <c r="D157" i="36"/>
  <c r="C157" i="36"/>
  <c r="H156" i="36"/>
  <c r="G156" i="36"/>
  <c r="F156" i="36"/>
  <c r="E156" i="36"/>
  <c r="D156" i="36"/>
  <c r="C156" i="36"/>
  <c r="H155" i="36"/>
  <c r="G155" i="36"/>
  <c r="F155" i="36"/>
  <c r="E155" i="36"/>
  <c r="D155" i="36"/>
  <c r="C155" i="36"/>
  <c r="H154" i="36"/>
  <c r="G154" i="36"/>
  <c r="F154" i="36"/>
  <c r="E154" i="36"/>
  <c r="D154" i="36"/>
  <c r="C154" i="36"/>
  <c r="H153" i="36"/>
  <c r="G153" i="36"/>
  <c r="F153" i="36"/>
  <c r="E153" i="36"/>
  <c r="D153" i="36"/>
  <c r="C153" i="36"/>
  <c r="H152" i="36"/>
  <c r="G152" i="36"/>
  <c r="F152" i="36"/>
  <c r="E152" i="36"/>
  <c r="D152" i="36"/>
  <c r="C152" i="36"/>
  <c r="H151" i="36"/>
  <c r="G151" i="36"/>
  <c r="F151" i="36"/>
  <c r="E151" i="36"/>
  <c r="D151" i="36"/>
  <c r="C151" i="36"/>
  <c r="H150" i="36"/>
  <c r="G150" i="36"/>
  <c r="F150" i="36"/>
  <c r="E150" i="36"/>
  <c r="D150" i="36"/>
  <c r="C150" i="36"/>
  <c r="H149" i="36"/>
  <c r="G149" i="36"/>
  <c r="F149" i="36"/>
  <c r="E149" i="36"/>
  <c r="D149" i="36"/>
  <c r="C149" i="36"/>
  <c r="H148" i="36"/>
  <c r="G148" i="36"/>
  <c r="F148" i="36"/>
  <c r="E148" i="36"/>
  <c r="D148" i="36"/>
  <c r="C148" i="36"/>
  <c r="H147" i="36"/>
  <c r="G147" i="36"/>
  <c r="F147" i="36"/>
  <c r="E147" i="36"/>
  <c r="D147" i="36"/>
  <c r="C147" i="36"/>
  <c r="H146" i="36"/>
  <c r="G146" i="36"/>
  <c r="F146" i="36"/>
  <c r="E146" i="36"/>
  <c r="D146" i="36"/>
  <c r="C146" i="36"/>
  <c r="H145" i="36"/>
  <c r="G145" i="36"/>
  <c r="F145" i="36"/>
  <c r="E145" i="36"/>
  <c r="D145" i="36"/>
  <c r="C145" i="36"/>
  <c r="H144" i="36"/>
  <c r="G144" i="36"/>
  <c r="F144" i="36"/>
  <c r="E144" i="36"/>
  <c r="D144" i="36"/>
  <c r="C144" i="36"/>
  <c r="H143" i="36"/>
  <c r="G143" i="36"/>
  <c r="F143" i="36"/>
  <c r="E143" i="36"/>
  <c r="D143" i="36"/>
  <c r="C143" i="36"/>
  <c r="G110" i="36"/>
  <c r="F110" i="36"/>
  <c r="E110" i="36"/>
  <c r="D110" i="36"/>
  <c r="C110" i="36"/>
  <c r="G109" i="36"/>
  <c r="F109" i="36"/>
  <c r="E109" i="36"/>
  <c r="D109" i="36"/>
  <c r="C109" i="36"/>
  <c r="G108" i="36"/>
  <c r="F108" i="36"/>
  <c r="E108" i="36"/>
  <c r="D108" i="36"/>
  <c r="C108" i="36"/>
  <c r="G107" i="36"/>
  <c r="F107" i="36"/>
  <c r="E107" i="36"/>
  <c r="D107" i="36"/>
  <c r="C107" i="36"/>
  <c r="G106" i="36"/>
  <c r="F106" i="36"/>
  <c r="E106" i="36"/>
  <c r="D106" i="36"/>
  <c r="C106" i="36"/>
  <c r="G105" i="36"/>
  <c r="F105" i="36"/>
  <c r="E105" i="36"/>
  <c r="D105" i="36"/>
  <c r="C105" i="36"/>
  <c r="G104" i="36"/>
  <c r="F104" i="36"/>
  <c r="E104" i="36"/>
  <c r="D104" i="36"/>
  <c r="C104" i="36"/>
  <c r="G103" i="36"/>
  <c r="F103" i="36"/>
  <c r="E103" i="36"/>
  <c r="D103" i="36"/>
  <c r="C103" i="36"/>
  <c r="G102" i="36"/>
  <c r="F102" i="36"/>
  <c r="E102" i="36"/>
  <c r="D102" i="36"/>
  <c r="C102" i="36"/>
  <c r="G101" i="36"/>
  <c r="F101" i="36"/>
  <c r="E101" i="36"/>
  <c r="D101" i="36"/>
  <c r="C101" i="36"/>
  <c r="G100" i="36"/>
  <c r="F100" i="36"/>
  <c r="E100" i="36"/>
  <c r="D100" i="36"/>
  <c r="C100" i="36"/>
  <c r="G99" i="36"/>
  <c r="F99" i="36"/>
  <c r="E99" i="36"/>
  <c r="D99" i="36"/>
  <c r="C99" i="36"/>
  <c r="G98" i="36"/>
  <c r="F98" i="36"/>
  <c r="E98" i="36"/>
  <c r="D98" i="36"/>
  <c r="C98" i="36"/>
  <c r="G97" i="36"/>
  <c r="F97" i="36"/>
  <c r="E97" i="36"/>
  <c r="D97" i="36"/>
  <c r="C97" i="36"/>
  <c r="G96" i="36"/>
  <c r="F96" i="36"/>
  <c r="E96" i="36"/>
  <c r="D96" i="36"/>
  <c r="C96" i="36"/>
  <c r="G95" i="36"/>
  <c r="F95" i="36"/>
  <c r="E95" i="36"/>
  <c r="D95" i="36"/>
  <c r="C95" i="36"/>
  <c r="G94" i="36"/>
  <c r="F94" i="36"/>
  <c r="E94" i="36"/>
  <c r="D94" i="36"/>
  <c r="C94" i="36"/>
  <c r="G93" i="36"/>
  <c r="F93" i="36"/>
  <c r="E93" i="36"/>
  <c r="D93" i="36"/>
  <c r="C93" i="36"/>
  <c r="G92" i="36"/>
  <c r="F92" i="36"/>
  <c r="E92" i="36"/>
  <c r="D92" i="36"/>
  <c r="C92" i="36"/>
  <c r="G91" i="36"/>
  <c r="F91" i="36"/>
  <c r="E91" i="36"/>
  <c r="D91" i="36"/>
  <c r="C91" i="36"/>
  <c r="G111" i="36" l="1"/>
  <c r="D111" i="36"/>
  <c r="F111" i="36"/>
  <c r="C111" i="36"/>
  <c r="E111" i="36"/>
  <c r="H162" i="30"/>
  <c r="G162" i="30"/>
  <c r="F162" i="30"/>
  <c r="E162" i="30"/>
  <c r="D162" i="30"/>
  <c r="C162" i="30"/>
  <c r="H161" i="30"/>
  <c r="G161" i="30"/>
  <c r="F161" i="30"/>
  <c r="E161" i="30"/>
  <c r="D161" i="30"/>
  <c r="C161" i="30"/>
  <c r="H160" i="30"/>
  <c r="G160" i="30"/>
  <c r="F160" i="30"/>
  <c r="E160" i="30"/>
  <c r="D160" i="30"/>
  <c r="C160" i="30"/>
  <c r="H159" i="30"/>
  <c r="G159" i="30"/>
  <c r="F159" i="30"/>
  <c r="E159" i="30"/>
  <c r="D159" i="30"/>
  <c r="C159" i="30"/>
  <c r="H158" i="30"/>
  <c r="G158" i="30"/>
  <c r="F158" i="30"/>
  <c r="E158" i="30"/>
  <c r="D158" i="30"/>
  <c r="C158" i="30"/>
  <c r="H157" i="30"/>
  <c r="G157" i="30"/>
  <c r="F157" i="30"/>
  <c r="E157" i="30"/>
  <c r="D157" i="30"/>
  <c r="C157" i="30"/>
  <c r="H156" i="30"/>
  <c r="G156" i="30"/>
  <c r="F156" i="30"/>
  <c r="E156" i="30"/>
  <c r="D156" i="30"/>
  <c r="C156" i="30"/>
  <c r="H155" i="30"/>
  <c r="G155" i="30"/>
  <c r="F155" i="30"/>
  <c r="E155" i="30"/>
  <c r="D155" i="30"/>
  <c r="C155" i="30"/>
  <c r="H154" i="30"/>
  <c r="G154" i="30"/>
  <c r="F154" i="30"/>
  <c r="E154" i="30"/>
  <c r="D154" i="30"/>
  <c r="C154" i="30"/>
  <c r="H153" i="30"/>
  <c r="G153" i="30"/>
  <c r="F153" i="30"/>
  <c r="E153" i="30"/>
  <c r="D153" i="30"/>
  <c r="C153" i="30"/>
  <c r="H152" i="30"/>
  <c r="G152" i="30"/>
  <c r="F152" i="30"/>
  <c r="E152" i="30"/>
  <c r="D152" i="30"/>
  <c r="C152" i="30"/>
  <c r="H151" i="30"/>
  <c r="G151" i="30"/>
  <c r="F151" i="30"/>
  <c r="E151" i="30"/>
  <c r="D151" i="30"/>
  <c r="C151" i="30"/>
  <c r="H150" i="30"/>
  <c r="G150" i="30"/>
  <c r="F150" i="30"/>
  <c r="E150" i="30"/>
  <c r="D150" i="30"/>
  <c r="C150" i="30"/>
  <c r="H149" i="30"/>
  <c r="G149" i="30"/>
  <c r="F149" i="30"/>
  <c r="E149" i="30"/>
  <c r="D149" i="30"/>
  <c r="C149" i="30"/>
  <c r="H148" i="30"/>
  <c r="G148" i="30"/>
  <c r="F148" i="30"/>
  <c r="E148" i="30"/>
  <c r="D148" i="30"/>
  <c r="C148" i="30"/>
  <c r="H147" i="30"/>
  <c r="G147" i="30"/>
  <c r="F147" i="30"/>
  <c r="E147" i="30"/>
  <c r="D147" i="30"/>
  <c r="C147" i="30"/>
  <c r="H146" i="30"/>
  <c r="G146" i="30"/>
  <c r="F146" i="30"/>
  <c r="E146" i="30"/>
  <c r="D146" i="30"/>
  <c r="C146" i="30"/>
  <c r="H145" i="30"/>
  <c r="G145" i="30"/>
  <c r="F145" i="30"/>
  <c r="E145" i="30"/>
  <c r="D145" i="30"/>
  <c r="C145" i="30"/>
  <c r="H144" i="30"/>
  <c r="G144" i="30"/>
  <c r="F144" i="30"/>
  <c r="E144" i="30"/>
  <c r="D144" i="30"/>
  <c r="C144" i="30"/>
  <c r="H143" i="30"/>
  <c r="G143" i="30"/>
  <c r="F143" i="30"/>
  <c r="E143" i="30"/>
  <c r="D143" i="30"/>
  <c r="C143" i="30"/>
  <c r="G110" i="30"/>
  <c r="F110" i="30"/>
  <c r="E110" i="30"/>
  <c r="D110" i="30"/>
  <c r="C110" i="30"/>
  <c r="G109" i="30"/>
  <c r="F109" i="30"/>
  <c r="E109" i="30"/>
  <c r="D109" i="30"/>
  <c r="C109" i="30"/>
  <c r="G108" i="30"/>
  <c r="F108" i="30"/>
  <c r="E108" i="30"/>
  <c r="D108" i="30"/>
  <c r="C108" i="30"/>
  <c r="G107" i="30"/>
  <c r="F107" i="30"/>
  <c r="E107" i="30"/>
  <c r="D107" i="30"/>
  <c r="C107" i="30"/>
  <c r="G106" i="30"/>
  <c r="F106" i="30"/>
  <c r="E106" i="30"/>
  <c r="D106" i="30"/>
  <c r="C106" i="30"/>
  <c r="G105" i="30"/>
  <c r="F105" i="30"/>
  <c r="E105" i="30"/>
  <c r="D105" i="30"/>
  <c r="C105" i="30"/>
  <c r="G104" i="30"/>
  <c r="F104" i="30"/>
  <c r="E104" i="30"/>
  <c r="D104" i="30"/>
  <c r="C104" i="30"/>
  <c r="G103" i="30"/>
  <c r="F103" i="30"/>
  <c r="E103" i="30"/>
  <c r="D103" i="30"/>
  <c r="C103" i="30"/>
  <c r="G102" i="30"/>
  <c r="F102" i="30"/>
  <c r="E102" i="30"/>
  <c r="D102" i="30"/>
  <c r="C102" i="30"/>
  <c r="G101" i="30"/>
  <c r="F101" i="30"/>
  <c r="E101" i="30"/>
  <c r="D101" i="30"/>
  <c r="C101" i="30"/>
  <c r="G100" i="30"/>
  <c r="F100" i="30"/>
  <c r="E100" i="30"/>
  <c r="D100" i="30"/>
  <c r="C100" i="30"/>
  <c r="G99" i="30"/>
  <c r="F99" i="30"/>
  <c r="E99" i="30"/>
  <c r="D99" i="30"/>
  <c r="C99" i="30"/>
  <c r="G98" i="30"/>
  <c r="F98" i="30"/>
  <c r="E98" i="30"/>
  <c r="D98" i="30"/>
  <c r="C98" i="30"/>
  <c r="G97" i="30"/>
  <c r="F97" i="30"/>
  <c r="E97" i="30"/>
  <c r="D97" i="30"/>
  <c r="C97" i="30"/>
  <c r="G96" i="30"/>
  <c r="F96" i="30"/>
  <c r="E96" i="30"/>
  <c r="D96" i="30"/>
  <c r="C96" i="30"/>
  <c r="G95" i="30"/>
  <c r="F95" i="30"/>
  <c r="E95" i="30"/>
  <c r="D95" i="30"/>
  <c r="C95" i="30"/>
  <c r="G94" i="30"/>
  <c r="F94" i="30"/>
  <c r="E94" i="30"/>
  <c r="D94" i="30"/>
  <c r="C94" i="30"/>
  <c r="G93" i="30"/>
  <c r="F93" i="30"/>
  <c r="E93" i="30"/>
  <c r="D93" i="30"/>
  <c r="C93" i="30"/>
  <c r="G92" i="30"/>
  <c r="F92" i="30"/>
  <c r="E92" i="30"/>
  <c r="D92" i="30"/>
  <c r="C92" i="30"/>
  <c r="G91" i="30"/>
  <c r="F91" i="30"/>
  <c r="E91" i="30"/>
  <c r="D91" i="30"/>
  <c r="C91" i="30"/>
  <c r="C91" i="31" l="1"/>
  <c r="D91" i="31"/>
  <c r="E91" i="31"/>
  <c r="F91" i="31"/>
  <c r="G91" i="31"/>
  <c r="C92" i="31"/>
  <c r="D92" i="31"/>
  <c r="E92" i="31"/>
  <c r="F92" i="31"/>
  <c r="G92" i="31"/>
  <c r="C93" i="31"/>
  <c r="D93" i="31"/>
  <c r="E93" i="31"/>
  <c r="F93" i="31"/>
  <c r="G93" i="31"/>
  <c r="C94" i="31"/>
  <c r="D94" i="31"/>
  <c r="E94" i="31"/>
  <c r="F94" i="31"/>
  <c r="G94" i="31"/>
  <c r="C95" i="31"/>
  <c r="D95" i="31"/>
  <c r="E95" i="31"/>
  <c r="F95" i="31"/>
  <c r="G95" i="31"/>
  <c r="C96" i="31"/>
  <c r="D96" i="31"/>
  <c r="E96" i="31"/>
  <c r="F96" i="31"/>
  <c r="G96" i="31"/>
  <c r="C97" i="31"/>
  <c r="D97" i="31"/>
  <c r="E97" i="31"/>
  <c r="F97" i="31"/>
  <c r="G97" i="31"/>
  <c r="C98" i="31"/>
  <c r="D98" i="31"/>
  <c r="E98" i="31"/>
  <c r="F98" i="31"/>
  <c r="G98" i="31"/>
  <c r="C99" i="31"/>
  <c r="D99" i="31"/>
  <c r="E99" i="31"/>
  <c r="F99" i="31"/>
  <c r="G99" i="31"/>
  <c r="C100" i="31"/>
  <c r="D100" i="31"/>
  <c r="E100" i="31"/>
  <c r="F100" i="31"/>
  <c r="G100" i="31"/>
  <c r="C101" i="31"/>
  <c r="D101" i="31"/>
  <c r="E101" i="31"/>
  <c r="F101" i="31"/>
  <c r="G101" i="31"/>
  <c r="C102" i="31"/>
  <c r="D102" i="31"/>
  <c r="E102" i="31"/>
  <c r="F102" i="31"/>
  <c r="G102" i="31"/>
  <c r="C103" i="31"/>
  <c r="D103" i="31"/>
  <c r="E103" i="31"/>
  <c r="F103" i="31"/>
  <c r="G103" i="31"/>
  <c r="C104" i="31"/>
  <c r="D104" i="31"/>
  <c r="E104" i="31"/>
  <c r="F104" i="31"/>
  <c r="G104" i="31"/>
  <c r="C105" i="31"/>
  <c r="D105" i="31"/>
  <c r="E105" i="31"/>
  <c r="F105" i="31"/>
  <c r="G105" i="31"/>
  <c r="C106" i="31"/>
  <c r="D106" i="31"/>
  <c r="E106" i="31"/>
  <c r="F106" i="31"/>
  <c r="G106" i="31"/>
  <c r="C107" i="31"/>
  <c r="D107" i="31"/>
  <c r="E107" i="31"/>
  <c r="F107" i="31"/>
  <c r="G107" i="31"/>
  <c r="C108" i="31"/>
  <c r="D108" i="31"/>
  <c r="E108" i="31"/>
  <c r="F108" i="31"/>
  <c r="G108" i="31"/>
  <c r="C109" i="31"/>
  <c r="D109" i="31"/>
  <c r="E109" i="31"/>
  <c r="F109" i="31"/>
  <c r="G109" i="31"/>
  <c r="C110" i="31"/>
  <c r="D110" i="31"/>
  <c r="E110" i="31"/>
  <c r="F110" i="31"/>
  <c r="G110" i="31"/>
  <c r="U116" i="60" l="1"/>
  <c r="X116" i="60"/>
  <c r="Y116" i="60"/>
  <c r="Z116" i="60"/>
  <c r="AA116" i="60"/>
  <c r="AB116" i="60"/>
  <c r="AC116" i="60"/>
  <c r="U115" i="60"/>
  <c r="X115" i="60"/>
  <c r="Y115" i="60"/>
  <c r="Z115" i="60"/>
  <c r="AA115" i="60"/>
  <c r="AB115" i="60"/>
  <c r="AC115" i="60"/>
  <c r="U114" i="60"/>
  <c r="X114" i="60"/>
  <c r="Y114" i="60"/>
  <c r="Z114" i="60"/>
  <c r="AA114" i="60"/>
  <c r="AB114" i="60"/>
  <c r="AC114" i="60"/>
  <c r="AE2" i="60" l="1"/>
  <c r="AE113" i="60" s="1"/>
  <c r="F13" i="36" l="1"/>
  <c r="H13" i="36" s="1"/>
  <c r="F14" i="36"/>
  <c r="H14" i="36" s="1"/>
  <c r="F15" i="36"/>
  <c r="H15" i="36" s="1"/>
  <c r="H190" i="36" s="1"/>
  <c r="F16" i="36"/>
  <c r="F17" i="36"/>
  <c r="H17" i="36" s="1"/>
  <c r="H215" i="36" s="1"/>
  <c r="D21" i="36"/>
  <c r="G21" i="36"/>
  <c r="H21" i="36"/>
  <c r="C25" i="36"/>
  <c r="D25" i="36"/>
  <c r="E25" i="36"/>
  <c r="F25" i="36"/>
  <c r="G25" i="36"/>
  <c r="D28" i="36"/>
  <c r="G28" i="36"/>
  <c r="H28" i="36"/>
  <c r="C32" i="36"/>
  <c r="D32" i="36"/>
  <c r="E32" i="36"/>
  <c r="F32" i="36"/>
  <c r="G32" i="36"/>
  <c r="G293" i="36" s="1"/>
  <c r="G343" i="36" s="1"/>
  <c r="C33" i="36"/>
  <c r="D33" i="36"/>
  <c r="E33" i="36"/>
  <c r="F33" i="36"/>
  <c r="G33" i="36"/>
  <c r="C34" i="36"/>
  <c r="D34" i="36"/>
  <c r="E34" i="36"/>
  <c r="F34" i="36"/>
  <c r="G34" i="36"/>
  <c r="G295" i="36" s="1"/>
  <c r="G345" i="36" s="1"/>
  <c r="C35" i="36"/>
  <c r="D35" i="36"/>
  <c r="E35" i="36"/>
  <c r="F35" i="36"/>
  <c r="G35" i="36"/>
  <c r="G296" i="36" s="1"/>
  <c r="G346" i="36" s="1"/>
  <c r="C36" i="36"/>
  <c r="D36" i="36"/>
  <c r="E36" i="36"/>
  <c r="F36" i="36"/>
  <c r="G36" i="36"/>
  <c r="G297" i="36" s="1"/>
  <c r="G347" i="36" s="1"/>
  <c r="C37" i="36"/>
  <c r="D37" i="36"/>
  <c r="E37" i="36"/>
  <c r="F37" i="36"/>
  <c r="G37" i="36"/>
  <c r="G298" i="36" s="1"/>
  <c r="G348" i="36" s="1"/>
  <c r="C38" i="36"/>
  <c r="D38" i="36"/>
  <c r="E38" i="36"/>
  <c r="F38" i="36"/>
  <c r="G38" i="36"/>
  <c r="G299" i="36" s="1"/>
  <c r="G349" i="36" s="1"/>
  <c r="C39" i="36"/>
  <c r="D39" i="36"/>
  <c r="D300" i="36" s="1"/>
  <c r="D350" i="36" s="1"/>
  <c r="E39" i="36"/>
  <c r="E300" i="36" s="1"/>
  <c r="E350" i="36" s="1"/>
  <c r="F39" i="36"/>
  <c r="F300" i="36" s="1"/>
  <c r="F350" i="36" s="1"/>
  <c r="G39" i="36"/>
  <c r="C40" i="36"/>
  <c r="D40" i="36"/>
  <c r="E40" i="36"/>
  <c r="E301" i="36" s="1"/>
  <c r="E351" i="36" s="1"/>
  <c r="F40" i="36"/>
  <c r="F301" i="36" s="1"/>
  <c r="F351" i="36" s="1"/>
  <c r="G40" i="36"/>
  <c r="G301" i="36" s="1"/>
  <c r="G351" i="36" s="1"/>
  <c r="C41" i="36"/>
  <c r="D41" i="36"/>
  <c r="D302" i="36" s="1"/>
  <c r="D352" i="36" s="1"/>
  <c r="E41" i="36"/>
  <c r="F41" i="36"/>
  <c r="F302" i="36" s="1"/>
  <c r="F352" i="36" s="1"/>
  <c r="G41" i="36"/>
  <c r="G302" i="36" s="1"/>
  <c r="G352" i="36" s="1"/>
  <c r="C42" i="36"/>
  <c r="C303" i="36" s="1"/>
  <c r="C353" i="36" s="1"/>
  <c r="D42" i="36"/>
  <c r="D303" i="36" s="1"/>
  <c r="D353" i="36" s="1"/>
  <c r="E42" i="36"/>
  <c r="E303" i="36" s="1"/>
  <c r="E353" i="36" s="1"/>
  <c r="F42" i="36"/>
  <c r="F303" i="36" s="1"/>
  <c r="F353" i="36" s="1"/>
  <c r="G42" i="36"/>
  <c r="G303" i="36" s="1"/>
  <c r="G353" i="36" s="1"/>
  <c r="C43" i="36"/>
  <c r="C304" i="36" s="1"/>
  <c r="C354" i="36" s="1"/>
  <c r="D43" i="36"/>
  <c r="D304" i="36" s="1"/>
  <c r="D354" i="36" s="1"/>
  <c r="E43" i="36"/>
  <c r="E304" i="36" s="1"/>
  <c r="E354" i="36" s="1"/>
  <c r="F43" i="36"/>
  <c r="F304" i="36" s="1"/>
  <c r="F354" i="36" s="1"/>
  <c r="G43" i="36"/>
  <c r="G304" i="36" s="1"/>
  <c r="G354" i="36" s="1"/>
  <c r="C44" i="36"/>
  <c r="D44" i="36"/>
  <c r="D305" i="36" s="1"/>
  <c r="D355" i="36" s="1"/>
  <c r="E44" i="36"/>
  <c r="E305" i="36" s="1"/>
  <c r="E355" i="36" s="1"/>
  <c r="F44" i="36"/>
  <c r="F305" i="36" s="1"/>
  <c r="F355" i="36" s="1"/>
  <c r="G44" i="36"/>
  <c r="G305" i="36" s="1"/>
  <c r="G355" i="36" s="1"/>
  <c r="C45" i="36"/>
  <c r="D45" i="36"/>
  <c r="E45" i="36"/>
  <c r="F45" i="36"/>
  <c r="G45" i="36"/>
  <c r="C46" i="36"/>
  <c r="C307" i="36" s="1"/>
  <c r="C357" i="36" s="1"/>
  <c r="D46" i="36"/>
  <c r="D307" i="36" s="1"/>
  <c r="D357" i="36" s="1"/>
  <c r="E46" i="36"/>
  <c r="E307" i="36" s="1"/>
  <c r="E357" i="36" s="1"/>
  <c r="F46" i="36"/>
  <c r="F307" i="36" s="1"/>
  <c r="F357" i="36" s="1"/>
  <c r="G46" i="36"/>
  <c r="G307" i="36" s="1"/>
  <c r="G357" i="36" s="1"/>
  <c r="C47" i="36"/>
  <c r="D47" i="36"/>
  <c r="E47" i="36"/>
  <c r="F47" i="36"/>
  <c r="G47" i="36"/>
  <c r="G308" i="36" s="1"/>
  <c r="G358" i="36" s="1"/>
  <c r="C48" i="36"/>
  <c r="C309" i="36" s="1"/>
  <c r="C359" i="36" s="1"/>
  <c r="D48" i="36"/>
  <c r="D309" i="36" s="1"/>
  <c r="D359" i="36" s="1"/>
  <c r="E48" i="36"/>
  <c r="E309" i="36" s="1"/>
  <c r="E359" i="36" s="1"/>
  <c r="F48" i="36"/>
  <c r="F309" i="36" s="1"/>
  <c r="F359" i="36" s="1"/>
  <c r="G48" i="36"/>
  <c r="G309" i="36" s="1"/>
  <c r="G359" i="36" s="1"/>
  <c r="C49" i="36"/>
  <c r="D49" i="36"/>
  <c r="E49" i="36"/>
  <c r="E310" i="36" s="1"/>
  <c r="E360" i="36" s="1"/>
  <c r="F49" i="36"/>
  <c r="F310" i="36" s="1"/>
  <c r="F360" i="36" s="1"/>
  <c r="G49" i="36"/>
  <c r="G310" i="36" s="1"/>
  <c r="G360" i="36" s="1"/>
  <c r="C50" i="36"/>
  <c r="D50" i="36"/>
  <c r="E50" i="36"/>
  <c r="F50" i="36"/>
  <c r="G50" i="36"/>
  <c r="G311" i="36" s="1"/>
  <c r="G361" i="36" s="1"/>
  <c r="C51" i="36"/>
  <c r="D51" i="36"/>
  <c r="E51" i="36"/>
  <c r="F51" i="36"/>
  <c r="F312" i="36" s="1"/>
  <c r="F362" i="36" s="1"/>
  <c r="G51" i="36"/>
  <c r="G312" i="36" s="1"/>
  <c r="G362" i="36" s="1"/>
  <c r="D55" i="36"/>
  <c r="G55" i="36"/>
  <c r="H55" i="36"/>
  <c r="B61" i="36"/>
  <c r="C61" i="36"/>
  <c r="D61" i="36"/>
  <c r="E61" i="36"/>
  <c r="F61" i="36"/>
  <c r="G61" i="36"/>
  <c r="B62" i="36"/>
  <c r="C62" i="36"/>
  <c r="D62" i="36"/>
  <c r="D117" i="36" s="1"/>
  <c r="E62" i="36"/>
  <c r="F62" i="36"/>
  <c r="G62" i="36"/>
  <c r="B63" i="36"/>
  <c r="C63" i="36"/>
  <c r="C118" i="36" s="1"/>
  <c r="D63" i="36"/>
  <c r="E63" i="36"/>
  <c r="E118" i="36" s="1"/>
  <c r="F63" i="36"/>
  <c r="G63" i="36"/>
  <c r="B64" i="36"/>
  <c r="C64" i="36"/>
  <c r="D64" i="36"/>
  <c r="E64" i="36"/>
  <c r="F64" i="36"/>
  <c r="G64" i="36"/>
  <c r="G119" i="36" s="1"/>
  <c r="B65" i="36"/>
  <c r="C65" i="36"/>
  <c r="D65" i="36"/>
  <c r="E65" i="36"/>
  <c r="E120" i="36" s="1"/>
  <c r="F65" i="36"/>
  <c r="G65" i="36"/>
  <c r="B66" i="36"/>
  <c r="C66" i="36"/>
  <c r="D66" i="36"/>
  <c r="E66" i="36"/>
  <c r="F66" i="36"/>
  <c r="G66" i="36"/>
  <c r="B67" i="36"/>
  <c r="C67" i="36"/>
  <c r="D67" i="36"/>
  <c r="E67" i="36"/>
  <c r="E122" i="36" s="1"/>
  <c r="F67" i="36"/>
  <c r="G67" i="36"/>
  <c r="G122" i="36" s="1"/>
  <c r="B68" i="36"/>
  <c r="C68" i="36"/>
  <c r="D68" i="36"/>
  <c r="E68" i="36"/>
  <c r="F68" i="36"/>
  <c r="G68" i="36"/>
  <c r="B69" i="36"/>
  <c r="C69" i="36"/>
  <c r="D69" i="36"/>
  <c r="E69" i="36"/>
  <c r="E124" i="36" s="1"/>
  <c r="F69" i="36"/>
  <c r="G69" i="36"/>
  <c r="B70" i="36"/>
  <c r="C70" i="36"/>
  <c r="D70" i="36"/>
  <c r="E70" i="36"/>
  <c r="F70" i="36"/>
  <c r="G70" i="36"/>
  <c r="B71" i="36"/>
  <c r="C71" i="36"/>
  <c r="D71" i="36"/>
  <c r="E71" i="36"/>
  <c r="F71" i="36"/>
  <c r="G71" i="36"/>
  <c r="B72" i="36"/>
  <c r="C72" i="36"/>
  <c r="D72" i="36"/>
  <c r="E72" i="36"/>
  <c r="F72" i="36"/>
  <c r="G72" i="36"/>
  <c r="G127" i="36" s="1"/>
  <c r="B73" i="36"/>
  <c r="C73" i="36"/>
  <c r="D73" i="36"/>
  <c r="E73" i="36"/>
  <c r="F73" i="36"/>
  <c r="G73" i="36"/>
  <c r="B74" i="36"/>
  <c r="C74" i="36"/>
  <c r="D74" i="36"/>
  <c r="E74" i="36"/>
  <c r="F74" i="36"/>
  <c r="G74" i="36"/>
  <c r="B75" i="36"/>
  <c r="C75" i="36"/>
  <c r="D75" i="36"/>
  <c r="E75" i="36"/>
  <c r="E130" i="36" s="1"/>
  <c r="F75" i="36"/>
  <c r="G75" i="36"/>
  <c r="B76" i="36"/>
  <c r="C76" i="36"/>
  <c r="D76" i="36"/>
  <c r="E76" i="36"/>
  <c r="F76" i="36"/>
  <c r="G76" i="36"/>
  <c r="B77" i="36"/>
  <c r="C77" i="36"/>
  <c r="D77" i="36"/>
  <c r="D132" i="36" s="1"/>
  <c r="E77" i="36"/>
  <c r="F77" i="36"/>
  <c r="G77" i="36"/>
  <c r="B78" i="36"/>
  <c r="C78" i="36"/>
  <c r="D78" i="36"/>
  <c r="E78" i="36"/>
  <c r="F78" i="36"/>
  <c r="F133" i="36" s="1"/>
  <c r="G78" i="36"/>
  <c r="B79" i="36"/>
  <c r="C79" i="36"/>
  <c r="D79" i="36"/>
  <c r="E79" i="36"/>
  <c r="F79" i="36"/>
  <c r="G79" i="36"/>
  <c r="B80" i="36"/>
  <c r="C80" i="36"/>
  <c r="D80" i="36"/>
  <c r="E80" i="36"/>
  <c r="F80" i="36"/>
  <c r="G80" i="36"/>
  <c r="B81" i="36"/>
  <c r="D84" i="36"/>
  <c r="G84" i="36"/>
  <c r="H84" i="36"/>
  <c r="B91" i="36"/>
  <c r="B92" i="36"/>
  <c r="B93" i="36"/>
  <c r="B94" i="36"/>
  <c r="B95" i="36"/>
  <c r="B96" i="36"/>
  <c r="B97" i="36"/>
  <c r="B98" i="36"/>
  <c r="B99" i="36"/>
  <c r="B100" i="36"/>
  <c r="B101" i="36"/>
  <c r="B102" i="36"/>
  <c r="B103" i="36"/>
  <c r="B104" i="36"/>
  <c r="B105" i="36"/>
  <c r="B106" i="36"/>
  <c r="B107" i="36"/>
  <c r="B108" i="36"/>
  <c r="B109" i="36"/>
  <c r="G134" i="36"/>
  <c r="B110" i="36"/>
  <c r="B111" i="36"/>
  <c r="B116" i="36"/>
  <c r="B117" i="36"/>
  <c r="B118" i="36"/>
  <c r="B119" i="36"/>
  <c r="B120" i="36"/>
  <c r="B121" i="36"/>
  <c r="B122" i="36"/>
  <c r="B123" i="36"/>
  <c r="B124" i="36"/>
  <c r="B125" i="36"/>
  <c r="B126" i="36"/>
  <c r="B127" i="36"/>
  <c r="B128" i="36"/>
  <c r="B129" i="36"/>
  <c r="B130" i="36"/>
  <c r="B131" i="36"/>
  <c r="B132" i="36"/>
  <c r="B133" i="36"/>
  <c r="B134" i="36"/>
  <c r="B135" i="36"/>
  <c r="B136" i="36"/>
  <c r="H140" i="36"/>
  <c r="B143" i="36"/>
  <c r="B144" i="36"/>
  <c r="B145" i="36"/>
  <c r="B146" i="36"/>
  <c r="B147" i="36"/>
  <c r="B148" i="36"/>
  <c r="B149" i="36"/>
  <c r="B150" i="36"/>
  <c r="B151" i="36"/>
  <c r="B152" i="36"/>
  <c r="B153" i="36"/>
  <c r="B154" i="36"/>
  <c r="B155" i="36"/>
  <c r="B156" i="36"/>
  <c r="B157" i="36"/>
  <c r="B158" i="36"/>
  <c r="B159" i="36"/>
  <c r="B160" i="36"/>
  <c r="B161" i="36"/>
  <c r="B162" i="36"/>
  <c r="B163" i="36"/>
  <c r="B168" i="36"/>
  <c r="B169" i="36"/>
  <c r="B170" i="36"/>
  <c r="B171" i="36"/>
  <c r="B172" i="36"/>
  <c r="B173" i="36"/>
  <c r="B174" i="36"/>
  <c r="B175" i="36"/>
  <c r="B176" i="36"/>
  <c r="B177" i="36"/>
  <c r="B178" i="36"/>
  <c r="B179" i="36"/>
  <c r="B180" i="36"/>
  <c r="B181" i="36"/>
  <c r="B182" i="36"/>
  <c r="B183" i="36"/>
  <c r="B184" i="36"/>
  <c r="B185" i="36"/>
  <c r="B186" i="36"/>
  <c r="B187" i="36"/>
  <c r="B188" i="36"/>
  <c r="B193" i="36"/>
  <c r="B194" i="36"/>
  <c r="B195" i="36"/>
  <c r="B196" i="36"/>
  <c r="B197" i="36"/>
  <c r="B198" i="36"/>
  <c r="B199" i="36"/>
  <c r="B200" i="36"/>
  <c r="B201" i="36"/>
  <c r="B202" i="36"/>
  <c r="B203" i="36"/>
  <c r="B204" i="36"/>
  <c r="B205" i="36"/>
  <c r="B206" i="36"/>
  <c r="B207" i="36"/>
  <c r="B208" i="36"/>
  <c r="B209" i="36"/>
  <c r="B210" i="36"/>
  <c r="B211" i="36"/>
  <c r="B212" i="36"/>
  <c r="B213" i="36"/>
  <c r="B218" i="36"/>
  <c r="B219" i="36"/>
  <c r="B220" i="36"/>
  <c r="B221" i="36"/>
  <c r="B222" i="36"/>
  <c r="B223" i="36"/>
  <c r="B224" i="36"/>
  <c r="B225" i="36"/>
  <c r="B226" i="36"/>
  <c r="B227" i="36"/>
  <c r="B228" i="36"/>
  <c r="B229" i="36"/>
  <c r="B230" i="36"/>
  <c r="B231" i="36"/>
  <c r="B232" i="36"/>
  <c r="B233" i="36"/>
  <c r="B234" i="36"/>
  <c r="B235" i="36"/>
  <c r="B236" i="36"/>
  <c r="B237" i="36"/>
  <c r="B238" i="36"/>
  <c r="B243" i="36"/>
  <c r="B244" i="36"/>
  <c r="B245" i="36"/>
  <c r="B246" i="36"/>
  <c r="B247" i="36"/>
  <c r="B248" i="36"/>
  <c r="B249" i="36"/>
  <c r="B250" i="36"/>
  <c r="B251" i="36"/>
  <c r="B252" i="36"/>
  <c r="B253" i="36"/>
  <c r="B254" i="36"/>
  <c r="B255" i="36"/>
  <c r="B256" i="36"/>
  <c r="B257" i="36"/>
  <c r="B258" i="36"/>
  <c r="B259" i="36"/>
  <c r="B260" i="36"/>
  <c r="B261" i="36"/>
  <c r="B262" i="36"/>
  <c r="B263" i="36"/>
  <c r="B268" i="36"/>
  <c r="B269" i="36"/>
  <c r="B270" i="36"/>
  <c r="B271" i="36"/>
  <c r="B272" i="36"/>
  <c r="B273" i="36"/>
  <c r="B274" i="36"/>
  <c r="B275" i="36"/>
  <c r="B276" i="36"/>
  <c r="B277" i="36"/>
  <c r="B278" i="36"/>
  <c r="B279" i="36"/>
  <c r="B280" i="36"/>
  <c r="B281" i="36"/>
  <c r="B282" i="36"/>
  <c r="B283" i="36"/>
  <c r="B284" i="36"/>
  <c r="B285" i="36"/>
  <c r="B286" i="36"/>
  <c r="B287" i="36"/>
  <c r="B288" i="36"/>
  <c r="B293" i="36"/>
  <c r="B294" i="36"/>
  <c r="B295" i="36"/>
  <c r="B296" i="36"/>
  <c r="B297" i="36"/>
  <c r="B298" i="36"/>
  <c r="B299" i="36"/>
  <c r="B300" i="36"/>
  <c r="B301" i="36"/>
  <c r="B302" i="36"/>
  <c r="B303" i="36"/>
  <c r="B304" i="36"/>
  <c r="B305" i="36"/>
  <c r="B306" i="36"/>
  <c r="B307" i="36"/>
  <c r="B308" i="36"/>
  <c r="B309" i="36"/>
  <c r="B310" i="36"/>
  <c r="B311" i="36"/>
  <c r="B312" i="36"/>
  <c r="B313" i="36"/>
  <c r="B318" i="36"/>
  <c r="B319" i="36"/>
  <c r="B320" i="36"/>
  <c r="B321" i="36"/>
  <c r="B322" i="36"/>
  <c r="B323" i="36"/>
  <c r="B324" i="36"/>
  <c r="B325" i="36"/>
  <c r="B326" i="36"/>
  <c r="B327" i="36"/>
  <c r="B328" i="36"/>
  <c r="B329" i="36"/>
  <c r="B330" i="36"/>
  <c r="B331" i="36"/>
  <c r="B332" i="36"/>
  <c r="B333" i="36"/>
  <c r="B334" i="36"/>
  <c r="B335" i="36"/>
  <c r="B336" i="36"/>
  <c r="B337" i="36"/>
  <c r="B338" i="36"/>
  <c r="B343" i="36"/>
  <c r="B344" i="36"/>
  <c r="B345" i="36"/>
  <c r="B346" i="36"/>
  <c r="B347" i="36"/>
  <c r="B348" i="36"/>
  <c r="B349" i="36"/>
  <c r="B350" i="36"/>
  <c r="B351" i="36"/>
  <c r="B352" i="36"/>
  <c r="B353" i="36"/>
  <c r="B354" i="36"/>
  <c r="B355" i="36"/>
  <c r="B356" i="36"/>
  <c r="B357" i="36"/>
  <c r="B358" i="36"/>
  <c r="B359" i="36"/>
  <c r="B360" i="36"/>
  <c r="B361" i="36"/>
  <c r="B362" i="36"/>
  <c r="B363" i="36"/>
  <c r="H25" i="36" l="1"/>
  <c r="H99" i="36"/>
  <c r="H95" i="36"/>
  <c r="H66" i="36"/>
  <c r="G130" i="36"/>
  <c r="D130" i="36"/>
  <c r="D126" i="36"/>
  <c r="E131" i="36"/>
  <c r="C130" i="36"/>
  <c r="D122" i="36"/>
  <c r="F128" i="36"/>
  <c r="D133" i="36"/>
  <c r="F134" i="36"/>
  <c r="H62" i="36"/>
  <c r="F117" i="36"/>
  <c r="H101" i="36"/>
  <c r="I158" i="36"/>
  <c r="I150" i="36"/>
  <c r="H163" i="36"/>
  <c r="G163" i="36"/>
  <c r="E163" i="36"/>
  <c r="F132" i="36"/>
  <c r="E123" i="36"/>
  <c r="F119" i="36"/>
  <c r="D118" i="36"/>
  <c r="F125" i="36"/>
  <c r="C135" i="36"/>
  <c r="G133" i="36"/>
  <c r="C131" i="36"/>
  <c r="G129" i="36"/>
  <c r="C163" i="36"/>
  <c r="H103" i="36"/>
  <c r="H91" i="36"/>
  <c r="E126" i="36"/>
  <c r="D121" i="36"/>
  <c r="F163" i="36"/>
  <c r="H107" i="36"/>
  <c r="G118" i="36"/>
  <c r="F130" i="36"/>
  <c r="D125" i="36"/>
  <c r="I151" i="36"/>
  <c r="I143" i="36"/>
  <c r="H97" i="36"/>
  <c r="H68" i="36"/>
  <c r="G81" i="36"/>
  <c r="H353" i="36"/>
  <c r="I160" i="36"/>
  <c r="I152" i="36"/>
  <c r="I144" i="36"/>
  <c r="H93" i="36"/>
  <c r="F129" i="36"/>
  <c r="I161" i="36"/>
  <c r="I153" i="36"/>
  <c r="I145" i="36"/>
  <c r="G126" i="36"/>
  <c r="F121" i="36"/>
  <c r="E116" i="36"/>
  <c r="I162" i="36"/>
  <c r="C126" i="36"/>
  <c r="D129" i="36"/>
  <c r="H70" i="36"/>
  <c r="G135" i="36"/>
  <c r="E134" i="36"/>
  <c r="G131" i="36"/>
  <c r="I156" i="36"/>
  <c r="I148" i="36"/>
  <c r="H109" i="36"/>
  <c r="F122" i="36"/>
  <c r="D134" i="36"/>
  <c r="F123" i="36"/>
  <c r="I159" i="36"/>
  <c r="I154" i="36"/>
  <c r="I146" i="36"/>
  <c r="C122" i="36"/>
  <c r="H357" i="36"/>
  <c r="D163" i="36"/>
  <c r="I155" i="36"/>
  <c r="I147" i="36"/>
  <c r="H78" i="36"/>
  <c r="H74" i="36"/>
  <c r="I157" i="36"/>
  <c r="I149" i="36"/>
  <c r="H105" i="36"/>
  <c r="G123" i="36"/>
  <c r="F118" i="36"/>
  <c r="E135" i="36"/>
  <c r="C134" i="36"/>
  <c r="E127" i="36"/>
  <c r="C81" i="36"/>
  <c r="H64" i="36"/>
  <c r="F52" i="36"/>
  <c r="H359" i="36"/>
  <c r="E133" i="36"/>
  <c r="G125" i="36"/>
  <c r="F124" i="36"/>
  <c r="E119" i="36"/>
  <c r="D52" i="36"/>
  <c r="D128" i="36"/>
  <c r="F120" i="36"/>
  <c r="E125" i="36"/>
  <c r="D124" i="36"/>
  <c r="H76" i="36"/>
  <c r="E129" i="36"/>
  <c r="G121" i="36"/>
  <c r="H80" i="36"/>
  <c r="F126" i="36"/>
  <c r="E121" i="36"/>
  <c r="D120" i="36"/>
  <c r="H72" i="36"/>
  <c r="F18" i="36"/>
  <c r="H16" i="36"/>
  <c r="H240" i="36" s="1"/>
  <c r="F135" i="36"/>
  <c r="D135" i="36"/>
  <c r="G132" i="36"/>
  <c r="E132" i="36"/>
  <c r="F131" i="36"/>
  <c r="D131" i="36"/>
  <c r="G128" i="36"/>
  <c r="E128" i="36"/>
  <c r="F127" i="36"/>
  <c r="D127" i="36"/>
  <c r="G124" i="36"/>
  <c r="D123" i="36"/>
  <c r="G120" i="36"/>
  <c r="D119" i="36"/>
  <c r="G116" i="36"/>
  <c r="H108" i="36"/>
  <c r="H104" i="36"/>
  <c r="C129" i="36"/>
  <c r="H100" i="36"/>
  <c r="C125" i="36"/>
  <c r="H96" i="36"/>
  <c r="C121" i="36"/>
  <c r="G117" i="36"/>
  <c r="E117" i="36"/>
  <c r="H92" i="36"/>
  <c r="C117" i="36"/>
  <c r="F116" i="36"/>
  <c r="D116" i="36"/>
  <c r="H51" i="36"/>
  <c r="H49" i="36"/>
  <c r="H47" i="36"/>
  <c r="H45" i="36"/>
  <c r="H43" i="36"/>
  <c r="H304" i="36" s="1"/>
  <c r="H41" i="36"/>
  <c r="H39" i="36"/>
  <c r="H37" i="36"/>
  <c r="H35" i="36"/>
  <c r="G52" i="36"/>
  <c r="E52" i="36"/>
  <c r="H33" i="36"/>
  <c r="C52" i="36"/>
  <c r="H86" i="36"/>
  <c r="H354" i="36"/>
  <c r="C300" i="36"/>
  <c r="C350" i="36" s="1"/>
  <c r="G294" i="36"/>
  <c r="G344" i="36" s="1"/>
  <c r="H141" i="36"/>
  <c r="I140" i="36" s="1"/>
  <c r="C133" i="36"/>
  <c r="H77" i="36"/>
  <c r="C132" i="36"/>
  <c r="H73" i="36"/>
  <c r="C128" i="36"/>
  <c r="H69" i="36"/>
  <c r="C124" i="36"/>
  <c r="H65" i="36"/>
  <c r="C120" i="36"/>
  <c r="E81" i="36"/>
  <c r="H61" i="36"/>
  <c r="C116" i="36"/>
  <c r="H110" i="36"/>
  <c r="H106" i="36"/>
  <c r="H102" i="36"/>
  <c r="C127" i="36"/>
  <c r="H98" i="36"/>
  <c r="C123" i="36"/>
  <c r="H94" i="36"/>
  <c r="C119" i="36"/>
  <c r="H79" i="36"/>
  <c r="H75" i="36"/>
  <c r="H71" i="36"/>
  <c r="H67" i="36"/>
  <c r="H63" i="36"/>
  <c r="F81" i="36"/>
  <c r="D81" i="36"/>
  <c r="H50" i="36"/>
  <c r="H48" i="36"/>
  <c r="H309" i="36" s="1"/>
  <c r="H46" i="36"/>
  <c r="H307" i="36" s="1"/>
  <c r="H44" i="36"/>
  <c r="H42" i="36"/>
  <c r="H303" i="36" s="1"/>
  <c r="H40" i="36"/>
  <c r="H38" i="36"/>
  <c r="H36" i="36"/>
  <c r="H34" i="36"/>
  <c r="H32" i="36"/>
  <c r="D229" i="36" l="1"/>
  <c r="D260" i="36"/>
  <c r="D259" i="36"/>
  <c r="H130" i="36"/>
  <c r="C182" i="36" s="1"/>
  <c r="D225" i="36"/>
  <c r="D232" i="36"/>
  <c r="D230" i="36"/>
  <c r="D253" i="36"/>
  <c r="C247" i="36"/>
  <c r="H122" i="36"/>
  <c r="G174" i="36" s="1"/>
  <c r="H118" i="36"/>
  <c r="C170" i="36" s="1"/>
  <c r="H134" i="36"/>
  <c r="C186" i="36" s="1"/>
  <c r="E136" i="36"/>
  <c r="H135" i="36"/>
  <c r="F187" i="36" s="1"/>
  <c r="C259" i="36"/>
  <c r="H126" i="36"/>
  <c r="G178" i="36" s="1"/>
  <c r="H120" i="36"/>
  <c r="G172" i="36" s="1"/>
  <c r="H133" i="36"/>
  <c r="F185" i="36" s="1"/>
  <c r="I163" i="36"/>
  <c r="D250" i="36"/>
  <c r="D245" i="36"/>
  <c r="E245" i="36"/>
  <c r="H125" i="36"/>
  <c r="G177" i="36" s="1"/>
  <c r="D251" i="36"/>
  <c r="G258" i="36"/>
  <c r="D223" i="36"/>
  <c r="E251" i="36"/>
  <c r="E255" i="36"/>
  <c r="D246" i="36"/>
  <c r="D218" i="36"/>
  <c r="G246" i="36"/>
  <c r="D261" i="36"/>
  <c r="H18" i="36"/>
  <c r="C255" i="36"/>
  <c r="E243" i="36"/>
  <c r="G136" i="36"/>
  <c r="D237" i="36"/>
  <c r="D247" i="36"/>
  <c r="F262" i="36"/>
  <c r="D254" i="36"/>
  <c r="C243" i="36"/>
  <c r="D236" i="36"/>
  <c r="D235" i="36"/>
  <c r="H119" i="36"/>
  <c r="F171" i="36" s="1"/>
  <c r="H124" i="36"/>
  <c r="G176" i="36" s="1"/>
  <c r="G250" i="36"/>
  <c r="D262" i="36"/>
  <c r="G251" i="36"/>
  <c r="D234" i="36"/>
  <c r="D227" i="36"/>
  <c r="F244" i="36"/>
  <c r="H123" i="36"/>
  <c r="F175" i="36" s="1"/>
  <c r="D257" i="36"/>
  <c r="G247" i="36"/>
  <c r="D221" i="36"/>
  <c r="D258" i="36"/>
  <c r="D222" i="36"/>
  <c r="H127" i="36"/>
  <c r="C179" i="36" s="1"/>
  <c r="C244" i="36"/>
  <c r="C258" i="36"/>
  <c r="E257" i="36"/>
  <c r="D220" i="36"/>
  <c r="D219" i="36"/>
  <c r="H128" i="36"/>
  <c r="D180" i="36" s="1"/>
  <c r="C257" i="36"/>
  <c r="E253" i="36"/>
  <c r="C245" i="36"/>
  <c r="F219" i="36"/>
  <c r="F223" i="36"/>
  <c r="F227" i="36"/>
  <c r="F231" i="36"/>
  <c r="F235" i="36"/>
  <c r="F224" i="36"/>
  <c r="F232" i="36"/>
  <c r="F226" i="36"/>
  <c r="F220" i="36"/>
  <c r="F228" i="36"/>
  <c r="F236" i="36"/>
  <c r="F222" i="36"/>
  <c r="F221" i="36"/>
  <c r="F225" i="36"/>
  <c r="F229" i="36"/>
  <c r="F233" i="36"/>
  <c r="F237" i="36"/>
  <c r="F218" i="36"/>
  <c r="F230" i="36"/>
  <c r="F234" i="36"/>
  <c r="C261" i="36"/>
  <c r="F250" i="36"/>
  <c r="C254" i="36"/>
  <c r="C260" i="36"/>
  <c r="F260" i="36"/>
  <c r="C248" i="36"/>
  <c r="G254" i="36"/>
  <c r="F256" i="36"/>
  <c r="C253" i="36"/>
  <c r="E249" i="36"/>
  <c r="H129" i="36"/>
  <c r="E181" i="36" s="1"/>
  <c r="D228" i="36"/>
  <c r="D233" i="36"/>
  <c r="H132" i="36"/>
  <c r="F184" i="36" s="1"/>
  <c r="D249" i="36"/>
  <c r="D255" i="36"/>
  <c r="C262" i="36"/>
  <c r="G259" i="36"/>
  <c r="D256" i="36"/>
  <c r="F252" i="36"/>
  <c r="F248" i="36"/>
  <c r="D244" i="36"/>
  <c r="D226" i="36"/>
  <c r="D231" i="36"/>
  <c r="D243" i="36"/>
  <c r="C250" i="36"/>
  <c r="C256" i="36"/>
  <c r="G262" i="36"/>
  <c r="E259" i="36"/>
  <c r="G255" i="36"/>
  <c r="D252" i="36"/>
  <c r="D248" i="36"/>
  <c r="G243" i="36"/>
  <c r="D136" i="36"/>
  <c r="D224" i="36"/>
  <c r="F258" i="36"/>
  <c r="F136" i="36"/>
  <c r="H121" i="36"/>
  <c r="F173" i="36" s="1"/>
  <c r="C246" i="36"/>
  <c r="C252" i="36"/>
  <c r="E261" i="36"/>
  <c r="F254" i="36"/>
  <c r="C251" i="36"/>
  <c r="F246" i="36"/>
  <c r="H131" i="36"/>
  <c r="F183" i="36" s="1"/>
  <c r="H81" i="36"/>
  <c r="C249" i="36"/>
  <c r="E247" i="36"/>
  <c r="H117" i="36"/>
  <c r="F169" i="36" s="1"/>
  <c r="F245" i="36"/>
  <c r="F249" i="36"/>
  <c r="F253" i="36"/>
  <c r="F257" i="36"/>
  <c r="F261" i="36"/>
  <c r="F243" i="36"/>
  <c r="F247" i="36"/>
  <c r="F251" i="36"/>
  <c r="F255" i="36"/>
  <c r="F259" i="36"/>
  <c r="G218" i="36"/>
  <c r="G220" i="36"/>
  <c r="G222" i="36"/>
  <c r="G224" i="36"/>
  <c r="G226" i="36"/>
  <c r="G228" i="36"/>
  <c r="G230" i="36"/>
  <c r="G232" i="36"/>
  <c r="G234" i="36"/>
  <c r="G236" i="36"/>
  <c r="G219" i="36"/>
  <c r="G221" i="36"/>
  <c r="G223" i="36"/>
  <c r="G225" i="36"/>
  <c r="G227" i="36"/>
  <c r="G229" i="36"/>
  <c r="G231" i="36"/>
  <c r="G233" i="36"/>
  <c r="G235" i="36"/>
  <c r="G237" i="36"/>
  <c r="H116" i="36"/>
  <c r="C136" i="36"/>
  <c r="G244" i="36"/>
  <c r="G248" i="36"/>
  <c r="G252" i="36"/>
  <c r="G256" i="36"/>
  <c r="G260" i="36"/>
  <c r="G261" i="36"/>
  <c r="G257" i="36"/>
  <c r="G253" i="36"/>
  <c r="G249" i="36"/>
  <c r="G245" i="36"/>
  <c r="H52" i="36"/>
  <c r="C218" i="36"/>
  <c r="C220" i="36"/>
  <c r="C222" i="36"/>
  <c r="C224" i="36"/>
  <c r="C226" i="36"/>
  <c r="C228" i="36"/>
  <c r="C230" i="36"/>
  <c r="C232" i="36"/>
  <c r="C234" i="36"/>
  <c r="C236" i="36"/>
  <c r="C219" i="36"/>
  <c r="C221" i="36"/>
  <c r="C223" i="36"/>
  <c r="C225" i="36"/>
  <c r="C227" i="36"/>
  <c r="C229" i="36"/>
  <c r="C231" i="36"/>
  <c r="C233" i="36"/>
  <c r="C235" i="36"/>
  <c r="C237" i="36"/>
  <c r="E218" i="36"/>
  <c r="E220" i="36"/>
  <c r="E222" i="36"/>
  <c r="E224" i="36"/>
  <c r="E226" i="36"/>
  <c r="E228" i="36"/>
  <c r="E230" i="36"/>
  <c r="E232" i="36"/>
  <c r="E234" i="36"/>
  <c r="E236" i="36"/>
  <c r="E219" i="36"/>
  <c r="E221" i="36"/>
  <c r="E223" i="36"/>
  <c r="E225" i="36"/>
  <c r="E227" i="36"/>
  <c r="E229" i="36"/>
  <c r="E231" i="36"/>
  <c r="E233" i="36"/>
  <c r="E235" i="36"/>
  <c r="E237" i="36"/>
  <c r="E244" i="36"/>
  <c r="E246" i="36"/>
  <c r="E248" i="36"/>
  <c r="E250" i="36"/>
  <c r="E252" i="36"/>
  <c r="E254" i="36"/>
  <c r="E256" i="36"/>
  <c r="E258" i="36"/>
  <c r="E260" i="36"/>
  <c r="E262" i="36"/>
  <c r="H111" i="36"/>
  <c r="E186" i="36" l="1"/>
  <c r="D171" i="36"/>
  <c r="D182" i="36"/>
  <c r="E171" i="36"/>
  <c r="E182" i="36"/>
  <c r="D186" i="36"/>
  <c r="F182" i="36"/>
  <c r="G171" i="36"/>
  <c r="G186" i="36"/>
  <c r="C171" i="36"/>
  <c r="F186" i="36"/>
  <c r="G182" i="36"/>
  <c r="C172" i="36"/>
  <c r="C174" i="36"/>
  <c r="F172" i="36"/>
  <c r="E173" i="36"/>
  <c r="E174" i="36"/>
  <c r="D184" i="36"/>
  <c r="D178" i="36"/>
  <c r="G187" i="36"/>
  <c r="F174" i="36"/>
  <c r="E178" i="36"/>
  <c r="F170" i="36"/>
  <c r="D170" i="36"/>
  <c r="D174" i="36"/>
  <c r="C178" i="36"/>
  <c r="F178" i="36"/>
  <c r="G170" i="36"/>
  <c r="E170" i="36"/>
  <c r="E172" i="36"/>
  <c r="E187" i="36"/>
  <c r="D187" i="36"/>
  <c r="D185" i="36"/>
  <c r="C185" i="36"/>
  <c r="E183" i="36"/>
  <c r="G185" i="36"/>
  <c r="D172" i="36"/>
  <c r="E185" i="36"/>
  <c r="C187" i="36"/>
  <c r="H259" i="36"/>
  <c r="H247" i="36"/>
  <c r="C177" i="36"/>
  <c r="F181" i="36"/>
  <c r="H253" i="36"/>
  <c r="E176" i="36"/>
  <c r="C176" i="36"/>
  <c r="H251" i="36"/>
  <c r="F177" i="36"/>
  <c r="D175" i="36"/>
  <c r="E177" i="36"/>
  <c r="D177" i="36"/>
  <c r="H255" i="36"/>
  <c r="C175" i="36"/>
  <c r="F238" i="36"/>
  <c r="D176" i="36"/>
  <c r="D183" i="36"/>
  <c r="G179" i="36"/>
  <c r="E184" i="36"/>
  <c r="E175" i="36"/>
  <c r="C184" i="36"/>
  <c r="D263" i="36"/>
  <c r="D179" i="36"/>
  <c r="C180" i="36"/>
  <c r="F179" i="36"/>
  <c r="H138" i="36"/>
  <c r="C183" i="36"/>
  <c r="E179" i="36"/>
  <c r="G184" i="36"/>
  <c r="E180" i="36"/>
  <c r="F176" i="36"/>
  <c r="F180" i="36"/>
  <c r="G180" i="36"/>
  <c r="G175" i="36"/>
  <c r="H249" i="36"/>
  <c r="C263" i="36"/>
  <c r="H243" i="36"/>
  <c r="H261" i="36"/>
  <c r="F263" i="36"/>
  <c r="D238" i="36"/>
  <c r="H257" i="36"/>
  <c r="G183" i="36"/>
  <c r="H136" i="36"/>
  <c r="C193" i="36" s="1"/>
  <c r="C173" i="36"/>
  <c r="G173" i="36"/>
  <c r="D173" i="36"/>
  <c r="D181" i="36"/>
  <c r="G181" i="36"/>
  <c r="C181" i="36"/>
  <c r="H245" i="36"/>
  <c r="E169" i="36"/>
  <c r="G169" i="36"/>
  <c r="D169" i="36"/>
  <c r="C169" i="36"/>
  <c r="E238" i="36"/>
  <c r="H237" i="36"/>
  <c r="H233" i="36"/>
  <c r="H229" i="36"/>
  <c r="H225" i="36"/>
  <c r="H221" i="36"/>
  <c r="H234" i="36"/>
  <c r="H230" i="36"/>
  <c r="H226" i="36"/>
  <c r="H222" i="36"/>
  <c r="C238" i="36"/>
  <c r="H218" i="36"/>
  <c r="E168" i="36"/>
  <c r="D168" i="36"/>
  <c r="G168" i="36"/>
  <c r="F168" i="36"/>
  <c r="C168" i="36"/>
  <c r="G238" i="36"/>
  <c r="G263" i="36"/>
  <c r="H260" i="36"/>
  <c r="H256" i="36"/>
  <c r="H252" i="36"/>
  <c r="H248" i="36"/>
  <c r="H244" i="36"/>
  <c r="H235" i="36"/>
  <c r="H231" i="36"/>
  <c r="H227" i="36"/>
  <c r="H223" i="36"/>
  <c r="H219" i="36"/>
  <c r="H236" i="36"/>
  <c r="H232" i="36"/>
  <c r="H228" i="36"/>
  <c r="H224" i="36"/>
  <c r="H220" i="36"/>
  <c r="E263" i="36"/>
  <c r="H262" i="36"/>
  <c r="H258" i="36"/>
  <c r="H254" i="36"/>
  <c r="H250" i="36"/>
  <c r="H246" i="36"/>
  <c r="H186" i="36" l="1"/>
  <c r="H171" i="36"/>
  <c r="H182" i="36"/>
  <c r="G201" i="36"/>
  <c r="G276" i="36" s="1"/>
  <c r="F194" i="36"/>
  <c r="F269" i="36" s="1"/>
  <c r="F294" i="36" s="1"/>
  <c r="F344" i="36" s="1"/>
  <c r="H174" i="36"/>
  <c r="E198" i="36"/>
  <c r="E273" i="36" s="1"/>
  <c r="E298" i="36" s="1"/>
  <c r="E348" i="36" s="1"/>
  <c r="E208" i="36"/>
  <c r="E283" i="36" s="1"/>
  <c r="E308" i="36" s="1"/>
  <c r="E358" i="36" s="1"/>
  <c r="C197" i="36"/>
  <c r="C272" i="36" s="1"/>
  <c r="H172" i="36"/>
  <c r="H184" i="36"/>
  <c r="C209" i="36"/>
  <c r="C284" i="36" s="1"/>
  <c r="F195" i="36"/>
  <c r="F270" i="36" s="1"/>
  <c r="F295" i="36" s="1"/>
  <c r="F345" i="36" s="1"/>
  <c r="H178" i="36"/>
  <c r="F212" i="36"/>
  <c r="F287" i="36" s="1"/>
  <c r="D206" i="36"/>
  <c r="D281" i="36" s="1"/>
  <c r="D306" i="36" s="1"/>
  <c r="D356" i="36" s="1"/>
  <c r="F198" i="36"/>
  <c r="F273" i="36" s="1"/>
  <c r="F298" i="36" s="1"/>
  <c r="F348" i="36" s="1"/>
  <c r="E197" i="36"/>
  <c r="E272" i="36" s="1"/>
  <c r="E297" i="36" s="1"/>
  <c r="E347" i="36" s="1"/>
  <c r="F197" i="36"/>
  <c r="F272" i="36" s="1"/>
  <c r="F297" i="36" s="1"/>
  <c r="F347" i="36" s="1"/>
  <c r="F199" i="36"/>
  <c r="F274" i="36" s="1"/>
  <c r="F299" i="36" s="1"/>
  <c r="F349" i="36" s="1"/>
  <c r="C207" i="36"/>
  <c r="C282" i="36" s="1"/>
  <c r="H170" i="36"/>
  <c r="G209" i="36"/>
  <c r="G284" i="36" s="1"/>
  <c r="G194" i="36"/>
  <c r="D203" i="36"/>
  <c r="D278" i="36" s="1"/>
  <c r="C206" i="36"/>
  <c r="C281" i="36" s="1"/>
  <c r="C306" i="36" s="1"/>
  <c r="C356" i="36" s="1"/>
  <c r="G211" i="36"/>
  <c r="G286" i="36" s="1"/>
  <c r="G212" i="36"/>
  <c r="G287" i="36" s="1"/>
  <c r="F203" i="36"/>
  <c r="F278" i="36" s="1"/>
  <c r="F208" i="36"/>
  <c r="F283" i="36" s="1"/>
  <c r="F308" i="36" s="1"/>
  <c r="F358" i="36" s="1"/>
  <c r="C212" i="36"/>
  <c r="C287" i="36" s="1"/>
  <c r="H185" i="36"/>
  <c r="D196" i="36"/>
  <c r="D271" i="36" s="1"/>
  <c r="D296" i="36" s="1"/>
  <c r="D346" i="36" s="1"/>
  <c r="D201" i="36"/>
  <c r="D276" i="36" s="1"/>
  <c r="D301" i="36" s="1"/>
  <c r="D351" i="36" s="1"/>
  <c r="F204" i="36"/>
  <c r="F279" i="36" s="1"/>
  <c r="D209" i="36"/>
  <c r="D284" i="36" s="1"/>
  <c r="H177" i="36"/>
  <c r="H187" i="36"/>
  <c r="H175" i="36"/>
  <c r="E199" i="36"/>
  <c r="E274" i="36" s="1"/>
  <c r="E299" i="36" s="1"/>
  <c r="E349" i="36" s="1"/>
  <c r="G199" i="36"/>
  <c r="G274" i="36" s="1"/>
  <c r="C204" i="36"/>
  <c r="C279" i="36" s="1"/>
  <c r="C201" i="36"/>
  <c r="C276" i="36" s="1"/>
  <c r="C301" i="36" s="1"/>
  <c r="C351" i="36" s="1"/>
  <c r="H183" i="36"/>
  <c r="D202" i="36"/>
  <c r="D277" i="36" s="1"/>
  <c r="D208" i="36"/>
  <c r="D283" i="36" s="1"/>
  <c r="D308" i="36" s="1"/>
  <c r="D358" i="36" s="1"/>
  <c r="G202" i="36"/>
  <c r="G277" i="36" s="1"/>
  <c r="D193" i="36"/>
  <c r="D268" i="36" s="1"/>
  <c r="C211" i="36"/>
  <c r="C286" i="36" s="1"/>
  <c r="C311" i="36" s="1"/>
  <c r="C361" i="36" s="1"/>
  <c r="F205" i="36"/>
  <c r="F280" i="36" s="1"/>
  <c r="G196" i="36"/>
  <c r="G271" i="36" s="1"/>
  <c r="C205" i="36"/>
  <c r="C280" i="36" s="1"/>
  <c r="H176" i="36"/>
  <c r="H179" i="36"/>
  <c r="D204" i="36"/>
  <c r="D279" i="36" s="1"/>
  <c r="E205" i="36"/>
  <c r="E280" i="36" s="1"/>
  <c r="C202" i="36"/>
  <c r="C277" i="36" s="1"/>
  <c r="C302" i="36" s="1"/>
  <c r="C352" i="36" s="1"/>
  <c r="G197" i="36"/>
  <c r="G272" i="36" s="1"/>
  <c r="D210" i="36"/>
  <c r="D285" i="36" s="1"/>
  <c r="D310" i="36" s="1"/>
  <c r="D360" i="36" s="1"/>
  <c r="G204" i="36"/>
  <c r="G279" i="36" s="1"/>
  <c r="D195" i="36"/>
  <c r="D270" i="36" s="1"/>
  <c r="D295" i="36" s="1"/>
  <c r="D345" i="36" s="1"/>
  <c r="C203" i="36"/>
  <c r="C278" i="36" s="1"/>
  <c r="H180" i="36"/>
  <c r="E188" i="36"/>
  <c r="E212" i="36"/>
  <c r="E287" i="36" s="1"/>
  <c r="E312" i="36" s="1"/>
  <c r="E362" i="36" s="1"/>
  <c r="E195" i="36"/>
  <c r="E270" i="36" s="1"/>
  <c r="E295" i="36" s="1"/>
  <c r="E345" i="36" s="1"/>
  <c r="D197" i="36"/>
  <c r="D272" i="36" s="1"/>
  <c r="D297" i="36" s="1"/>
  <c r="D347" i="36" s="1"/>
  <c r="G203" i="36"/>
  <c r="G278" i="36" s="1"/>
  <c r="F202" i="36"/>
  <c r="F277" i="36" s="1"/>
  <c r="F201" i="36"/>
  <c r="F276" i="36" s="1"/>
  <c r="D211" i="36"/>
  <c r="D286" i="36" s="1"/>
  <c r="D311" i="36" s="1"/>
  <c r="D361" i="36" s="1"/>
  <c r="H181" i="36"/>
  <c r="F210" i="36"/>
  <c r="F285" i="36" s="1"/>
  <c r="E193" i="36"/>
  <c r="E196" i="36"/>
  <c r="E271" i="36" s="1"/>
  <c r="E296" i="36" s="1"/>
  <c r="E346" i="36" s="1"/>
  <c r="F207" i="36"/>
  <c r="F282" i="36" s="1"/>
  <c r="F200" i="36"/>
  <c r="F275" i="36" s="1"/>
  <c r="D199" i="36"/>
  <c r="D274" i="36" s="1"/>
  <c r="D299" i="36" s="1"/>
  <c r="D349" i="36" s="1"/>
  <c r="G210" i="36"/>
  <c r="G285" i="36" s="1"/>
  <c r="H263" i="36"/>
  <c r="D194" i="36"/>
  <c r="D269" i="36" s="1"/>
  <c r="D294" i="36" s="1"/>
  <c r="D344" i="36" s="1"/>
  <c r="E210" i="36"/>
  <c r="E285" i="36" s="1"/>
  <c r="E207" i="36"/>
  <c r="E282" i="36" s="1"/>
  <c r="G206" i="36"/>
  <c r="G281" i="36" s="1"/>
  <c r="G306" i="36" s="1"/>
  <c r="G356" i="36" s="1"/>
  <c r="E200" i="36"/>
  <c r="E275" i="36" s="1"/>
  <c r="C194" i="36"/>
  <c r="C269" i="36" s="1"/>
  <c r="C294" i="36" s="1"/>
  <c r="C344" i="36" s="1"/>
  <c r="G205" i="36"/>
  <c r="G280" i="36" s="1"/>
  <c r="E209" i="36"/>
  <c r="E284" i="36" s="1"/>
  <c r="F196" i="36"/>
  <c r="F271" i="36" s="1"/>
  <c r="F296" i="36" s="1"/>
  <c r="F346" i="36" s="1"/>
  <c r="E202" i="36"/>
  <c r="E277" i="36" s="1"/>
  <c r="E302" i="36" s="1"/>
  <c r="E352" i="36" s="1"/>
  <c r="C196" i="36"/>
  <c r="C271" i="36" s="1"/>
  <c r="C210" i="36"/>
  <c r="C285" i="36" s="1"/>
  <c r="C310" i="36" s="1"/>
  <c r="C360" i="36" s="1"/>
  <c r="C199" i="36"/>
  <c r="C274" i="36" s="1"/>
  <c r="C299" i="36" s="1"/>
  <c r="C349" i="36" s="1"/>
  <c r="D198" i="36"/>
  <c r="D273" i="36" s="1"/>
  <c r="D298" i="36" s="1"/>
  <c r="D348" i="36" s="1"/>
  <c r="D212" i="36"/>
  <c r="D287" i="36" s="1"/>
  <c r="D312" i="36" s="1"/>
  <c r="D362" i="36" s="1"/>
  <c r="E203" i="36"/>
  <c r="E278" i="36" s="1"/>
  <c r="D205" i="36"/>
  <c r="D280" i="36" s="1"/>
  <c r="G198" i="36"/>
  <c r="G193" i="36"/>
  <c r="G268" i="36" s="1"/>
  <c r="F209" i="36"/>
  <c r="F284" i="36" s="1"/>
  <c r="G207" i="36"/>
  <c r="G282" i="36" s="1"/>
  <c r="D207" i="36"/>
  <c r="D282" i="36" s="1"/>
  <c r="G200" i="36"/>
  <c r="G275" i="36" s="1"/>
  <c r="G300" i="36" s="1"/>
  <c r="G350" i="36" s="1"/>
  <c r="E194" i="36"/>
  <c r="G208" i="36"/>
  <c r="G283" i="36" s="1"/>
  <c r="C195" i="36"/>
  <c r="C270" i="36" s="1"/>
  <c r="C295" i="36" s="1"/>
  <c r="C345" i="36" s="1"/>
  <c r="F188" i="36"/>
  <c r="D200" i="36"/>
  <c r="D275" i="36" s="1"/>
  <c r="E211" i="36"/>
  <c r="E286" i="36" s="1"/>
  <c r="E311" i="36" s="1"/>
  <c r="E361" i="36" s="1"/>
  <c r="E201" i="36"/>
  <c r="E276" i="36" s="1"/>
  <c r="E204" i="36"/>
  <c r="E279" i="36" s="1"/>
  <c r="C198" i="36"/>
  <c r="C273" i="36" s="1"/>
  <c r="C298" i="36" s="1"/>
  <c r="C348" i="36" s="1"/>
  <c r="G195" i="36"/>
  <c r="G270" i="36" s="1"/>
  <c r="F211" i="36"/>
  <c r="F286" i="36" s="1"/>
  <c r="F311" i="36" s="1"/>
  <c r="F361" i="36" s="1"/>
  <c r="F206" i="36"/>
  <c r="F281" i="36" s="1"/>
  <c r="F306" i="36" s="1"/>
  <c r="F356" i="36" s="1"/>
  <c r="E206" i="36"/>
  <c r="E281" i="36" s="1"/>
  <c r="E306" i="36" s="1"/>
  <c r="E356" i="36" s="1"/>
  <c r="C200" i="36"/>
  <c r="C275" i="36" s="1"/>
  <c r="F193" i="36"/>
  <c r="F268" i="36" s="1"/>
  <c r="F293" i="36" s="1"/>
  <c r="F343" i="36" s="1"/>
  <c r="C208" i="36"/>
  <c r="C283" i="36" s="1"/>
  <c r="G269" i="36"/>
  <c r="H173" i="36"/>
  <c r="G273" i="36"/>
  <c r="G188" i="36"/>
  <c r="D188" i="36"/>
  <c r="H169" i="36"/>
  <c r="H238" i="36"/>
  <c r="C268" i="36"/>
  <c r="H168" i="36"/>
  <c r="C188" i="36"/>
  <c r="H277" i="36" l="1"/>
  <c r="H212" i="36"/>
  <c r="H193" i="36"/>
  <c r="H194" i="36"/>
  <c r="H188" i="36"/>
  <c r="F213" i="36"/>
  <c r="H208" i="36"/>
  <c r="H195" i="36"/>
  <c r="H278" i="36"/>
  <c r="H199" i="36"/>
  <c r="H282" i="36"/>
  <c r="H270" i="36"/>
  <c r="H295" i="36" s="1"/>
  <c r="H274" i="36"/>
  <c r="H299" i="36" s="1"/>
  <c r="H284" i="36"/>
  <c r="H286" i="36"/>
  <c r="H361" i="36" s="1"/>
  <c r="H276" i="36"/>
  <c r="H351" i="36" s="1"/>
  <c r="F288" i="36"/>
  <c r="F313" i="36" s="1"/>
  <c r="F363" i="36" s="1"/>
  <c r="H275" i="36"/>
  <c r="H196" i="36"/>
  <c r="H200" i="36"/>
  <c r="G213" i="36"/>
  <c r="E268" i="36"/>
  <c r="E293" i="36" s="1"/>
  <c r="E343" i="36" s="1"/>
  <c r="H210" i="36"/>
  <c r="C213" i="36"/>
  <c r="E213" i="36"/>
  <c r="H279" i="36"/>
  <c r="E269" i="36"/>
  <c r="E294" i="36" s="1"/>
  <c r="E344" i="36" s="1"/>
  <c r="H202" i="36"/>
  <c r="H197" i="36"/>
  <c r="H201" i="36"/>
  <c r="H285" i="36"/>
  <c r="H360" i="36" s="1"/>
  <c r="H198" i="36"/>
  <c r="H273" i="36"/>
  <c r="H348" i="36" s="1"/>
  <c r="H204" i="36"/>
  <c r="D213" i="36"/>
  <c r="H206" i="36"/>
  <c r="H211" i="36"/>
  <c r="H205" i="36"/>
  <c r="H203" i="36"/>
  <c r="H207" i="36"/>
  <c r="H209" i="36"/>
  <c r="H281" i="36"/>
  <c r="H306" i="36" s="1"/>
  <c r="G288" i="36"/>
  <c r="G313" i="36" s="1"/>
  <c r="G363" i="36" s="1"/>
  <c r="H283" i="36"/>
  <c r="C308" i="36"/>
  <c r="C358" i="36" s="1"/>
  <c r="C293" i="36"/>
  <c r="C288" i="36"/>
  <c r="H280" i="36"/>
  <c r="C305" i="36"/>
  <c r="C355" i="36" s="1"/>
  <c r="H287" i="36"/>
  <c r="C312" i="36"/>
  <c r="C362" i="36" s="1"/>
  <c r="H271" i="36"/>
  <c r="C296" i="36"/>
  <c r="C346" i="36" s="1"/>
  <c r="H272" i="36"/>
  <c r="C297" i="36"/>
  <c r="C347" i="36" s="1"/>
  <c r="D288" i="36"/>
  <c r="D313" i="36" s="1"/>
  <c r="D363" i="36" s="1"/>
  <c r="D293" i="36"/>
  <c r="D343" i="36" s="1"/>
  <c r="H350" i="36" l="1"/>
  <c r="H300" i="36"/>
  <c r="H325" i="36" s="1"/>
  <c r="H352" i="36"/>
  <c r="H302" i="36"/>
  <c r="H327" i="36" s="1"/>
  <c r="H345" i="36"/>
  <c r="H311" i="36"/>
  <c r="H336" i="36" s="1"/>
  <c r="H349" i="36"/>
  <c r="H213" i="36"/>
  <c r="H269" i="36"/>
  <c r="H344" i="36" s="1"/>
  <c r="H268" i="36"/>
  <c r="H293" i="36" s="1"/>
  <c r="H318" i="36" s="1"/>
  <c r="H356" i="36"/>
  <c r="H310" i="36"/>
  <c r="H335" i="36" s="1"/>
  <c r="H301" i="36"/>
  <c r="H326" i="36" s="1"/>
  <c r="E288" i="36"/>
  <c r="E313" i="36" s="1"/>
  <c r="E363" i="36" s="1"/>
  <c r="H298" i="36"/>
  <c r="H323" i="36" s="1"/>
  <c r="H347" i="36"/>
  <c r="H297" i="36"/>
  <c r="H322" i="36" s="1"/>
  <c r="H346" i="36"/>
  <c r="H296" i="36"/>
  <c r="H321" i="36" s="1"/>
  <c r="H362" i="36"/>
  <c r="H312" i="36"/>
  <c r="H337" i="36" s="1"/>
  <c r="H355" i="36"/>
  <c r="H305" i="36"/>
  <c r="H330" i="36" s="1"/>
  <c r="D318" i="36"/>
  <c r="F318" i="36"/>
  <c r="C319" i="36"/>
  <c r="E319" i="36"/>
  <c r="G319" i="36"/>
  <c r="D320" i="36"/>
  <c r="F320" i="36"/>
  <c r="H320" i="36"/>
  <c r="C321" i="36"/>
  <c r="E321" i="36"/>
  <c r="G321" i="36"/>
  <c r="D322" i="36"/>
  <c r="F322" i="36"/>
  <c r="C323" i="36"/>
  <c r="E323" i="36"/>
  <c r="C318" i="36"/>
  <c r="G318" i="36"/>
  <c r="D319" i="36"/>
  <c r="C320" i="36"/>
  <c r="G320" i="36"/>
  <c r="D321" i="36"/>
  <c r="C322" i="36"/>
  <c r="G322" i="36"/>
  <c r="D323" i="36"/>
  <c r="G323" i="36"/>
  <c r="D324" i="36"/>
  <c r="F324" i="36"/>
  <c r="H324" i="36"/>
  <c r="C325" i="36"/>
  <c r="E325" i="36"/>
  <c r="G325" i="36"/>
  <c r="D326" i="36"/>
  <c r="F326" i="36"/>
  <c r="C327" i="36"/>
  <c r="E327" i="36"/>
  <c r="G327" i="36"/>
  <c r="D328" i="36"/>
  <c r="F328" i="36"/>
  <c r="H328" i="36"/>
  <c r="C329" i="36"/>
  <c r="E329" i="36"/>
  <c r="G329" i="36"/>
  <c r="D330" i="36"/>
  <c r="F330" i="36"/>
  <c r="C331" i="36"/>
  <c r="E331" i="36"/>
  <c r="G331" i="36"/>
  <c r="D332" i="36"/>
  <c r="F332" i="36"/>
  <c r="H332" i="36"/>
  <c r="C333" i="36"/>
  <c r="E333" i="36"/>
  <c r="G333" i="36"/>
  <c r="D334" i="36"/>
  <c r="F334" i="36"/>
  <c r="H334" i="36"/>
  <c r="C335" i="36"/>
  <c r="E335" i="36"/>
  <c r="G335" i="36"/>
  <c r="D336" i="36"/>
  <c r="F336" i="36"/>
  <c r="C337" i="36"/>
  <c r="E337" i="36"/>
  <c r="G337" i="36"/>
  <c r="D338" i="36"/>
  <c r="F338" i="36"/>
  <c r="C343" i="36"/>
  <c r="E318" i="36"/>
  <c r="F319" i="36"/>
  <c r="E320" i="36"/>
  <c r="F321" i="36"/>
  <c r="E322" i="36"/>
  <c r="F323" i="36"/>
  <c r="C324" i="36"/>
  <c r="E324" i="36"/>
  <c r="G324" i="36"/>
  <c r="D325" i="36"/>
  <c r="F325" i="36"/>
  <c r="C326" i="36"/>
  <c r="E326" i="36"/>
  <c r="G326" i="36"/>
  <c r="D327" i="36"/>
  <c r="F327" i="36"/>
  <c r="C328" i="36"/>
  <c r="E328" i="36"/>
  <c r="G328" i="36"/>
  <c r="D329" i="36"/>
  <c r="F329" i="36"/>
  <c r="H329" i="36"/>
  <c r="C330" i="36"/>
  <c r="E330" i="36"/>
  <c r="G330" i="36"/>
  <c r="D331" i="36"/>
  <c r="F331" i="36"/>
  <c r="H331" i="36"/>
  <c r="C332" i="36"/>
  <c r="E332" i="36"/>
  <c r="G332" i="36"/>
  <c r="D333" i="36"/>
  <c r="F333" i="36"/>
  <c r="C334" i="36"/>
  <c r="E334" i="36"/>
  <c r="G334" i="36"/>
  <c r="D335" i="36"/>
  <c r="F335" i="36"/>
  <c r="C336" i="36"/>
  <c r="E336" i="36"/>
  <c r="G336" i="36"/>
  <c r="D337" i="36"/>
  <c r="F337" i="36"/>
  <c r="G338" i="36"/>
  <c r="C313" i="36"/>
  <c r="C363" i="36" s="1"/>
  <c r="H358" i="36"/>
  <c r="H308" i="36"/>
  <c r="H333" i="36" s="1"/>
  <c r="H288" i="36" l="1"/>
  <c r="H363" i="36" s="1"/>
  <c r="H343" i="36"/>
  <c r="H294" i="36"/>
  <c r="H319" i="36" s="1"/>
  <c r="E338" i="36"/>
  <c r="C338" i="36"/>
  <c r="H313" i="36" l="1"/>
  <c r="H338" i="36" s="1"/>
  <c r="U2" i="60" l="1"/>
  <c r="W2" i="60"/>
  <c r="X2" i="60"/>
  <c r="Y2" i="60"/>
  <c r="Z2" i="60"/>
  <c r="AA2" i="60"/>
  <c r="AB2" i="60"/>
  <c r="AC2" i="60"/>
  <c r="AD2" i="60"/>
  <c r="AD111" i="60"/>
  <c r="AD110" i="60"/>
  <c r="AD109" i="60"/>
  <c r="AD108" i="60"/>
  <c r="AD107" i="60"/>
  <c r="AD106" i="60"/>
  <c r="AD105" i="60"/>
  <c r="AD104" i="60"/>
  <c r="AD103" i="60"/>
  <c r="AD102" i="60"/>
  <c r="AD101" i="60"/>
  <c r="AD100" i="60"/>
  <c r="AD99" i="60"/>
  <c r="AD98" i="60"/>
  <c r="AD97" i="60"/>
  <c r="AD96" i="60"/>
  <c r="AD95" i="60"/>
  <c r="AD94" i="60"/>
  <c r="AD93" i="60"/>
  <c r="AD92" i="60"/>
  <c r="AD89" i="60"/>
  <c r="AD88" i="60"/>
  <c r="AD87" i="60"/>
  <c r="AD86" i="60"/>
  <c r="AD85" i="60"/>
  <c r="AD84" i="60"/>
  <c r="AD83" i="60"/>
  <c r="AD82" i="60"/>
  <c r="AD81" i="60"/>
  <c r="AD80" i="60"/>
  <c r="AD79" i="60"/>
  <c r="AD78" i="60"/>
  <c r="AD77" i="60"/>
  <c r="AD76" i="60"/>
  <c r="AD75" i="60"/>
  <c r="AD74" i="60"/>
  <c r="AD73" i="60"/>
  <c r="AD72" i="60"/>
  <c r="AD71" i="60"/>
  <c r="AD70" i="60"/>
  <c r="AD67" i="60"/>
  <c r="AD66" i="60"/>
  <c r="AD65" i="60"/>
  <c r="AD64" i="60"/>
  <c r="AD63" i="60"/>
  <c r="AD62" i="60"/>
  <c r="AD61" i="60"/>
  <c r="AD60" i="60"/>
  <c r="AD59" i="60"/>
  <c r="AD58" i="60"/>
  <c r="AD57" i="60"/>
  <c r="AD56" i="60"/>
  <c r="AD55" i="60"/>
  <c r="AD54" i="60"/>
  <c r="AD53" i="60"/>
  <c r="AD52" i="60"/>
  <c r="AD51" i="60"/>
  <c r="AD50" i="60"/>
  <c r="AD49" i="60"/>
  <c r="AD48" i="60"/>
  <c r="AD45" i="60"/>
  <c r="AD44" i="60"/>
  <c r="AD43" i="60"/>
  <c r="AD42" i="60"/>
  <c r="AD41" i="60"/>
  <c r="AD40" i="60"/>
  <c r="AD39" i="60"/>
  <c r="AD38" i="60"/>
  <c r="AD37" i="60"/>
  <c r="AD36" i="60"/>
  <c r="AD35" i="60"/>
  <c r="AD34" i="60"/>
  <c r="AD33" i="60"/>
  <c r="AD32" i="60"/>
  <c r="AD31" i="60"/>
  <c r="AD30" i="60"/>
  <c r="AD29" i="60"/>
  <c r="AD28" i="60"/>
  <c r="AD27" i="60"/>
  <c r="AD26" i="60"/>
  <c r="AD23" i="60"/>
  <c r="AD22" i="60"/>
  <c r="AD21" i="60"/>
  <c r="AD20" i="60"/>
  <c r="AD19" i="60"/>
  <c r="AD18" i="60"/>
  <c r="AD17" i="60"/>
  <c r="AD16" i="60"/>
  <c r="AD15" i="60"/>
  <c r="AD14" i="60"/>
  <c r="AD13" i="60"/>
  <c r="AD12" i="60"/>
  <c r="AD11" i="60"/>
  <c r="AD10" i="60"/>
  <c r="AD9" i="60"/>
  <c r="AD8" i="60"/>
  <c r="AD7" i="60"/>
  <c r="AD6" i="60"/>
  <c r="AD5" i="60"/>
  <c r="L113" i="60"/>
  <c r="AE115" i="60" l="1"/>
  <c r="AD115" i="60"/>
  <c r="AD116" i="60"/>
  <c r="AE116" i="60"/>
  <c r="U113" i="60"/>
  <c r="AE114" i="60" l="1"/>
  <c r="AD114" i="60"/>
  <c r="U111" i="60"/>
  <c r="X111" i="60"/>
  <c r="Y111" i="60"/>
  <c r="Z111" i="60"/>
  <c r="AA111" i="60"/>
  <c r="AB111" i="60"/>
  <c r="AC111" i="60"/>
  <c r="U110" i="60"/>
  <c r="X110" i="60"/>
  <c r="Y110" i="60"/>
  <c r="Z110" i="60"/>
  <c r="AA110" i="60"/>
  <c r="AB110" i="60"/>
  <c r="AC110" i="60"/>
  <c r="U109" i="60"/>
  <c r="X109" i="60"/>
  <c r="Y109" i="60"/>
  <c r="Z109" i="60"/>
  <c r="AA109" i="60"/>
  <c r="AB109" i="60"/>
  <c r="AC109" i="60"/>
  <c r="U108" i="60"/>
  <c r="X108" i="60"/>
  <c r="Y108" i="60"/>
  <c r="Z108" i="60"/>
  <c r="AA108" i="60"/>
  <c r="AB108" i="60"/>
  <c r="AC108" i="60"/>
  <c r="U107" i="60"/>
  <c r="X107" i="60"/>
  <c r="Y107" i="60"/>
  <c r="Z107" i="60"/>
  <c r="AA107" i="60"/>
  <c r="AB107" i="60"/>
  <c r="AC107" i="60"/>
  <c r="U106" i="60"/>
  <c r="X106" i="60"/>
  <c r="Y106" i="60"/>
  <c r="Z106" i="60"/>
  <c r="AA106" i="60"/>
  <c r="AB106" i="60"/>
  <c r="AC106" i="60"/>
  <c r="U105" i="60"/>
  <c r="X105" i="60"/>
  <c r="Y105" i="60"/>
  <c r="Z105" i="60"/>
  <c r="AA105" i="60"/>
  <c r="AB105" i="60"/>
  <c r="AC105" i="60"/>
  <c r="U104" i="60"/>
  <c r="X104" i="60"/>
  <c r="Y104" i="60"/>
  <c r="Z104" i="60"/>
  <c r="AA104" i="60"/>
  <c r="AB104" i="60"/>
  <c r="AC104" i="60"/>
  <c r="U103" i="60"/>
  <c r="X103" i="60"/>
  <c r="Y103" i="60"/>
  <c r="Z103" i="60"/>
  <c r="AA103" i="60"/>
  <c r="AB103" i="60"/>
  <c r="AC103" i="60"/>
  <c r="U102" i="60"/>
  <c r="X102" i="60"/>
  <c r="Y102" i="60"/>
  <c r="Z102" i="60"/>
  <c r="AA102" i="60"/>
  <c r="AB102" i="60"/>
  <c r="AC102" i="60"/>
  <c r="U101" i="60"/>
  <c r="X101" i="60"/>
  <c r="Y101" i="60"/>
  <c r="Z101" i="60"/>
  <c r="AA101" i="60"/>
  <c r="AB101" i="60"/>
  <c r="AC101" i="60"/>
  <c r="U100" i="60"/>
  <c r="X100" i="60"/>
  <c r="Y100" i="60"/>
  <c r="Z100" i="60"/>
  <c r="AA100" i="60"/>
  <c r="AB100" i="60"/>
  <c r="AC100" i="60"/>
  <c r="U99" i="60"/>
  <c r="X99" i="60"/>
  <c r="Y99" i="60"/>
  <c r="Z99" i="60"/>
  <c r="AA99" i="60"/>
  <c r="AB99" i="60"/>
  <c r="AC99" i="60"/>
  <c r="U98" i="60"/>
  <c r="X98" i="60"/>
  <c r="Y98" i="60"/>
  <c r="Z98" i="60"/>
  <c r="AA98" i="60"/>
  <c r="AB98" i="60"/>
  <c r="AC98" i="60"/>
  <c r="U97" i="60"/>
  <c r="X97" i="60"/>
  <c r="Y97" i="60"/>
  <c r="Z97" i="60"/>
  <c r="AA97" i="60"/>
  <c r="AB97" i="60"/>
  <c r="AC97" i="60"/>
  <c r="U96" i="60"/>
  <c r="X96" i="60"/>
  <c r="Y96" i="60"/>
  <c r="Z96" i="60"/>
  <c r="AA96" i="60"/>
  <c r="AB96" i="60"/>
  <c r="AC96" i="60"/>
  <c r="U95" i="60"/>
  <c r="X95" i="60"/>
  <c r="Y95" i="60"/>
  <c r="Z95" i="60"/>
  <c r="AA95" i="60"/>
  <c r="AB95" i="60"/>
  <c r="AC95" i="60"/>
  <c r="U94" i="60"/>
  <c r="X94" i="60"/>
  <c r="Y94" i="60"/>
  <c r="Z94" i="60"/>
  <c r="AA94" i="60"/>
  <c r="AB94" i="60"/>
  <c r="AC94" i="60"/>
  <c r="U93" i="60"/>
  <c r="X93" i="60"/>
  <c r="Y93" i="60"/>
  <c r="Z93" i="60"/>
  <c r="AA93" i="60"/>
  <c r="AB93" i="60"/>
  <c r="AC93" i="60"/>
  <c r="U92" i="60"/>
  <c r="X92" i="60"/>
  <c r="Y92" i="60"/>
  <c r="Z92" i="60"/>
  <c r="AA92" i="60"/>
  <c r="AB92" i="60"/>
  <c r="AC92" i="60"/>
  <c r="U89" i="60"/>
  <c r="X89" i="60"/>
  <c r="Y89" i="60"/>
  <c r="Z89" i="60"/>
  <c r="AA89" i="60"/>
  <c r="AB89" i="60"/>
  <c r="AC89" i="60"/>
  <c r="U88" i="60"/>
  <c r="X88" i="60"/>
  <c r="Y88" i="60"/>
  <c r="Z88" i="60"/>
  <c r="AA88" i="60"/>
  <c r="AB88" i="60"/>
  <c r="AC88" i="60"/>
  <c r="U87" i="60"/>
  <c r="X87" i="60"/>
  <c r="Y87" i="60"/>
  <c r="Z87" i="60"/>
  <c r="AA87" i="60"/>
  <c r="AB87" i="60"/>
  <c r="AC87" i="60"/>
  <c r="U86" i="60"/>
  <c r="X86" i="60"/>
  <c r="Y86" i="60"/>
  <c r="Z86" i="60"/>
  <c r="AA86" i="60"/>
  <c r="AB86" i="60"/>
  <c r="AC86" i="60"/>
  <c r="U85" i="60"/>
  <c r="X85" i="60"/>
  <c r="Y85" i="60"/>
  <c r="Z85" i="60"/>
  <c r="AA85" i="60"/>
  <c r="AB85" i="60"/>
  <c r="AC85" i="60"/>
  <c r="U84" i="60"/>
  <c r="X84" i="60"/>
  <c r="Y84" i="60"/>
  <c r="Z84" i="60"/>
  <c r="AA84" i="60"/>
  <c r="AB84" i="60"/>
  <c r="AC84" i="60"/>
  <c r="U83" i="60"/>
  <c r="X83" i="60"/>
  <c r="Y83" i="60"/>
  <c r="Z83" i="60"/>
  <c r="AA83" i="60"/>
  <c r="AB83" i="60"/>
  <c r="AC83" i="60"/>
  <c r="U82" i="60"/>
  <c r="X82" i="60"/>
  <c r="Y82" i="60"/>
  <c r="Z82" i="60"/>
  <c r="AA82" i="60"/>
  <c r="AB82" i="60"/>
  <c r="AC82" i="60"/>
  <c r="U81" i="60"/>
  <c r="X81" i="60"/>
  <c r="Y81" i="60"/>
  <c r="Z81" i="60"/>
  <c r="AA81" i="60"/>
  <c r="AB81" i="60"/>
  <c r="AC81" i="60"/>
  <c r="U80" i="60"/>
  <c r="X80" i="60"/>
  <c r="Y80" i="60"/>
  <c r="Z80" i="60"/>
  <c r="AA80" i="60"/>
  <c r="AB80" i="60"/>
  <c r="AC80" i="60"/>
  <c r="U79" i="60"/>
  <c r="X79" i="60"/>
  <c r="Y79" i="60"/>
  <c r="Z79" i="60"/>
  <c r="AA79" i="60"/>
  <c r="AB79" i="60"/>
  <c r="AC79" i="60"/>
  <c r="U78" i="60"/>
  <c r="X78" i="60"/>
  <c r="Y78" i="60"/>
  <c r="Z78" i="60"/>
  <c r="AA78" i="60"/>
  <c r="AB78" i="60"/>
  <c r="AC78" i="60"/>
  <c r="U77" i="60"/>
  <c r="X77" i="60"/>
  <c r="Y77" i="60"/>
  <c r="Z77" i="60"/>
  <c r="AA77" i="60"/>
  <c r="AB77" i="60"/>
  <c r="AC77" i="60"/>
  <c r="U76" i="60"/>
  <c r="X76" i="60"/>
  <c r="Y76" i="60"/>
  <c r="Z76" i="60"/>
  <c r="AA76" i="60"/>
  <c r="AB76" i="60"/>
  <c r="AC76" i="60"/>
  <c r="U75" i="60"/>
  <c r="X75" i="60"/>
  <c r="Y75" i="60"/>
  <c r="Z75" i="60"/>
  <c r="AA75" i="60"/>
  <c r="AB75" i="60"/>
  <c r="AC75" i="60"/>
  <c r="U74" i="60"/>
  <c r="X74" i="60"/>
  <c r="Y74" i="60"/>
  <c r="Z74" i="60"/>
  <c r="AA74" i="60"/>
  <c r="AB74" i="60"/>
  <c r="AC74" i="60"/>
  <c r="U73" i="60"/>
  <c r="X73" i="60"/>
  <c r="Y73" i="60"/>
  <c r="Z73" i="60"/>
  <c r="AA73" i="60"/>
  <c r="AB73" i="60"/>
  <c r="AC73" i="60"/>
  <c r="U72" i="60"/>
  <c r="X72" i="60"/>
  <c r="Y72" i="60"/>
  <c r="Z72" i="60"/>
  <c r="AA72" i="60"/>
  <c r="AB72" i="60"/>
  <c r="AC72" i="60"/>
  <c r="U71" i="60"/>
  <c r="X71" i="60"/>
  <c r="Y71" i="60"/>
  <c r="Z71" i="60"/>
  <c r="AA71" i="60"/>
  <c r="AB71" i="60"/>
  <c r="AC71" i="60"/>
  <c r="U70" i="60"/>
  <c r="X70" i="60"/>
  <c r="Y70" i="60"/>
  <c r="Z70" i="60"/>
  <c r="AA70" i="60"/>
  <c r="AB70" i="60"/>
  <c r="AC70" i="60"/>
  <c r="U67" i="60"/>
  <c r="X67" i="60"/>
  <c r="Y67" i="60"/>
  <c r="Z67" i="60"/>
  <c r="AA67" i="60"/>
  <c r="AB67" i="60"/>
  <c r="AC67" i="60"/>
  <c r="U66" i="60"/>
  <c r="X66" i="60"/>
  <c r="Y66" i="60"/>
  <c r="Z66" i="60"/>
  <c r="AA66" i="60"/>
  <c r="AB66" i="60"/>
  <c r="AC66" i="60"/>
  <c r="U65" i="60"/>
  <c r="X65" i="60"/>
  <c r="Y65" i="60"/>
  <c r="Z65" i="60"/>
  <c r="AA65" i="60"/>
  <c r="AB65" i="60"/>
  <c r="AC65" i="60"/>
  <c r="U64" i="60"/>
  <c r="X64" i="60"/>
  <c r="Y64" i="60"/>
  <c r="Z64" i="60"/>
  <c r="AA64" i="60"/>
  <c r="AB64" i="60"/>
  <c r="AC64" i="60"/>
  <c r="U63" i="60"/>
  <c r="X63" i="60"/>
  <c r="Y63" i="60"/>
  <c r="Z63" i="60"/>
  <c r="AA63" i="60"/>
  <c r="AB63" i="60"/>
  <c r="AC63" i="60"/>
  <c r="U62" i="60"/>
  <c r="X62" i="60"/>
  <c r="Y62" i="60"/>
  <c r="Z62" i="60"/>
  <c r="AA62" i="60"/>
  <c r="AB62" i="60"/>
  <c r="AC62" i="60"/>
  <c r="U61" i="60"/>
  <c r="X61" i="60"/>
  <c r="Y61" i="60"/>
  <c r="Z61" i="60"/>
  <c r="AA61" i="60"/>
  <c r="AB61" i="60"/>
  <c r="AC61" i="60"/>
  <c r="U60" i="60"/>
  <c r="X60" i="60"/>
  <c r="Y60" i="60"/>
  <c r="Z60" i="60"/>
  <c r="AA60" i="60"/>
  <c r="AB60" i="60"/>
  <c r="AC60" i="60"/>
  <c r="U59" i="60"/>
  <c r="X59" i="60"/>
  <c r="Y59" i="60"/>
  <c r="Z59" i="60"/>
  <c r="AA59" i="60"/>
  <c r="AB59" i="60"/>
  <c r="AC59" i="60"/>
  <c r="U58" i="60"/>
  <c r="X58" i="60"/>
  <c r="Y58" i="60"/>
  <c r="Z58" i="60"/>
  <c r="AA58" i="60"/>
  <c r="AB58" i="60"/>
  <c r="AC58" i="60"/>
  <c r="U57" i="60"/>
  <c r="X57" i="60"/>
  <c r="Y57" i="60"/>
  <c r="Z57" i="60"/>
  <c r="AA57" i="60"/>
  <c r="AB57" i="60"/>
  <c r="AC57" i="60"/>
  <c r="U56" i="60"/>
  <c r="X56" i="60"/>
  <c r="Y56" i="60"/>
  <c r="Z56" i="60"/>
  <c r="AA56" i="60"/>
  <c r="AB56" i="60"/>
  <c r="AC56" i="60"/>
  <c r="U55" i="60"/>
  <c r="X55" i="60"/>
  <c r="Y55" i="60"/>
  <c r="Z55" i="60"/>
  <c r="AA55" i="60"/>
  <c r="AB55" i="60"/>
  <c r="AC55" i="60"/>
  <c r="U54" i="60"/>
  <c r="X54" i="60"/>
  <c r="Y54" i="60"/>
  <c r="Z54" i="60"/>
  <c r="AA54" i="60"/>
  <c r="AB54" i="60"/>
  <c r="AC54" i="60"/>
  <c r="U53" i="60"/>
  <c r="X53" i="60"/>
  <c r="Y53" i="60"/>
  <c r="Z53" i="60"/>
  <c r="AA53" i="60"/>
  <c r="AB53" i="60"/>
  <c r="AC53" i="60"/>
  <c r="U52" i="60"/>
  <c r="X52" i="60"/>
  <c r="Y52" i="60"/>
  <c r="Z52" i="60"/>
  <c r="AA52" i="60"/>
  <c r="AB52" i="60"/>
  <c r="AC52" i="60"/>
  <c r="U51" i="60"/>
  <c r="X51" i="60"/>
  <c r="Y51" i="60"/>
  <c r="Z51" i="60"/>
  <c r="AA51" i="60"/>
  <c r="AB51" i="60"/>
  <c r="AC51" i="60"/>
  <c r="U50" i="60"/>
  <c r="X50" i="60"/>
  <c r="Y50" i="60"/>
  <c r="Z50" i="60"/>
  <c r="AA50" i="60"/>
  <c r="AB50" i="60"/>
  <c r="AC50" i="60"/>
  <c r="U49" i="60"/>
  <c r="X49" i="60"/>
  <c r="Y49" i="60"/>
  <c r="Z49" i="60"/>
  <c r="AA49" i="60"/>
  <c r="AB49" i="60"/>
  <c r="AC49" i="60"/>
  <c r="U48" i="60"/>
  <c r="X48" i="60"/>
  <c r="Y48" i="60"/>
  <c r="Z48" i="60"/>
  <c r="AA48" i="60"/>
  <c r="AB48" i="60"/>
  <c r="AC48" i="60"/>
  <c r="U45" i="60"/>
  <c r="X45" i="60"/>
  <c r="Y45" i="60"/>
  <c r="Z45" i="60"/>
  <c r="AA45" i="60"/>
  <c r="AB45" i="60"/>
  <c r="AC45" i="60"/>
  <c r="U44" i="60"/>
  <c r="X44" i="60"/>
  <c r="Y44" i="60"/>
  <c r="Z44" i="60"/>
  <c r="AA44" i="60"/>
  <c r="AB44" i="60"/>
  <c r="AC44" i="60"/>
  <c r="U43" i="60"/>
  <c r="X43" i="60"/>
  <c r="Y43" i="60"/>
  <c r="Z43" i="60"/>
  <c r="AA43" i="60"/>
  <c r="AB43" i="60"/>
  <c r="AC43" i="60"/>
  <c r="U42" i="60"/>
  <c r="X42" i="60"/>
  <c r="Y42" i="60"/>
  <c r="Z42" i="60"/>
  <c r="AA42" i="60"/>
  <c r="AB42" i="60"/>
  <c r="AC42" i="60"/>
  <c r="U41" i="60"/>
  <c r="X41" i="60"/>
  <c r="Y41" i="60"/>
  <c r="Z41" i="60"/>
  <c r="AA41" i="60"/>
  <c r="AB41" i="60"/>
  <c r="AC41" i="60"/>
  <c r="U40" i="60"/>
  <c r="X40" i="60"/>
  <c r="Y40" i="60"/>
  <c r="Z40" i="60"/>
  <c r="AA40" i="60"/>
  <c r="AB40" i="60"/>
  <c r="AC40" i="60"/>
  <c r="U39" i="60"/>
  <c r="X39" i="60"/>
  <c r="Y39" i="60"/>
  <c r="Z39" i="60"/>
  <c r="AA39" i="60"/>
  <c r="AB39" i="60"/>
  <c r="AC39" i="60"/>
  <c r="U38" i="60"/>
  <c r="X38" i="60"/>
  <c r="Y38" i="60"/>
  <c r="Z38" i="60"/>
  <c r="AA38" i="60"/>
  <c r="AB38" i="60"/>
  <c r="AC38" i="60"/>
  <c r="U37" i="60"/>
  <c r="X37" i="60"/>
  <c r="Y37" i="60"/>
  <c r="Z37" i="60"/>
  <c r="AA37" i="60"/>
  <c r="AB37" i="60"/>
  <c r="AC37" i="60"/>
  <c r="U36" i="60"/>
  <c r="X36" i="60"/>
  <c r="Y36" i="60"/>
  <c r="Z36" i="60"/>
  <c r="AA36" i="60"/>
  <c r="AB36" i="60"/>
  <c r="AC36" i="60"/>
  <c r="U35" i="60"/>
  <c r="X35" i="60"/>
  <c r="Y35" i="60"/>
  <c r="Z35" i="60"/>
  <c r="AA35" i="60"/>
  <c r="AB35" i="60"/>
  <c r="AC35" i="60"/>
  <c r="U34" i="60"/>
  <c r="X34" i="60"/>
  <c r="Y34" i="60"/>
  <c r="Z34" i="60"/>
  <c r="AA34" i="60"/>
  <c r="AB34" i="60"/>
  <c r="AC34" i="60"/>
  <c r="U33" i="60"/>
  <c r="X33" i="60"/>
  <c r="Y33" i="60"/>
  <c r="Z33" i="60"/>
  <c r="AA33" i="60"/>
  <c r="AB33" i="60"/>
  <c r="AC33" i="60"/>
  <c r="U32" i="60"/>
  <c r="X32" i="60"/>
  <c r="Y32" i="60"/>
  <c r="Z32" i="60"/>
  <c r="AA32" i="60"/>
  <c r="AB32" i="60"/>
  <c r="AC32" i="60"/>
  <c r="U31" i="60"/>
  <c r="X31" i="60"/>
  <c r="Y31" i="60"/>
  <c r="Z31" i="60"/>
  <c r="AA31" i="60"/>
  <c r="AB31" i="60"/>
  <c r="AC31" i="60"/>
  <c r="U30" i="60"/>
  <c r="X30" i="60"/>
  <c r="Y30" i="60"/>
  <c r="Z30" i="60"/>
  <c r="AA30" i="60"/>
  <c r="AB30" i="60"/>
  <c r="AC30" i="60"/>
  <c r="U29" i="60"/>
  <c r="X29" i="60"/>
  <c r="Y29" i="60"/>
  <c r="Z29" i="60"/>
  <c r="AA29" i="60"/>
  <c r="AB29" i="60"/>
  <c r="AC29" i="60"/>
  <c r="U28" i="60"/>
  <c r="X28" i="60"/>
  <c r="Y28" i="60"/>
  <c r="Z28" i="60"/>
  <c r="AA28" i="60"/>
  <c r="AB28" i="60"/>
  <c r="AC28" i="60"/>
  <c r="U27" i="60"/>
  <c r="X27" i="60"/>
  <c r="Y27" i="60"/>
  <c r="Z27" i="60"/>
  <c r="AA27" i="60"/>
  <c r="AB27" i="60"/>
  <c r="AC27" i="60"/>
  <c r="U26" i="60"/>
  <c r="X26" i="60"/>
  <c r="Y26" i="60"/>
  <c r="Z26" i="60"/>
  <c r="AA26" i="60"/>
  <c r="AB26" i="60"/>
  <c r="AC26" i="60"/>
  <c r="X23" i="60"/>
  <c r="Y23" i="60"/>
  <c r="Z23" i="60"/>
  <c r="AA23" i="60"/>
  <c r="AB23" i="60"/>
  <c r="AC23" i="60"/>
  <c r="X22" i="60"/>
  <c r="Y22" i="60"/>
  <c r="Z22" i="60"/>
  <c r="AA22" i="60"/>
  <c r="AB22" i="60"/>
  <c r="AC22" i="60"/>
  <c r="X21" i="60"/>
  <c r="Y21" i="60"/>
  <c r="Z21" i="60"/>
  <c r="AA21" i="60"/>
  <c r="AB21" i="60"/>
  <c r="AC21" i="60"/>
  <c r="X20" i="60"/>
  <c r="Y20" i="60"/>
  <c r="Z20" i="60"/>
  <c r="AA20" i="60"/>
  <c r="AB20" i="60"/>
  <c r="AC20" i="60"/>
  <c r="X19" i="60"/>
  <c r="Y19" i="60"/>
  <c r="Z19" i="60"/>
  <c r="AA19" i="60"/>
  <c r="AB19" i="60"/>
  <c r="AC19" i="60"/>
  <c r="X18" i="60"/>
  <c r="Y18" i="60"/>
  <c r="Z18" i="60"/>
  <c r="AA18" i="60"/>
  <c r="AB18" i="60"/>
  <c r="AC18" i="60"/>
  <c r="X17" i="60"/>
  <c r="Y17" i="60"/>
  <c r="Z17" i="60"/>
  <c r="AA17" i="60"/>
  <c r="AB17" i="60"/>
  <c r="AC17" i="60"/>
  <c r="X16" i="60"/>
  <c r="Y16" i="60"/>
  <c r="Z16" i="60"/>
  <c r="AA16" i="60"/>
  <c r="AB16" i="60"/>
  <c r="AC16" i="60"/>
  <c r="X15" i="60"/>
  <c r="Y15" i="60"/>
  <c r="Z15" i="60"/>
  <c r="AA15" i="60"/>
  <c r="AB15" i="60"/>
  <c r="AC15" i="60"/>
  <c r="X14" i="60"/>
  <c r="Y14" i="60"/>
  <c r="Z14" i="60"/>
  <c r="AA14" i="60"/>
  <c r="AB14" i="60"/>
  <c r="AC14" i="60"/>
  <c r="X13" i="60"/>
  <c r="Y13" i="60"/>
  <c r="Z13" i="60"/>
  <c r="AA13" i="60"/>
  <c r="AB13" i="60"/>
  <c r="AC13" i="60"/>
  <c r="X12" i="60"/>
  <c r="Y12" i="60"/>
  <c r="Z12" i="60"/>
  <c r="AA12" i="60"/>
  <c r="AB12" i="60"/>
  <c r="AC12" i="60"/>
  <c r="X11" i="60"/>
  <c r="Y11" i="60"/>
  <c r="Z11" i="60"/>
  <c r="AA11" i="60"/>
  <c r="AB11" i="60"/>
  <c r="AC11" i="60"/>
  <c r="X10" i="60"/>
  <c r="Y10" i="60"/>
  <c r="Z10" i="60"/>
  <c r="AA10" i="60"/>
  <c r="AB10" i="60"/>
  <c r="AC10" i="60"/>
  <c r="X9" i="60"/>
  <c r="Y9" i="60"/>
  <c r="Z9" i="60"/>
  <c r="AA9" i="60"/>
  <c r="AB9" i="60"/>
  <c r="AC9" i="60"/>
  <c r="X8" i="60"/>
  <c r="Y8" i="60"/>
  <c r="Z8" i="60"/>
  <c r="AA8" i="60"/>
  <c r="AB8" i="60"/>
  <c r="AC8" i="60"/>
  <c r="X7" i="60"/>
  <c r="Y7" i="60"/>
  <c r="Z7" i="60"/>
  <c r="AA7" i="60"/>
  <c r="AB7" i="60"/>
  <c r="AC7" i="60"/>
  <c r="X6" i="60"/>
  <c r="Y6" i="60"/>
  <c r="Z6" i="60"/>
  <c r="AA6" i="60"/>
  <c r="AB6" i="60"/>
  <c r="AC6" i="60"/>
  <c r="X5" i="60"/>
  <c r="Y5" i="60"/>
  <c r="Z5" i="60"/>
  <c r="AA5" i="60"/>
  <c r="AB5" i="60"/>
  <c r="AC5" i="60"/>
  <c r="G110" i="28" l="1"/>
  <c r="G109" i="28" l="1"/>
  <c r="G108" i="28"/>
  <c r="G107" i="28"/>
  <c r="G106" i="28"/>
  <c r="G105" i="28"/>
  <c r="G104" i="28"/>
  <c r="G103" i="28"/>
  <c r="G102" i="28"/>
  <c r="G101" i="28"/>
  <c r="G100" i="28"/>
  <c r="G99" i="28"/>
  <c r="G98" i="28"/>
  <c r="G97" i="28"/>
  <c r="C91" i="34" l="1"/>
  <c r="D91" i="34"/>
  <c r="E91" i="34"/>
  <c r="F91" i="34"/>
  <c r="G91" i="34"/>
  <c r="C92" i="34"/>
  <c r="D92" i="34"/>
  <c r="E92" i="34"/>
  <c r="F92" i="34"/>
  <c r="G92" i="34"/>
  <c r="C93" i="34"/>
  <c r="D93" i="34"/>
  <c r="E93" i="34"/>
  <c r="F93" i="34"/>
  <c r="G93" i="34"/>
  <c r="C94" i="34"/>
  <c r="D94" i="34"/>
  <c r="E94" i="34"/>
  <c r="F94" i="34"/>
  <c r="G94" i="34"/>
  <c r="C95" i="34"/>
  <c r="D95" i="34"/>
  <c r="E95" i="34"/>
  <c r="F95" i="34"/>
  <c r="G95" i="34"/>
  <c r="C96" i="34"/>
  <c r="D96" i="34"/>
  <c r="E96" i="34"/>
  <c r="F96" i="34"/>
  <c r="G96" i="34"/>
  <c r="C97" i="34"/>
  <c r="D97" i="34"/>
  <c r="E97" i="34"/>
  <c r="F97" i="34"/>
  <c r="G97" i="34"/>
  <c r="C98" i="34"/>
  <c r="D98" i="34"/>
  <c r="E98" i="34"/>
  <c r="F98" i="34"/>
  <c r="G98" i="34"/>
  <c r="C99" i="34"/>
  <c r="D99" i="34"/>
  <c r="E99" i="34"/>
  <c r="F99" i="34"/>
  <c r="G99" i="34"/>
  <c r="C100" i="34"/>
  <c r="D100" i="34"/>
  <c r="E100" i="34"/>
  <c r="F100" i="34"/>
  <c r="G100" i="34"/>
  <c r="C101" i="34"/>
  <c r="D101" i="34"/>
  <c r="E101" i="34"/>
  <c r="F101" i="34"/>
  <c r="G101" i="34"/>
  <c r="C102" i="34"/>
  <c r="D102" i="34"/>
  <c r="E102" i="34"/>
  <c r="F102" i="34"/>
  <c r="G102" i="34"/>
  <c r="C103" i="34"/>
  <c r="D103" i="34"/>
  <c r="E103" i="34"/>
  <c r="F103" i="34"/>
  <c r="G103" i="34"/>
  <c r="C104" i="34"/>
  <c r="D104" i="34"/>
  <c r="E104" i="34"/>
  <c r="F104" i="34"/>
  <c r="G104" i="34"/>
  <c r="C105" i="34"/>
  <c r="D105" i="34"/>
  <c r="E105" i="34"/>
  <c r="F105" i="34"/>
  <c r="G105" i="34"/>
  <c r="C106" i="34"/>
  <c r="D106" i="34"/>
  <c r="E106" i="34"/>
  <c r="F106" i="34"/>
  <c r="G106" i="34"/>
  <c r="C107" i="34"/>
  <c r="D107" i="34"/>
  <c r="E107" i="34"/>
  <c r="F107" i="34"/>
  <c r="G107" i="34"/>
  <c r="C108" i="34"/>
  <c r="D108" i="34"/>
  <c r="E108" i="34"/>
  <c r="F108" i="34"/>
  <c r="G108" i="34"/>
  <c r="C109" i="34"/>
  <c r="D109" i="34"/>
  <c r="E109" i="34"/>
  <c r="F109" i="34"/>
  <c r="G109" i="34"/>
  <c r="C110" i="34"/>
  <c r="D110" i="34"/>
  <c r="E110" i="34"/>
  <c r="F110" i="34"/>
  <c r="G110" i="34"/>
  <c r="H143" i="34"/>
  <c r="H144" i="34"/>
  <c r="H145" i="34"/>
  <c r="H146" i="34"/>
  <c r="H147" i="34"/>
  <c r="H148" i="34"/>
  <c r="H149" i="34"/>
  <c r="H150" i="34"/>
  <c r="H151" i="34"/>
  <c r="H152" i="34"/>
  <c r="H153" i="34"/>
  <c r="H154" i="34"/>
  <c r="H155" i="34"/>
  <c r="H156" i="34"/>
  <c r="H157" i="34"/>
  <c r="H158" i="34"/>
  <c r="H159" i="34"/>
  <c r="H160" i="34"/>
  <c r="H161" i="34"/>
  <c r="H162" i="34"/>
  <c r="C154" i="31" l="1"/>
  <c r="C153" i="31"/>
  <c r="C152" i="31"/>
  <c r="C151" i="31"/>
  <c r="C150" i="31"/>
  <c r="C149" i="31"/>
  <c r="C148" i="31"/>
  <c r="C147" i="31"/>
  <c r="C146" i="31"/>
  <c r="C145" i="31"/>
  <c r="C144" i="31"/>
  <c r="C143" i="31"/>
  <c r="AA113" i="60"/>
  <c r="Z113" i="60"/>
  <c r="Y113" i="60"/>
  <c r="X113" i="60"/>
  <c r="AD113" i="60"/>
  <c r="H84" i="41" l="1"/>
  <c r="G84" i="41"/>
  <c r="H55" i="41"/>
  <c r="G55" i="41"/>
  <c r="H84" i="40"/>
  <c r="G84" i="40"/>
  <c r="H55" i="40"/>
  <c r="G55" i="40"/>
  <c r="H84" i="39"/>
  <c r="G84" i="39"/>
  <c r="H55" i="39"/>
  <c r="G55" i="39"/>
  <c r="H84" i="38"/>
  <c r="G84" i="38"/>
  <c r="H55" i="38"/>
  <c r="G55" i="38"/>
  <c r="H84" i="37"/>
  <c r="G84" i="37"/>
  <c r="H55" i="37"/>
  <c r="G55" i="37"/>
  <c r="H84" i="35"/>
  <c r="G84" i="35"/>
  <c r="H55" i="35"/>
  <c r="G55" i="35"/>
  <c r="H84" i="34"/>
  <c r="G84" i="34"/>
  <c r="H55" i="34"/>
  <c r="G55" i="34"/>
  <c r="H84" i="33"/>
  <c r="G84" i="33"/>
  <c r="H55" i="33"/>
  <c r="G55" i="33"/>
  <c r="H84" i="59"/>
  <c r="G84" i="59"/>
  <c r="H55" i="59"/>
  <c r="G55" i="59"/>
  <c r="H84" i="32"/>
  <c r="G84" i="32"/>
  <c r="H55" i="32"/>
  <c r="G55" i="32"/>
  <c r="H84" i="31"/>
  <c r="G84" i="31"/>
  <c r="H55" i="31"/>
  <c r="G55" i="31"/>
  <c r="H84" i="30"/>
  <c r="G84" i="30"/>
  <c r="H55" i="30"/>
  <c r="G55" i="30"/>
  <c r="H84" i="29"/>
  <c r="G84" i="29"/>
  <c r="H55" i="29"/>
  <c r="G55" i="29"/>
  <c r="H84" i="28"/>
  <c r="G84" i="28"/>
  <c r="H55" i="28"/>
  <c r="G55" i="28"/>
  <c r="H84" i="27"/>
  <c r="G84" i="27"/>
  <c r="H55" i="27"/>
  <c r="G55" i="27"/>
  <c r="H84" i="26"/>
  <c r="G84" i="26"/>
  <c r="H55" i="26"/>
  <c r="G55" i="26"/>
  <c r="H84" i="25"/>
  <c r="G84" i="25"/>
  <c r="H55" i="25"/>
  <c r="G55" i="25"/>
  <c r="H84" i="24"/>
  <c r="G84" i="24"/>
  <c r="H55" i="24"/>
  <c r="G55" i="24"/>
  <c r="H84" i="23"/>
  <c r="G84" i="23"/>
  <c r="G55" i="23"/>
  <c r="H55" i="23"/>
  <c r="H84" i="22"/>
  <c r="G84" i="22"/>
  <c r="H55" i="22"/>
  <c r="G55" i="22"/>
  <c r="H84" i="21"/>
  <c r="G84" i="21"/>
  <c r="H55" i="21"/>
  <c r="G55" i="21"/>
  <c r="H84" i="57"/>
  <c r="G84" i="57"/>
  <c r="H55" i="57"/>
  <c r="G55" i="57"/>
  <c r="H84" i="20"/>
  <c r="G84" i="20"/>
  <c r="H55" i="20"/>
  <c r="G55" i="20"/>
  <c r="H84" i="19"/>
  <c r="G84" i="19"/>
  <c r="H55" i="19"/>
  <c r="G55" i="19"/>
  <c r="H84" i="18"/>
  <c r="G84" i="18"/>
  <c r="H55" i="18"/>
  <c r="G55" i="18"/>
  <c r="H84" i="17"/>
  <c r="G84" i="17"/>
  <c r="H55" i="17"/>
  <c r="G55" i="17"/>
  <c r="H84" i="16"/>
  <c r="G84" i="16"/>
  <c r="H55" i="16"/>
  <c r="G55" i="16"/>
  <c r="H84" i="15"/>
  <c r="G84" i="15"/>
  <c r="H55" i="15"/>
  <c r="G55" i="15"/>
  <c r="H84" i="14"/>
  <c r="G84" i="14"/>
  <c r="H55" i="14"/>
  <c r="G55" i="14"/>
  <c r="H84" i="12"/>
  <c r="G84" i="12"/>
  <c r="H55" i="12"/>
  <c r="G55" i="12"/>
  <c r="H84" i="11"/>
  <c r="G84" i="11"/>
  <c r="H55" i="11"/>
  <c r="G55" i="11"/>
  <c r="H84" i="10"/>
  <c r="G84" i="10"/>
  <c r="H55" i="10"/>
  <c r="G55" i="10"/>
  <c r="H84" i="9"/>
  <c r="G84" i="9"/>
  <c r="H55" i="9"/>
  <c r="G55" i="9"/>
  <c r="H84" i="6"/>
  <c r="H55" i="6"/>
  <c r="G84" i="6"/>
  <c r="G55" i="6"/>
  <c r="G28" i="6"/>
  <c r="D84" i="41" l="1"/>
  <c r="D55" i="41"/>
  <c r="D84" i="40"/>
  <c r="D55" i="40"/>
  <c r="D84" i="39"/>
  <c r="D55" i="39"/>
  <c r="D84" i="38"/>
  <c r="D55" i="38"/>
  <c r="D84" i="37"/>
  <c r="D55" i="37"/>
  <c r="D84" i="35"/>
  <c r="D55" i="35"/>
  <c r="D84" i="34"/>
  <c r="D55" i="34"/>
  <c r="D84" i="33"/>
  <c r="D55" i="33"/>
  <c r="D84" i="59"/>
  <c r="D55" i="59"/>
  <c r="D84" i="32"/>
  <c r="D55" i="32"/>
  <c r="D84" i="31"/>
  <c r="D55" i="31"/>
  <c r="D21" i="31"/>
  <c r="D84" i="30"/>
  <c r="D55" i="30"/>
  <c r="D84" i="29"/>
  <c r="D55" i="29"/>
  <c r="D84" i="28"/>
  <c r="D55" i="28"/>
  <c r="D21" i="28"/>
  <c r="D84" i="27"/>
  <c r="D55" i="27"/>
  <c r="D84" i="26"/>
  <c r="D55" i="26"/>
  <c r="D84" i="25"/>
  <c r="D55" i="25"/>
  <c r="D84" i="24"/>
  <c r="D55" i="24"/>
  <c r="D84" i="23"/>
  <c r="D55" i="23"/>
  <c r="D84" i="22"/>
  <c r="D55" i="22"/>
  <c r="D84" i="21"/>
  <c r="D55" i="21"/>
  <c r="D84" i="57"/>
  <c r="D55" i="57"/>
  <c r="D84" i="20"/>
  <c r="D55" i="20"/>
  <c r="D84" i="19"/>
  <c r="D55" i="19"/>
  <c r="D84" i="18"/>
  <c r="D55" i="18"/>
  <c r="D84" i="17"/>
  <c r="D55" i="17"/>
  <c r="D84" i="16"/>
  <c r="D55" i="16"/>
  <c r="D84" i="15"/>
  <c r="D55" i="15"/>
  <c r="D84" i="14"/>
  <c r="D55" i="14"/>
  <c r="D84" i="12"/>
  <c r="D55" i="12"/>
  <c r="D84" i="11"/>
  <c r="D55" i="11"/>
  <c r="D84" i="10"/>
  <c r="D55" i="10"/>
  <c r="D84" i="9"/>
  <c r="D55" i="9"/>
  <c r="C154" i="9"/>
  <c r="C153" i="9"/>
  <c r="C152" i="9"/>
  <c r="C151" i="9"/>
  <c r="C150" i="9"/>
  <c r="C149" i="9"/>
  <c r="C148" i="9"/>
  <c r="C147" i="9"/>
  <c r="C146" i="9"/>
  <c r="C145" i="9"/>
  <c r="C144" i="9"/>
  <c r="C143" i="9"/>
  <c r="G109" i="9"/>
  <c r="G108" i="9"/>
  <c r="G107" i="9"/>
  <c r="G106" i="9"/>
  <c r="G105" i="9"/>
  <c r="G104" i="9"/>
  <c r="G103" i="9"/>
  <c r="G102" i="9"/>
  <c r="G101" i="9"/>
  <c r="G100" i="9"/>
  <c r="G99" i="9"/>
  <c r="G98" i="9"/>
  <c r="G97" i="9"/>
  <c r="D21" i="9"/>
  <c r="D84" i="6"/>
  <c r="D55" i="6"/>
  <c r="F158" i="9"/>
  <c r="E152" i="9"/>
  <c r="D146" i="9"/>
  <c r="H144" i="9"/>
  <c r="J144" i="9" s="1"/>
  <c r="G110" i="9"/>
  <c r="C110" i="9"/>
  <c r="F102" i="9"/>
  <c r="E96" i="9"/>
  <c r="C80" i="9"/>
  <c r="G78" i="9"/>
  <c r="F72" i="9"/>
  <c r="E66" i="9"/>
  <c r="C47" i="9"/>
  <c r="G45" i="9"/>
  <c r="F39" i="9"/>
  <c r="E33" i="9"/>
  <c r="F158" i="10"/>
  <c r="C154" i="10"/>
  <c r="C153" i="10"/>
  <c r="E152" i="10"/>
  <c r="C152" i="10"/>
  <c r="C151" i="10"/>
  <c r="C150" i="10"/>
  <c r="C149" i="10"/>
  <c r="C148" i="10"/>
  <c r="C147" i="10"/>
  <c r="D146" i="10"/>
  <c r="C146" i="10"/>
  <c r="C145" i="10"/>
  <c r="H144" i="10"/>
  <c r="C144" i="10"/>
  <c r="C143" i="10"/>
  <c r="G110" i="10"/>
  <c r="C110" i="10"/>
  <c r="G109" i="10"/>
  <c r="G108" i="10"/>
  <c r="G107" i="10"/>
  <c r="G106" i="10"/>
  <c r="G105" i="10"/>
  <c r="G104" i="10"/>
  <c r="G103" i="10"/>
  <c r="G102" i="10"/>
  <c r="F102" i="10"/>
  <c r="G101" i="10"/>
  <c r="G100" i="10"/>
  <c r="G99" i="10"/>
  <c r="G98" i="10"/>
  <c r="G97" i="10"/>
  <c r="E96" i="10"/>
  <c r="C80" i="10"/>
  <c r="G78" i="10"/>
  <c r="F72" i="10"/>
  <c r="E66" i="10"/>
  <c r="C47" i="10"/>
  <c r="G45" i="10"/>
  <c r="F39" i="10"/>
  <c r="E33" i="10"/>
  <c r="D21" i="10"/>
  <c r="F158" i="11"/>
  <c r="C154" i="11"/>
  <c r="C153" i="11"/>
  <c r="E152" i="11"/>
  <c r="C152" i="11"/>
  <c r="C151" i="11"/>
  <c r="C150" i="11"/>
  <c r="C149" i="11"/>
  <c r="C148" i="11"/>
  <c r="C147" i="11"/>
  <c r="D146" i="11"/>
  <c r="C146" i="11"/>
  <c r="C145" i="11"/>
  <c r="H144" i="11"/>
  <c r="C144" i="11"/>
  <c r="C143" i="11"/>
  <c r="G110" i="11"/>
  <c r="C110" i="11"/>
  <c r="G109" i="11"/>
  <c r="G108" i="11"/>
  <c r="G107" i="11"/>
  <c r="G106" i="11"/>
  <c r="G105" i="11"/>
  <c r="G104" i="11"/>
  <c r="G103" i="11"/>
  <c r="G102" i="11"/>
  <c r="F102" i="11"/>
  <c r="G101" i="11"/>
  <c r="G100" i="11"/>
  <c r="G99" i="11"/>
  <c r="G98" i="11"/>
  <c r="G97" i="11"/>
  <c r="E96" i="11"/>
  <c r="C80" i="11"/>
  <c r="G78" i="11"/>
  <c r="F72" i="11"/>
  <c r="E66" i="11"/>
  <c r="C47" i="11"/>
  <c r="G45" i="11"/>
  <c r="F39" i="11"/>
  <c r="E33" i="11"/>
  <c r="D21" i="11"/>
  <c r="F158" i="12"/>
  <c r="C154" i="12"/>
  <c r="C153" i="12"/>
  <c r="E152" i="12"/>
  <c r="C152" i="12"/>
  <c r="C151" i="12"/>
  <c r="C150" i="12"/>
  <c r="C149" i="12"/>
  <c r="C148" i="12"/>
  <c r="C147" i="12"/>
  <c r="D146" i="12"/>
  <c r="C146" i="12"/>
  <c r="C145" i="12"/>
  <c r="H144" i="12"/>
  <c r="C144" i="12"/>
  <c r="C143" i="12"/>
  <c r="G110" i="12"/>
  <c r="C110" i="12"/>
  <c r="G109" i="12"/>
  <c r="G108" i="12"/>
  <c r="G107" i="12"/>
  <c r="G106" i="12"/>
  <c r="G105" i="12"/>
  <c r="G104" i="12"/>
  <c r="G103" i="12"/>
  <c r="G102" i="12"/>
  <c r="F102" i="12"/>
  <c r="G101" i="12"/>
  <c r="G100" i="12"/>
  <c r="G99" i="12"/>
  <c r="G98" i="12"/>
  <c r="G97" i="12"/>
  <c r="E96" i="12"/>
  <c r="C80" i="12"/>
  <c r="G78" i="12"/>
  <c r="F72" i="12"/>
  <c r="E66" i="12"/>
  <c r="C47" i="12"/>
  <c r="G45" i="12"/>
  <c r="F39" i="12"/>
  <c r="E33" i="12"/>
  <c r="D21" i="12"/>
  <c r="F158" i="14"/>
  <c r="C154" i="14"/>
  <c r="C153" i="14"/>
  <c r="E152" i="14"/>
  <c r="C152" i="14"/>
  <c r="C151" i="14"/>
  <c r="C150" i="14"/>
  <c r="C149" i="14"/>
  <c r="C148" i="14"/>
  <c r="C147" i="14"/>
  <c r="D146" i="14"/>
  <c r="C146" i="14"/>
  <c r="C145" i="14"/>
  <c r="H144" i="14"/>
  <c r="C144" i="14"/>
  <c r="C143" i="14"/>
  <c r="G110" i="14"/>
  <c r="C110" i="14"/>
  <c r="G109" i="14"/>
  <c r="G108" i="14"/>
  <c r="G107" i="14"/>
  <c r="G106" i="14"/>
  <c r="G105" i="14"/>
  <c r="G104" i="14"/>
  <c r="G103" i="14"/>
  <c r="G102" i="14"/>
  <c r="F102" i="14"/>
  <c r="G101" i="14"/>
  <c r="G100" i="14"/>
  <c r="G99" i="14"/>
  <c r="G98" i="14"/>
  <c r="G97" i="14"/>
  <c r="E96" i="14"/>
  <c r="C80" i="14"/>
  <c r="G78" i="14"/>
  <c r="F72" i="14"/>
  <c r="E66" i="14"/>
  <c r="C47" i="14"/>
  <c r="G45" i="14"/>
  <c r="F39" i="14"/>
  <c r="E33" i="14"/>
  <c r="D21" i="14"/>
  <c r="F158" i="15"/>
  <c r="C154" i="15"/>
  <c r="C153" i="15"/>
  <c r="E152" i="15"/>
  <c r="C152" i="15"/>
  <c r="C151" i="15"/>
  <c r="C150" i="15"/>
  <c r="C149" i="15"/>
  <c r="C148" i="15"/>
  <c r="C147" i="15"/>
  <c r="D146" i="15"/>
  <c r="C146" i="15"/>
  <c r="C145" i="15"/>
  <c r="H144" i="15"/>
  <c r="C144" i="15"/>
  <c r="C143" i="15"/>
  <c r="G110" i="15"/>
  <c r="C110" i="15"/>
  <c r="G109" i="15"/>
  <c r="G108" i="15"/>
  <c r="G107" i="15"/>
  <c r="G106" i="15"/>
  <c r="G105" i="15"/>
  <c r="G104" i="15"/>
  <c r="G103" i="15"/>
  <c r="G102" i="15"/>
  <c r="F102" i="15"/>
  <c r="G101" i="15"/>
  <c r="G100" i="15"/>
  <c r="G99" i="15"/>
  <c r="G98" i="15"/>
  <c r="G97" i="15"/>
  <c r="E96" i="15"/>
  <c r="C80" i="15"/>
  <c r="G78" i="15"/>
  <c r="F72" i="15"/>
  <c r="E66" i="15"/>
  <c r="C47" i="15"/>
  <c r="G45" i="15"/>
  <c r="F39" i="15"/>
  <c r="E33" i="15"/>
  <c r="D21" i="15"/>
  <c r="F158" i="16"/>
  <c r="C154" i="16"/>
  <c r="C153" i="16"/>
  <c r="E152" i="16"/>
  <c r="C152" i="16"/>
  <c r="C151" i="16"/>
  <c r="C150" i="16"/>
  <c r="C149" i="16"/>
  <c r="C148" i="16"/>
  <c r="C147" i="16"/>
  <c r="D146" i="16"/>
  <c r="C146" i="16"/>
  <c r="C145" i="16"/>
  <c r="H144" i="16"/>
  <c r="C144" i="16"/>
  <c r="C143" i="16"/>
  <c r="G110" i="16"/>
  <c r="C110" i="16"/>
  <c r="G109" i="16"/>
  <c r="G108" i="16"/>
  <c r="G107" i="16"/>
  <c r="G106" i="16"/>
  <c r="G105" i="16"/>
  <c r="G104" i="16"/>
  <c r="G103" i="16"/>
  <c r="G102" i="16"/>
  <c r="F102" i="16"/>
  <c r="G101" i="16"/>
  <c r="G100" i="16"/>
  <c r="G99" i="16"/>
  <c r="G98" i="16"/>
  <c r="G97" i="16"/>
  <c r="E96" i="16"/>
  <c r="C80" i="16"/>
  <c r="G78" i="16"/>
  <c r="F72" i="16"/>
  <c r="E66" i="16"/>
  <c r="C47" i="16"/>
  <c r="G45" i="16"/>
  <c r="F39" i="16"/>
  <c r="E33" i="16"/>
  <c r="D21" i="16"/>
  <c r="F158" i="17"/>
  <c r="C154" i="17"/>
  <c r="C153" i="17"/>
  <c r="E152" i="17"/>
  <c r="C152" i="17"/>
  <c r="C151" i="17"/>
  <c r="C150" i="17"/>
  <c r="C149" i="17"/>
  <c r="C148" i="17"/>
  <c r="C147" i="17"/>
  <c r="D146" i="17"/>
  <c r="C146" i="17"/>
  <c r="C145" i="17"/>
  <c r="H144" i="17"/>
  <c r="C144" i="17"/>
  <c r="C143" i="17"/>
  <c r="G110" i="17"/>
  <c r="C110" i="17"/>
  <c r="G109" i="17"/>
  <c r="G108" i="17"/>
  <c r="G107" i="17"/>
  <c r="G106" i="17"/>
  <c r="G105" i="17"/>
  <c r="G104" i="17"/>
  <c r="G103" i="17"/>
  <c r="G102" i="17"/>
  <c r="F102" i="17"/>
  <c r="G101" i="17"/>
  <c r="G100" i="17"/>
  <c r="G99" i="17"/>
  <c r="G98" i="17"/>
  <c r="G97" i="17"/>
  <c r="E96" i="17"/>
  <c r="C80" i="17"/>
  <c r="G78" i="17"/>
  <c r="F72" i="17"/>
  <c r="E66" i="17"/>
  <c r="C47" i="17"/>
  <c r="G45" i="17"/>
  <c r="F39" i="17"/>
  <c r="E33" i="17"/>
  <c r="D21" i="17"/>
  <c r="F158" i="18"/>
  <c r="C154" i="18"/>
  <c r="C153" i="18"/>
  <c r="E152" i="18"/>
  <c r="C152" i="18"/>
  <c r="C151" i="18"/>
  <c r="C150" i="18"/>
  <c r="C149" i="18"/>
  <c r="C148" i="18"/>
  <c r="C147" i="18"/>
  <c r="D146" i="18"/>
  <c r="C146" i="18"/>
  <c r="C145" i="18"/>
  <c r="H144" i="18"/>
  <c r="C144" i="18"/>
  <c r="C143" i="18"/>
  <c r="G110" i="18"/>
  <c r="C110" i="18"/>
  <c r="G109" i="18"/>
  <c r="G108" i="18"/>
  <c r="G107" i="18"/>
  <c r="G106" i="18"/>
  <c r="G105" i="18"/>
  <c r="G104" i="18"/>
  <c r="G103" i="18"/>
  <c r="G102" i="18"/>
  <c r="F102" i="18"/>
  <c r="G101" i="18"/>
  <c r="G100" i="18"/>
  <c r="G99" i="18"/>
  <c r="G98" i="18"/>
  <c r="G97" i="18"/>
  <c r="E96" i="18"/>
  <c r="C80" i="18"/>
  <c r="G78" i="18"/>
  <c r="F72" i="18"/>
  <c r="E66" i="18"/>
  <c r="C47" i="18"/>
  <c r="G45" i="18"/>
  <c r="F39" i="18"/>
  <c r="E33" i="18"/>
  <c r="D21" i="18"/>
  <c r="F158" i="19"/>
  <c r="C154" i="19"/>
  <c r="C153" i="19"/>
  <c r="E152" i="19"/>
  <c r="C152" i="19"/>
  <c r="C151" i="19"/>
  <c r="C150" i="19"/>
  <c r="C149" i="19"/>
  <c r="C148" i="19"/>
  <c r="C147" i="19"/>
  <c r="D146" i="19"/>
  <c r="C146" i="19"/>
  <c r="C145" i="19"/>
  <c r="H144" i="19"/>
  <c r="C144" i="19"/>
  <c r="C143" i="19"/>
  <c r="G110" i="19"/>
  <c r="C110" i="19"/>
  <c r="G109" i="19"/>
  <c r="G108" i="19"/>
  <c r="G107" i="19"/>
  <c r="G106" i="19"/>
  <c r="G105" i="19"/>
  <c r="G104" i="19"/>
  <c r="G103" i="19"/>
  <c r="G102" i="19"/>
  <c r="F102" i="19"/>
  <c r="G101" i="19"/>
  <c r="G100" i="19"/>
  <c r="G99" i="19"/>
  <c r="G98" i="19"/>
  <c r="G97" i="19"/>
  <c r="E96" i="19"/>
  <c r="C80" i="19"/>
  <c r="G78" i="19"/>
  <c r="F72" i="19"/>
  <c r="E66" i="19"/>
  <c r="C47" i="19"/>
  <c r="G45" i="19"/>
  <c r="F39" i="19"/>
  <c r="E33" i="19"/>
  <c r="D21" i="19"/>
  <c r="F158" i="20"/>
  <c r="C154" i="20"/>
  <c r="C153" i="20"/>
  <c r="E152" i="20"/>
  <c r="C152" i="20"/>
  <c r="C151" i="20"/>
  <c r="C150" i="20"/>
  <c r="C149" i="20"/>
  <c r="C148" i="20"/>
  <c r="C147" i="20"/>
  <c r="D146" i="20"/>
  <c r="C146" i="20"/>
  <c r="C145" i="20"/>
  <c r="H144" i="20"/>
  <c r="C144" i="20"/>
  <c r="C143" i="20"/>
  <c r="G110" i="20"/>
  <c r="C110" i="20"/>
  <c r="G109" i="20"/>
  <c r="G108" i="20"/>
  <c r="G107" i="20"/>
  <c r="G106" i="20"/>
  <c r="G105" i="20"/>
  <c r="G104" i="20"/>
  <c r="G103" i="20"/>
  <c r="G102" i="20"/>
  <c r="F102" i="20"/>
  <c r="G101" i="20"/>
  <c r="G100" i="20"/>
  <c r="G99" i="20"/>
  <c r="G98" i="20"/>
  <c r="G97" i="20"/>
  <c r="E96" i="20"/>
  <c r="C80" i="20"/>
  <c r="G78" i="20"/>
  <c r="F72" i="20"/>
  <c r="E66" i="20"/>
  <c r="C47" i="20"/>
  <c r="G45" i="20"/>
  <c r="F39" i="20"/>
  <c r="E33" i="20"/>
  <c r="D21" i="20"/>
  <c r="F158" i="57"/>
  <c r="C154" i="57"/>
  <c r="C153" i="57"/>
  <c r="E152" i="57"/>
  <c r="C152" i="57"/>
  <c r="C151" i="57"/>
  <c r="C150" i="57"/>
  <c r="C149" i="57"/>
  <c r="C148" i="57"/>
  <c r="C147" i="57"/>
  <c r="D146" i="57"/>
  <c r="C146" i="57"/>
  <c r="C145" i="57"/>
  <c r="H144" i="57"/>
  <c r="C144" i="57"/>
  <c r="C143" i="57"/>
  <c r="G110" i="57"/>
  <c r="C110" i="57"/>
  <c r="G109" i="57"/>
  <c r="G108" i="57"/>
  <c r="G107" i="57"/>
  <c r="G106" i="57"/>
  <c r="G105" i="57"/>
  <c r="G104" i="57"/>
  <c r="G103" i="57"/>
  <c r="G102" i="57"/>
  <c r="F102" i="57"/>
  <c r="G101" i="57"/>
  <c r="G100" i="57"/>
  <c r="G99" i="57"/>
  <c r="G98" i="57"/>
  <c r="G97" i="57"/>
  <c r="E96" i="57"/>
  <c r="C80" i="57"/>
  <c r="C135" i="57" s="1"/>
  <c r="G78" i="57"/>
  <c r="F72" i="57"/>
  <c r="E66" i="57"/>
  <c r="C47" i="57"/>
  <c r="G45" i="57"/>
  <c r="F39" i="57"/>
  <c r="F300" i="57" s="1"/>
  <c r="F350" i="57" s="1"/>
  <c r="E33" i="57"/>
  <c r="D21" i="57"/>
  <c r="F158" i="21"/>
  <c r="C154" i="21"/>
  <c r="C153" i="21"/>
  <c r="E152" i="21"/>
  <c r="C152" i="21"/>
  <c r="C151" i="21"/>
  <c r="C150" i="21"/>
  <c r="C149" i="21"/>
  <c r="C148" i="21"/>
  <c r="C147" i="21"/>
  <c r="D146" i="21"/>
  <c r="C146" i="21"/>
  <c r="C145" i="21"/>
  <c r="H144" i="21"/>
  <c r="C144" i="21"/>
  <c r="C143" i="21"/>
  <c r="G110" i="21"/>
  <c r="C110" i="21"/>
  <c r="G109" i="21"/>
  <c r="G108" i="21"/>
  <c r="G107" i="21"/>
  <c r="G106" i="21"/>
  <c r="G105" i="21"/>
  <c r="G104" i="21"/>
  <c r="G103" i="21"/>
  <c r="G102" i="21"/>
  <c r="F102" i="21"/>
  <c r="G101" i="21"/>
  <c r="G100" i="21"/>
  <c r="G99" i="21"/>
  <c r="G98" i="21"/>
  <c r="G97" i="21"/>
  <c r="E96" i="21"/>
  <c r="C80" i="21"/>
  <c r="G78" i="21"/>
  <c r="F72" i="21"/>
  <c r="E66" i="21"/>
  <c r="C47" i="21"/>
  <c r="G45" i="21"/>
  <c r="F39" i="21"/>
  <c r="E33" i="21"/>
  <c r="D21" i="21"/>
  <c r="F158" i="22"/>
  <c r="C154" i="22"/>
  <c r="C153" i="22"/>
  <c r="E152" i="22"/>
  <c r="C152" i="22"/>
  <c r="C151" i="22"/>
  <c r="C150" i="22"/>
  <c r="C149" i="22"/>
  <c r="C148" i="22"/>
  <c r="C147" i="22"/>
  <c r="D146" i="22"/>
  <c r="C146" i="22"/>
  <c r="C145" i="22"/>
  <c r="H144" i="22"/>
  <c r="C144" i="22"/>
  <c r="C143" i="22"/>
  <c r="G110" i="22"/>
  <c r="C110" i="22"/>
  <c r="G109" i="22"/>
  <c r="G108" i="22"/>
  <c r="G107" i="22"/>
  <c r="G106" i="22"/>
  <c r="G105" i="22"/>
  <c r="G104" i="22"/>
  <c r="G103" i="22"/>
  <c r="G102" i="22"/>
  <c r="F102" i="22"/>
  <c r="G101" i="22"/>
  <c r="G100" i="22"/>
  <c r="G99" i="22"/>
  <c r="G98" i="22"/>
  <c r="G97" i="22"/>
  <c r="E96" i="22"/>
  <c r="C80" i="22"/>
  <c r="G78" i="22"/>
  <c r="F72" i="22"/>
  <c r="E66" i="22"/>
  <c r="C47" i="22"/>
  <c r="G45" i="22"/>
  <c r="F39" i="22"/>
  <c r="E33" i="22"/>
  <c r="D21" i="22"/>
  <c r="F158" i="23"/>
  <c r="C154" i="23"/>
  <c r="C153" i="23"/>
  <c r="E152" i="23"/>
  <c r="C152" i="23"/>
  <c r="C151" i="23"/>
  <c r="C150" i="23"/>
  <c r="C149" i="23"/>
  <c r="C148" i="23"/>
  <c r="C147" i="23"/>
  <c r="D146" i="23"/>
  <c r="C146" i="23"/>
  <c r="C145" i="23"/>
  <c r="H144" i="23"/>
  <c r="C144" i="23"/>
  <c r="C143" i="23"/>
  <c r="G110" i="23"/>
  <c r="C110" i="23"/>
  <c r="G109" i="23"/>
  <c r="G108" i="23"/>
  <c r="G107" i="23"/>
  <c r="G106" i="23"/>
  <c r="G105" i="23"/>
  <c r="G104" i="23"/>
  <c r="G103" i="23"/>
  <c r="G102" i="23"/>
  <c r="F102" i="23"/>
  <c r="G101" i="23"/>
  <c r="G100" i="23"/>
  <c r="G99" i="23"/>
  <c r="G98" i="23"/>
  <c r="G97" i="23"/>
  <c r="E96" i="23"/>
  <c r="C80" i="23"/>
  <c r="G78" i="23"/>
  <c r="F72" i="23"/>
  <c r="E66" i="23"/>
  <c r="C47" i="23"/>
  <c r="G45" i="23"/>
  <c r="F39" i="23"/>
  <c r="E33" i="23"/>
  <c r="D21" i="23"/>
  <c r="F158" i="24"/>
  <c r="C154" i="24"/>
  <c r="C153" i="24"/>
  <c r="E152" i="24"/>
  <c r="C152" i="24"/>
  <c r="C151" i="24"/>
  <c r="C150" i="24"/>
  <c r="C149" i="24"/>
  <c r="C148" i="24"/>
  <c r="C147" i="24"/>
  <c r="D146" i="24"/>
  <c r="C146" i="24"/>
  <c r="C145" i="24"/>
  <c r="H144" i="24"/>
  <c r="C144" i="24"/>
  <c r="C143" i="24"/>
  <c r="G110" i="24"/>
  <c r="C110" i="24"/>
  <c r="G109" i="24"/>
  <c r="G108" i="24"/>
  <c r="G107" i="24"/>
  <c r="G106" i="24"/>
  <c r="G105" i="24"/>
  <c r="G104" i="24"/>
  <c r="G103" i="24"/>
  <c r="G102" i="24"/>
  <c r="F102" i="24"/>
  <c r="G101" i="24"/>
  <c r="G100" i="24"/>
  <c r="G99" i="24"/>
  <c r="G98" i="24"/>
  <c r="G97" i="24"/>
  <c r="E96" i="24"/>
  <c r="C80" i="24"/>
  <c r="G78" i="24"/>
  <c r="F72" i="24"/>
  <c r="E66" i="24"/>
  <c r="C47" i="24"/>
  <c r="G45" i="24"/>
  <c r="F39" i="24"/>
  <c r="E33" i="24"/>
  <c r="D21" i="24"/>
  <c r="F158" i="25"/>
  <c r="C154" i="25"/>
  <c r="C153" i="25"/>
  <c r="E152" i="25"/>
  <c r="C152" i="25"/>
  <c r="C151" i="25"/>
  <c r="C150" i="25"/>
  <c r="C149" i="25"/>
  <c r="C148" i="25"/>
  <c r="C147" i="25"/>
  <c r="D146" i="25"/>
  <c r="C146" i="25"/>
  <c r="C145" i="25"/>
  <c r="H144" i="25"/>
  <c r="C144" i="25"/>
  <c r="C143" i="25"/>
  <c r="G110" i="25"/>
  <c r="C110" i="25"/>
  <c r="G109" i="25"/>
  <c r="G108" i="25"/>
  <c r="G107" i="25"/>
  <c r="G106" i="25"/>
  <c r="G105" i="25"/>
  <c r="G104" i="25"/>
  <c r="G103" i="25"/>
  <c r="G102" i="25"/>
  <c r="F102" i="25"/>
  <c r="G101" i="25"/>
  <c r="G100" i="25"/>
  <c r="G99" i="25"/>
  <c r="G98" i="25"/>
  <c r="G97" i="25"/>
  <c r="E96" i="25"/>
  <c r="C80" i="25"/>
  <c r="G78" i="25"/>
  <c r="F72" i="25"/>
  <c r="E66" i="25"/>
  <c r="C47" i="25"/>
  <c r="G45" i="25"/>
  <c r="F39" i="25"/>
  <c r="E33" i="25"/>
  <c r="D21" i="25"/>
  <c r="F158" i="26"/>
  <c r="C154" i="26"/>
  <c r="C153" i="26"/>
  <c r="E152" i="26"/>
  <c r="C152" i="26"/>
  <c r="C151" i="26"/>
  <c r="C150" i="26"/>
  <c r="C149" i="26"/>
  <c r="C148" i="26"/>
  <c r="C147" i="26"/>
  <c r="D146" i="26"/>
  <c r="C146" i="26"/>
  <c r="C145" i="26"/>
  <c r="H144" i="26"/>
  <c r="C144" i="26"/>
  <c r="C143" i="26"/>
  <c r="G110" i="26"/>
  <c r="C110" i="26"/>
  <c r="G109" i="26"/>
  <c r="G108" i="26"/>
  <c r="G107" i="26"/>
  <c r="G106" i="26"/>
  <c r="G105" i="26"/>
  <c r="G104" i="26"/>
  <c r="G103" i="26"/>
  <c r="G102" i="26"/>
  <c r="F102" i="26"/>
  <c r="G101" i="26"/>
  <c r="G100" i="26"/>
  <c r="G99" i="26"/>
  <c r="G98" i="26"/>
  <c r="G97" i="26"/>
  <c r="E96" i="26"/>
  <c r="C80" i="26"/>
  <c r="G78" i="26"/>
  <c r="F72" i="26"/>
  <c r="E66" i="26"/>
  <c r="C47" i="26"/>
  <c r="G45" i="26"/>
  <c r="F39" i="26"/>
  <c r="E33" i="26"/>
  <c r="D21" i="26"/>
  <c r="F158" i="27"/>
  <c r="C154" i="27"/>
  <c r="C153" i="27"/>
  <c r="E152" i="27"/>
  <c r="C152" i="27"/>
  <c r="C151" i="27"/>
  <c r="C150" i="27"/>
  <c r="C149" i="27"/>
  <c r="C148" i="27"/>
  <c r="C147" i="27"/>
  <c r="D146" i="27"/>
  <c r="C146" i="27"/>
  <c r="C145" i="27"/>
  <c r="H144" i="27"/>
  <c r="C144" i="27"/>
  <c r="C143" i="27"/>
  <c r="G110" i="27"/>
  <c r="C110" i="27"/>
  <c r="G109" i="27"/>
  <c r="G108" i="27"/>
  <c r="G107" i="27"/>
  <c r="G106" i="27"/>
  <c r="G105" i="27"/>
  <c r="G104" i="27"/>
  <c r="G103" i="27"/>
  <c r="G102" i="27"/>
  <c r="F102" i="27"/>
  <c r="G101" i="27"/>
  <c r="G100" i="27"/>
  <c r="G99" i="27"/>
  <c r="G98" i="27"/>
  <c r="G97" i="27"/>
  <c r="E96" i="27"/>
  <c r="C80" i="27"/>
  <c r="G78" i="27"/>
  <c r="F72" i="27"/>
  <c r="E66" i="27"/>
  <c r="C47" i="27"/>
  <c r="G45" i="27"/>
  <c r="F39" i="27"/>
  <c r="E33" i="27"/>
  <c r="D21" i="27"/>
  <c r="C110" i="28"/>
  <c r="F102" i="28"/>
  <c r="E96" i="28"/>
  <c r="C80" i="28"/>
  <c r="G78" i="28"/>
  <c r="F72" i="28"/>
  <c r="E66" i="28"/>
  <c r="C47" i="28"/>
  <c r="G45" i="28"/>
  <c r="F39" i="28"/>
  <c r="E33" i="28"/>
  <c r="F158" i="29"/>
  <c r="C154" i="29"/>
  <c r="C153" i="29"/>
  <c r="E152" i="29"/>
  <c r="C152" i="29"/>
  <c r="C151" i="29"/>
  <c r="C150" i="29"/>
  <c r="C149" i="29"/>
  <c r="C148" i="29"/>
  <c r="C147" i="29"/>
  <c r="D146" i="29"/>
  <c r="C146" i="29"/>
  <c r="C145" i="29"/>
  <c r="H144" i="29"/>
  <c r="C144" i="29"/>
  <c r="C143" i="29"/>
  <c r="G110" i="29"/>
  <c r="C110" i="29"/>
  <c r="G109" i="29"/>
  <c r="G108" i="29"/>
  <c r="G107" i="29"/>
  <c r="G106" i="29"/>
  <c r="G105" i="29"/>
  <c r="G104" i="29"/>
  <c r="G103" i="29"/>
  <c r="G102" i="29"/>
  <c r="F102" i="29"/>
  <c r="G101" i="29"/>
  <c r="G100" i="29"/>
  <c r="G99" i="29"/>
  <c r="G98" i="29"/>
  <c r="G97" i="29"/>
  <c r="E96" i="29"/>
  <c r="C80" i="29"/>
  <c r="G78" i="29"/>
  <c r="F72" i="29"/>
  <c r="E66" i="29"/>
  <c r="C47" i="29"/>
  <c r="G45" i="29"/>
  <c r="F39" i="29"/>
  <c r="E33" i="29"/>
  <c r="D21" i="29"/>
  <c r="C80" i="30"/>
  <c r="G78" i="30"/>
  <c r="F72" i="30"/>
  <c r="E66" i="30"/>
  <c r="C47" i="30"/>
  <c r="G45" i="30"/>
  <c r="F39" i="30"/>
  <c r="E33" i="30"/>
  <c r="D21" i="30"/>
  <c r="F158" i="31"/>
  <c r="E152" i="31"/>
  <c r="D146" i="31"/>
  <c r="H144" i="31"/>
  <c r="C80" i="31"/>
  <c r="G78" i="31"/>
  <c r="F72" i="31"/>
  <c r="E66" i="31"/>
  <c r="C47" i="31"/>
  <c r="G45" i="31"/>
  <c r="F39" i="31"/>
  <c r="E33" i="31"/>
  <c r="F158" i="32"/>
  <c r="C154" i="32"/>
  <c r="C153" i="32"/>
  <c r="E152" i="32"/>
  <c r="C152" i="32"/>
  <c r="C151" i="32"/>
  <c r="C150" i="32"/>
  <c r="C149" i="32"/>
  <c r="C148" i="32"/>
  <c r="C147" i="32"/>
  <c r="D146" i="32"/>
  <c r="C146" i="32"/>
  <c r="C145" i="32"/>
  <c r="H144" i="32"/>
  <c r="C144" i="32"/>
  <c r="C143" i="32"/>
  <c r="G110" i="32"/>
  <c r="C110" i="32"/>
  <c r="G109" i="32"/>
  <c r="G108" i="32"/>
  <c r="G107" i="32"/>
  <c r="G106" i="32"/>
  <c r="G105" i="32"/>
  <c r="G104" i="32"/>
  <c r="G103" i="32"/>
  <c r="G102" i="32"/>
  <c r="F102" i="32"/>
  <c r="G101" i="32"/>
  <c r="G100" i="32"/>
  <c r="G99" i="32"/>
  <c r="G98" i="32"/>
  <c r="G97" i="32"/>
  <c r="E96" i="32"/>
  <c r="C80" i="32"/>
  <c r="G78" i="32"/>
  <c r="F72" i="32"/>
  <c r="E66" i="32"/>
  <c r="C47" i="32"/>
  <c r="G45" i="32"/>
  <c r="F39" i="32"/>
  <c r="E33" i="32"/>
  <c r="D21" i="32"/>
  <c r="F158" i="59"/>
  <c r="C154" i="59"/>
  <c r="C153" i="59"/>
  <c r="E152" i="59"/>
  <c r="C152" i="59"/>
  <c r="C151" i="59"/>
  <c r="C150" i="59"/>
  <c r="C149" i="59"/>
  <c r="C148" i="59"/>
  <c r="C147" i="59"/>
  <c r="D146" i="59"/>
  <c r="C146" i="59"/>
  <c r="C145" i="59"/>
  <c r="H144" i="59"/>
  <c r="C144" i="59"/>
  <c r="C143" i="59"/>
  <c r="G110" i="59"/>
  <c r="C110" i="59"/>
  <c r="G109" i="59"/>
  <c r="G108" i="59"/>
  <c r="G107" i="59"/>
  <c r="G106" i="59"/>
  <c r="G105" i="59"/>
  <c r="G104" i="59"/>
  <c r="G103" i="59"/>
  <c r="G102" i="59"/>
  <c r="F102" i="59"/>
  <c r="G101" i="59"/>
  <c r="G100" i="59"/>
  <c r="G99" i="59"/>
  <c r="G98" i="59"/>
  <c r="G97" i="59"/>
  <c r="E96" i="59"/>
  <c r="C80" i="59"/>
  <c r="G78" i="59"/>
  <c r="F72" i="59"/>
  <c r="E66" i="59"/>
  <c r="C47" i="59"/>
  <c r="G45" i="59"/>
  <c r="F39" i="59"/>
  <c r="F300" i="59" s="1"/>
  <c r="F350" i="59" s="1"/>
  <c r="E33" i="59"/>
  <c r="D21" i="59"/>
  <c r="F158" i="33"/>
  <c r="C154" i="33"/>
  <c r="C153" i="33"/>
  <c r="E152" i="33"/>
  <c r="C152" i="33"/>
  <c r="C151" i="33"/>
  <c r="C150" i="33"/>
  <c r="C149" i="33"/>
  <c r="C148" i="33"/>
  <c r="C147" i="33"/>
  <c r="D146" i="33"/>
  <c r="C146" i="33"/>
  <c r="C145" i="33"/>
  <c r="H144" i="33"/>
  <c r="C144" i="33"/>
  <c r="C143" i="33"/>
  <c r="G110" i="33"/>
  <c r="C110" i="33"/>
  <c r="G109" i="33"/>
  <c r="G108" i="33"/>
  <c r="G107" i="33"/>
  <c r="G106" i="33"/>
  <c r="G105" i="33"/>
  <c r="G104" i="33"/>
  <c r="G103" i="33"/>
  <c r="G102" i="33"/>
  <c r="F102" i="33"/>
  <c r="G101" i="33"/>
  <c r="G100" i="33"/>
  <c r="G99" i="33"/>
  <c r="G98" i="33"/>
  <c r="G97" i="33"/>
  <c r="E96" i="33"/>
  <c r="C80" i="33"/>
  <c r="G78" i="33"/>
  <c r="F72" i="33"/>
  <c r="E66" i="33"/>
  <c r="C47" i="33"/>
  <c r="G45" i="33"/>
  <c r="F39" i="33"/>
  <c r="E33" i="33"/>
  <c r="D21" i="33"/>
  <c r="F158" i="34"/>
  <c r="C154" i="34"/>
  <c r="C153" i="34"/>
  <c r="E152" i="34"/>
  <c r="C152" i="34"/>
  <c r="C151" i="34"/>
  <c r="C150" i="34"/>
  <c r="C149" i="34"/>
  <c r="C148" i="34"/>
  <c r="C147" i="34"/>
  <c r="D146" i="34"/>
  <c r="C146" i="34"/>
  <c r="C145" i="34"/>
  <c r="C144" i="34"/>
  <c r="C143" i="34"/>
  <c r="C80" i="34"/>
  <c r="G78" i="34"/>
  <c r="F72" i="34"/>
  <c r="E66" i="34"/>
  <c r="C47" i="34"/>
  <c r="G45" i="34"/>
  <c r="F39" i="34"/>
  <c r="E33" i="34"/>
  <c r="D21" i="34"/>
  <c r="F158" i="35"/>
  <c r="C154" i="35"/>
  <c r="C153" i="35"/>
  <c r="E152" i="35"/>
  <c r="C152" i="35"/>
  <c r="C151" i="35"/>
  <c r="C150" i="35"/>
  <c r="C149" i="35"/>
  <c r="C148" i="35"/>
  <c r="C147" i="35"/>
  <c r="D146" i="35"/>
  <c r="C146" i="35"/>
  <c r="C145" i="35"/>
  <c r="H144" i="35"/>
  <c r="C144" i="35"/>
  <c r="C143" i="35"/>
  <c r="G110" i="35"/>
  <c r="C110" i="35"/>
  <c r="G109" i="35"/>
  <c r="G108" i="35"/>
  <c r="G107" i="35"/>
  <c r="G106" i="35"/>
  <c r="G105" i="35"/>
  <c r="G104" i="35"/>
  <c r="G103" i="35"/>
  <c r="G102" i="35"/>
  <c r="F102" i="35"/>
  <c r="G101" i="35"/>
  <c r="G100" i="35"/>
  <c r="G99" i="35"/>
  <c r="G98" i="35"/>
  <c r="G97" i="35"/>
  <c r="E96" i="35"/>
  <c r="C80" i="35"/>
  <c r="G78" i="35"/>
  <c r="F72" i="35"/>
  <c r="E66" i="35"/>
  <c r="C47" i="35"/>
  <c r="G45" i="35"/>
  <c r="F39" i="35"/>
  <c r="E33" i="35"/>
  <c r="D21" i="35"/>
  <c r="F158" i="37"/>
  <c r="C154" i="37"/>
  <c r="C153" i="37"/>
  <c r="E152" i="37"/>
  <c r="C152" i="37"/>
  <c r="C151" i="37"/>
  <c r="C150" i="37"/>
  <c r="C149" i="37"/>
  <c r="C148" i="37"/>
  <c r="C147" i="37"/>
  <c r="D146" i="37"/>
  <c r="C146" i="37"/>
  <c r="C145" i="37"/>
  <c r="H144" i="37"/>
  <c r="C144" i="37"/>
  <c r="C143" i="37"/>
  <c r="G110" i="37"/>
  <c r="C110" i="37"/>
  <c r="G109" i="37"/>
  <c r="G108" i="37"/>
  <c r="G107" i="37"/>
  <c r="G106" i="37"/>
  <c r="G105" i="37"/>
  <c r="G104" i="37"/>
  <c r="G103" i="37"/>
  <c r="G102" i="37"/>
  <c r="F102" i="37"/>
  <c r="G101" i="37"/>
  <c r="G100" i="37"/>
  <c r="G99" i="37"/>
  <c r="G98" i="37"/>
  <c r="G97" i="37"/>
  <c r="E96" i="37"/>
  <c r="C80" i="37"/>
  <c r="G78" i="37"/>
  <c r="F72" i="37"/>
  <c r="E66" i="37"/>
  <c r="C47" i="37"/>
  <c r="G45" i="37"/>
  <c r="F39" i="37"/>
  <c r="E33" i="37"/>
  <c r="D21" i="37"/>
  <c r="F158" i="38"/>
  <c r="C154" i="38"/>
  <c r="C153" i="38"/>
  <c r="E152" i="38"/>
  <c r="C152" i="38"/>
  <c r="C151" i="38"/>
  <c r="C150" i="38"/>
  <c r="C149" i="38"/>
  <c r="C148" i="38"/>
  <c r="C147" i="38"/>
  <c r="D146" i="38"/>
  <c r="C146" i="38"/>
  <c r="C145" i="38"/>
  <c r="H144" i="38"/>
  <c r="C144" i="38"/>
  <c r="C143" i="38"/>
  <c r="G110" i="38"/>
  <c r="C110" i="38"/>
  <c r="G109" i="38"/>
  <c r="G108" i="38"/>
  <c r="G107" i="38"/>
  <c r="G106" i="38"/>
  <c r="G105" i="38"/>
  <c r="G104" i="38"/>
  <c r="G103" i="38"/>
  <c r="G102" i="38"/>
  <c r="F102" i="38"/>
  <c r="G101" i="38"/>
  <c r="G100" i="38"/>
  <c r="G99" i="38"/>
  <c r="G98" i="38"/>
  <c r="G97" i="38"/>
  <c r="E96" i="38"/>
  <c r="C80" i="38"/>
  <c r="G78" i="38"/>
  <c r="F72" i="38"/>
  <c r="E66" i="38"/>
  <c r="C47" i="38"/>
  <c r="F39" i="38"/>
  <c r="E33" i="38"/>
  <c r="D21" i="38"/>
  <c r="F158" i="39"/>
  <c r="C154" i="39"/>
  <c r="C153" i="39"/>
  <c r="E152" i="39"/>
  <c r="C152" i="39"/>
  <c r="C151" i="39"/>
  <c r="C150" i="39"/>
  <c r="C149" i="39"/>
  <c r="C148" i="39"/>
  <c r="C147" i="39"/>
  <c r="D146" i="39"/>
  <c r="C146" i="39"/>
  <c r="C145" i="39"/>
  <c r="H144" i="39"/>
  <c r="C144" i="39"/>
  <c r="C143" i="39"/>
  <c r="G110" i="39"/>
  <c r="C110" i="39"/>
  <c r="G109" i="39"/>
  <c r="G108" i="39"/>
  <c r="G107" i="39"/>
  <c r="G106" i="39"/>
  <c r="G105" i="39"/>
  <c r="G104" i="39"/>
  <c r="G103" i="39"/>
  <c r="G102" i="39"/>
  <c r="F102" i="39"/>
  <c r="G101" i="39"/>
  <c r="G100" i="39"/>
  <c r="G99" i="39"/>
  <c r="G98" i="39"/>
  <c r="G97" i="39"/>
  <c r="E96" i="39"/>
  <c r="C80" i="39"/>
  <c r="G78" i="39"/>
  <c r="F72" i="39"/>
  <c r="E66" i="39"/>
  <c r="C47" i="39"/>
  <c r="G45" i="39"/>
  <c r="F39" i="39"/>
  <c r="E33" i="39"/>
  <c r="D21" i="39"/>
  <c r="F158" i="40"/>
  <c r="C154" i="40"/>
  <c r="C153" i="40"/>
  <c r="E152" i="40"/>
  <c r="C152" i="40"/>
  <c r="C151" i="40"/>
  <c r="C150" i="40"/>
  <c r="C149" i="40"/>
  <c r="C148" i="40"/>
  <c r="C147" i="40"/>
  <c r="D146" i="40"/>
  <c r="C146" i="40"/>
  <c r="C145" i="40"/>
  <c r="H144" i="40"/>
  <c r="C144" i="40"/>
  <c r="C143" i="40"/>
  <c r="G110" i="40"/>
  <c r="C110" i="40"/>
  <c r="G109" i="40"/>
  <c r="G108" i="40"/>
  <c r="G107" i="40"/>
  <c r="G106" i="40"/>
  <c r="G105" i="40"/>
  <c r="G104" i="40"/>
  <c r="G103" i="40"/>
  <c r="G102" i="40"/>
  <c r="F102" i="40"/>
  <c r="G101" i="40"/>
  <c r="G100" i="40"/>
  <c r="G99" i="40"/>
  <c r="G98" i="40"/>
  <c r="G97" i="40"/>
  <c r="E96" i="40"/>
  <c r="C80" i="40"/>
  <c r="G78" i="40"/>
  <c r="F72" i="40"/>
  <c r="E66" i="40"/>
  <c r="C47" i="40"/>
  <c r="G45" i="40"/>
  <c r="F39" i="40"/>
  <c r="E33" i="40"/>
  <c r="D21" i="40"/>
  <c r="F158" i="41"/>
  <c r="C154" i="41"/>
  <c r="C153" i="41"/>
  <c r="E152" i="41"/>
  <c r="C152" i="41"/>
  <c r="C151" i="41"/>
  <c r="C150" i="41"/>
  <c r="C149" i="41"/>
  <c r="C148" i="41"/>
  <c r="C147" i="41"/>
  <c r="D146" i="41"/>
  <c r="C146" i="41"/>
  <c r="C145" i="41"/>
  <c r="H144" i="41"/>
  <c r="C144" i="41"/>
  <c r="C143" i="41"/>
  <c r="G110" i="41"/>
  <c r="C110" i="41"/>
  <c r="G109" i="41"/>
  <c r="G108" i="41"/>
  <c r="G107" i="41"/>
  <c r="G106" i="41"/>
  <c r="G105" i="41"/>
  <c r="G104" i="41"/>
  <c r="G103" i="41"/>
  <c r="G102" i="41"/>
  <c r="F102" i="41"/>
  <c r="G101" i="41"/>
  <c r="G100" i="41"/>
  <c r="G99" i="41"/>
  <c r="G98" i="41"/>
  <c r="G97" i="41"/>
  <c r="E96" i="41"/>
  <c r="C80" i="41"/>
  <c r="G78" i="41"/>
  <c r="F72" i="41"/>
  <c r="E66" i="41"/>
  <c r="C47" i="41"/>
  <c r="G45" i="41"/>
  <c r="F39" i="41"/>
  <c r="E33" i="41"/>
  <c r="D21" i="41"/>
  <c r="F158" i="6"/>
  <c r="C154" i="6"/>
  <c r="C153" i="6"/>
  <c r="E152" i="6"/>
  <c r="C152" i="6"/>
  <c r="C151" i="6"/>
  <c r="C150" i="6"/>
  <c r="C149" i="6"/>
  <c r="C148" i="6"/>
  <c r="C147" i="6"/>
  <c r="D146" i="6"/>
  <c r="C146" i="6"/>
  <c r="C145" i="6"/>
  <c r="H144" i="6"/>
  <c r="C144" i="6"/>
  <c r="C143" i="6"/>
  <c r="G110" i="6"/>
  <c r="C110" i="6"/>
  <c r="G109" i="6"/>
  <c r="G108" i="6"/>
  <c r="G107" i="6"/>
  <c r="G106" i="6"/>
  <c r="G105" i="6"/>
  <c r="G104" i="6"/>
  <c r="G103" i="6"/>
  <c r="G102" i="6"/>
  <c r="F102" i="6"/>
  <c r="G101" i="6"/>
  <c r="G100" i="6"/>
  <c r="G99" i="6"/>
  <c r="G98" i="6"/>
  <c r="G97" i="6"/>
  <c r="E96" i="6"/>
  <c r="C80" i="6"/>
  <c r="G78" i="6"/>
  <c r="F72" i="6"/>
  <c r="E66" i="6"/>
  <c r="C47" i="6"/>
  <c r="G45" i="6"/>
  <c r="F39" i="6"/>
  <c r="E33" i="6"/>
  <c r="D21" i="6"/>
  <c r="H162" i="59"/>
  <c r="G162" i="59"/>
  <c r="F162" i="59"/>
  <c r="E162" i="59"/>
  <c r="D162" i="59"/>
  <c r="C162" i="59"/>
  <c r="H161" i="59"/>
  <c r="G161" i="59"/>
  <c r="F161" i="59"/>
  <c r="E161" i="59"/>
  <c r="D161" i="59"/>
  <c r="C161" i="59"/>
  <c r="H160" i="59"/>
  <c r="G160" i="59"/>
  <c r="F160" i="59"/>
  <c r="E160" i="59"/>
  <c r="D160" i="59"/>
  <c r="C160" i="59"/>
  <c r="H159" i="59"/>
  <c r="G159" i="59"/>
  <c r="F159" i="59"/>
  <c r="E159" i="59"/>
  <c r="D159" i="59"/>
  <c r="C159" i="59"/>
  <c r="H158" i="59"/>
  <c r="G158" i="59"/>
  <c r="E158" i="59"/>
  <c r="D158" i="59"/>
  <c r="C158" i="59"/>
  <c r="H157" i="59"/>
  <c r="G157" i="59"/>
  <c r="F157" i="59"/>
  <c r="E157" i="59"/>
  <c r="D157" i="59"/>
  <c r="C157" i="59"/>
  <c r="H156" i="59"/>
  <c r="G156" i="59"/>
  <c r="F156" i="59"/>
  <c r="E156" i="59"/>
  <c r="D156" i="59"/>
  <c r="C156" i="59"/>
  <c r="H155" i="59"/>
  <c r="G155" i="59"/>
  <c r="F155" i="59"/>
  <c r="E155" i="59"/>
  <c r="D155" i="59"/>
  <c r="C155" i="59"/>
  <c r="H154" i="59"/>
  <c r="G154" i="59"/>
  <c r="F154" i="59"/>
  <c r="E154" i="59"/>
  <c r="D154" i="59"/>
  <c r="H153" i="59"/>
  <c r="G153" i="59"/>
  <c r="F153" i="59"/>
  <c r="E153" i="59"/>
  <c r="D153" i="59"/>
  <c r="H152" i="59"/>
  <c r="G152" i="59"/>
  <c r="F152" i="59"/>
  <c r="D152" i="59"/>
  <c r="H151" i="59"/>
  <c r="G151" i="59"/>
  <c r="F151" i="59"/>
  <c r="E151" i="59"/>
  <c r="D151" i="59"/>
  <c r="H150" i="59"/>
  <c r="G150" i="59"/>
  <c r="F150" i="59"/>
  <c r="E150" i="59"/>
  <c r="D150" i="59"/>
  <c r="H149" i="59"/>
  <c r="G149" i="59"/>
  <c r="F149" i="59"/>
  <c r="E149" i="59"/>
  <c r="D149" i="59"/>
  <c r="H148" i="59"/>
  <c r="G148" i="59"/>
  <c r="F148" i="59"/>
  <c r="E148" i="59"/>
  <c r="D148" i="59"/>
  <c r="H147" i="59"/>
  <c r="G147" i="59"/>
  <c r="F147" i="59"/>
  <c r="E147" i="59"/>
  <c r="D147" i="59"/>
  <c r="H146" i="59"/>
  <c r="G146" i="59"/>
  <c r="F146" i="59"/>
  <c r="E146" i="59"/>
  <c r="H145" i="59"/>
  <c r="G145" i="59"/>
  <c r="F145" i="59"/>
  <c r="E145" i="59"/>
  <c r="D145" i="59"/>
  <c r="G144" i="59"/>
  <c r="F144" i="59"/>
  <c r="E144" i="59"/>
  <c r="D144" i="59"/>
  <c r="H143" i="59"/>
  <c r="G143" i="59"/>
  <c r="F143" i="59"/>
  <c r="E143" i="59"/>
  <c r="D143" i="59"/>
  <c r="H140" i="59"/>
  <c r="H141" i="59" s="1"/>
  <c r="F110" i="59"/>
  <c r="E110" i="59"/>
  <c r="D110" i="59"/>
  <c r="F109" i="59"/>
  <c r="E109" i="59"/>
  <c r="D109" i="59"/>
  <c r="C109" i="59"/>
  <c r="F108" i="59"/>
  <c r="E108" i="59"/>
  <c r="D108" i="59"/>
  <c r="C108" i="59"/>
  <c r="F107" i="59"/>
  <c r="E107" i="59"/>
  <c r="D107" i="59"/>
  <c r="C107" i="59"/>
  <c r="F106" i="59"/>
  <c r="E106" i="59"/>
  <c r="D106" i="59"/>
  <c r="C106" i="59"/>
  <c r="F105" i="59"/>
  <c r="E105" i="59"/>
  <c r="D105" i="59"/>
  <c r="C105" i="59"/>
  <c r="F104" i="59"/>
  <c r="E104" i="59"/>
  <c r="D104" i="59"/>
  <c r="C104" i="59"/>
  <c r="F103" i="59"/>
  <c r="E103" i="59"/>
  <c r="D103" i="59"/>
  <c r="C103" i="59"/>
  <c r="E102" i="59"/>
  <c r="D102" i="59"/>
  <c r="C102" i="59"/>
  <c r="F101" i="59"/>
  <c r="E101" i="59"/>
  <c r="D101" i="59"/>
  <c r="C101" i="59"/>
  <c r="F100" i="59"/>
  <c r="E100" i="59"/>
  <c r="D100" i="59"/>
  <c r="C100" i="59"/>
  <c r="F99" i="59"/>
  <c r="E99" i="59"/>
  <c r="D99" i="59"/>
  <c r="C99" i="59"/>
  <c r="F98" i="59"/>
  <c r="E98" i="59"/>
  <c r="D98" i="59"/>
  <c r="C98" i="59"/>
  <c r="F97" i="59"/>
  <c r="E97" i="59"/>
  <c r="D97" i="59"/>
  <c r="C97" i="59"/>
  <c r="G96" i="59"/>
  <c r="F96" i="59"/>
  <c r="D96" i="59"/>
  <c r="C96" i="59"/>
  <c r="G95" i="59"/>
  <c r="F95" i="59"/>
  <c r="E95" i="59"/>
  <c r="D95" i="59"/>
  <c r="C95" i="59"/>
  <c r="G94" i="59"/>
  <c r="F94" i="59"/>
  <c r="E94" i="59"/>
  <c r="D94" i="59"/>
  <c r="C94" i="59"/>
  <c r="G93" i="59"/>
  <c r="F93" i="59"/>
  <c r="E93" i="59"/>
  <c r="D93" i="59"/>
  <c r="C93" i="59"/>
  <c r="G92" i="59"/>
  <c r="F92" i="59"/>
  <c r="E92" i="59"/>
  <c r="D92" i="59"/>
  <c r="C92" i="59"/>
  <c r="G91" i="59"/>
  <c r="F91" i="59"/>
  <c r="E91" i="59"/>
  <c r="D91" i="59"/>
  <c r="C91" i="59"/>
  <c r="G80" i="59"/>
  <c r="F80" i="59"/>
  <c r="E80" i="59"/>
  <c r="D80" i="59"/>
  <c r="G79" i="59"/>
  <c r="F79" i="59"/>
  <c r="E79" i="59"/>
  <c r="D79" i="59"/>
  <c r="C79" i="59"/>
  <c r="F78" i="59"/>
  <c r="E78" i="59"/>
  <c r="D78" i="59"/>
  <c r="C78" i="59"/>
  <c r="G77" i="59"/>
  <c r="F77" i="59"/>
  <c r="E77" i="59"/>
  <c r="D77" i="59"/>
  <c r="C77" i="59"/>
  <c r="G76" i="59"/>
  <c r="F76" i="59"/>
  <c r="E76" i="59"/>
  <c r="D76" i="59"/>
  <c r="C76" i="59"/>
  <c r="G75" i="59"/>
  <c r="F75" i="59"/>
  <c r="E75" i="59"/>
  <c r="D75" i="59"/>
  <c r="C75" i="59"/>
  <c r="G74" i="59"/>
  <c r="F74" i="59"/>
  <c r="E74" i="59"/>
  <c r="D74" i="59"/>
  <c r="C74" i="59"/>
  <c r="G73" i="59"/>
  <c r="F73" i="59"/>
  <c r="E73" i="59"/>
  <c r="D73" i="59"/>
  <c r="C73" i="59"/>
  <c r="G72" i="59"/>
  <c r="E72" i="59"/>
  <c r="D72" i="59"/>
  <c r="C72" i="59"/>
  <c r="G71" i="59"/>
  <c r="F71" i="59"/>
  <c r="E71" i="59"/>
  <c r="D71" i="59"/>
  <c r="C71" i="59"/>
  <c r="G70" i="59"/>
  <c r="F70" i="59"/>
  <c r="E70" i="59"/>
  <c r="D70" i="59"/>
  <c r="C70" i="59"/>
  <c r="G69" i="59"/>
  <c r="F69" i="59"/>
  <c r="E69" i="59"/>
  <c r="D69" i="59"/>
  <c r="C69" i="59"/>
  <c r="G68" i="59"/>
  <c r="F68" i="59"/>
  <c r="E68" i="59"/>
  <c r="D68" i="59"/>
  <c r="C68" i="59"/>
  <c r="G67" i="59"/>
  <c r="F67" i="59"/>
  <c r="E67" i="59"/>
  <c r="D67" i="59"/>
  <c r="C67" i="59"/>
  <c r="G66" i="59"/>
  <c r="F66" i="59"/>
  <c r="D66" i="59"/>
  <c r="C66" i="59"/>
  <c r="G65" i="59"/>
  <c r="F65" i="59"/>
  <c r="E65" i="59"/>
  <c r="D65" i="59"/>
  <c r="C65" i="59"/>
  <c r="G64" i="59"/>
  <c r="F64" i="59"/>
  <c r="E64" i="59"/>
  <c r="D64" i="59"/>
  <c r="C64" i="59"/>
  <c r="G63" i="59"/>
  <c r="F63" i="59"/>
  <c r="E63" i="59"/>
  <c r="D63" i="59"/>
  <c r="C63" i="59"/>
  <c r="G62" i="59"/>
  <c r="F62" i="59"/>
  <c r="E62" i="59"/>
  <c r="D62" i="59"/>
  <c r="C62" i="59"/>
  <c r="G61" i="59"/>
  <c r="F61" i="59"/>
  <c r="E61" i="59"/>
  <c r="D61" i="59"/>
  <c r="C61" i="59"/>
  <c r="G51" i="59"/>
  <c r="G312" i="59" s="1"/>
  <c r="G362" i="59" s="1"/>
  <c r="F51" i="59"/>
  <c r="F312" i="59" s="1"/>
  <c r="F362" i="59" s="1"/>
  <c r="E51" i="59"/>
  <c r="E312" i="59" s="1"/>
  <c r="E362" i="59" s="1"/>
  <c r="D51" i="59"/>
  <c r="D312" i="59" s="1"/>
  <c r="D362" i="59" s="1"/>
  <c r="C51" i="59"/>
  <c r="G50" i="59"/>
  <c r="G311" i="59" s="1"/>
  <c r="G361" i="59" s="1"/>
  <c r="F50" i="59"/>
  <c r="F311" i="59" s="1"/>
  <c r="F361" i="59" s="1"/>
  <c r="E50" i="59"/>
  <c r="D50" i="59"/>
  <c r="C50" i="59"/>
  <c r="G49" i="59"/>
  <c r="G310" i="59" s="1"/>
  <c r="G360" i="59" s="1"/>
  <c r="F49" i="59"/>
  <c r="F310" i="59" s="1"/>
  <c r="F360" i="59" s="1"/>
  <c r="E49" i="59"/>
  <c r="E310" i="59" s="1"/>
  <c r="E360" i="59" s="1"/>
  <c r="D49" i="59"/>
  <c r="C49" i="59"/>
  <c r="G48" i="59"/>
  <c r="G309" i="59" s="1"/>
  <c r="G359" i="59" s="1"/>
  <c r="F48" i="59"/>
  <c r="F309" i="59" s="1"/>
  <c r="F359" i="59" s="1"/>
  <c r="E48" i="59"/>
  <c r="E309" i="59" s="1"/>
  <c r="E359" i="59" s="1"/>
  <c r="D48" i="59"/>
  <c r="D309" i="59" s="1"/>
  <c r="D359" i="59" s="1"/>
  <c r="C48" i="59"/>
  <c r="G47" i="59"/>
  <c r="G308" i="59" s="1"/>
  <c r="G358" i="59" s="1"/>
  <c r="F47" i="59"/>
  <c r="E47" i="59"/>
  <c r="D47" i="59"/>
  <c r="G46" i="59"/>
  <c r="G307" i="59" s="1"/>
  <c r="G357" i="59" s="1"/>
  <c r="F46" i="59"/>
  <c r="F307" i="59" s="1"/>
  <c r="F357" i="59" s="1"/>
  <c r="E46" i="59"/>
  <c r="E307" i="59" s="1"/>
  <c r="E357" i="59" s="1"/>
  <c r="D46" i="59"/>
  <c r="C46" i="59"/>
  <c r="F45" i="59"/>
  <c r="E45" i="59"/>
  <c r="D45" i="59"/>
  <c r="C45" i="59"/>
  <c r="G44" i="59"/>
  <c r="G305" i="59" s="1"/>
  <c r="G355" i="59" s="1"/>
  <c r="F44" i="59"/>
  <c r="F305" i="59" s="1"/>
  <c r="F355" i="59" s="1"/>
  <c r="E44" i="59"/>
  <c r="E305" i="59" s="1"/>
  <c r="E355" i="59" s="1"/>
  <c r="D44" i="59"/>
  <c r="D305" i="59" s="1"/>
  <c r="D355" i="59" s="1"/>
  <c r="C44" i="59"/>
  <c r="G43" i="59"/>
  <c r="G304" i="59" s="1"/>
  <c r="G354" i="59" s="1"/>
  <c r="F43" i="59"/>
  <c r="F304" i="59" s="1"/>
  <c r="F354" i="59" s="1"/>
  <c r="E43" i="59"/>
  <c r="E304" i="59" s="1"/>
  <c r="E354" i="59" s="1"/>
  <c r="D43" i="59"/>
  <c r="C43" i="59"/>
  <c r="G42" i="59"/>
  <c r="G303" i="59" s="1"/>
  <c r="G353" i="59" s="1"/>
  <c r="F42" i="59"/>
  <c r="F303" i="59" s="1"/>
  <c r="F353" i="59" s="1"/>
  <c r="E42" i="59"/>
  <c r="E303" i="59" s="1"/>
  <c r="E353" i="59" s="1"/>
  <c r="D42" i="59"/>
  <c r="D303" i="59" s="1"/>
  <c r="D353" i="59" s="1"/>
  <c r="C42" i="59"/>
  <c r="G41" i="59"/>
  <c r="G302" i="59" s="1"/>
  <c r="G352" i="59" s="1"/>
  <c r="F41" i="59"/>
  <c r="E41" i="59"/>
  <c r="D41" i="59"/>
  <c r="C41" i="59"/>
  <c r="G40" i="59"/>
  <c r="G301" i="59" s="1"/>
  <c r="G351" i="59" s="1"/>
  <c r="F40" i="59"/>
  <c r="F301" i="59" s="1"/>
  <c r="F351" i="59" s="1"/>
  <c r="E40" i="59"/>
  <c r="E301" i="59" s="1"/>
  <c r="E351" i="59" s="1"/>
  <c r="D40" i="59"/>
  <c r="C40" i="59"/>
  <c r="G39" i="59"/>
  <c r="E39" i="59"/>
  <c r="E300" i="59" s="1"/>
  <c r="E350" i="59" s="1"/>
  <c r="D39" i="59"/>
  <c r="D300" i="59" s="1"/>
  <c r="D350" i="59" s="1"/>
  <c r="C39" i="59"/>
  <c r="G38" i="59"/>
  <c r="G299" i="59" s="1"/>
  <c r="G349" i="59" s="1"/>
  <c r="F38" i="59"/>
  <c r="E38" i="59"/>
  <c r="D38" i="59"/>
  <c r="C38" i="59"/>
  <c r="G37" i="59"/>
  <c r="G298" i="59" s="1"/>
  <c r="G348" i="59" s="1"/>
  <c r="F37" i="59"/>
  <c r="E37" i="59"/>
  <c r="D37" i="59"/>
  <c r="C37" i="59"/>
  <c r="G36" i="59"/>
  <c r="G297" i="59" s="1"/>
  <c r="G347" i="59" s="1"/>
  <c r="F36" i="59"/>
  <c r="F297" i="59" s="1"/>
  <c r="F347" i="59" s="1"/>
  <c r="E36" i="59"/>
  <c r="D36" i="59"/>
  <c r="D297" i="59" s="1"/>
  <c r="D347" i="59" s="1"/>
  <c r="C36" i="59"/>
  <c r="G35" i="59"/>
  <c r="G296" i="59" s="1"/>
  <c r="G346" i="59" s="1"/>
  <c r="F35" i="59"/>
  <c r="E35" i="59"/>
  <c r="D35" i="59"/>
  <c r="C35" i="59"/>
  <c r="G34" i="59"/>
  <c r="G295" i="59" s="1"/>
  <c r="G345" i="59" s="1"/>
  <c r="F34" i="59"/>
  <c r="E34" i="59"/>
  <c r="D34" i="59"/>
  <c r="C34" i="59"/>
  <c r="G33" i="59"/>
  <c r="G294" i="59" s="1"/>
  <c r="G344" i="59" s="1"/>
  <c r="F33" i="59"/>
  <c r="D33" i="59"/>
  <c r="C33" i="59"/>
  <c r="G32" i="59"/>
  <c r="F32" i="59"/>
  <c r="E32" i="59"/>
  <c r="D32" i="59"/>
  <c r="C32" i="59"/>
  <c r="H28" i="59"/>
  <c r="G28" i="59"/>
  <c r="D28" i="59"/>
  <c r="G25" i="59"/>
  <c r="F25" i="59"/>
  <c r="E25" i="59"/>
  <c r="D25" i="59"/>
  <c r="C25" i="59"/>
  <c r="H21" i="59"/>
  <c r="G21" i="59"/>
  <c r="F17" i="59"/>
  <c r="H17" i="59" s="1"/>
  <c r="H215" i="59" s="1"/>
  <c r="F16" i="59"/>
  <c r="F15" i="59"/>
  <c r="H15" i="59" s="1"/>
  <c r="H190" i="59" s="1"/>
  <c r="F14" i="59"/>
  <c r="H14" i="59" s="1"/>
  <c r="F13" i="59"/>
  <c r="B363" i="59"/>
  <c r="B362" i="59"/>
  <c r="B361" i="59"/>
  <c r="B360" i="59"/>
  <c r="B359" i="59"/>
  <c r="B358" i="59"/>
  <c r="B357" i="59"/>
  <c r="B356" i="59"/>
  <c r="B355" i="59"/>
  <c r="B354" i="59"/>
  <c r="B353" i="59"/>
  <c r="B352" i="59"/>
  <c r="B351" i="59"/>
  <c r="B350" i="59"/>
  <c r="B349" i="59"/>
  <c r="B348" i="59"/>
  <c r="B347" i="59"/>
  <c r="B346" i="59"/>
  <c r="B345" i="59"/>
  <c r="B344" i="59"/>
  <c r="B343" i="59"/>
  <c r="B338" i="59"/>
  <c r="B337" i="59"/>
  <c r="B336" i="59"/>
  <c r="B335" i="59"/>
  <c r="B334" i="59"/>
  <c r="B333" i="59"/>
  <c r="B332" i="59"/>
  <c r="B331" i="59"/>
  <c r="B330" i="59"/>
  <c r="B329" i="59"/>
  <c r="B328" i="59"/>
  <c r="B327" i="59"/>
  <c r="B326" i="59"/>
  <c r="B325" i="59"/>
  <c r="B324" i="59"/>
  <c r="B323" i="59"/>
  <c r="B322" i="59"/>
  <c r="B321" i="59"/>
  <c r="B320" i="59"/>
  <c r="B319" i="59"/>
  <c r="B318" i="59"/>
  <c r="B313" i="59"/>
  <c r="B312" i="59"/>
  <c r="B311" i="59"/>
  <c r="B310" i="59"/>
  <c r="B309" i="59"/>
  <c r="B308" i="59"/>
  <c r="B307" i="59"/>
  <c r="B306" i="59"/>
  <c r="B305" i="59"/>
  <c r="B304" i="59"/>
  <c r="B303" i="59"/>
  <c r="B302" i="59"/>
  <c r="B301" i="59"/>
  <c r="B300" i="59"/>
  <c r="B299" i="59"/>
  <c r="B298" i="59"/>
  <c r="B297" i="59"/>
  <c r="B296" i="59"/>
  <c r="B295" i="59"/>
  <c r="B294" i="59"/>
  <c r="B293" i="59"/>
  <c r="B288" i="59"/>
  <c r="B287" i="59"/>
  <c r="B286" i="59"/>
  <c r="B285" i="59"/>
  <c r="B284" i="59"/>
  <c r="B283" i="59"/>
  <c r="B282" i="59"/>
  <c r="B281" i="59"/>
  <c r="B280" i="59"/>
  <c r="B279" i="59"/>
  <c r="B278" i="59"/>
  <c r="B277" i="59"/>
  <c r="B276" i="59"/>
  <c r="B275" i="59"/>
  <c r="B274" i="59"/>
  <c r="B273" i="59"/>
  <c r="B272" i="59"/>
  <c r="B271" i="59"/>
  <c r="B270" i="59"/>
  <c r="B269" i="59"/>
  <c r="B268" i="59"/>
  <c r="B263" i="59"/>
  <c r="B262" i="59"/>
  <c r="B261" i="59"/>
  <c r="B260" i="59"/>
  <c r="B259" i="59"/>
  <c r="B258" i="59"/>
  <c r="B257" i="59"/>
  <c r="B256" i="59"/>
  <c r="B255" i="59"/>
  <c r="B254" i="59"/>
  <c r="B253" i="59"/>
  <c r="B252" i="59"/>
  <c r="B251" i="59"/>
  <c r="B250" i="59"/>
  <c r="B249" i="59"/>
  <c r="B248" i="59"/>
  <c r="B247" i="59"/>
  <c r="B246" i="59"/>
  <c r="B245" i="59"/>
  <c r="B244" i="59"/>
  <c r="B243" i="59"/>
  <c r="B238" i="59"/>
  <c r="B237" i="59"/>
  <c r="B236" i="59"/>
  <c r="B235" i="59"/>
  <c r="B234" i="59"/>
  <c r="B233" i="59"/>
  <c r="B232" i="59"/>
  <c r="B231" i="59"/>
  <c r="B230" i="59"/>
  <c r="B229" i="59"/>
  <c r="B228" i="59"/>
  <c r="B227" i="59"/>
  <c r="B226" i="59"/>
  <c r="B225" i="59"/>
  <c r="B224" i="59"/>
  <c r="B223" i="59"/>
  <c r="B222" i="59"/>
  <c r="B221" i="59"/>
  <c r="B220" i="59"/>
  <c r="B219" i="59"/>
  <c r="B218" i="59"/>
  <c r="B213" i="59"/>
  <c r="B212" i="59"/>
  <c r="B211" i="59"/>
  <c r="B210" i="59"/>
  <c r="B209" i="59"/>
  <c r="B208" i="59"/>
  <c r="B207" i="59"/>
  <c r="B206" i="59"/>
  <c r="B205" i="59"/>
  <c r="B204" i="59"/>
  <c r="B203" i="59"/>
  <c r="B202" i="59"/>
  <c r="B201" i="59"/>
  <c r="B200" i="59"/>
  <c r="B199" i="59"/>
  <c r="B198" i="59"/>
  <c r="B197" i="59"/>
  <c r="B196" i="59"/>
  <c r="B195" i="59"/>
  <c r="B194" i="59"/>
  <c r="B193" i="59"/>
  <c r="B188" i="59"/>
  <c r="B187" i="59"/>
  <c r="B186" i="59"/>
  <c r="B185" i="59"/>
  <c r="B184" i="59"/>
  <c r="B183" i="59"/>
  <c r="B182" i="59"/>
  <c r="B181" i="59"/>
  <c r="B180" i="59"/>
  <c r="B179" i="59"/>
  <c r="B178" i="59"/>
  <c r="B177" i="59"/>
  <c r="B176" i="59"/>
  <c r="B175" i="59"/>
  <c r="B174" i="59"/>
  <c r="B173" i="59"/>
  <c r="B172" i="59"/>
  <c r="B171" i="59"/>
  <c r="B170" i="59"/>
  <c r="B169" i="59"/>
  <c r="B168" i="59"/>
  <c r="B163" i="59"/>
  <c r="B162" i="59"/>
  <c r="B161" i="59"/>
  <c r="B160" i="59"/>
  <c r="B159" i="59"/>
  <c r="B158" i="59"/>
  <c r="B157" i="59"/>
  <c r="B156" i="59"/>
  <c r="B155" i="59"/>
  <c r="B154" i="59"/>
  <c r="B153" i="59"/>
  <c r="B152" i="59"/>
  <c r="B151" i="59"/>
  <c r="B150" i="59"/>
  <c r="B149" i="59"/>
  <c r="B148" i="59"/>
  <c r="B147" i="59"/>
  <c r="B146" i="59"/>
  <c r="B145" i="59"/>
  <c r="B144" i="59"/>
  <c r="B143" i="59"/>
  <c r="B136" i="59"/>
  <c r="B135" i="59"/>
  <c r="B134" i="59"/>
  <c r="B133" i="59"/>
  <c r="B132" i="59"/>
  <c r="B131" i="59"/>
  <c r="B130" i="59"/>
  <c r="B129" i="59"/>
  <c r="B128" i="59"/>
  <c r="B127" i="59"/>
  <c r="B126" i="59"/>
  <c r="B125" i="59"/>
  <c r="B124" i="59"/>
  <c r="B123" i="59"/>
  <c r="B122" i="59"/>
  <c r="B121" i="59"/>
  <c r="B120" i="59"/>
  <c r="B119" i="59"/>
  <c r="B118" i="59"/>
  <c r="B117" i="59"/>
  <c r="B116" i="59"/>
  <c r="B111" i="59"/>
  <c r="B110" i="59"/>
  <c r="B109" i="59"/>
  <c r="B108" i="59"/>
  <c r="B107" i="59"/>
  <c r="B106" i="59"/>
  <c r="B105" i="59"/>
  <c r="B104" i="59"/>
  <c r="B103" i="59"/>
  <c r="B102" i="59"/>
  <c r="B101" i="59"/>
  <c r="B100" i="59"/>
  <c r="B99" i="59"/>
  <c r="B98" i="59"/>
  <c r="B97" i="59"/>
  <c r="B96" i="59"/>
  <c r="B95" i="59"/>
  <c r="B94" i="59"/>
  <c r="B93" i="59"/>
  <c r="B92" i="59"/>
  <c r="B91" i="59"/>
  <c r="B81" i="59"/>
  <c r="B80" i="59"/>
  <c r="B79" i="59"/>
  <c r="B78" i="59"/>
  <c r="B77" i="59"/>
  <c r="B76" i="59"/>
  <c r="B75" i="59"/>
  <c r="B74" i="59"/>
  <c r="B73" i="59"/>
  <c r="B72" i="59"/>
  <c r="B71" i="59"/>
  <c r="B70" i="59"/>
  <c r="B69" i="59"/>
  <c r="B68" i="59"/>
  <c r="B67" i="59"/>
  <c r="B66" i="59"/>
  <c r="B65" i="59"/>
  <c r="B64" i="59"/>
  <c r="B63" i="59"/>
  <c r="B62" i="59"/>
  <c r="B61" i="59"/>
  <c r="H162" i="57"/>
  <c r="G162" i="57"/>
  <c r="F162" i="57"/>
  <c r="E162" i="57"/>
  <c r="D162" i="57"/>
  <c r="C162" i="57"/>
  <c r="H161" i="57"/>
  <c r="G161" i="57"/>
  <c r="F161" i="57"/>
  <c r="E161" i="57"/>
  <c r="D161" i="57"/>
  <c r="C161" i="57"/>
  <c r="H160" i="57"/>
  <c r="G160" i="57"/>
  <c r="F160" i="57"/>
  <c r="E160" i="57"/>
  <c r="D160" i="57"/>
  <c r="C160" i="57"/>
  <c r="H159" i="57"/>
  <c r="G159" i="57"/>
  <c r="F159" i="57"/>
  <c r="E159" i="57"/>
  <c r="D159" i="57"/>
  <c r="C159" i="57"/>
  <c r="H158" i="57"/>
  <c r="G158" i="57"/>
  <c r="E158" i="57"/>
  <c r="D158" i="57"/>
  <c r="C158" i="57"/>
  <c r="H157" i="57"/>
  <c r="G157" i="57"/>
  <c r="F157" i="57"/>
  <c r="E157" i="57"/>
  <c r="D157" i="57"/>
  <c r="C157" i="57"/>
  <c r="H156" i="57"/>
  <c r="G156" i="57"/>
  <c r="F156" i="57"/>
  <c r="E156" i="57"/>
  <c r="D156" i="57"/>
  <c r="C156" i="57"/>
  <c r="H155" i="57"/>
  <c r="G155" i="57"/>
  <c r="F155" i="57"/>
  <c r="E155" i="57"/>
  <c r="D155" i="57"/>
  <c r="C155" i="57"/>
  <c r="H154" i="57"/>
  <c r="G154" i="57"/>
  <c r="F154" i="57"/>
  <c r="E154" i="57"/>
  <c r="D154" i="57"/>
  <c r="H153" i="57"/>
  <c r="G153" i="57"/>
  <c r="F153" i="57"/>
  <c r="E153" i="57"/>
  <c r="D153" i="57"/>
  <c r="H152" i="57"/>
  <c r="G152" i="57"/>
  <c r="F152" i="57"/>
  <c r="D152" i="57"/>
  <c r="H151" i="57"/>
  <c r="G151" i="57"/>
  <c r="F151" i="57"/>
  <c r="E151" i="57"/>
  <c r="D151" i="57"/>
  <c r="H150" i="57"/>
  <c r="G150" i="57"/>
  <c r="F150" i="57"/>
  <c r="E150" i="57"/>
  <c r="D150" i="57"/>
  <c r="H149" i="57"/>
  <c r="G149" i="57"/>
  <c r="F149" i="57"/>
  <c r="E149" i="57"/>
  <c r="D149" i="57"/>
  <c r="H148" i="57"/>
  <c r="G148" i="57"/>
  <c r="F148" i="57"/>
  <c r="E148" i="57"/>
  <c r="D148" i="57"/>
  <c r="H147" i="57"/>
  <c r="G147" i="57"/>
  <c r="F147" i="57"/>
  <c r="E147" i="57"/>
  <c r="D147" i="57"/>
  <c r="H146" i="57"/>
  <c r="G146" i="57"/>
  <c r="F146" i="57"/>
  <c r="E146" i="57"/>
  <c r="H145" i="57"/>
  <c r="G145" i="57"/>
  <c r="F145" i="57"/>
  <c r="E145" i="57"/>
  <c r="D145" i="57"/>
  <c r="G144" i="57"/>
  <c r="F144" i="57"/>
  <c r="E144" i="57"/>
  <c r="D144" i="57"/>
  <c r="H143" i="57"/>
  <c r="G143" i="57"/>
  <c r="F143" i="57"/>
  <c r="E143" i="57"/>
  <c r="D143" i="57"/>
  <c r="H140" i="57"/>
  <c r="H141" i="57" s="1"/>
  <c r="F110" i="57"/>
  <c r="E110" i="57"/>
  <c r="D110" i="57"/>
  <c r="F109" i="57"/>
  <c r="E109" i="57"/>
  <c r="D109" i="57"/>
  <c r="C109" i="57"/>
  <c r="F108" i="57"/>
  <c r="E108" i="57"/>
  <c r="D108" i="57"/>
  <c r="C108" i="57"/>
  <c r="F107" i="57"/>
  <c r="E107" i="57"/>
  <c r="D107" i="57"/>
  <c r="C107" i="57"/>
  <c r="F106" i="57"/>
  <c r="E106" i="57"/>
  <c r="D106" i="57"/>
  <c r="C106" i="57"/>
  <c r="F105" i="57"/>
  <c r="E105" i="57"/>
  <c r="D105" i="57"/>
  <c r="C105" i="57"/>
  <c r="F104" i="57"/>
  <c r="E104" i="57"/>
  <c r="D104" i="57"/>
  <c r="C104" i="57"/>
  <c r="F103" i="57"/>
  <c r="E103" i="57"/>
  <c r="D103" i="57"/>
  <c r="C103" i="57"/>
  <c r="E102" i="57"/>
  <c r="D102" i="57"/>
  <c r="C102" i="57"/>
  <c r="F101" i="57"/>
  <c r="E101" i="57"/>
  <c r="D101" i="57"/>
  <c r="C101" i="57"/>
  <c r="F100" i="57"/>
  <c r="E100" i="57"/>
  <c r="D100" i="57"/>
  <c r="C100" i="57"/>
  <c r="F99" i="57"/>
  <c r="E99" i="57"/>
  <c r="D99" i="57"/>
  <c r="C99" i="57"/>
  <c r="F98" i="57"/>
  <c r="E98" i="57"/>
  <c r="D98" i="57"/>
  <c r="C98" i="57"/>
  <c r="F97" i="57"/>
  <c r="E97" i="57"/>
  <c r="D97" i="57"/>
  <c r="C97" i="57"/>
  <c r="G96" i="57"/>
  <c r="F96" i="57"/>
  <c r="D96" i="57"/>
  <c r="C96" i="57"/>
  <c r="G95" i="57"/>
  <c r="F95" i="57"/>
  <c r="E95" i="57"/>
  <c r="D95" i="57"/>
  <c r="C95" i="57"/>
  <c r="G94" i="57"/>
  <c r="F94" i="57"/>
  <c r="E94" i="57"/>
  <c r="D94" i="57"/>
  <c r="C94" i="57"/>
  <c r="G93" i="57"/>
  <c r="F93" i="57"/>
  <c r="E93" i="57"/>
  <c r="D93" i="57"/>
  <c r="C93" i="57"/>
  <c r="G92" i="57"/>
  <c r="F92" i="57"/>
  <c r="E92" i="57"/>
  <c r="D92" i="57"/>
  <c r="C92" i="57"/>
  <c r="G91" i="57"/>
  <c r="F91" i="57"/>
  <c r="E91" i="57"/>
  <c r="D91" i="57"/>
  <c r="C91" i="57"/>
  <c r="G80" i="57"/>
  <c r="F80" i="57"/>
  <c r="E80" i="57"/>
  <c r="D80" i="57"/>
  <c r="G79" i="57"/>
  <c r="F79" i="57"/>
  <c r="E79" i="57"/>
  <c r="D79" i="57"/>
  <c r="C79" i="57"/>
  <c r="F78" i="57"/>
  <c r="E78" i="57"/>
  <c r="D78" i="57"/>
  <c r="C78" i="57"/>
  <c r="G77" i="57"/>
  <c r="F77" i="57"/>
  <c r="E77" i="57"/>
  <c r="D77" i="57"/>
  <c r="C77" i="57"/>
  <c r="G76" i="57"/>
  <c r="F76" i="57"/>
  <c r="E76" i="57"/>
  <c r="D76" i="57"/>
  <c r="C76" i="57"/>
  <c r="G75" i="57"/>
  <c r="F75" i="57"/>
  <c r="E75" i="57"/>
  <c r="D75" i="57"/>
  <c r="C75" i="57"/>
  <c r="G74" i="57"/>
  <c r="F74" i="57"/>
  <c r="E74" i="57"/>
  <c r="D74" i="57"/>
  <c r="C74" i="57"/>
  <c r="G73" i="57"/>
  <c r="F73" i="57"/>
  <c r="E73" i="57"/>
  <c r="D73" i="57"/>
  <c r="C73" i="57"/>
  <c r="G72" i="57"/>
  <c r="E72" i="57"/>
  <c r="D72" i="57"/>
  <c r="C72" i="57"/>
  <c r="G71" i="57"/>
  <c r="F71" i="57"/>
  <c r="E71" i="57"/>
  <c r="D71" i="57"/>
  <c r="C71" i="57"/>
  <c r="G70" i="57"/>
  <c r="F70" i="57"/>
  <c r="E70" i="57"/>
  <c r="D70" i="57"/>
  <c r="C70" i="57"/>
  <c r="G69" i="57"/>
  <c r="F69" i="57"/>
  <c r="E69" i="57"/>
  <c r="D69" i="57"/>
  <c r="C69" i="57"/>
  <c r="G68" i="57"/>
  <c r="F68" i="57"/>
  <c r="E68" i="57"/>
  <c r="D68" i="57"/>
  <c r="C68" i="57"/>
  <c r="G67" i="57"/>
  <c r="F67" i="57"/>
  <c r="E67" i="57"/>
  <c r="D67" i="57"/>
  <c r="C67" i="57"/>
  <c r="G66" i="57"/>
  <c r="F66" i="57"/>
  <c r="D66" i="57"/>
  <c r="C66" i="57"/>
  <c r="G65" i="57"/>
  <c r="F65" i="57"/>
  <c r="E65" i="57"/>
  <c r="D65" i="57"/>
  <c r="C65" i="57"/>
  <c r="G64" i="57"/>
  <c r="F64" i="57"/>
  <c r="E64" i="57"/>
  <c r="D64" i="57"/>
  <c r="C64" i="57"/>
  <c r="G63" i="57"/>
  <c r="F63" i="57"/>
  <c r="E63" i="57"/>
  <c r="D63" i="57"/>
  <c r="C63" i="57"/>
  <c r="G62" i="57"/>
  <c r="F62" i="57"/>
  <c r="E62" i="57"/>
  <c r="D62" i="57"/>
  <c r="C62" i="57"/>
  <c r="G61" i="57"/>
  <c r="F61" i="57"/>
  <c r="E61" i="57"/>
  <c r="D61" i="57"/>
  <c r="C61" i="57"/>
  <c r="G51" i="57"/>
  <c r="G312" i="57" s="1"/>
  <c r="G362" i="57" s="1"/>
  <c r="F51" i="57"/>
  <c r="F312" i="57" s="1"/>
  <c r="F362" i="57" s="1"/>
  <c r="E51" i="57"/>
  <c r="E312" i="57" s="1"/>
  <c r="E362" i="57" s="1"/>
  <c r="D51" i="57"/>
  <c r="C51" i="57"/>
  <c r="G50" i="57"/>
  <c r="G311" i="57" s="1"/>
  <c r="G361" i="57" s="1"/>
  <c r="F50" i="57"/>
  <c r="F311" i="57" s="1"/>
  <c r="F361" i="57" s="1"/>
  <c r="E50" i="57"/>
  <c r="D50" i="57"/>
  <c r="C50" i="57"/>
  <c r="G49" i="57"/>
  <c r="G310" i="57" s="1"/>
  <c r="G360" i="57" s="1"/>
  <c r="F49" i="57"/>
  <c r="F310" i="57" s="1"/>
  <c r="F360" i="57" s="1"/>
  <c r="E49" i="57"/>
  <c r="E310" i="57" s="1"/>
  <c r="E360" i="57" s="1"/>
  <c r="D49" i="57"/>
  <c r="C49" i="57"/>
  <c r="G48" i="57"/>
  <c r="G309" i="57" s="1"/>
  <c r="G359" i="57" s="1"/>
  <c r="F48" i="57"/>
  <c r="F309" i="57" s="1"/>
  <c r="F359" i="57" s="1"/>
  <c r="E48" i="57"/>
  <c r="E309" i="57" s="1"/>
  <c r="E359" i="57" s="1"/>
  <c r="D48" i="57"/>
  <c r="D309" i="57" s="1"/>
  <c r="D359" i="57" s="1"/>
  <c r="C48" i="57"/>
  <c r="G47" i="57"/>
  <c r="G308" i="57" s="1"/>
  <c r="G358" i="57" s="1"/>
  <c r="F47" i="57"/>
  <c r="F308" i="57" s="1"/>
  <c r="F358" i="57" s="1"/>
  <c r="E47" i="57"/>
  <c r="D47" i="57"/>
  <c r="G46" i="57"/>
  <c r="G307" i="57" s="1"/>
  <c r="G357" i="57" s="1"/>
  <c r="F46" i="57"/>
  <c r="F307" i="57" s="1"/>
  <c r="F357" i="57" s="1"/>
  <c r="E46" i="57"/>
  <c r="E307" i="57" s="1"/>
  <c r="E357" i="57" s="1"/>
  <c r="D46" i="57"/>
  <c r="D307" i="57" s="1"/>
  <c r="D357" i="57" s="1"/>
  <c r="C46" i="57"/>
  <c r="F45" i="57"/>
  <c r="F306" i="57" s="1"/>
  <c r="F356" i="57" s="1"/>
  <c r="E45" i="57"/>
  <c r="D45" i="57"/>
  <c r="C45" i="57"/>
  <c r="G44" i="57"/>
  <c r="G305" i="57" s="1"/>
  <c r="G355" i="57" s="1"/>
  <c r="F44" i="57"/>
  <c r="F305" i="57" s="1"/>
  <c r="F355" i="57" s="1"/>
  <c r="E44" i="57"/>
  <c r="E305" i="57" s="1"/>
  <c r="E355" i="57" s="1"/>
  <c r="D44" i="57"/>
  <c r="D305" i="57" s="1"/>
  <c r="D355" i="57" s="1"/>
  <c r="C44" i="57"/>
  <c r="G43" i="57"/>
  <c r="G304" i="57" s="1"/>
  <c r="G354" i="57" s="1"/>
  <c r="F43" i="57"/>
  <c r="F304" i="57" s="1"/>
  <c r="F354" i="57" s="1"/>
  <c r="E43" i="57"/>
  <c r="E304" i="57" s="1"/>
  <c r="E354" i="57" s="1"/>
  <c r="D43" i="57"/>
  <c r="C43" i="57"/>
  <c r="G42" i="57"/>
  <c r="G303" i="57" s="1"/>
  <c r="G353" i="57" s="1"/>
  <c r="F42" i="57"/>
  <c r="F303" i="57" s="1"/>
  <c r="F353" i="57" s="1"/>
  <c r="E42" i="57"/>
  <c r="E303" i="57" s="1"/>
  <c r="E353" i="57" s="1"/>
  <c r="D42" i="57"/>
  <c r="D303" i="57" s="1"/>
  <c r="D353" i="57" s="1"/>
  <c r="C42" i="57"/>
  <c r="G41" i="57"/>
  <c r="G302" i="57" s="1"/>
  <c r="G352" i="57" s="1"/>
  <c r="F41" i="57"/>
  <c r="F302" i="57" s="1"/>
  <c r="F352" i="57" s="1"/>
  <c r="E41" i="57"/>
  <c r="E302" i="57" s="1"/>
  <c r="E352" i="57" s="1"/>
  <c r="D41" i="57"/>
  <c r="D302" i="57" s="1"/>
  <c r="D352" i="57" s="1"/>
  <c r="C41" i="57"/>
  <c r="G40" i="57"/>
  <c r="G301" i="57" s="1"/>
  <c r="G351" i="57" s="1"/>
  <c r="F40" i="57"/>
  <c r="F301" i="57" s="1"/>
  <c r="F351" i="57" s="1"/>
  <c r="E40" i="57"/>
  <c r="E301" i="57" s="1"/>
  <c r="E351" i="57" s="1"/>
  <c r="D40" i="57"/>
  <c r="C40" i="57"/>
  <c r="G39" i="57"/>
  <c r="G300" i="57" s="1"/>
  <c r="G350" i="57" s="1"/>
  <c r="E39" i="57"/>
  <c r="E300" i="57" s="1"/>
  <c r="E350" i="57" s="1"/>
  <c r="D39" i="57"/>
  <c r="D300" i="57" s="1"/>
  <c r="D350" i="57" s="1"/>
  <c r="C39" i="57"/>
  <c r="G38" i="57"/>
  <c r="G299" i="57" s="1"/>
  <c r="G349" i="57" s="1"/>
  <c r="F38" i="57"/>
  <c r="F299" i="57" s="1"/>
  <c r="F349" i="57" s="1"/>
  <c r="E38" i="57"/>
  <c r="D38" i="57"/>
  <c r="C38" i="57"/>
  <c r="G37" i="57"/>
  <c r="G298" i="57" s="1"/>
  <c r="G348" i="57" s="1"/>
  <c r="F37" i="57"/>
  <c r="F298" i="57" s="1"/>
  <c r="F348" i="57" s="1"/>
  <c r="E37" i="57"/>
  <c r="D37" i="57"/>
  <c r="C37" i="57"/>
  <c r="G36" i="57"/>
  <c r="G297" i="57" s="1"/>
  <c r="G347" i="57" s="1"/>
  <c r="F36" i="57"/>
  <c r="F297" i="57" s="1"/>
  <c r="F347" i="57" s="1"/>
  <c r="E36" i="57"/>
  <c r="D36" i="57"/>
  <c r="C36" i="57"/>
  <c r="G35" i="57"/>
  <c r="G296" i="57" s="1"/>
  <c r="G346" i="57" s="1"/>
  <c r="F35" i="57"/>
  <c r="E35" i="57"/>
  <c r="D35" i="57"/>
  <c r="C35" i="57"/>
  <c r="G34" i="57"/>
  <c r="G295" i="57" s="1"/>
  <c r="G345" i="57" s="1"/>
  <c r="F34" i="57"/>
  <c r="F295" i="57" s="1"/>
  <c r="F345" i="57" s="1"/>
  <c r="E34" i="57"/>
  <c r="E295" i="57" s="1"/>
  <c r="E345" i="57" s="1"/>
  <c r="D34" i="57"/>
  <c r="C34" i="57"/>
  <c r="G33" i="57"/>
  <c r="G294" i="57" s="1"/>
  <c r="G344" i="57" s="1"/>
  <c r="F33" i="57"/>
  <c r="F294" i="57" s="1"/>
  <c r="F344" i="57" s="1"/>
  <c r="D33" i="57"/>
  <c r="C33" i="57"/>
  <c r="G32" i="57"/>
  <c r="F32" i="57"/>
  <c r="E32" i="57"/>
  <c r="D32" i="57"/>
  <c r="C32" i="57"/>
  <c r="H28" i="57"/>
  <c r="G28" i="57"/>
  <c r="D28" i="57"/>
  <c r="G25" i="57"/>
  <c r="F25" i="57"/>
  <c r="E25" i="57"/>
  <c r="D25" i="57"/>
  <c r="C25" i="57"/>
  <c r="F17" i="57"/>
  <c r="H17" i="57" s="1"/>
  <c r="H215" i="57" s="1"/>
  <c r="F16" i="57"/>
  <c r="F15" i="57"/>
  <c r="H15" i="57" s="1"/>
  <c r="H190" i="57" s="1"/>
  <c r="F14" i="57"/>
  <c r="H14" i="57" s="1"/>
  <c r="F13" i="57"/>
  <c r="B363" i="57"/>
  <c r="B362" i="57"/>
  <c r="B361" i="57"/>
  <c r="B360" i="57"/>
  <c r="B359" i="57"/>
  <c r="B358" i="57"/>
  <c r="B357" i="57"/>
  <c r="B356" i="57"/>
  <c r="B355" i="57"/>
  <c r="B354" i="57"/>
  <c r="B353" i="57"/>
  <c r="B352" i="57"/>
  <c r="B351" i="57"/>
  <c r="B350" i="57"/>
  <c r="B349" i="57"/>
  <c r="B348" i="57"/>
  <c r="B347" i="57"/>
  <c r="B346" i="57"/>
  <c r="B345" i="57"/>
  <c r="B344" i="57"/>
  <c r="B343" i="57"/>
  <c r="B338" i="57"/>
  <c r="B337" i="57"/>
  <c r="B336" i="57"/>
  <c r="B335" i="57"/>
  <c r="B334" i="57"/>
  <c r="B333" i="57"/>
  <c r="B332" i="57"/>
  <c r="B331" i="57"/>
  <c r="B330" i="57"/>
  <c r="B329" i="57"/>
  <c r="B328" i="57"/>
  <c r="B327" i="57"/>
  <c r="B326" i="57"/>
  <c r="B325" i="57"/>
  <c r="B324" i="57"/>
  <c r="B323" i="57"/>
  <c r="B322" i="57"/>
  <c r="B321" i="57"/>
  <c r="B320" i="57"/>
  <c r="B319" i="57"/>
  <c r="B318" i="57"/>
  <c r="B313" i="57"/>
  <c r="B312" i="57"/>
  <c r="B311" i="57"/>
  <c r="B310" i="57"/>
  <c r="B309" i="57"/>
  <c r="B308" i="57"/>
  <c r="B307" i="57"/>
  <c r="B306" i="57"/>
  <c r="B305" i="57"/>
  <c r="B304" i="57"/>
  <c r="B303" i="57"/>
  <c r="B302" i="57"/>
  <c r="B301" i="57"/>
  <c r="B300" i="57"/>
  <c r="B299" i="57"/>
  <c r="B298" i="57"/>
  <c r="B297" i="57"/>
  <c r="B296" i="57"/>
  <c r="B295" i="57"/>
  <c r="B294" i="57"/>
  <c r="B293" i="57"/>
  <c r="B288" i="57"/>
  <c r="B287" i="57"/>
  <c r="B286" i="57"/>
  <c r="B285" i="57"/>
  <c r="B284" i="57"/>
  <c r="B283" i="57"/>
  <c r="B282" i="57"/>
  <c r="B281" i="57"/>
  <c r="B280" i="57"/>
  <c r="B279" i="57"/>
  <c r="B278" i="57"/>
  <c r="B277" i="57"/>
  <c r="B276" i="57"/>
  <c r="B275" i="57"/>
  <c r="B274" i="57"/>
  <c r="B273" i="57"/>
  <c r="B272" i="57"/>
  <c r="B271" i="57"/>
  <c r="B270" i="57"/>
  <c r="B269" i="57"/>
  <c r="B268" i="57"/>
  <c r="B263" i="57"/>
  <c r="B262" i="57"/>
  <c r="B261" i="57"/>
  <c r="B260" i="57"/>
  <c r="B259" i="57"/>
  <c r="B258" i="57"/>
  <c r="B257" i="57"/>
  <c r="B256" i="57"/>
  <c r="B255" i="57"/>
  <c r="B254" i="57"/>
  <c r="B253" i="57"/>
  <c r="B252" i="57"/>
  <c r="B251" i="57"/>
  <c r="B250" i="57"/>
  <c r="B249" i="57"/>
  <c r="B248" i="57"/>
  <c r="B247" i="57"/>
  <c r="B246" i="57"/>
  <c r="B245" i="57"/>
  <c r="B244" i="57"/>
  <c r="B243" i="57"/>
  <c r="B238" i="57"/>
  <c r="B237" i="57"/>
  <c r="B236" i="57"/>
  <c r="B235" i="57"/>
  <c r="B234" i="57"/>
  <c r="B233" i="57"/>
  <c r="B232" i="57"/>
  <c r="B231" i="57"/>
  <c r="B230" i="57"/>
  <c r="B229" i="57"/>
  <c r="B228" i="57"/>
  <c r="B227" i="57"/>
  <c r="B226" i="57"/>
  <c r="B225" i="57"/>
  <c r="B224" i="57"/>
  <c r="B223" i="57"/>
  <c r="B222" i="57"/>
  <c r="B221" i="57"/>
  <c r="B220" i="57"/>
  <c r="B219" i="57"/>
  <c r="B218" i="57"/>
  <c r="B213" i="57"/>
  <c r="B212" i="57"/>
  <c r="B211" i="57"/>
  <c r="B210" i="57"/>
  <c r="B209" i="57"/>
  <c r="B208" i="57"/>
  <c r="B207" i="57"/>
  <c r="B206" i="57"/>
  <c r="B205" i="57"/>
  <c r="B204" i="57"/>
  <c r="B203" i="57"/>
  <c r="B202" i="57"/>
  <c r="B201" i="57"/>
  <c r="B200" i="57"/>
  <c r="B199" i="57"/>
  <c r="B198" i="57"/>
  <c r="B197" i="57"/>
  <c r="B196" i="57"/>
  <c r="B195" i="57"/>
  <c r="B194" i="57"/>
  <c r="B193" i="57"/>
  <c r="B188" i="57"/>
  <c r="B187" i="57"/>
  <c r="B186" i="57"/>
  <c r="B185" i="57"/>
  <c r="B184" i="57"/>
  <c r="B183" i="57"/>
  <c r="B182" i="57"/>
  <c r="B181" i="57"/>
  <c r="B180" i="57"/>
  <c r="B179" i="57"/>
  <c r="B178" i="57"/>
  <c r="B177" i="57"/>
  <c r="B176" i="57"/>
  <c r="B175" i="57"/>
  <c r="B174" i="57"/>
  <c r="B173" i="57"/>
  <c r="B172" i="57"/>
  <c r="B171" i="57"/>
  <c r="B170" i="57"/>
  <c r="B169" i="57"/>
  <c r="B168" i="57"/>
  <c r="B163" i="57"/>
  <c r="B162" i="57"/>
  <c r="B161" i="57"/>
  <c r="B160" i="57"/>
  <c r="B159" i="57"/>
  <c r="B158" i="57"/>
  <c r="B157" i="57"/>
  <c r="B156" i="57"/>
  <c r="B155" i="57"/>
  <c r="B154" i="57"/>
  <c r="B153" i="57"/>
  <c r="B152" i="57"/>
  <c r="B151" i="57"/>
  <c r="B150" i="57"/>
  <c r="B149" i="57"/>
  <c r="B148" i="57"/>
  <c r="B147" i="57"/>
  <c r="B146" i="57"/>
  <c r="B145" i="57"/>
  <c r="B144" i="57"/>
  <c r="B143" i="57"/>
  <c r="B136" i="57"/>
  <c r="B135" i="57"/>
  <c r="B134" i="57"/>
  <c r="B133" i="57"/>
  <c r="B132" i="57"/>
  <c r="B131" i="57"/>
  <c r="B130" i="57"/>
  <c r="B129" i="57"/>
  <c r="B128" i="57"/>
  <c r="B127" i="57"/>
  <c r="B126" i="57"/>
  <c r="B125" i="57"/>
  <c r="B124" i="57"/>
  <c r="B123" i="57"/>
  <c r="B122" i="57"/>
  <c r="B121" i="57"/>
  <c r="B120" i="57"/>
  <c r="B119" i="57"/>
  <c r="B118" i="57"/>
  <c r="B117" i="57"/>
  <c r="B116" i="57"/>
  <c r="B111" i="57"/>
  <c r="B110" i="57"/>
  <c r="B109" i="57"/>
  <c r="B108" i="57"/>
  <c r="B107" i="57"/>
  <c r="B106" i="57"/>
  <c r="B105" i="57"/>
  <c r="B104" i="57"/>
  <c r="B103" i="57"/>
  <c r="B102" i="57"/>
  <c r="B101" i="57"/>
  <c r="B100" i="57"/>
  <c r="B99" i="57"/>
  <c r="B98" i="57"/>
  <c r="B97" i="57"/>
  <c r="B96" i="57"/>
  <c r="B95" i="57"/>
  <c r="B94" i="57"/>
  <c r="B93" i="57"/>
  <c r="B92" i="57"/>
  <c r="B91" i="57"/>
  <c r="B81" i="57"/>
  <c r="B80" i="57"/>
  <c r="B79" i="57"/>
  <c r="B78" i="57"/>
  <c r="B77" i="57"/>
  <c r="B76" i="57"/>
  <c r="B75" i="57"/>
  <c r="B74" i="57"/>
  <c r="B73" i="57"/>
  <c r="B72" i="57"/>
  <c r="B71" i="57"/>
  <c r="B70" i="57"/>
  <c r="B69" i="57"/>
  <c r="B68" i="57"/>
  <c r="B67" i="57"/>
  <c r="B66" i="57"/>
  <c r="B65" i="57"/>
  <c r="B64" i="57"/>
  <c r="B63" i="57"/>
  <c r="B62" i="57"/>
  <c r="B61" i="57"/>
  <c r="H21" i="57"/>
  <c r="G21" i="57"/>
  <c r="C131" i="59" l="1"/>
  <c r="C135" i="59"/>
  <c r="C131" i="57"/>
  <c r="C133" i="59"/>
  <c r="G124" i="59"/>
  <c r="E129" i="57"/>
  <c r="F125" i="59"/>
  <c r="H16" i="57"/>
  <c r="H240" i="57" s="1"/>
  <c r="C134" i="57"/>
  <c r="G122" i="59"/>
  <c r="E134" i="59"/>
  <c r="H16" i="59"/>
  <c r="H240" i="59" s="1"/>
  <c r="G126" i="59"/>
  <c r="C129" i="59"/>
  <c r="G122" i="57"/>
  <c r="G124" i="57"/>
  <c r="G126" i="57"/>
  <c r="G127" i="57"/>
  <c r="G129" i="57"/>
  <c r="G131" i="57"/>
  <c r="G115" i="46"/>
  <c r="G91" i="46" s="1"/>
  <c r="E21" i="44"/>
  <c r="G33" i="44"/>
  <c r="E49" i="44"/>
  <c r="G61" i="44"/>
  <c r="E74" i="44"/>
  <c r="C88" i="44"/>
  <c r="G76" i="44"/>
  <c r="G78" i="44"/>
  <c r="G80" i="44"/>
  <c r="G82" i="44"/>
  <c r="G84" i="44"/>
  <c r="G86" i="44"/>
  <c r="F27" i="44"/>
  <c r="C35" i="44"/>
  <c r="F55" i="44"/>
  <c r="C63" i="44"/>
  <c r="F80" i="44"/>
  <c r="G88" i="44"/>
  <c r="G75" i="44"/>
  <c r="G77" i="44"/>
  <c r="G79" i="44"/>
  <c r="G81" i="44"/>
  <c r="G83" i="44"/>
  <c r="G85" i="44"/>
  <c r="G87" i="44"/>
  <c r="G127" i="59"/>
  <c r="G129" i="59"/>
  <c r="G131" i="59"/>
  <c r="E133" i="57"/>
  <c r="G293" i="57"/>
  <c r="G343" i="57" s="1"/>
  <c r="F106" i="49"/>
  <c r="G293" i="59"/>
  <c r="G343" i="59" s="1"/>
  <c r="F293" i="57"/>
  <c r="F343" i="57" s="1"/>
  <c r="E81" i="59"/>
  <c r="F123" i="59"/>
  <c r="F117" i="59"/>
  <c r="F119" i="59"/>
  <c r="D122" i="59"/>
  <c r="F124" i="59"/>
  <c r="D126" i="59"/>
  <c r="D111" i="59"/>
  <c r="H45" i="59"/>
  <c r="G135" i="57"/>
  <c r="D118" i="59"/>
  <c r="D120" i="59"/>
  <c r="F121" i="59"/>
  <c r="D128" i="59"/>
  <c r="F81" i="57"/>
  <c r="C111" i="57"/>
  <c r="C129" i="57"/>
  <c r="E131" i="57"/>
  <c r="C133" i="57"/>
  <c r="E134" i="57"/>
  <c r="D132" i="59"/>
  <c r="G125" i="57"/>
  <c r="G133" i="57"/>
  <c r="C128" i="57"/>
  <c r="C132" i="57"/>
  <c r="F127" i="57"/>
  <c r="C124" i="57"/>
  <c r="F130" i="59"/>
  <c r="G123" i="57"/>
  <c r="G130" i="57"/>
  <c r="I150" i="57"/>
  <c r="H163" i="59"/>
  <c r="D123" i="59"/>
  <c r="D125" i="59"/>
  <c r="D127" i="59"/>
  <c r="E129" i="59"/>
  <c r="E131" i="59"/>
  <c r="E133" i="59"/>
  <c r="C134" i="59"/>
  <c r="C118" i="57"/>
  <c r="G118" i="57"/>
  <c r="C120" i="57"/>
  <c r="E120" i="57"/>
  <c r="G120" i="57"/>
  <c r="G121" i="57"/>
  <c r="E128" i="57"/>
  <c r="C130" i="57"/>
  <c r="E130" i="57"/>
  <c r="E132" i="57"/>
  <c r="E111" i="57"/>
  <c r="H25" i="59"/>
  <c r="H43" i="59"/>
  <c r="H44" i="59"/>
  <c r="H46" i="59"/>
  <c r="H307" i="59" s="1"/>
  <c r="P31" i="48" s="1"/>
  <c r="H47" i="59"/>
  <c r="H48" i="59"/>
  <c r="H309" i="59" s="1"/>
  <c r="R31" i="48" s="1"/>
  <c r="H49" i="59"/>
  <c r="H50" i="59"/>
  <c r="C116" i="59"/>
  <c r="E116" i="59"/>
  <c r="G116" i="59"/>
  <c r="D81" i="59"/>
  <c r="F81" i="59"/>
  <c r="C118" i="59"/>
  <c r="E118" i="59"/>
  <c r="G118" i="59"/>
  <c r="D119" i="59"/>
  <c r="C120" i="59"/>
  <c r="E120" i="59"/>
  <c r="G120" i="59"/>
  <c r="D121" i="59"/>
  <c r="G121" i="59"/>
  <c r="H67" i="59"/>
  <c r="F122" i="59"/>
  <c r="H68" i="59"/>
  <c r="D124" i="59"/>
  <c r="H70" i="59"/>
  <c r="H71" i="59"/>
  <c r="F126" i="59"/>
  <c r="H72" i="59"/>
  <c r="C128" i="59"/>
  <c r="E128" i="59"/>
  <c r="H74" i="59"/>
  <c r="C130" i="59"/>
  <c r="E130" i="59"/>
  <c r="H76" i="59"/>
  <c r="C132" i="59"/>
  <c r="E132" i="59"/>
  <c r="H78" i="59"/>
  <c r="H79" i="59"/>
  <c r="H80" i="59"/>
  <c r="F135" i="59"/>
  <c r="F111" i="59"/>
  <c r="G133" i="59"/>
  <c r="C117" i="57"/>
  <c r="G117" i="57"/>
  <c r="C119" i="57"/>
  <c r="G119" i="57"/>
  <c r="C121" i="57"/>
  <c r="C122" i="57"/>
  <c r="C123" i="57"/>
  <c r="E125" i="57"/>
  <c r="C126" i="57"/>
  <c r="C127" i="57"/>
  <c r="I146" i="57"/>
  <c r="I154" i="57"/>
  <c r="I158" i="57"/>
  <c r="I162" i="57"/>
  <c r="D129" i="59"/>
  <c r="F129" i="59"/>
  <c r="D133" i="59"/>
  <c r="F133" i="59"/>
  <c r="E121" i="57"/>
  <c r="G128" i="57"/>
  <c r="G132" i="57"/>
  <c r="G134" i="57"/>
  <c r="G111" i="57"/>
  <c r="D135" i="59"/>
  <c r="F118" i="59"/>
  <c r="F120" i="59"/>
  <c r="F128" i="59"/>
  <c r="D130" i="59"/>
  <c r="D131" i="59"/>
  <c r="F131" i="59"/>
  <c r="F132" i="59"/>
  <c r="D134" i="59"/>
  <c r="F134" i="59"/>
  <c r="F127" i="59"/>
  <c r="E123" i="57"/>
  <c r="C125" i="57"/>
  <c r="E127" i="57"/>
  <c r="D129" i="57"/>
  <c r="F129" i="57"/>
  <c r="D131" i="57"/>
  <c r="F131" i="57"/>
  <c r="D133" i="57"/>
  <c r="F133" i="57"/>
  <c r="D134" i="57"/>
  <c r="F134" i="57"/>
  <c r="F18" i="59"/>
  <c r="F18" i="57"/>
  <c r="H25" i="57"/>
  <c r="D116" i="57"/>
  <c r="F116" i="57"/>
  <c r="H62" i="57"/>
  <c r="E81" i="57"/>
  <c r="G81" i="57"/>
  <c r="D118" i="57"/>
  <c r="F118" i="57"/>
  <c r="H64" i="57"/>
  <c r="E119" i="57"/>
  <c r="D120" i="57"/>
  <c r="F120" i="57"/>
  <c r="H66" i="57"/>
  <c r="F121" i="57"/>
  <c r="H67" i="57"/>
  <c r="E122" i="57"/>
  <c r="H68" i="57"/>
  <c r="H69" i="57"/>
  <c r="E124" i="57"/>
  <c r="H70" i="57"/>
  <c r="H71" i="57"/>
  <c r="E126" i="57"/>
  <c r="H72" i="57"/>
  <c r="D128" i="57"/>
  <c r="F128" i="57"/>
  <c r="H74" i="57"/>
  <c r="D130" i="57"/>
  <c r="F130" i="57"/>
  <c r="H76" i="57"/>
  <c r="D132" i="57"/>
  <c r="F132" i="57"/>
  <c r="H78" i="57"/>
  <c r="H79" i="57"/>
  <c r="H80" i="57"/>
  <c r="D117" i="57"/>
  <c r="F117" i="57"/>
  <c r="E118" i="57"/>
  <c r="D119" i="57"/>
  <c r="F119" i="57"/>
  <c r="D121" i="57"/>
  <c r="D122" i="57"/>
  <c r="F122" i="57"/>
  <c r="D124" i="57"/>
  <c r="F124" i="57"/>
  <c r="D126" i="57"/>
  <c r="F126" i="57"/>
  <c r="D135" i="57"/>
  <c r="F135" i="57"/>
  <c r="H163" i="57"/>
  <c r="I156" i="57"/>
  <c r="I160" i="57"/>
  <c r="D307" i="59"/>
  <c r="D357" i="59" s="1"/>
  <c r="H51" i="59"/>
  <c r="H312" i="59" s="1"/>
  <c r="U31" i="48" s="1"/>
  <c r="C81" i="59"/>
  <c r="G81" i="59"/>
  <c r="H62" i="59"/>
  <c r="H63" i="59"/>
  <c r="H64" i="59"/>
  <c r="H65" i="59"/>
  <c r="H66" i="59"/>
  <c r="H69" i="59"/>
  <c r="H73" i="59"/>
  <c r="H75" i="59"/>
  <c r="H77" i="59"/>
  <c r="D117" i="59"/>
  <c r="D123" i="57"/>
  <c r="F123" i="57"/>
  <c r="D125" i="57"/>
  <c r="F125" i="57"/>
  <c r="D127" i="57"/>
  <c r="C117" i="59"/>
  <c r="E117" i="59"/>
  <c r="G117" i="59"/>
  <c r="C119" i="59"/>
  <c r="E119" i="59"/>
  <c r="G119" i="59"/>
  <c r="C121" i="59"/>
  <c r="C122" i="59"/>
  <c r="E122" i="59"/>
  <c r="C123" i="59"/>
  <c r="E123" i="59"/>
  <c r="C124" i="59"/>
  <c r="E124" i="59"/>
  <c r="C125" i="59"/>
  <c r="E125" i="59"/>
  <c r="C126" i="59"/>
  <c r="E126" i="59"/>
  <c r="C127" i="59"/>
  <c r="E127" i="59"/>
  <c r="E135" i="59"/>
  <c r="E121" i="59"/>
  <c r="G123" i="59"/>
  <c r="G125" i="59"/>
  <c r="G128" i="59"/>
  <c r="G130" i="59"/>
  <c r="G132" i="59"/>
  <c r="G134" i="59"/>
  <c r="G135" i="59"/>
  <c r="I144" i="57"/>
  <c r="I148" i="57"/>
  <c r="I152" i="57"/>
  <c r="D81" i="57"/>
  <c r="E117" i="57"/>
  <c r="E135" i="57"/>
  <c r="H61" i="57"/>
  <c r="H63" i="57"/>
  <c r="H65" i="57"/>
  <c r="H73" i="57"/>
  <c r="H75" i="57"/>
  <c r="H77" i="57"/>
  <c r="I140" i="59"/>
  <c r="I140" i="57"/>
  <c r="C163" i="59"/>
  <c r="E163" i="59"/>
  <c r="G163" i="59"/>
  <c r="I162" i="59"/>
  <c r="H32" i="59"/>
  <c r="H33" i="59"/>
  <c r="H34" i="59"/>
  <c r="H35" i="59"/>
  <c r="H36" i="59"/>
  <c r="H37" i="59"/>
  <c r="H38" i="59"/>
  <c r="H39" i="59"/>
  <c r="H40" i="59"/>
  <c r="H41" i="59"/>
  <c r="H42" i="59"/>
  <c r="H303" i="59" s="1"/>
  <c r="L31" i="48" s="1"/>
  <c r="D52" i="59"/>
  <c r="C33" i="49" s="1"/>
  <c r="F52" i="59"/>
  <c r="E33" i="49" s="1"/>
  <c r="E116" i="49" s="1"/>
  <c r="H61" i="59"/>
  <c r="H92" i="59"/>
  <c r="H94" i="59"/>
  <c r="H96" i="59"/>
  <c r="H98" i="59"/>
  <c r="H100" i="59"/>
  <c r="H102" i="59"/>
  <c r="H104" i="59"/>
  <c r="H106" i="59"/>
  <c r="H108" i="59"/>
  <c r="H110" i="59"/>
  <c r="C111" i="59"/>
  <c r="E111" i="59"/>
  <c r="G111" i="59"/>
  <c r="D116" i="59"/>
  <c r="F116" i="59"/>
  <c r="I143" i="59"/>
  <c r="I144" i="59"/>
  <c r="I145" i="59"/>
  <c r="I146" i="59"/>
  <c r="I147" i="59"/>
  <c r="I148" i="59"/>
  <c r="I149" i="59"/>
  <c r="I150" i="59"/>
  <c r="I151" i="59"/>
  <c r="I152" i="59"/>
  <c r="I153" i="59"/>
  <c r="I154" i="59"/>
  <c r="I155" i="59"/>
  <c r="I156" i="59"/>
  <c r="I157" i="59"/>
  <c r="I158" i="59"/>
  <c r="I159" i="59"/>
  <c r="I160" i="59"/>
  <c r="I161" i="59"/>
  <c r="C297" i="59"/>
  <c r="C347" i="59" s="1"/>
  <c r="C300" i="59"/>
  <c r="C350" i="59" s="1"/>
  <c r="C303" i="59"/>
  <c r="C353" i="59" s="1"/>
  <c r="H353" i="59"/>
  <c r="C307" i="59"/>
  <c r="C357" i="59" s="1"/>
  <c r="H357" i="59"/>
  <c r="C309" i="59"/>
  <c r="C359" i="59" s="1"/>
  <c r="H359" i="59"/>
  <c r="C310" i="59"/>
  <c r="C360" i="59" s="1"/>
  <c r="H362" i="59"/>
  <c r="C312" i="59"/>
  <c r="C362" i="59" s="1"/>
  <c r="D163" i="59"/>
  <c r="F163" i="59"/>
  <c r="H13" i="59"/>
  <c r="C52" i="59"/>
  <c r="B33" i="49" s="1"/>
  <c r="E52" i="59"/>
  <c r="D33" i="49" s="1"/>
  <c r="G52" i="59"/>
  <c r="F33" i="49" s="1"/>
  <c r="H91" i="59"/>
  <c r="H93" i="59"/>
  <c r="H95" i="59"/>
  <c r="H97" i="59"/>
  <c r="H99" i="59"/>
  <c r="H101" i="59"/>
  <c r="H103" i="59"/>
  <c r="H105" i="59"/>
  <c r="H107" i="59"/>
  <c r="H109" i="59"/>
  <c r="H350" i="57"/>
  <c r="C300" i="57"/>
  <c r="C350" i="57" s="1"/>
  <c r="H352" i="57"/>
  <c r="C302" i="57"/>
  <c r="C352" i="57" s="1"/>
  <c r="C303" i="57"/>
  <c r="C353" i="57" s="1"/>
  <c r="H353" i="57"/>
  <c r="C307" i="57"/>
  <c r="C357" i="57" s="1"/>
  <c r="H357" i="57"/>
  <c r="C309" i="57"/>
  <c r="C359" i="57" s="1"/>
  <c r="H359" i="57"/>
  <c r="H13" i="57"/>
  <c r="C52" i="57"/>
  <c r="B19" i="49" s="1"/>
  <c r="E52" i="57"/>
  <c r="D19" i="49" s="1"/>
  <c r="G52" i="57"/>
  <c r="F19" i="49" s="1"/>
  <c r="F102" i="49" s="1"/>
  <c r="C81" i="57"/>
  <c r="H91" i="57"/>
  <c r="H93" i="57"/>
  <c r="H95" i="57"/>
  <c r="H97" i="57"/>
  <c r="H99" i="57"/>
  <c r="H101" i="57"/>
  <c r="H103" i="57"/>
  <c r="H105" i="57"/>
  <c r="H107" i="57"/>
  <c r="H109" i="57"/>
  <c r="D111" i="57"/>
  <c r="F111" i="57"/>
  <c r="C116" i="57"/>
  <c r="E116" i="57"/>
  <c r="G116" i="57"/>
  <c r="D163" i="57"/>
  <c r="F163" i="57"/>
  <c r="H32" i="57"/>
  <c r="H33" i="57"/>
  <c r="H34" i="57"/>
  <c r="H35" i="57"/>
  <c r="H36" i="57"/>
  <c r="H37" i="57"/>
  <c r="H38" i="57"/>
  <c r="H39" i="57"/>
  <c r="H300" i="57" s="1"/>
  <c r="I17" i="48" s="1"/>
  <c r="H40" i="57"/>
  <c r="H41" i="57"/>
  <c r="H302" i="57" s="1"/>
  <c r="K17" i="48" s="1"/>
  <c r="H42" i="57"/>
  <c r="H303" i="57" s="1"/>
  <c r="L17" i="48" s="1"/>
  <c r="H43" i="57"/>
  <c r="H44" i="57"/>
  <c r="H45" i="57"/>
  <c r="H46" i="57"/>
  <c r="H307" i="57" s="1"/>
  <c r="P17" i="48" s="1"/>
  <c r="H47" i="57"/>
  <c r="H48" i="57"/>
  <c r="H309" i="57" s="1"/>
  <c r="R17" i="48" s="1"/>
  <c r="H49" i="57"/>
  <c r="H50" i="57"/>
  <c r="H51" i="57"/>
  <c r="D52" i="57"/>
  <c r="C19" i="49" s="1"/>
  <c r="F52" i="57"/>
  <c r="E19" i="49" s="1"/>
  <c r="E102" i="49" s="1"/>
  <c r="H92" i="57"/>
  <c r="H94" i="57"/>
  <c r="H96" i="57"/>
  <c r="H98" i="57"/>
  <c r="H100" i="57"/>
  <c r="H102" i="57"/>
  <c r="H104" i="57"/>
  <c r="H106" i="57"/>
  <c r="H108" i="57"/>
  <c r="H110" i="57"/>
  <c r="I143" i="57"/>
  <c r="I145" i="57"/>
  <c r="I147" i="57"/>
  <c r="I149" i="57"/>
  <c r="I151" i="57"/>
  <c r="I153" i="57"/>
  <c r="I155" i="57"/>
  <c r="I157" i="57"/>
  <c r="I159" i="57"/>
  <c r="I161" i="57"/>
  <c r="C163" i="57"/>
  <c r="E163" i="57"/>
  <c r="G163" i="57"/>
  <c r="G262" i="59" l="1"/>
  <c r="C262" i="59"/>
  <c r="H135" i="57"/>
  <c r="F187" i="57" s="1"/>
  <c r="H118" i="57"/>
  <c r="G170" i="57" s="1"/>
  <c r="H125" i="59"/>
  <c r="D177" i="59" s="1"/>
  <c r="F235" i="57"/>
  <c r="G136" i="57"/>
  <c r="N19" i="49" s="1"/>
  <c r="G33" i="49"/>
  <c r="G19" i="49"/>
  <c r="H33" i="49"/>
  <c r="H19" i="49"/>
  <c r="H124" i="57"/>
  <c r="G176" i="57" s="1"/>
  <c r="H130" i="59"/>
  <c r="E182" i="59" s="1"/>
  <c r="H128" i="57"/>
  <c r="C180" i="57" s="1"/>
  <c r="H131" i="57"/>
  <c r="C183" i="57" s="1"/>
  <c r="H133" i="59"/>
  <c r="C185" i="59" s="1"/>
  <c r="H121" i="57"/>
  <c r="D173" i="57" s="1"/>
  <c r="H128" i="59"/>
  <c r="C180" i="59" s="1"/>
  <c r="D261" i="59"/>
  <c r="H126" i="59"/>
  <c r="C178" i="59" s="1"/>
  <c r="H123" i="59"/>
  <c r="C175" i="59" s="1"/>
  <c r="H133" i="57"/>
  <c r="G185" i="57" s="1"/>
  <c r="H129" i="57"/>
  <c r="D181" i="57" s="1"/>
  <c r="H126" i="57"/>
  <c r="C178" i="57" s="1"/>
  <c r="H134" i="59"/>
  <c r="E186" i="59" s="1"/>
  <c r="H122" i="57"/>
  <c r="F174" i="57" s="1"/>
  <c r="H132" i="59"/>
  <c r="E184" i="59" s="1"/>
  <c r="H120" i="59"/>
  <c r="C172" i="59" s="1"/>
  <c r="H118" i="59"/>
  <c r="C170" i="59" s="1"/>
  <c r="H120" i="57"/>
  <c r="G172" i="57" s="1"/>
  <c r="H129" i="59"/>
  <c r="G181" i="59" s="1"/>
  <c r="D136" i="59"/>
  <c r="K33" i="49" s="1"/>
  <c r="H127" i="57"/>
  <c r="F179" i="57" s="1"/>
  <c r="H125" i="57"/>
  <c r="C177" i="57" s="1"/>
  <c r="H123" i="57"/>
  <c r="F175" i="57" s="1"/>
  <c r="H81" i="59"/>
  <c r="H119" i="57"/>
  <c r="G171" i="57" s="1"/>
  <c r="H134" i="57"/>
  <c r="F186" i="57" s="1"/>
  <c r="H131" i="59"/>
  <c r="E183" i="59" s="1"/>
  <c r="H132" i="57"/>
  <c r="F184" i="57" s="1"/>
  <c r="H130" i="57"/>
  <c r="C182" i="57" s="1"/>
  <c r="H117" i="57"/>
  <c r="C169" i="57" s="1"/>
  <c r="H135" i="59"/>
  <c r="G187" i="59" s="1"/>
  <c r="H127" i="59"/>
  <c r="E179" i="59" s="1"/>
  <c r="H124" i="59"/>
  <c r="C176" i="59" s="1"/>
  <c r="H122" i="59"/>
  <c r="D174" i="59" s="1"/>
  <c r="H121" i="59"/>
  <c r="G173" i="59" s="1"/>
  <c r="C136" i="59"/>
  <c r="J33" i="49" s="1"/>
  <c r="E136" i="57"/>
  <c r="L19" i="49" s="1"/>
  <c r="H81" i="57"/>
  <c r="E236" i="57"/>
  <c r="F136" i="59"/>
  <c r="M33" i="49" s="1"/>
  <c r="G136" i="59"/>
  <c r="N33" i="49" s="1"/>
  <c r="D136" i="57"/>
  <c r="K19" i="49" s="1"/>
  <c r="E136" i="59"/>
  <c r="L33" i="49" s="1"/>
  <c r="F136" i="57"/>
  <c r="M19" i="49" s="1"/>
  <c r="H119" i="59"/>
  <c r="H117" i="59"/>
  <c r="C169" i="59" s="1"/>
  <c r="H111" i="57"/>
  <c r="H86" i="59"/>
  <c r="H18" i="59"/>
  <c r="H111" i="59"/>
  <c r="E218" i="59"/>
  <c r="D219" i="59"/>
  <c r="C220" i="59"/>
  <c r="G220" i="59"/>
  <c r="F221" i="59"/>
  <c r="E222" i="59"/>
  <c r="D223" i="59"/>
  <c r="C224" i="59"/>
  <c r="G224" i="59"/>
  <c r="F225" i="59"/>
  <c r="E226" i="59"/>
  <c r="D227" i="59"/>
  <c r="C228" i="59"/>
  <c r="G228" i="59"/>
  <c r="F229" i="59"/>
  <c r="E230" i="59"/>
  <c r="D231" i="59"/>
  <c r="C232" i="59"/>
  <c r="G232" i="59"/>
  <c r="F233" i="59"/>
  <c r="E234" i="59"/>
  <c r="D235" i="59"/>
  <c r="C236" i="59"/>
  <c r="G236" i="59"/>
  <c r="F237" i="59"/>
  <c r="F218" i="59"/>
  <c r="E219" i="59"/>
  <c r="D220" i="59"/>
  <c r="C221" i="59"/>
  <c r="G221" i="59"/>
  <c r="F222" i="59"/>
  <c r="E223" i="59"/>
  <c r="D224" i="59"/>
  <c r="C225" i="59"/>
  <c r="G225" i="59"/>
  <c r="F226" i="59"/>
  <c r="E227" i="59"/>
  <c r="D228" i="59"/>
  <c r="C229" i="59"/>
  <c r="G229" i="59"/>
  <c r="F230" i="59"/>
  <c r="E231" i="59"/>
  <c r="D232" i="59"/>
  <c r="C233" i="59"/>
  <c r="G233" i="59"/>
  <c r="F234" i="59"/>
  <c r="E235" i="59"/>
  <c r="D236" i="59"/>
  <c r="C237" i="59"/>
  <c r="G237" i="59"/>
  <c r="E243" i="59"/>
  <c r="D244" i="59"/>
  <c r="C245" i="59"/>
  <c r="G245" i="59"/>
  <c r="F246" i="59"/>
  <c r="E247" i="59"/>
  <c r="D248" i="59"/>
  <c r="C249" i="59"/>
  <c r="G249" i="59"/>
  <c r="F250" i="59"/>
  <c r="E251" i="59"/>
  <c r="D252" i="59"/>
  <c r="C253" i="59"/>
  <c r="G253" i="59"/>
  <c r="F254" i="59"/>
  <c r="E255" i="59"/>
  <c r="D256" i="59"/>
  <c r="C257" i="59"/>
  <c r="G257" i="59"/>
  <c r="F258" i="59"/>
  <c r="E259" i="59"/>
  <c r="D260" i="59"/>
  <c r="C261" i="59"/>
  <c r="G261" i="59"/>
  <c r="F262" i="59"/>
  <c r="F243" i="59"/>
  <c r="E244" i="59"/>
  <c r="D245" i="59"/>
  <c r="C246" i="59"/>
  <c r="G246" i="59"/>
  <c r="F247" i="59"/>
  <c r="E248" i="59"/>
  <c r="D249" i="59"/>
  <c r="C250" i="59"/>
  <c r="G250" i="59"/>
  <c r="F251" i="59"/>
  <c r="E252" i="59"/>
  <c r="D253" i="59"/>
  <c r="C254" i="59"/>
  <c r="G254" i="59"/>
  <c r="F255" i="59"/>
  <c r="E256" i="59"/>
  <c r="D257" i="59"/>
  <c r="C258" i="59"/>
  <c r="G258" i="59"/>
  <c r="F259" i="59"/>
  <c r="E260" i="59"/>
  <c r="H52" i="59"/>
  <c r="I163" i="59"/>
  <c r="C218" i="59"/>
  <c r="G218" i="59"/>
  <c r="F219" i="59"/>
  <c r="E220" i="59"/>
  <c r="D221" i="59"/>
  <c r="C222" i="59"/>
  <c r="G222" i="59"/>
  <c r="F223" i="59"/>
  <c r="E224" i="59"/>
  <c r="D225" i="59"/>
  <c r="C226" i="59"/>
  <c r="G226" i="59"/>
  <c r="F227" i="59"/>
  <c r="E228" i="59"/>
  <c r="D229" i="59"/>
  <c r="C230" i="59"/>
  <c r="G230" i="59"/>
  <c r="F231" i="59"/>
  <c r="E232" i="59"/>
  <c r="D233" i="59"/>
  <c r="C234" i="59"/>
  <c r="G234" i="59"/>
  <c r="F235" i="59"/>
  <c r="E236" i="59"/>
  <c r="D237" i="59"/>
  <c r="D218" i="59"/>
  <c r="C219" i="59"/>
  <c r="G219" i="59"/>
  <c r="F220" i="59"/>
  <c r="E221" i="59"/>
  <c r="D222" i="59"/>
  <c r="C223" i="59"/>
  <c r="G223" i="59"/>
  <c r="F224" i="59"/>
  <c r="E225" i="59"/>
  <c r="D226" i="59"/>
  <c r="C227" i="59"/>
  <c r="G227" i="59"/>
  <c r="F228" i="59"/>
  <c r="E229" i="59"/>
  <c r="D230" i="59"/>
  <c r="C231" i="59"/>
  <c r="G231" i="59"/>
  <c r="F232" i="59"/>
  <c r="E233" i="59"/>
  <c r="D234" i="59"/>
  <c r="C235" i="59"/>
  <c r="G235" i="59"/>
  <c r="F236" i="59"/>
  <c r="E237" i="59"/>
  <c r="C243" i="59"/>
  <c r="G243" i="59"/>
  <c r="F244" i="59"/>
  <c r="E245" i="59"/>
  <c r="D246" i="59"/>
  <c r="C247" i="59"/>
  <c r="G247" i="59"/>
  <c r="F248" i="59"/>
  <c r="E249" i="59"/>
  <c r="D250" i="59"/>
  <c r="C251" i="59"/>
  <c r="G251" i="59"/>
  <c r="F252" i="59"/>
  <c r="E253" i="59"/>
  <c r="D254" i="59"/>
  <c r="C255" i="59"/>
  <c r="G255" i="59"/>
  <c r="F256" i="59"/>
  <c r="E257" i="59"/>
  <c r="D258" i="59"/>
  <c r="C259" i="59"/>
  <c r="G259" i="59"/>
  <c r="F260" i="59"/>
  <c r="E261" i="59"/>
  <c r="D262" i="59"/>
  <c r="D243" i="59"/>
  <c r="C244" i="59"/>
  <c r="G244" i="59"/>
  <c r="F245" i="59"/>
  <c r="E246" i="59"/>
  <c r="D247" i="59"/>
  <c r="C248" i="59"/>
  <c r="G248" i="59"/>
  <c r="F249" i="59"/>
  <c r="E250" i="59"/>
  <c r="D251" i="59"/>
  <c r="C252" i="59"/>
  <c r="G252" i="59"/>
  <c r="F253" i="59"/>
  <c r="E254" i="59"/>
  <c r="D255" i="59"/>
  <c r="C256" i="59"/>
  <c r="G256" i="59"/>
  <c r="F257" i="59"/>
  <c r="E258" i="59"/>
  <c r="D259" i="59"/>
  <c r="C260" i="59"/>
  <c r="G260" i="59"/>
  <c r="F261" i="59"/>
  <c r="E262" i="59"/>
  <c r="H116" i="59"/>
  <c r="H116" i="57"/>
  <c r="C136" i="57"/>
  <c r="J19" i="49" s="1"/>
  <c r="H52" i="57"/>
  <c r="I163" i="57"/>
  <c r="D243" i="57"/>
  <c r="C244" i="57"/>
  <c r="G244" i="57"/>
  <c r="F245" i="57"/>
  <c r="E246" i="57"/>
  <c r="D247" i="57"/>
  <c r="C248" i="57"/>
  <c r="G248" i="57"/>
  <c r="F249" i="57"/>
  <c r="E250" i="57"/>
  <c r="D251" i="57"/>
  <c r="C252" i="57"/>
  <c r="G252" i="57"/>
  <c r="F253" i="57"/>
  <c r="E254" i="57"/>
  <c r="D255" i="57"/>
  <c r="C256" i="57"/>
  <c r="G256" i="57"/>
  <c r="F257" i="57"/>
  <c r="E258" i="57"/>
  <c r="D259" i="57"/>
  <c r="C260" i="57"/>
  <c r="G260" i="57"/>
  <c r="F261" i="57"/>
  <c r="E262" i="57"/>
  <c r="E243" i="57"/>
  <c r="D244" i="57"/>
  <c r="C245" i="57"/>
  <c r="G245" i="57"/>
  <c r="F246" i="57"/>
  <c r="E247" i="57"/>
  <c r="D248" i="57"/>
  <c r="C249" i="57"/>
  <c r="G249" i="57"/>
  <c r="F250" i="57"/>
  <c r="E251" i="57"/>
  <c r="D252" i="57"/>
  <c r="C253" i="57"/>
  <c r="G253" i="57"/>
  <c r="F254" i="57"/>
  <c r="E255" i="57"/>
  <c r="D256" i="57"/>
  <c r="C257" i="57"/>
  <c r="G257" i="57"/>
  <c r="F258" i="57"/>
  <c r="E259" i="57"/>
  <c r="D260" i="57"/>
  <c r="C261" i="57"/>
  <c r="G261" i="57"/>
  <c r="F262" i="57"/>
  <c r="D218" i="57"/>
  <c r="C219" i="57"/>
  <c r="G219" i="57"/>
  <c r="F220" i="57"/>
  <c r="E221" i="57"/>
  <c r="D222" i="57"/>
  <c r="C223" i="57"/>
  <c r="G223" i="57"/>
  <c r="F224" i="57"/>
  <c r="E225" i="57"/>
  <c r="D226" i="57"/>
  <c r="C227" i="57"/>
  <c r="G227" i="57"/>
  <c r="F228" i="57"/>
  <c r="E229" i="57"/>
  <c r="D230" i="57"/>
  <c r="C231" i="57"/>
  <c r="G231" i="57"/>
  <c r="F232" i="57"/>
  <c r="E233" i="57"/>
  <c r="D234" i="57"/>
  <c r="C235" i="57"/>
  <c r="G235" i="57"/>
  <c r="F236" i="57"/>
  <c r="E237" i="57"/>
  <c r="C218" i="57"/>
  <c r="G218" i="57"/>
  <c r="F219" i="57"/>
  <c r="E220" i="57"/>
  <c r="D221" i="57"/>
  <c r="C222" i="57"/>
  <c r="G222" i="57"/>
  <c r="F223" i="57"/>
  <c r="E224" i="57"/>
  <c r="D225" i="57"/>
  <c r="C226" i="57"/>
  <c r="G226" i="57"/>
  <c r="F227" i="57"/>
  <c r="E228" i="57"/>
  <c r="D229" i="57"/>
  <c r="C230" i="57"/>
  <c r="G230" i="57"/>
  <c r="F231" i="57"/>
  <c r="E232" i="57"/>
  <c r="D233" i="57"/>
  <c r="C234" i="57"/>
  <c r="G234" i="57"/>
  <c r="D237" i="57"/>
  <c r="H86" i="57"/>
  <c r="H18" i="57"/>
  <c r="F243" i="57"/>
  <c r="E244" i="57"/>
  <c r="D245" i="57"/>
  <c r="C246" i="57"/>
  <c r="G246" i="57"/>
  <c r="F247" i="57"/>
  <c r="E248" i="57"/>
  <c r="D249" i="57"/>
  <c r="C250" i="57"/>
  <c r="G250" i="57"/>
  <c r="F251" i="57"/>
  <c r="E252" i="57"/>
  <c r="D253" i="57"/>
  <c r="C254" i="57"/>
  <c r="G254" i="57"/>
  <c r="F255" i="57"/>
  <c r="E256" i="57"/>
  <c r="D257" i="57"/>
  <c r="C258" i="57"/>
  <c r="G258" i="57"/>
  <c r="F259" i="57"/>
  <c r="E260" i="57"/>
  <c r="D261" i="57"/>
  <c r="C262" i="57"/>
  <c r="C243" i="57"/>
  <c r="G243" i="57"/>
  <c r="F244" i="57"/>
  <c r="E245" i="57"/>
  <c r="D246" i="57"/>
  <c r="C247" i="57"/>
  <c r="G247" i="57"/>
  <c r="F248" i="57"/>
  <c r="E249" i="57"/>
  <c r="D250" i="57"/>
  <c r="C251" i="57"/>
  <c r="G251" i="57"/>
  <c r="F252" i="57"/>
  <c r="E253" i="57"/>
  <c r="D254" i="57"/>
  <c r="C255" i="57"/>
  <c r="G255" i="57"/>
  <c r="F256" i="57"/>
  <c r="E257" i="57"/>
  <c r="D258" i="57"/>
  <c r="C259" i="57"/>
  <c r="G259" i="57"/>
  <c r="F260" i="57"/>
  <c r="E261" i="57"/>
  <c r="D262" i="57"/>
  <c r="G262" i="57"/>
  <c r="F218" i="57"/>
  <c r="E219" i="57"/>
  <c r="D220" i="57"/>
  <c r="C221" i="57"/>
  <c r="G221" i="57"/>
  <c r="F222" i="57"/>
  <c r="E223" i="57"/>
  <c r="D224" i="57"/>
  <c r="C225" i="57"/>
  <c r="G225" i="57"/>
  <c r="F226" i="57"/>
  <c r="E227" i="57"/>
  <c r="D228" i="57"/>
  <c r="C229" i="57"/>
  <c r="G229" i="57"/>
  <c r="F230" i="57"/>
  <c r="E231" i="57"/>
  <c r="D232" i="57"/>
  <c r="C233" i="57"/>
  <c r="G233" i="57"/>
  <c r="F234" i="57"/>
  <c r="E235" i="57"/>
  <c r="D236" i="57"/>
  <c r="C237" i="57"/>
  <c r="G237" i="57"/>
  <c r="E218" i="57"/>
  <c r="D219" i="57"/>
  <c r="C220" i="57"/>
  <c r="G220" i="57"/>
  <c r="F221" i="57"/>
  <c r="E222" i="57"/>
  <c r="D223" i="57"/>
  <c r="C224" i="57"/>
  <c r="G224" i="57"/>
  <c r="F225" i="57"/>
  <c r="E226" i="57"/>
  <c r="D227" i="57"/>
  <c r="C228" i="57"/>
  <c r="G228" i="57"/>
  <c r="F229" i="57"/>
  <c r="E230" i="57"/>
  <c r="D231" i="57"/>
  <c r="C232" i="57"/>
  <c r="G232" i="57"/>
  <c r="F233" i="57"/>
  <c r="E234" i="57"/>
  <c r="D235" i="57"/>
  <c r="C236" i="57"/>
  <c r="G236" i="57"/>
  <c r="F237" i="57"/>
  <c r="A3" i="47"/>
  <c r="B220" i="46"/>
  <c r="B196" i="46"/>
  <c r="B172" i="46"/>
  <c r="B148" i="46"/>
  <c r="B124" i="46"/>
  <c r="B100" i="46"/>
  <c r="B76" i="46"/>
  <c r="B52" i="46"/>
  <c r="B2" i="46"/>
  <c r="B1" i="46"/>
  <c r="O33" i="49" l="1"/>
  <c r="B1" i="36"/>
  <c r="B1" i="62"/>
  <c r="B2" i="36"/>
  <c r="B2" i="62"/>
  <c r="E187" i="57"/>
  <c r="C173" i="57"/>
  <c r="D178" i="59"/>
  <c r="D187" i="57"/>
  <c r="F178" i="59"/>
  <c r="F177" i="59"/>
  <c r="G187" i="57"/>
  <c r="C187" i="57"/>
  <c r="G178" i="59"/>
  <c r="F176" i="57"/>
  <c r="C176" i="57"/>
  <c r="C172" i="57"/>
  <c r="E172" i="57"/>
  <c r="G180" i="59"/>
  <c r="G173" i="57"/>
  <c r="C177" i="59"/>
  <c r="C170" i="57"/>
  <c r="D170" i="57"/>
  <c r="E177" i="59"/>
  <c r="G182" i="59"/>
  <c r="C182" i="59"/>
  <c r="G177" i="59"/>
  <c r="G180" i="57"/>
  <c r="G183" i="57"/>
  <c r="D172" i="59"/>
  <c r="F183" i="59"/>
  <c r="F181" i="57"/>
  <c r="E186" i="57"/>
  <c r="D174" i="57"/>
  <c r="E170" i="57"/>
  <c r="F170" i="57"/>
  <c r="E180" i="57"/>
  <c r="F180" i="57"/>
  <c r="D185" i="59"/>
  <c r="D172" i="57"/>
  <c r="D180" i="57"/>
  <c r="G174" i="57"/>
  <c r="D185" i="57"/>
  <c r="E178" i="59"/>
  <c r="E172" i="59"/>
  <c r="E180" i="59"/>
  <c r="F172" i="57"/>
  <c r="G185" i="59"/>
  <c r="O19" i="49"/>
  <c r="E173" i="57"/>
  <c r="D176" i="57"/>
  <c r="E183" i="57"/>
  <c r="F173" i="57"/>
  <c r="G184" i="57"/>
  <c r="G179" i="57"/>
  <c r="E176" i="57"/>
  <c r="E184" i="57"/>
  <c r="C186" i="57"/>
  <c r="C179" i="57"/>
  <c r="E175" i="59"/>
  <c r="B1" i="9"/>
  <c r="B1" i="10"/>
  <c r="B1" i="11"/>
  <c r="B1" i="12"/>
  <c r="B1" i="14"/>
  <c r="B1" i="15"/>
  <c r="B1" i="16"/>
  <c r="B1" i="17"/>
  <c r="B1" i="18"/>
  <c r="B1" i="19"/>
  <c r="B1" i="20"/>
  <c r="B1" i="57"/>
  <c r="B1" i="21"/>
  <c r="B1" i="22"/>
  <c r="B1" i="23"/>
  <c r="B1" i="24"/>
  <c r="B1" i="25"/>
  <c r="B1" i="26"/>
  <c r="B1" i="27"/>
  <c r="B1" i="28"/>
  <c r="B1" i="29"/>
  <c r="B1" i="30"/>
  <c r="B1" i="31"/>
  <c r="B1" i="32"/>
  <c r="B1" i="59"/>
  <c r="B1" i="33"/>
  <c r="B1" i="34"/>
  <c r="B1" i="35"/>
  <c r="B1" i="37"/>
  <c r="B1" i="38"/>
  <c r="B1" i="39"/>
  <c r="B1" i="40"/>
  <c r="B1" i="41"/>
  <c r="B1" i="6"/>
  <c r="B2" i="9"/>
  <c r="B2" i="10"/>
  <c r="B2" i="11"/>
  <c r="B2" i="12"/>
  <c r="B2" i="14"/>
  <c r="B2" i="15"/>
  <c r="B2" i="16"/>
  <c r="B2" i="17"/>
  <c r="B2" i="18"/>
  <c r="B2" i="19"/>
  <c r="B2" i="20"/>
  <c r="B2" i="57"/>
  <c r="B2" i="21"/>
  <c r="B2" i="22"/>
  <c r="B2" i="23"/>
  <c r="B2" i="24"/>
  <c r="B2" i="25"/>
  <c r="B2" i="26"/>
  <c r="B2" i="27"/>
  <c r="B2" i="28"/>
  <c r="B2" i="29"/>
  <c r="B2" i="30"/>
  <c r="B2" i="31"/>
  <c r="B2" i="32"/>
  <c r="B2" i="59"/>
  <c r="B2" i="33"/>
  <c r="B2" i="34"/>
  <c r="B2" i="35"/>
  <c r="B2" i="37"/>
  <c r="B2" i="38"/>
  <c r="B2" i="39"/>
  <c r="B2" i="40"/>
  <c r="B2" i="41"/>
  <c r="B2" i="6"/>
  <c r="E185" i="59"/>
  <c r="D182" i="57"/>
  <c r="E185" i="57"/>
  <c r="F169" i="57"/>
  <c r="D171" i="57"/>
  <c r="E174" i="57"/>
  <c r="F185" i="57"/>
  <c r="C185" i="57"/>
  <c r="F182" i="57"/>
  <c r="F171" i="57"/>
  <c r="C174" i="57"/>
  <c r="F172" i="59"/>
  <c r="F179" i="59"/>
  <c r="F185" i="59"/>
  <c r="D180" i="59"/>
  <c r="G172" i="59"/>
  <c r="F180" i="59"/>
  <c r="C187" i="59"/>
  <c r="D173" i="59"/>
  <c r="D176" i="59"/>
  <c r="D178" i="57"/>
  <c r="D184" i="57"/>
  <c r="D186" i="57"/>
  <c r="D183" i="57"/>
  <c r="C181" i="57"/>
  <c r="G177" i="57"/>
  <c r="D177" i="57"/>
  <c r="F183" i="57"/>
  <c r="F175" i="59"/>
  <c r="F182" i="59"/>
  <c r="F173" i="59"/>
  <c r="C173" i="59"/>
  <c r="E187" i="59"/>
  <c r="D182" i="59"/>
  <c r="G181" i="57"/>
  <c r="D175" i="59"/>
  <c r="E178" i="57"/>
  <c r="E182" i="57"/>
  <c r="G178" i="57"/>
  <c r="G182" i="57"/>
  <c r="C175" i="57"/>
  <c r="F181" i="59"/>
  <c r="G184" i="59"/>
  <c r="D184" i="59"/>
  <c r="G183" i="59"/>
  <c r="G175" i="59"/>
  <c r="F184" i="59"/>
  <c r="E181" i="59"/>
  <c r="G186" i="59"/>
  <c r="G169" i="59"/>
  <c r="C181" i="59"/>
  <c r="D170" i="59"/>
  <c r="C184" i="59"/>
  <c r="E177" i="57"/>
  <c r="E179" i="57"/>
  <c r="E181" i="57"/>
  <c r="F177" i="57"/>
  <c r="D179" i="57"/>
  <c r="C184" i="57"/>
  <c r="H138" i="57"/>
  <c r="F178" i="57"/>
  <c r="G186" i="57"/>
  <c r="H136" i="57"/>
  <c r="E211" i="57" s="1"/>
  <c r="F170" i="59"/>
  <c r="F176" i="59"/>
  <c r="F187" i="59"/>
  <c r="F186" i="59"/>
  <c r="E176" i="59"/>
  <c r="C186" i="59"/>
  <c r="E173" i="59"/>
  <c r="G176" i="59"/>
  <c r="D187" i="59"/>
  <c r="E170" i="59"/>
  <c r="D181" i="59"/>
  <c r="G170" i="59"/>
  <c r="D186" i="59"/>
  <c r="H136" i="59"/>
  <c r="E212" i="59" s="1"/>
  <c r="C174" i="59"/>
  <c r="C179" i="59"/>
  <c r="E169" i="57"/>
  <c r="E171" i="57"/>
  <c r="E175" i="57"/>
  <c r="D175" i="57"/>
  <c r="G169" i="57"/>
  <c r="G175" i="57"/>
  <c r="D169" i="57"/>
  <c r="C171" i="57"/>
  <c r="G174" i="59"/>
  <c r="G179" i="59"/>
  <c r="C183" i="59"/>
  <c r="D169" i="59"/>
  <c r="F174" i="59"/>
  <c r="E174" i="59"/>
  <c r="D179" i="59"/>
  <c r="D183" i="59"/>
  <c r="H235" i="59"/>
  <c r="H227" i="59"/>
  <c r="H219" i="59"/>
  <c r="E169" i="59"/>
  <c r="F169" i="59"/>
  <c r="C171" i="59"/>
  <c r="G171" i="59"/>
  <c r="F171" i="59"/>
  <c r="E171" i="59"/>
  <c r="D171" i="59"/>
  <c r="H232" i="57"/>
  <c r="H224" i="57"/>
  <c r="H234" i="59"/>
  <c r="H256" i="59"/>
  <c r="H248" i="59"/>
  <c r="D263" i="59"/>
  <c r="AF33" i="49" s="1"/>
  <c r="H255" i="59"/>
  <c r="H247" i="59"/>
  <c r="G263" i="59"/>
  <c r="AI33" i="49" s="1"/>
  <c r="H258" i="59"/>
  <c r="H250" i="59"/>
  <c r="F263" i="59"/>
  <c r="AH33" i="49" s="1"/>
  <c r="H257" i="59"/>
  <c r="H249" i="59"/>
  <c r="H231" i="59"/>
  <c r="H223" i="59"/>
  <c r="D238" i="59"/>
  <c r="Y33" i="49" s="1"/>
  <c r="H230" i="59"/>
  <c r="H222" i="59"/>
  <c r="G238" i="59"/>
  <c r="AB33" i="49" s="1"/>
  <c r="H233" i="59"/>
  <c r="H225" i="59"/>
  <c r="F238" i="59"/>
  <c r="AA33" i="49" s="1"/>
  <c r="H232" i="59"/>
  <c r="H224" i="59"/>
  <c r="H138" i="59"/>
  <c r="C168" i="59"/>
  <c r="E168" i="59"/>
  <c r="G168" i="59"/>
  <c r="D168" i="59"/>
  <c r="F168" i="59"/>
  <c r="H260" i="59"/>
  <c r="H252" i="59"/>
  <c r="H244" i="59"/>
  <c r="H259" i="59"/>
  <c r="H251" i="59"/>
  <c r="C263" i="59"/>
  <c r="AE33" i="49" s="1"/>
  <c r="H243" i="59"/>
  <c r="H218" i="59"/>
  <c r="C238" i="59"/>
  <c r="X33" i="49" s="1"/>
  <c r="H254" i="59"/>
  <c r="H246" i="59"/>
  <c r="H261" i="59"/>
  <c r="H253" i="59"/>
  <c r="H245" i="59"/>
  <c r="E263" i="59"/>
  <c r="AG33" i="49" s="1"/>
  <c r="H226" i="59"/>
  <c r="H237" i="59"/>
  <c r="H229" i="59"/>
  <c r="H221" i="59"/>
  <c r="H236" i="59"/>
  <c r="H228" i="59"/>
  <c r="H220" i="59"/>
  <c r="E238" i="59"/>
  <c r="Z33" i="49" s="1"/>
  <c r="H262" i="59"/>
  <c r="H255" i="57"/>
  <c r="H247" i="57"/>
  <c r="G263" i="57"/>
  <c r="AI19" i="49" s="1"/>
  <c r="H262" i="57"/>
  <c r="H254" i="57"/>
  <c r="H246" i="57"/>
  <c r="H257" i="57"/>
  <c r="H249" i="57"/>
  <c r="H256" i="57"/>
  <c r="H248" i="57"/>
  <c r="D263" i="57"/>
  <c r="AF19" i="49" s="1"/>
  <c r="D168" i="57"/>
  <c r="C168" i="57"/>
  <c r="G168" i="57"/>
  <c r="F168" i="57"/>
  <c r="E168" i="57"/>
  <c r="H236" i="57"/>
  <c r="H228" i="57"/>
  <c r="H220" i="57"/>
  <c r="E238" i="57"/>
  <c r="Z19" i="49" s="1"/>
  <c r="H237" i="57"/>
  <c r="H229" i="57"/>
  <c r="H221" i="57"/>
  <c r="H230" i="57"/>
  <c r="H222" i="57"/>
  <c r="G238" i="57"/>
  <c r="AB19" i="49" s="1"/>
  <c r="H231" i="57"/>
  <c r="H223" i="57"/>
  <c r="D238" i="57"/>
  <c r="Y19" i="49" s="1"/>
  <c r="H259" i="57"/>
  <c r="H251" i="57"/>
  <c r="C263" i="57"/>
  <c r="AE19" i="49" s="1"/>
  <c r="H243" i="57"/>
  <c r="H258" i="57"/>
  <c r="H250" i="57"/>
  <c r="F263" i="57"/>
  <c r="AH19" i="49" s="1"/>
  <c r="C238" i="57"/>
  <c r="X19" i="49" s="1"/>
  <c r="H218" i="57"/>
  <c r="H261" i="57"/>
  <c r="H253" i="57"/>
  <c r="H245" i="57"/>
  <c r="E263" i="57"/>
  <c r="AG19" i="49" s="1"/>
  <c r="H260" i="57"/>
  <c r="H252" i="57"/>
  <c r="H244" i="57"/>
  <c r="H233" i="57"/>
  <c r="H225" i="57"/>
  <c r="F238" i="57"/>
  <c r="AA19" i="49" s="1"/>
  <c r="H234" i="57"/>
  <c r="H226" i="57"/>
  <c r="H235" i="57"/>
  <c r="H227" i="57"/>
  <c r="H219" i="57"/>
  <c r="G80" i="41"/>
  <c r="F80" i="41"/>
  <c r="E80" i="41"/>
  <c r="D80" i="41"/>
  <c r="G79" i="41"/>
  <c r="F79" i="41"/>
  <c r="E79" i="41"/>
  <c r="D79" i="41"/>
  <c r="C79" i="41"/>
  <c r="F78" i="41"/>
  <c r="E78" i="41"/>
  <c r="D78" i="41"/>
  <c r="C78" i="41"/>
  <c r="G77" i="41"/>
  <c r="F77" i="41"/>
  <c r="E77" i="41"/>
  <c r="D77" i="41"/>
  <c r="C77" i="41"/>
  <c r="G76" i="41"/>
  <c r="F76" i="41"/>
  <c r="E76" i="41"/>
  <c r="D76" i="41"/>
  <c r="C76" i="41"/>
  <c r="G75" i="41"/>
  <c r="F75" i="41"/>
  <c r="E75" i="41"/>
  <c r="D75" i="41"/>
  <c r="C75" i="41"/>
  <c r="G74" i="41"/>
  <c r="F74" i="41"/>
  <c r="E74" i="41"/>
  <c r="D74" i="41"/>
  <c r="C74" i="41"/>
  <c r="G73" i="41"/>
  <c r="F73" i="41"/>
  <c r="E73" i="41"/>
  <c r="D73" i="41"/>
  <c r="C73" i="41"/>
  <c r="G72" i="41"/>
  <c r="E72" i="41"/>
  <c r="D72" i="41"/>
  <c r="C72" i="41"/>
  <c r="G71" i="41"/>
  <c r="F71" i="41"/>
  <c r="E71" i="41"/>
  <c r="D71" i="41"/>
  <c r="C71" i="41"/>
  <c r="G70" i="41"/>
  <c r="F70" i="41"/>
  <c r="E70" i="41"/>
  <c r="D70" i="41"/>
  <c r="C70" i="41"/>
  <c r="G69" i="41"/>
  <c r="F69" i="41"/>
  <c r="E69" i="41"/>
  <c r="D69" i="41"/>
  <c r="C69" i="41"/>
  <c r="G68" i="41"/>
  <c r="F68" i="41"/>
  <c r="E68" i="41"/>
  <c r="D68" i="41"/>
  <c r="C68" i="41"/>
  <c r="G67" i="41"/>
  <c r="F67" i="41"/>
  <c r="E67" i="41"/>
  <c r="D67" i="41"/>
  <c r="C67" i="41"/>
  <c r="G66" i="41"/>
  <c r="F66" i="41"/>
  <c r="D66" i="41"/>
  <c r="C66" i="41"/>
  <c r="G65" i="41"/>
  <c r="F65" i="41"/>
  <c r="E65" i="41"/>
  <c r="D65" i="41"/>
  <c r="C65" i="41"/>
  <c r="G64" i="41"/>
  <c r="F64" i="41"/>
  <c r="E64" i="41"/>
  <c r="D64" i="41"/>
  <c r="C64" i="41"/>
  <c r="G63" i="41"/>
  <c r="F63" i="41"/>
  <c r="E63" i="41"/>
  <c r="D63" i="41"/>
  <c r="C63" i="41"/>
  <c r="G62" i="41"/>
  <c r="F62" i="41"/>
  <c r="E62" i="41"/>
  <c r="D62" i="41"/>
  <c r="C62" i="41"/>
  <c r="G61" i="41"/>
  <c r="F61" i="41"/>
  <c r="E61" i="41"/>
  <c r="D61" i="41"/>
  <c r="C61" i="41"/>
  <c r="G51" i="41"/>
  <c r="F51" i="41"/>
  <c r="E51" i="41"/>
  <c r="D51" i="41"/>
  <c r="C51" i="41"/>
  <c r="G50" i="41"/>
  <c r="F50" i="41"/>
  <c r="E50" i="41"/>
  <c r="D50" i="41"/>
  <c r="C50" i="41"/>
  <c r="G49" i="41"/>
  <c r="F49" i="41"/>
  <c r="E49" i="41"/>
  <c r="D49" i="41"/>
  <c r="C49" i="41"/>
  <c r="G48" i="41"/>
  <c r="F48" i="41"/>
  <c r="E48" i="41"/>
  <c r="D48" i="41"/>
  <c r="C48" i="41"/>
  <c r="G47" i="41"/>
  <c r="F47" i="41"/>
  <c r="E47" i="41"/>
  <c r="D47" i="41"/>
  <c r="G46" i="41"/>
  <c r="F46" i="41"/>
  <c r="E46" i="41"/>
  <c r="D46" i="41"/>
  <c r="C46" i="41"/>
  <c r="F45" i="41"/>
  <c r="E45" i="41"/>
  <c r="D45" i="41"/>
  <c r="C45" i="41"/>
  <c r="G44" i="41"/>
  <c r="F44" i="41"/>
  <c r="E44" i="41"/>
  <c r="D44" i="41"/>
  <c r="C44" i="41"/>
  <c r="G43" i="41"/>
  <c r="F43" i="41"/>
  <c r="E43" i="41"/>
  <c r="D43" i="41"/>
  <c r="C43" i="41"/>
  <c r="G42" i="41"/>
  <c r="F42" i="41"/>
  <c r="E42" i="41"/>
  <c r="D42" i="41"/>
  <c r="C42" i="41"/>
  <c r="G41" i="41"/>
  <c r="F41" i="41"/>
  <c r="E41" i="41"/>
  <c r="D41" i="41"/>
  <c r="C41" i="41"/>
  <c r="G40" i="41"/>
  <c r="F40" i="41"/>
  <c r="E40" i="41"/>
  <c r="D40" i="41"/>
  <c r="C40" i="41"/>
  <c r="G39" i="41"/>
  <c r="E39" i="41"/>
  <c r="D39" i="41"/>
  <c r="C39" i="41"/>
  <c r="G38" i="41"/>
  <c r="F38" i="41"/>
  <c r="E38" i="41"/>
  <c r="D38" i="41"/>
  <c r="C38" i="41"/>
  <c r="G37" i="41"/>
  <c r="F37" i="41"/>
  <c r="E37" i="41"/>
  <c r="D37" i="41"/>
  <c r="C37" i="41"/>
  <c r="G36" i="41"/>
  <c r="F36" i="41"/>
  <c r="E36" i="41"/>
  <c r="D36" i="41"/>
  <c r="C36" i="41"/>
  <c r="G35" i="41"/>
  <c r="F35" i="41"/>
  <c r="E35" i="41"/>
  <c r="D35" i="41"/>
  <c r="C35" i="41"/>
  <c r="G34" i="41"/>
  <c r="F34" i="41"/>
  <c r="E34" i="41"/>
  <c r="D34" i="41"/>
  <c r="C34" i="41"/>
  <c r="G33" i="41"/>
  <c r="F33" i="41"/>
  <c r="D33" i="41"/>
  <c r="C33" i="41"/>
  <c r="G32" i="41"/>
  <c r="F32" i="41"/>
  <c r="E32" i="41"/>
  <c r="D32" i="41"/>
  <c r="C32" i="41"/>
  <c r="G25" i="41"/>
  <c r="F25" i="41"/>
  <c r="E25" i="41"/>
  <c r="D25" i="41"/>
  <c r="C25" i="41"/>
  <c r="H28" i="41"/>
  <c r="G28" i="41"/>
  <c r="D28" i="41"/>
  <c r="H21" i="41"/>
  <c r="G21" i="41"/>
  <c r="F17" i="41"/>
  <c r="F16" i="41"/>
  <c r="F15" i="41"/>
  <c r="F14" i="41"/>
  <c r="F13" i="41"/>
  <c r="G80" i="40"/>
  <c r="F80" i="40"/>
  <c r="E80" i="40"/>
  <c r="D80" i="40"/>
  <c r="G79" i="40"/>
  <c r="F79" i="40"/>
  <c r="E79" i="40"/>
  <c r="D79" i="40"/>
  <c r="C79" i="40"/>
  <c r="F78" i="40"/>
  <c r="E78" i="40"/>
  <c r="D78" i="40"/>
  <c r="C78" i="40"/>
  <c r="G77" i="40"/>
  <c r="F77" i="40"/>
  <c r="E77" i="40"/>
  <c r="D77" i="40"/>
  <c r="C77" i="40"/>
  <c r="G76" i="40"/>
  <c r="F76" i="40"/>
  <c r="E76" i="40"/>
  <c r="D76" i="40"/>
  <c r="C76" i="40"/>
  <c r="G75" i="40"/>
  <c r="F75" i="40"/>
  <c r="E75" i="40"/>
  <c r="D75" i="40"/>
  <c r="C75" i="40"/>
  <c r="G74" i="40"/>
  <c r="F74" i="40"/>
  <c r="E74" i="40"/>
  <c r="D74" i="40"/>
  <c r="C74" i="40"/>
  <c r="G73" i="40"/>
  <c r="F73" i="40"/>
  <c r="E73" i="40"/>
  <c r="D73" i="40"/>
  <c r="C73" i="40"/>
  <c r="G72" i="40"/>
  <c r="E72" i="40"/>
  <c r="D72" i="40"/>
  <c r="C72" i="40"/>
  <c r="G71" i="40"/>
  <c r="F71" i="40"/>
  <c r="E71" i="40"/>
  <c r="D71" i="40"/>
  <c r="C71" i="40"/>
  <c r="G70" i="40"/>
  <c r="F70" i="40"/>
  <c r="E70" i="40"/>
  <c r="D70" i="40"/>
  <c r="C70" i="40"/>
  <c r="G69" i="40"/>
  <c r="F69" i="40"/>
  <c r="E69" i="40"/>
  <c r="D69" i="40"/>
  <c r="C69" i="40"/>
  <c r="G68" i="40"/>
  <c r="F68" i="40"/>
  <c r="E68" i="40"/>
  <c r="D68" i="40"/>
  <c r="C68" i="40"/>
  <c r="G67" i="40"/>
  <c r="F67" i="40"/>
  <c r="E67" i="40"/>
  <c r="D67" i="40"/>
  <c r="C67" i="40"/>
  <c r="G66" i="40"/>
  <c r="F66" i="40"/>
  <c r="D66" i="40"/>
  <c r="C66" i="40"/>
  <c r="G65" i="40"/>
  <c r="F65" i="40"/>
  <c r="E65" i="40"/>
  <c r="D65" i="40"/>
  <c r="C65" i="40"/>
  <c r="G64" i="40"/>
  <c r="F64" i="40"/>
  <c r="E64" i="40"/>
  <c r="D64" i="40"/>
  <c r="C64" i="40"/>
  <c r="G63" i="40"/>
  <c r="F63" i="40"/>
  <c r="E63" i="40"/>
  <c r="D63" i="40"/>
  <c r="C63" i="40"/>
  <c r="G62" i="40"/>
  <c r="F62" i="40"/>
  <c r="E62" i="40"/>
  <c r="D62" i="40"/>
  <c r="C62" i="40"/>
  <c r="G61" i="40"/>
  <c r="F61" i="40"/>
  <c r="E61" i="40"/>
  <c r="D61" i="40"/>
  <c r="C61" i="40"/>
  <c r="G51" i="40"/>
  <c r="F51" i="40"/>
  <c r="E51" i="40"/>
  <c r="D51" i="40"/>
  <c r="C51" i="40"/>
  <c r="G50" i="40"/>
  <c r="F50" i="40"/>
  <c r="E50" i="40"/>
  <c r="D50" i="40"/>
  <c r="C50" i="40"/>
  <c r="G49" i="40"/>
  <c r="F49" i="40"/>
  <c r="E49" i="40"/>
  <c r="D49" i="40"/>
  <c r="C49" i="40"/>
  <c r="G48" i="40"/>
  <c r="F48" i="40"/>
  <c r="E48" i="40"/>
  <c r="D48" i="40"/>
  <c r="C48" i="40"/>
  <c r="G47" i="40"/>
  <c r="F47" i="40"/>
  <c r="E47" i="40"/>
  <c r="D47" i="40"/>
  <c r="G46" i="40"/>
  <c r="F46" i="40"/>
  <c r="E46" i="40"/>
  <c r="D46" i="40"/>
  <c r="C46" i="40"/>
  <c r="F45" i="40"/>
  <c r="E45" i="40"/>
  <c r="D45" i="40"/>
  <c r="C45" i="40"/>
  <c r="G44" i="40"/>
  <c r="F44" i="40"/>
  <c r="E44" i="40"/>
  <c r="D44" i="40"/>
  <c r="C44" i="40"/>
  <c r="G43" i="40"/>
  <c r="F43" i="40"/>
  <c r="E43" i="40"/>
  <c r="D43" i="40"/>
  <c r="C43" i="40"/>
  <c r="G42" i="40"/>
  <c r="F42" i="40"/>
  <c r="E42" i="40"/>
  <c r="D42" i="40"/>
  <c r="C42" i="40"/>
  <c r="G41" i="40"/>
  <c r="F41" i="40"/>
  <c r="E41" i="40"/>
  <c r="D41" i="40"/>
  <c r="C41" i="40"/>
  <c r="G40" i="40"/>
  <c r="F40" i="40"/>
  <c r="E40" i="40"/>
  <c r="D40" i="40"/>
  <c r="C40" i="40"/>
  <c r="G39" i="40"/>
  <c r="E39" i="40"/>
  <c r="D39" i="40"/>
  <c r="C39" i="40"/>
  <c r="G38" i="40"/>
  <c r="F38" i="40"/>
  <c r="E38" i="40"/>
  <c r="D38" i="40"/>
  <c r="C38" i="40"/>
  <c r="G37" i="40"/>
  <c r="F37" i="40"/>
  <c r="E37" i="40"/>
  <c r="D37" i="40"/>
  <c r="C37" i="40"/>
  <c r="G36" i="40"/>
  <c r="F36" i="40"/>
  <c r="E36" i="40"/>
  <c r="D36" i="40"/>
  <c r="C36" i="40"/>
  <c r="G35" i="40"/>
  <c r="F35" i="40"/>
  <c r="E35" i="40"/>
  <c r="D35" i="40"/>
  <c r="C35" i="40"/>
  <c r="G34" i="40"/>
  <c r="F34" i="40"/>
  <c r="E34" i="40"/>
  <c r="D34" i="40"/>
  <c r="C34" i="40"/>
  <c r="G33" i="40"/>
  <c r="F33" i="40"/>
  <c r="D33" i="40"/>
  <c r="C33" i="40"/>
  <c r="G32" i="40"/>
  <c r="F32" i="40"/>
  <c r="E32" i="40"/>
  <c r="D32" i="40"/>
  <c r="C32" i="40"/>
  <c r="H28" i="40"/>
  <c r="G28" i="40"/>
  <c r="D28" i="40"/>
  <c r="G25" i="40"/>
  <c r="F25" i="40"/>
  <c r="E25" i="40"/>
  <c r="D25" i="40"/>
  <c r="C25" i="40"/>
  <c r="H21" i="40"/>
  <c r="G21" i="40"/>
  <c r="F17" i="40"/>
  <c r="F16" i="40"/>
  <c r="F15" i="40"/>
  <c r="F14" i="40"/>
  <c r="F13" i="40"/>
  <c r="G80" i="39"/>
  <c r="F80" i="39"/>
  <c r="E80" i="39"/>
  <c r="D80" i="39"/>
  <c r="G79" i="39"/>
  <c r="F79" i="39"/>
  <c r="E79" i="39"/>
  <c r="D79" i="39"/>
  <c r="C79" i="39"/>
  <c r="F78" i="39"/>
  <c r="E78" i="39"/>
  <c r="D78" i="39"/>
  <c r="C78" i="39"/>
  <c r="G77" i="39"/>
  <c r="F77" i="39"/>
  <c r="E77" i="39"/>
  <c r="D77" i="39"/>
  <c r="C77" i="39"/>
  <c r="G76" i="39"/>
  <c r="F76" i="39"/>
  <c r="E76" i="39"/>
  <c r="D76" i="39"/>
  <c r="C76" i="39"/>
  <c r="G75" i="39"/>
  <c r="F75" i="39"/>
  <c r="E75" i="39"/>
  <c r="D75" i="39"/>
  <c r="C75" i="39"/>
  <c r="G74" i="39"/>
  <c r="F74" i="39"/>
  <c r="E74" i="39"/>
  <c r="D74" i="39"/>
  <c r="C74" i="39"/>
  <c r="G73" i="39"/>
  <c r="F73" i="39"/>
  <c r="E73" i="39"/>
  <c r="D73" i="39"/>
  <c r="C73" i="39"/>
  <c r="G72" i="39"/>
  <c r="E72" i="39"/>
  <c r="D72" i="39"/>
  <c r="C72" i="39"/>
  <c r="G71" i="39"/>
  <c r="F71" i="39"/>
  <c r="E71" i="39"/>
  <c r="D71" i="39"/>
  <c r="C71" i="39"/>
  <c r="G70" i="39"/>
  <c r="F70" i="39"/>
  <c r="E70" i="39"/>
  <c r="D70" i="39"/>
  <c r="C70" i="39"/>
  <c r="G69" i="39"/>
  <c r="F69" i="39"/>
  <c r="E69" i="39"/>
  <c r="D69" i="39"/>
  <c r="C69" i="39"/>
  <c r="G68" i="39"/>
  <c r="F68" i="39"/>
  <c r="E68" i="39"/>
  <c r="D68" i="39"/>
  <c r="C68" i="39"/>
  <c r="G67" i="39"/>
  <c r="F67" i="39"/>
  <c r="E67" i="39"/>
  <c r="D67" i="39"/>
  <c r="C67" i="39"/>
  <c r="G66" i="39"/>
  <c r="F66" i="39"/>
  <c r="D66" i="39"/>
  <c r="C66" i="39"/>
  <c r="G65" i="39"/>
  <c r="F65" i="39"/>
  <c r="E65" i="39"/>
  <c r="D65" i="39"/>
  <c r="C65" i="39"/>
  <c r="G64" i="39"/>
  <c r="F64" i="39"/>
  <c r="E64" i="39"/>
  <c r="D64" i="39"/>
  <c r="C64" i="39"/>
  <c r="G63" i="39"/>
  <c r="F63" i="39"/>
  <c r="E63" i="39"/>
  <c r="D63" i="39"/>
  <c r="C63" i="39"/>
  <c r="G62" i="39"/>
  <c r="F62" i="39"/>
  <c r="E62" i="39"/>
  <c r="D62" i="39"/>
  <c r="C62" i="39"/>
  <c r="G61" i="39"/>
  <c r="F61" i="39"/>
  <c r="E61" i="39"/>
  <c r="D61" i="39"/>
  <c r="C61" i="39"/>
  <c r="G51" i="39"/>
  <c r="F51" i="39"/>
  <c r="E51" i="39"/>
  <c r="D51" i="39"/>
  <c r="C51" i="39"/>
  <c r="G50" i="39"/>
  <c r="F50" i="39"/>
  <c r="E50" i="39"/>
  <c r="D50" i="39"/>
  <c r="C50" i="39"/>
  <c r="G49" i="39"/>
  <c r="F49" i="39"/>
  <c r="E49" i="39"/>
  <c r="D49" i="39"/>
  <c r="C49" i="39"/>
  <c r="G48" i="39"/>
  <c r="F48" i="39"/>
  <c r="E48" i="39"/>
  <c r="D48" i="39"/>
  <c r="C48" i="39"/>
  <c r="G47" i="39"/>
  <c r="F47" i="39"/>
  <c r="E47" i="39"/>
  <c r="D47" i="39"/>
  <c r="G46" i="39"/>
  <c r="F46" i="39"/>
  <c r="E46" i="39"/>
  <c r="D46" i="39"/>
  <c r="C46" i="39"/>
  <c r="F45" i="39"/>
  <c r="E45" i="39"/>
  <c r="D45" i="39"/>
  <c r="C45" i="39"/>
  <c r="G44" i="39"/>
  <c r="F44" i="39"/>
  <c r="E44" i="39"/>
  <c r="D44" i="39"/>
  <c r="C44" i="39"/>
  <c r="G43" i="39"/>
  <c r="F43" i="39"/>
  <c r="E43" i="39"/>
  <c r="D43" i="39"/>
  <c r="C43" i="39"/>
  <c r="G42" i="39"/>
  <c r="F42" i="39"/>
  <c r="E42" i="39"/>
  <c r="D42" i="39"/>
  <c r="C42" i="39"/>
  <c r="G41" i="39"/>
  <c r="F41" i="39"/>
  <c r="E41" i="39"/>
  <c r="D41" i="39"/>
  <c r="C41" i="39"/>
  <c r="G40" i="39"/>
  <c r="F40" i="39"/>
  <c r="E40" i="39"/>
  <c r="D40" i="39"/>
  <c r="C40" i="39"/>
  <c r="G39" i="39"/>
  <c r="E39" i="39"/>
  <c r="D39" i="39"/>
  <c r="C39" i="39"/>
  <c r="G38" i="39"/>
  <c r="F38" i="39"/>
  <c r="E38" i="39"/>
  <c r="D38" i="39"/>
  <c r="C38" i="39"/>
  <c r="G37" i="39"/>
  <c r="F37" i="39"/>
  <c r="E37" i="39"/>
  <c r="D37" i="39"/>
  <c r="C37" i="39"/>
  <c r="G36" i="39"/>
  <c r="F36" i="39"/>
  <c r="E36" i="39"/>
  <c r="D36" i="39"/>
  <c r="C36" i="39"/>
  <c r="G35" i="39"/>
  <c r="F35" i="39"/>
  <c r="E35" i="39"/>
  <c r="D35" i="39"/>
  <c r="C35" i="39"/>
  <c r="G34" i="39"/>
  <c r="F34" i="39"/>
  <c r="E34" i="39"/>
  <c r="D34" i="39"/>
  <c r="C34" i="39"/>
  <c r="G33" i="39"/>
  <c r="F33" i="39"/>
  <c r="D33" i="39"/>
  <c r="C33" i="39"/>
  <c r="G32" i="39"/>
  <c r="F32" i="39"/>
  <c r="E32" i="39"/>
  <c r="D32" i="39"/>
  <c r="C32" i="39"/>
  <c r="H28" i="39"/>
  <c r="G28" i="39"/>
  <c r="D28" i="39"/>
  <c r="G25" i="39"/>
  <c r="F25" i="39"/>
  <c r="E25" i="39"/>
  <c r="D25" i="39"/>
  <c r="C25" i="39"/>
  <c r="H21" i="39"/>
  <c r="G21" i="39"/>
  <c r="F17" i="39"/>
  <c r="F16" i="39"/>
  <c r="F15" i="39"/>
  <c r="F14" i="39"/>
  <c r="F13" i="39"/>
  <c r="G80" i="38"/>
  <c r="F80" i="38"/>
  <c r="E80" i="38"/>
  <c r="D80" i="38"/>
  <c r="G79" i="38"/>
  <c r="F79" i="38"/>
  <c r="E79" i="38"/>
  <c r="D79" i="38"/>
  <c r="C79" i="38"/>
  <c r="F78" i="38"/>
  <c r="E78" i="38"/>
  <c r="D78" i="38"/>
  <c r="C78" i="38"/>
  <c r="G77" i="38"/>
  <c r="F77" i="38"/>
  <c r="E77" i="38"/>
  <c r="D77" i="38"/>
  <c r="C77" i="38"/>
  <c r="G76" i="38"/>
  <c r="F76" i="38"/>
  <c r="E76" i="38"/>
  <c r="D76" i="38"/>
  <c r="C76" i="38"/>
  <c r="G75" i="38"/>
  <c r="F75" i="38"/>
  <c r="E75" i="38"/>
  <c r="D75" i="38"/>
  <c r="C75" i="38"/>
  <c r="G74" i="38"/>
  <c r="F74" i="38"/>
  <c r="E74" i="38"/>
  <c r="D74" i="38"/>
  <c r="C74" i="38"/>
  <c r="G73" i="38"/>
  <c r="F73" i="38"/>
  <c r="E73" i="38"/>
  <c r="D73" i="38"/>
  <c r="C73" i="38"/>
  <c r="G72" i="38"/>
  <c r="E72" i="38"/>
  <c r="D72" i="38"/>
  <c r="C72" i="38"/>
  <c r="G71" i="38"/>
  <c r="F71" i="38"/>
  <c r="E71" i="38"/>
  <c r="D71" i="38"/>
  <c r="C71" i="38"/>
  <c r="G70" i="38"/>
  <c r="F70" i="38"/>
  <c r="E70" i="38"/>
  <c r="D70" i="38"/>
  <c r="C70" i="38"/>
  <c r="G69" i="38"/>
  <c r="F69" i="38"/>
  <c r="E69" i="38"/>
  <c r="D69" i="38"/>
  <c r="C69" i="38"/>
  <c r="G68" i="38"/>
  <c r="F68" i="38"/>
  <c r="E68" i="38"/>
  <c r="D68" i="38"/>
  <c r="C68" i="38"/>
  <c r="G67" i="38"/>
  <c r="F67" i="38"/>
  <c r="E67" i="38"/>
  <c r="D67" i="38"/>
  <c r="C67" i="38"/>
  <c r="G66" i="38"/>
  <c r="F66" i="38"/>
  <c r="D66" i="38"/>
  <c r="C66" i="38"/>
  <c r="G65" i="38"/>
  <c r="F65" i="38"/>
  <c r="E65" i="38"/>
  <c r="D65" i="38"/>
  <c r="C65" i="38"/>
  <c r="G64" i="38"/>
  <c r="F64" i="38"/>
  <c r="E64" i="38"/>
  <c r="D64" i="38"/>
  <c r="C64" i="38"/>
  <c r="G63" i="38"/>
  <c r="F63" i="38"/>
  <c r="E63" i="38"/>
  <c r="D63" i="38"/>
  <c r="C63" i="38"/>
  <c r="G62" i="38"/>
  <c r="F62" i="38"/>
  <c r="E62" i="38"/>
  <c r="D62" i="38"/>
  <c r="C62" i="38"/>
  <c r="G61" i="38"/>
  <c r="F61" i="38"/>
  <c r="E61" i="38"/>
  <c r="D61" i="38"/>
  <c r="C61" i="38"/>
  <c r="G51" i="38"/>
  <c r="F51" i="38"/>
  <c r="E51" i="38"/>
  <c r="D51" i="38"/>
  <c r="C51" i="38"/>
  <c r="G50" i="38"/>
  <c r="F50" i="38"/>
  <c r="E50" i="38"/>
  <c r="D50" i="38"/>
  <c r="C50" i="38"/>
  <c r="G49" i="38"/>
  <c r="F49" i="38"/>
  <c r="E49" i="38"/>
  <c r="D49" i="38"/>
  <c r="C49" i="38"/>
  <c r="G48" i="38"/>
  <c r="F48" i="38"/>
  <c r="E48" i="38"/>
  <c r="D48" i="38"/>
  <c r="C48" i="38"/>
  <c r="G47" i="38"/>
  <c r="F47" i="38"/>
  <c r="E47" i="38"/>
  <c r="D47" i="38"/>
  <c r="G46" i="38"/>
  <c r="F46" i="38"/>
  <c r="E46" i="38"/>
  <c r="D46" i="38"/>
  <c r="C46" i="38"/>
  <c r="F45" i="38"/>
  <c r="E45" i="38"/>
  <c r="D45" i="38"/>
  <c r="C45" i="38"/>
  <c r="G44" i="38"/>
  <c r="F44" i="38"/>
  <c r="E44" i="38"/>
  <c r="D44" i="38"/>
  <c r="C44" i="38"/>
  <c r="G43" i="38"/>
  <c r="F43" i="38"/>
  <c r="E43" i="38"/>
  <c r="D43" i="38"/>
  <c r="C43" i="38"/>
  <c r="G42" i="38"/>
  <c r="F42" i="38"/>
  <c r="E42" i="38"/>
  <c r="D42" i="38"/>
  <c r="C42" i="38"/>
  <c r="G41" i="38"/>
  <c r="F41" i="38"/>
  <c r="E41" i="38"/>
  <c r="D41" i="38"/>
  <c r="C41" i="38"/>
  <c r="G40" i="38"/>
  <c r="F40" i="38"/>
  <c r="E40" i="38"/>
  <c r="D40" i="38"/>
  <c r="C40" i="38"/>
  <c r="G39" i="38"/>
  <c r="E39" i="38"/>
  <c r="D39" i="38"/>
  <c r="C39" i="38"/>
  <c r="G38" i="38"/>
  <c r="F38" i="38"/>
  <c r="E38" i="38"/>
  <c r="D38" i="38"/>
  <c r="C38" i="38"/>
  <c r="G37" i="38"/>
  <c r="F37" i="38"/>
  <c r="E37" i="38"/>
  <c r="D37" i="38"/>
  <c r="C37" i="38"/>
  <c r="G36" i="38"/>
  <c r="F36" i="38"/>
  <c r="E36" i="38"/>
  <c r="D36" i="38"/>
  <c r="C36" i="38"/>
  <c r="F35" i="38"/>
  <c r="E35" i="38"/>
  <c r="D35" i="38"/>
  <c r="C35" i="38"/>
  <c r="G34" i="38"/>
  <c r="F34" i="38"/>
  <c r="E34" i="38"/>
  <c r="D34" i="38"/>
  <c r="C34" i="38"/>
  <c r="G33" i="38"/>
  <c r="F33" i="38"/>
  <c r="D33" i="38"/>
  <c r="C33" i="38"/>
  <c r="G32" i="38"/>
  <c r="F32" i="38"/>
  <c r="E32" i="38"/>
  <c r="D32" i="38"/>
  <c r="C32" i="38"/>
  <c r="H28" i="38"/>
  <c r="G28" i="38"/>
  <c r="D28" i="38"/>
  <c r="G25" i="38"/>
  <c r="F25" i="38"/>
  <c r="E25" i="38"/>
  <c r="D25" i="38"/>
  <c r="C25" i="38"/>
  <c r="H21" i="38"/>
  <c r="G21" i="38"/>
  <c r="F17" i="38"/>
  <c r="F16" i="38"/>
  <c r="F15" i="38"/>
  <c r="F14" i="38"/>
  <c r="F13" i="38"/>
  <c r="G80" i="37"/>
  <c r="F80" i="37"/>
  <c r="E80" i="37"/>
  <c r="D80" i="37"/>
  <c r="G79" i="37"/>
  <c r="F79" i="37"/>
  <c r="E79" i="37"/>
  <c r="D79" i="37"/>
  <c r="C79" i="37"/>
  <c r="F78" i="37"/>
  <c r="E78" i="37"/>
  <c r="D78" i="37"/>
  <c r="C78" i="37"/>
  <c r="G77" i="37"/>
  <c r="F77" i="37"/>
  <c r="E77" i="37"/>
  <c r="D77" i="37"/>
  <c r="C77" i="37"/>
  <c r="G76" i="37"/>
  <c r="F76" i="37"/>
  <c r="E76" i="37"/>
  <c r="D76" i="37"/>
  <c r="C76" i="37"/>
  <c r="G75" i="37"/>
  <c r="F75" i="37"/>
  <c r="E75" i="37"/>
  <c r="D75" i="37"/>
  <c r="C75" i="37"/>
  <c r="G74" i="37"/>
  <c r="F74" i="37"/>
  <c r="E74" i="37"/>
  <c r="D74" i="37"/>
  <c r="C74" i="37"/>
  <c r="G73" i="37"/>
  <c r="F73" i="37"/>
  <c r="E73" i="37"/>
  <c r="D73" i="37"/>
  <c r="C73" i="37"/>
  <c r="G72" i="37"/>
  <c r="E72" i="37"/>
  <c r="D72" i="37"/>
  <c r="C72" i="37"/>
  <c r="G71" i="37"/>
  <c r="F71" i="37"/>
  <c r="E71" i="37"/>
  <c r="D71" i="37"/>
  <c r="C71" i="37"/>
  <c r="G70" i="37"/>
  <c r="F70" i="37"/>
  <c r="E70" i="37"/>
  <c r="D70" i="37"/>
  <c r="C70" i="37"/>
  <c r="G69" i="37"/>
  <c r="F69" i="37"/>
  <c r="E69" i="37"/>
  <c r="D69" i="37"/>
  <c r="C69" i="37"/>
  <c r="G68" i="37"/>
  <c r="F68" i="37"/>
  <c r="E68" i="37"/>
  <c r="D68" i="37"/>
  <c r="C68" i="37"/>
  <c r="G67" i="37"/>
  <c r="F67" i="37"/>
  <c r="E67" i="37"/>
  <c r="D67" i="37"/>
  <c r="C67" i="37"/>
  <c r="G66" i="37"/>
  <c r="F66" i="37"/>
  <c r="D66" i="37"/>
  <c r="C66" i="37"/>
  <c r="G65" i="37"/>
  <c r="F65" i="37"/>
  <c r="E65" i="37"/>
  <c r="D65" i="37"/>
  <c r="C65" i="37"/>
  <c r="G64" i="37"/>
  <c r="F64" i="37"/>
  <c r="E64" i="37"/>
  <c r="D64" i="37"/>
  <c r="C64" i="37"/>
  <c r="G63" i="37"/>
  <c r="F63" i="37"/>
  <c r="E63" i="37"/>
  <c r="D63" i="37"/>
  <c r="C63" i="37"/>
  <c r="G62" i="37"/>
  <c r="F62" i="37"/>
  <c r="E62" i="37"/>
  <c r="D62" i="37"/>
  <c r="C62" i="37"/>
  <c r="G61" i="37"/>
  <c r="F61" i="37"/>
  <c r="E61" i="37"/>
  <c r="D61" i="37"/>
  <c r="C61" i="37"/>
  <c r="G51" i="37"/>
  <c r="F51" i="37"/>
  <c r="E51" i="37"/>
  <c r="D51" i="37"/>
  <c r="C51" i="37"/>
  <c r="G50" i="37"/>
  <c r="F50" i="37"/>
  <c r="E50" i="37"/>
  <c r="D50" i="37"/>
  <c r="C50" i="37"/>
  <c r="G49" i="37"/>
  <c r="F49" i="37"/>
  <c r="E49" i="37"/>
  <c r="D49" i="37"/>
  <c r="C49" i="37"/>
  <c r="G48" i="37"/>
  <c r="F48" i="37"/>
  <c r="E48" i="37"/>
  <c r="D48" i="37"/>
  <c r="C48" i="37"/>
  <c r="G47" i="37"/>
  <c r="F47" i="37"/>
  <c r="E47" i="37"/>
  <c r="D47" i="37"/>
  <c r="G46" i="37"/>
  <c r="F46" i="37"/>
  <c r="E46" i="37"/>
  <c r="D46" i="37"/>
  <c r="C46" i="37"/>
  <c r="F45" i="37"/>
  <c r="E45" i="37"/>
  <c r="D45" i="37"/>
  <c r="C45" i="37"/>
  <c r="G44" i="37"/>
  <c r="F44" i="37"/>
  <c r="E44" i="37"/>
  <c r="D44" i="37"/>
  <c r="C44" i="37"/>
  <c r="G43" i="37"/>
  <c r="F43" i="37"/>
  <c r="E43" i="37"/>
  <c r="D43" i="37"/>
  <c r="C43" i="37"/>
  <c r="G42" i="37"/>
  <c r="F42" i="37"/>
  <c r="E42" i="37"/>
  <c r="D42" i="37"/>
  <c r="C42" i="37"/>
  <c r="G41" i="37"/>
  <c r="F41" i="37"/>
  <c r="E41" i="37"/>
  <c r="D41" i="37"/>
  <c r="C41" i="37"/>
  <c r="G40" i="37"/>
  <c r="F40" i="37"/>
  <c r="E40" i="37"/>
  <c r="D40" i="37"/>
  <c r="C40" i="37"/>
  <c r="G39" i="37"/>
  <c r="E39" i="37"/>
  <c r="D39" i="37"/>
  <c r="C39" i="37"/>
  <c r="G38" i="37"/>
  <c r="F38" i="37"/>
  <c r="E38" i="37"/>
  <c r="D38" i="37"/>
  <c r="C38" i="37"/>
  <c r="G37" i="37"/>
  <c r="F37" i="37"/>
  <c r="E37" i="37"/>
  <c r="D37" i="37"/>
  <c r="C37" i="37"/>
  <c r="G36" i="37"/>
  <c r="F36" i="37"/>
  <c r="E36" i="37"/>
  <c r="D36" i="37"/>
  <c r="C36" i="37"/>
  <c r="G35" i="37"/>
  <c r="F35" i="37"/>
  <c r="E35" i="37"/>
  <c r="D35" i="37"/>
  <c r="C35" i="37"/>
  <c r="G34" i="37"/>
  <c r="F34" i="37"/>
  <c r="E34" i="37"/>
  <c r="D34" i="37"/>
  <c r="C34" i="37"/>
  <c r="G33" i="37"/>
  <c r="F33" i="37"/>
  <c r="D33" i="37"/>
  <c r="C33" i="37"/>
  <c r="G32" i="37"/>
  <c r="F32" i="37"/>
  <c r="E32" i="37"/>
  <c r="D32" i="37"/>
  <c r="C32" i="37"/>
  <c r="H28" i="37"/>
  <c r="G28" i="37"/>
  <c r="D28" i="37"/>
  <c r="G25" i="37"/>
  <c r="F25" i="37"/>
  <c r="E25" i="37"/>
  <c r="D25" i="37"/>
  <c r="C25" i="37"/>
  <c r="H21" i="37"/>
  <c r="G21" i="37"/>
  <c r="F17" i="37"/>
  <c r="F16" i="37"/>
  <c r="F15" i="37"/>
  <c r="F14" i="37"/>
  <c r="F13" i="37"/>
  <c r="G80" i="35"/>
  <c r="F80" i="35"/>
  <c r="E80" i="35"/>
  <c r="D80" i="35"/>
  <c r="G79" i="35"/>
  <c r="F79" i="35"/>
  <c r="E79" i="35"/>
  <c r="D79" i="35"/>
  <c r="C79" i="35"/>
  <c r="F78" i="35"/>
  <c r="E78" i="35"/>
  <c r="D78" i="35"/>
  <c r="C78" i="35"/>
  <c r="G77" i="35"/>
  <c r="F77" i="35"/>
  <c r="E77" i="35"/>
  <c r="D77" i="35"/>
  <c r="C77" i="35"/>
  <c r="G76" i="35"/>
  <c r="F76" i="35"/>
  <c r="E76" i="35"/>
  <c r="D76" i="35"/>
  <c r="C76" i="35"/>
  <c r="G75" i="35"/>
  <c r="F75" i="35"/>
  <c r="E75" i="35"/>
  <c r="D75" i="35"/>
  <c r="C75" i="35"/>
  <c r="G74" i="35"/>
  <c r="F74" i="35"/>
  <c r="E74" i="35"/>
  <c r="D74" i="35"/>
  <c r="C74" i="35"/>
  <c r="G73" i="35"/>
  <c r="F73" i="35"/>
  <c r="E73" i="35"/>
  <c r="D73" i="35"/>
  <c r="C73" i="35"/>
  <c r="G72" i="35"/>
  <c r="E72" i="35"/>
  <c r="D72" i="35"/>
  <c r="C72" i="35"/>
  <c r="G71" i="35"/>
  <c r="F71" i="35"/>
  <c r="E71" i="35"/>
  <c r="D71" i="35"/>
  <c r="C71" i="35"/>
  <c r="G70" i="35"/>
  <c r="F70" i="35"/>
  <c r="E70" i="35"/>
  <c r="D70" i="35"/>
  <c r="C70" i="35"/>
  <c r="G69" i="35"/>
  <c r="F69" i="35"/>
  <c r="E69" i="35"/>
  <c r="D69" i="35"/>
  <c r="C69" i="35"/>
  <c r="G68" i="35"/>
  <c r="F68" i="35"/>
  <c r="E68" i="35"/>
  <c r="D68" i="35"/>
  <c r="C68" i="35"/>
  <c r="G67" i="35"/>
  <c r="F67" i="35"/>
  <c r="E67" i="35"/>
  <c r="D67" i="35"/>
  <c r="C67" i="35"/>
  <c r="G66" i="35"/>
  <c r="F66" i="35"/>
  <c r="D66" i="35"/>
  <c r="C66" i="35"/>
  <c r="G65" i="35"/>
  <c r="F65" i="35"/>
  <c r="E65" i="35"/>
  <c r="D65" i="35"/>
  <c r="C65" i="35"/>
  <c r="G64" i="35"/>
  <c r="F64" i="35"/>
  <c r="E64" i="35"/>
  <c r="D64" i="35"/>
  <c r="C64" i="35"/>
  <c r="G63" i="35"/>
  <c r="F63" i="35"/>
  <c r="E63" i="35"/>
  <c r="D63" i="35"/>
  <c r="C63" i="35"/>
  <c r="G62" i="35"/>
  <c r="F62" i="35"/>
  <c r="E62" i="35"/>
  <c r="D62" i="35"/>
  <c r="C62" i="35"/>
  <c r="G61" i="35"/>
  <c r="F61" i="35"/>
  <c r="E61" i="35"/>
  <c r="D61" i="35"/>
  <c r="C61" i="35"/>
  <c r="G51" i="35"/>
  <c r="F51" i="35"/>
  <c r="E51" i="35"/>
  <c r="D51" i="35"/>
  <c r="C51" i="35"/>
  <c r="G50" i="35"/>
  <c r="F50" i="35"/>
  <c r="E50" i="35"/>
  <c r="D50" i="35"/>
  <c r="C50" i="35"/>
  <c r="G49" i="35"/>
  <c r="F49" i="35"/>
  <c r="E49" i="35"/>
  <c r="D49" i="35"/>
  <c r="C49" i="35"/>
  <c r="G48" i="35"/>
  <c r="F48" i="35"/>
  <c r="E48" i="35"/>
  <c r="D48" i="35"/>
  <c r="C48" i="35"/>
  <c r="G47" i="35"/>
  <c r="F47" i="35"/>
  <c r="E47" i="35"/>
  <c r="D47" i="35"/>
  <c r="G46" i="35"/>
  <c r="F46" i="35"/>
  <c r="E46" i="35"/>
  <c r="D46" i="35"/>
  <c r="C46" i="35"/>
  <c r="F45" i="35"/>
  <c r="E45" i="35"/>
  <c r="D45" i="35"/>
  <c r="C45" i="35"/>
  <c r="G44" i="35"/>
  <c r="F44" i="35"/>
  <c r="E44" i="35"/>
  <c r="D44" i="35"/>
  <c r="C44" i="35"/>
  <c r="G43" i="35"/>
  <c r="F43" i="35"/>
  <c r="E43" i="35"/>
  <c r="D43" i="35"/>
  <c r="C43" i="35"/>
  <c r="G42" i="35"/>
  <c r="F42" i="35"/>
  <c r="E42" i="35"/>
  <c r="D42" i="35"/>
  <c r="C42" i="35"/>
  <c r="G41" i="35"/>
  <c r="F41" i="35"/>
  <c r="E41" i="35"/>
  <c r="D41" i="35"/>
  <c r="C41" i="35"/>
  <c r="G40" i="35"/>
  <c r="F40" i="35"/>
  <c r="E40" i="35"/>
  <c r="D40" i="35"/>
  <c r="C40" i="35"/>
  <c r="G39" i="35"/>
  <c r="E39" i="35"/>
  <c r="D39" i="35"/>
  <c r="C39" i="35"/>
  <c r="G38" i="35"/>
  <c r="F38" i="35"/>
  <c r="E38" i="35"/>
  <c r="D38" i="35"/>
  <c r="C38" i="35"/>
  <c r="G37" i="35"/>
  <c r="F37" i="35"/>
  <c r="E37" i="35"/>
  <c r="D37" i="35"/>
  <c r="C37" i="35"/>
  <c r="G36" i="35"/>
  <c r="F36" i="35"/>
  <c r="E36" i="35"/>
  <c r="D36" i="35"/>
  <c r="C36" i="35"/>
  <c r="G35" i="35"/>
  <c r="F35" i="35"/>
  <c r="E35" i="35"/>
  <c r="D35" i="35"/>
  <c r="C35" i="35"/>
  <c r="G34" i="35"/>
  <c r="F34" i="35"/>
  <c r="E34" i="35"/>
  <c r="D34" i="35"/>
  <c r="C34" i="35"/>
  <c r="G33" i="35"/>
  <c r="F33" i="35"/>
  <c r="D33" i="35"/>
  <c r="C33" i="35"/>
  <c r="G32" i="35"/>
  <c r="F32" i="35"/>
  <c r="E32" i="35"/>
  <c r="D32" i="35"/>
  <c r="C32" i="35"/>
  <c r="H28" i="35"/>
  <c r="G28" i="35"/>
  <c r="D28" i="35"/>
  <c r="G25" i="35"/>
  <c r="F25" i="35"/>
  <c r="E25" i="35"/>
  <c r="D25" i="35"/>
  <c r="C25" i="35"/>
  <c r="H21" i="35"/>
  <c r="G21" i="35"/>
  <c r="F17" i="35"/>
  <c r="F16" i="35"/>
  <c r="F15" i="35"/>
  <c r="F14" i="35"/>
  <c r="F13" i="35"/>
  <c r="G80" i="34"/>
  <c r="F80" i="34"/>
  <c r="E80" i="34"/>
  <c r="D80" i="34"/>
  <c r="G79" i="34"/>
  <c r="F79" i="34"/>
  <c r="E79" i="34"/>
  <c r="D79" i="34"/>
  <c r="C79" i="34"/>
  <c r="F78" i="34"/>
  <c r="E78" i="34"/>
  <c r="D78" i="34"/>
  <c r="C78" i="34"/>
  <c r="G77" i="34"/>
  <c r="F77" i="34"/>
  <c r="E77" i="34"/>
  <c r="D77" i="34"/>
  <c r="C77" i="34"/>
  <c r="G76" i="34"/>
  <c r="F76" i="34"/>
  <c r="E76" i="34"/>
  <c r="D76" i="34"/>
  <c r="C76" i="34"/>
  <c r="G75" i="34"/>
  <c r="F75" i="34"/>
  <c r="E75" i="34"/>
  <c r="D75" i="34"/>
  <c r="C75" i="34"/>
  <c r="G74" i="34"/>
  <c r="F74" i="34"/>
  <c r="E74" i="34"/>
  <c r="D74" i="34"/>
  <c r="C74" i="34"/>
  <c r="G73" i="34"/>
  <c r="F73" i="34"/>
  <c r="E73" i="34"/>
  <c r="D73" i="34"/>
  <c r="C73" i="34"/>
  <c r="G72" i="34"/>
  <c r="E72" i="34"/>
  <c r="D72" i="34"/>
  <c r="C72" i="34"/>
  <c r="G71" i="34"/>
  <c r="F71" i="34"/>
  <c r="E71" i="34"/>
  <c r="D71" i="34"/>
  <c r="C71" i="34"/>
  <c r="G70" i="34"/>
  <c r="F70" i="34"/>
  <c r="E70" i="34"/>
  <c r="D70" i="34"/>
  <c r="C70" i="34"/>
  <c r="G69" i="34"/>
  <c r="F69" i="34"/>
  <c r="E69" i="34"/>
  <c r="D69" i="34"/>
  <c r="C69" i="34"/>
  <c r="G68" i="34"/>
  <c r="F68" i="34"/>
  <c r="E68" i="34"/>
  <c r="D68" i="34"/>
  <c r="C68" i="34"/>
  <c r="G67" i="34"/>
  <c r="F67" i="34"/>
  <c r="E67" i="34"/>
  <c r="D67" i="34"/>
  <c r="C67" i="34"/>
  <c r="G66" i="34"/>
  <c r="F66" i="34"/>
  <c r="D66" i="34"/>
  <c r="C66" i="34"/>
  <c r="G65" i="34"/>
  <c r="F65" i="34"/>
  <c r="E65" i="34"/>
  <c r="D65" i="34"/>
  <c r="C65" i="34"/>
  <c r="G64" i="34"/>
  <c r="F64" i="34"/>
  <c r="E64" i="34"/>
  <c r="D64" i="34"/>
  <c r="C64" i="34"/>
  <c r="G63" i="34"/>
  <c r="F63" i="34"/>
  <c r="E63" i="34"/>
  <c r="D63" i="34"/>
  <c r="C63" i="34"/>
  <c r="G62" i="34"/>
  <c r="F62" i="34"/>
  <c r="E62" i="34"/>
  <c r="D62" i="34"/>
  <c r="C62" i="34"/>
  <c r="G61" i="34"/>
  <c r="F61" i="34"/>
  <c r="E61" i="34"/>
  <c r="D61" i="34"/>
  <c r="C61" i="34"/>
  <c r="G51" i="34"/>
  <c r="F51" i="34"/>
  <c r="E51" i="34"/>
  <c r="D51" i="34"/>
  <c r="C51" i="34"/>
  <c r="G50" i="34"/>
  <c r="F50" i="34"/>
  <c r="E50" i="34"/>
  <c r="D50" i="34"/>
  <c r="C50" i="34"/>
  <c r="G49" i="34"/>
  <c r="F49" i="34"/>
  <c r="E49" i="34"/>
  <c r="D49" i="34"/>
  <c r="C49" i="34"/>
  <c r="G48" i="34"/>
  <c r="F48" i="34"/>
  <c r="E48" i="34"/>
  <c r="D48" i="34"/>
  <c r="C48" i="34"/>
  <c r="G47" i="34"/>
  <c r="F47" i="34"/>
  <c r="E47" i="34"/>
  <c r="D47" i="34"/>
  <c r="G46" i="34"/>
  <c r="F46" i="34"/>
  <c r="E46" i="34"/>
  <c r="D46" i="34"/>
  <c r="C46" i="34"/>
  <c r="F45" i="34"/>
  <c r="E45" i="34"/>
  <c r="D45" i="34"/>
  <c r="C45" i="34"/>
  <c r="G44" i="34"/>
  <c r="F44" i="34"/>
  <c r="E44" i="34"/>
  <c r="D44" i="34"/>
  <c r="C44" i="34"/>
  <c r="G43" i="34"/>
  <c r="F43" i="34"/>
  <c r="E43" i="34"/>
  <c r="D43" i="34"/>
  <c r="C43" i="34"/>
  <c r="G42" i="34"/>
  <c r="F42" i="34"/>
  <c r="E42" i="34"/>
  <c r="D42" i="34"/>
  <c r="C42" i="34"/>
  <c r="G41" i="34"/>
  <c r="F41" i="34"/>
  <c r="E41" i="34"/>
  <c r="D41" i="34"/>
  <c r="C41" i="34"/>
  <c r="G40" i="34"/>
  <c r="F40" i="34"/>
  <c r="E40" i="34"/>
  <c r="D40" i="34"/>
  <c r="C40" i="34"/>
  <c r="G39" i="34"/>
  <c r="E39" i="34"/>
  <c r="D39" i="34"/>
  <c r="C39" i="34"/>
  <c r="G38" i="34"/>
  <c r="F38" i="34"/>
  <c r="E38" i="34"/>
  <c r="D38" i="34"/>
  <c r="C38" i="34"/>
  <c r="G37" i="34"/>
  <c r="F37" i="34"/>
  <c r="E37" i="34"/>
  <c r="D37" i="34"/>
  <c r="C37" i="34"/>
  <c r="G36" i="34"/>
  <c r="F36" i="34"/>
  <c r="E36" i="34"/>
  <c r="D36" i="34"/>
  <c r="C36" i="34"/>
  <c r="G35" i="34"/>
  <c r="F35" i="34"/>
  <c r="E35" i="34"/>
  <c r="D35" i="34"/>
  <c r="C35" i="34"/>
  <c r="G34" i="34"/>
  <c r="F34" i="34"/>
  <c r="E34" i="34"/>
  <c r="D34" i="34"/>
  <c r="C34" i="34"/>
  <c r="G33" i="34"/>
  <c r="F33" i="34"/>
  <c r="D33" i="34"/>
  <c r="C33" i="34"/>
  <c r="G32" i="34"/>
  <c r="F32" i="34"/>
  <c r="E32" i="34"/>
  <c r="D32" i="34"/>
  <c r="C32" i="34"/>
  <c r="H28" i="34"/>
  <c r="G28" i="34"/>
  <c r="D28" i="34"/>
  <c r="G25" i="34"/>
  <c r="F25" i="34"/>
  <c r="E25" i="34"/>
  <c r="D25" i="34"/>
  <c r="C25" i="34"/>
  <c r="H21" i="34"/>
  <c r="G21" i="34"/>
  <c r="F17" i="34"/>
  <c r="F16" i="34"/>
  <c r="F15" i="34"/>
  <c r="F14" i="34"/>
  <c r="F13" i="34"/>
  <c r="G80" i="33"/>
  <c r="F80" i="33"/>
  <c r="E80" i="33"/>
  <c r="D80" i="33"/>
  <c r="G79" i="33"/>
  <c r="F79" i="33"/>
  <c r="E79" i="33"/>
  <c r="D79" i="33"/>
  <c r="C79" i="33"/>
  <c r="F78" i="33"/>
  <c r="E78" i="33"/>
  <c r="D78" i="33"/>
  <c r="C78" i="33"/>
  <c r="G77" i="33"/>
  <c r="F77" i="33"/>
  <c r="E77" i="33"/>
  <c r="D77" i="33"/>
  <c r="C77" i="33"/>
  <c r="G76" i="33"/>
  <c r="F76" i="33"/>
  <c r="E76" i="33"/>
  <c r="D76" i="33"/>
  <c r="C76" i="33"/>
  <c r="G75" i="33"/>
  <c r="F75" i="33"/>
  <c r="E75" i="33"/>
  <c r="D75" i="33"/>
  <c r="C75" i="33"/>
  <c r="G74" i="33"/>
  <c r="F74" i="33"/>
  <c r="E74" i="33"/>
  <c r="D74" i="33"/>
  <c r="C74" i="33"/>
  <c r="G73" i="33"/>
  <c r="F73" i="33"/>
  <c r="E73" i="33"/>
  <c r="D73" i="33"/>
  <c r="C73" i="33"/>
  <c r="G72" i="33"/>
  <c r="E72" i="33"/>
  <c r="D72" i="33"/>
  <c r="C72" i="33"/>
  <c r="G71" i="33"/>
  <c r="F71" i="33"/>
  <c r="E71" i="33"/>
  <c r="D71" i="33"/>
  <c r="C71" i="33"/>
  <c r="G70" i="33"/>
  <c r="F70" i="33"/>
  <c r="E70" i="33"/>
  <c r="D70" i="33"/>
  <c r="C70" i="33"/>
  <c r="G69" i="33"/>
  <c r="F69" i="33"/>
  <c r="E69" i="33"/>
  <c r="D69" i="33"/>
  <c r="C69" i="33"/>
  <c r="G68" i="33"/>
  <c r="F68" i="33"/>
  <c r="E68" i="33"/>
  <c r="D68" i="33"/>
  <c r="C68" i="33"/>
  <c r="G67" i="33"/>
  <c r="F67" i="33"/>
  <c r="E67" i="33"/>
  <c r="D67" i="33"/>
  <c r="C67" i="33"/>
  <c r="G66" i="33"/>
  <c r="F66" i="33"/>
  <c r="D66" i="33"/>
  <c r="C66" i="33"/>
  <c r="G65" i="33"/>
  <c r="F65" i="33"/>
  <c r="E65" i="33"/>
  <c r="D65" i="33"/>
  <c r="C65" i="33"/>
  <c r="G64" i="33"/>
  <c r="F64" i="33"/>
  <c r="E64" i="33"/>
  <c r="D64" i="33"/>
  <c r="C64" i="33"/>
  <c r="G63" i="33"/>
  <c r="F63" i="33"/>
  <c r="E63" i="33"/>
  <c r="D63" i="33"/>
  <c r="C63" i="33"/>
  <c r="G62" i="33"/>
  <c r="F62" i="33"/>
  <c r="E62" i="33"/>
  <c r="D62" i="33"/>
  <c r="C62" i="33"/>
  <c r="G61" i="33"/>
  <c r="F61" i="33"/>
  <c r="E61" i="33"/>
  <c r="D61" i="33"/>
  <c r="C61" i="33"/>
  <c r="G51" i="33"/>
  <c r="F51" i="33"/>
  <c r="E51" i="33"/>
  <c r="D51" i="33"/>
  <c r="C51" i="33"/>
  <c r="G50" i="33"/>
  <c r="F50" i="33"/>
  <c r="E50" i="33"/>
  <c r="D50" i="33"/>
  <c r="C50" i="33"/>
  <c r="G49" i="33"/>
  <c r="F49" i="33"/>
  <c r="E49" i="33"/>
  <c r="D49" i="33"/>
  <c r="C49" i="33"/>
  <c r="G48" i="33"/>
  <c r="F48" i="33"/>
  <c r="E48" i="33"/>
  <c r="D48" i="33"/>
  <c r="C48" i="33"/>
  <c r="G47" i="33"/>
  <c r="F47" i="33"/>
  <c r="E47" i="33"/>
  <c r="D47" i="33"/>
  <c r="G46" i="33"/>
  <c r="F46" i="33"/>
  <c r="E46" i="33"/>
  <c r="D46" i="33"/>
  <c r="C46" i="33"/>
  <c r="F45" i="33"/>
  <c r="E45" i="33"/>
  <c r="D45" i="33"/>
  <c r="C45" i="33"/>
  <c r="G44" i="33"/>
  <c r="F44" i="33"/>
  <c r="E44" i="33"/>
  <c r="D44" i="33"/>
  <c r="C44" i="33"/>
  <c r="G43" i="33"/>
  <c r="F43" i="33"/>
  <c r="E43" i="33"/>
  <c r="D43" i="33"/>
  <c r="C43" i="33"/>
  <c r="G42" i="33"/>
  <c r="F42" i="33"/>
  <c r="E42" i="33"/>
  <c r="D42" i="33"/>
  <c r="C42" i="33"/>
  <c r="G41" i="33"/>
  <c r="F41" i="33"/>
  <c r="E41" i="33"/>
  <c r="D41" i="33"/>
  <c r="C41" i="33"/>
  <c r="G40" i="33"/>
  <c r="F40" i="33"/>
  <c r="E40" i="33"/>
  <c r="D40" i="33"/>
  <c r="C40" i="33"/>
  <c r="G39" i="33"/>
  <c r="E39" i="33"/>
  <c r="D39" i="33"/>
  <c r="C39" i="33"/>
  <c r="G38" i="33"/>
  <c r="F38" i="33"/>
  <c r="E38" i="33"/>
  <c r="D38" i="33"/>
  <c r="C38" i="33"/>
  <c r="G37" i="33"/>
  <c r="F37" i="33"/>
  <c r="E37" i="33"/>
  <c r="D37" i="33"/>
  <c r="C37" i="33"/>
  <c r="G36" i="33"/>
  <c r="F36" i="33"/>
  <c r="E36" i="33"/>
  <c r="D36" i="33"/>
  <c r="C36" i="33"/>
  <c r="G35" i="33"/>
  <c r="F35" i="33"/>
  <c r="E35" i="33"/>
  <c r="D35" i="33"/>
  <c r="C35" i="33"/>
  <c r="G34" i="33"/>
  <c r="F34" i="33"/>
  <c r="E34" i="33"/>
  <c r="D34" i="33"/>
  <c r="C34" i="33"/>
  <c r="G33" i="33"/>
  <c r="F33" i="33"/>
  <c r="D33" i="33"/>
  <c r="C33" i="33"/>
  <c r="G32" i="33"/>
  <c r="F32" i="33"/>
  <c r="E32" i="33"/>
  <c r="D32" i="33"/>
  <c r="C32" i="33"/>
  <c r="H28" i="33"/>
  <c r="G28" i="33"/>
  <c r="D28" i="33"/>
  <c r="G25" i="33"/>
  <c r="F25" i="33"/>
  <c r="E25" i="33"/>
  <c r="D25" i="33"/>
  <c r="C25" i="33"/>
  <c r="H21" i="33"/>
  <c r="G21" i="33"/>
  <c r="F17" i="33"/>
  <c r="F16" i="33"/>
  <c r="F15" i="33"/>
  <c r="F14" i="33"/>
  <c r="F13" i="33"/>
  <c r="G80" i="32"/>
  <c r="F80" i="32"/>
  <c r="E80" i="32"/>
  <c r="D80" i="32"/>
  <c r="G79" i="32"/>
  <c r="F79" i="32"/>
  <c r="E79" i="32"/>
  <c r="D79" i="32"/>
  <c r="C79" i="32"/>
  <c r="F78" i="32"/>
  <c r="E78" i="32"/>
  <c r="D78" i="32"/>
  <c r="C78" i="32"/>
  <c r="G77" i="32"/>
  <c r="F77" i="32"/>
  <c r="E77" i="32"/>
  <c r="D77" i="32"/>
  <c r="C77" i="32"/>
  <c r="G76" i="32"/>
  <c r="F76" i="32"/>
  <c r="E76" i="32"/>
  <c r="D76" i="32"/>
  <c r="C76" i="32"/>
  <c r="G75" i="32"/>
  <c r="F75" i="32"/>
  <c r="E75" i="32"/>
  <c r="D75" i="32"/>
  <c r="C75" i="32"/>
  <c r="G74" i="32"/>
  <c r="F74" i="32"/>
  <c r="E74" i="32"/>
  <c r="D74" i="32"/>
  <c r="C74" i="32"/>
  <c r="G73" i="32"/>
  <c r="F73" i="32"/>
  <c r="E73" i="32"/>
  <c r="D73" i="32"/>
  <c r="C73" i="32"/>
  <c r="G72" i="32"/>
  <c r="E72" i="32"/>
  <c r="D72" i="32"/>
  <c r="C72" i="32"/>
  <c r="G71" i="32"/>
  <c r="F71" i="32"/>
  <c r="E71" i="32"/>
  <c r="D71" i="32"/>
  <c r="C71" i="32"/>
  <c r="G70" i="32"/>
  <c r="F70" i="32"/>
  <c r="E70" i="32"/>
  <c r="D70" i="32"/>
  <c r="C70" i="32"/>
  <c r="G69" i="32"/>
  <c r="F69" i="32"/>
  <c r="E69" i="32"/>
  <c r="D69" i="32"/>
  <c r="C69" i="32"/>
  <c r="G68" i="32"/>
  <c r="F68" i="32"/>
  <c r="E68" i="32"/>
  <c r="D68" i="32"/>
  <c r="C68" i="32"/>
  <c r="G67" i="32"/>
  <c r="F67" i="32"/>
  <c r="E67" i="32"/>
  <c r="D67" i="32"/>
  <c r="C67" i="32"/>
  <c r="G66" i="32"/>
  <c r="F66" i="32"/>
  <c r="D66" i="32"/>
  <c r="C66" i="32"/>
  <c r="G65" i="32"/>
  <c r="F65" i="32"/>
  <c r="E65" i="32"/>
  <c r="D65" i="32"/>
  <c r="C65" i="32"/>
  <c r="G64" i="32"/>
  <c r="F64" i="32"/>
  <c r="E64" i="32"/>
  <c r="D64" i="32"/>
  <c r="C64" i="32"/>
  <c r="G63" i="32"/>
  <c r="F63" i="32"/>
  <c r="E63" i="32"/>
  <c r="D63" i="32"/>
  <c r="C63" i="32"/>
  <c r="G62" i="32"/>
  <c r="F62" i="32"/>
  <c r="E62" i="32"/>
  <c r="D62" i="32"/>
  <c r="C62" i="32"/>
  <c r="G61" i="32"/>
  <c r="F61" i="32"/>
  <c r="E61" i="32"/>
  <c r="D61" i="32"/>
  <c r="C61" i="32"/>
  <c r="G51" i="32"/>
  <c r="F51" i="32"/>
  <c r="E51" i="32"/>
  <c r="D51" i="32"/>
  <c r="C51" i="32"/>
  <c r="G50" i="32"/>
  <c r="F50" i="32"/>
  <c r="E50" i="32"/>
  <c r="D50" i="32"/>
  <c r="C50" i="32"/>
  <c r="G49" i="32"/>
  <c r="F49" i="32"/>
  <c r="E49" i="32"/>
  <c r="D49" i="32"/>
  <c r="C49" i="32"/>
  <c r="G48" i="32"/>
  <c r="F48" i="32"/>
  <c r="E48" i="32"/>
  <c r="D48" i="32"/>
  <c r="C48" i="32"/>
  <c r="G47" i="32"/>
  <c r="F47" i="32"/>
  <c r="E47" i="32"/>
  <c r="D47" i="32"/>
  <c r="G46" i="32"/>
  <c r="F46" i="32"/>
  <c r="E46" i="32"/>
  <c r="D46" i="32"/>
  <c r="C46" i="32"/>
  <c r="F45" i="32"/>
  <c r="E45" i="32"/>
  <c r="D45" i="32"/>
  <c r="C45" i="32"/>
  <c r="G44" i="32"/>
  <c r="F44" i="32"/>
  <c r="E44" i="32"/>
  <c r="D44" i="32"/>
  <c r="C44" i="32"/>
  <c r="G43" i="32"/>
  <c r="F43" i="32"/>
  <c r="E43" i="32"/>
  <c r="D43" i="32"/>
  <c r="C43" i="32"/>
  <c r="G42" i="32"/>
  <c r="F42" i="32"/>
  <c r="E42" i="32"/>
  <c r="D42" i="32"/>
  <c r="C42" i="32"/>
  <c r="G41" i="32"/>
  <c r="F41" i="32"/>
  <c r="E41" i="32"/>
  <c r="D41" i="32"/>
  <c r="C41" i="32"/>
  <c r="G40" i="32"/>
  <c r="F40" i="32"/>
  <c r="E40" i="32"/>
  <c r="D40" i="32"/>
  <c r="C40" i="32"/>
  <c r="G39" i="32"/>
  <c r="E39" i="32"/>
  <c r="D39" i="32"/>
  <c r="C39" i="32"/>
  <c r="G38" i="32"/>
  <c r="F38" i="32"/>
  <c r="E38" i="32"/>
  <c r="D38" i="32"/>
  <c r="C38" i="32"/>
  <c r="G37" i="32"/>
  <c r="F37" i="32"/>
  <c r="E37" i="32"/>
  <c r="D37" i="32"/>
  <c r="C37" i="32"/>
  <c r="G36" i="32"/>
  <c r="F36" i="32"/>
  <c r="E36" i="32"/>
  <c r="D36" i="32"/>
  <c r="C36" i="32"/>
  <c r="G35" i="32"/>
  <c r="F35" i="32"/>
  <c r="E35" i="32"/>
  <c r="D35" i="32"/>
  <c r="C35" i="32"/>
  <c r="G34" i="32"/>
  <c r="F34" i="32"/>
  <c r="E34" i="32"/>
  <c r="D34" i="32"/>
  <c r="C34" i="32"/>
  <c r="G33" i="32"/>
  <c r="F33" i="32"/>
  <c r="D33" i="32"/>
  <c r="C33" i="32"/>
  <c r="G32" i="32"/>
  <c r="F32" i="32"/>
  <c r="E32" i="32"/>
  <c r="D32" i="32"/>
  <c r="C32" i="32"/>
  <c r="H28" i="32"/>
  <c r="G28" i="32"/>
  <c r="D28" i="32"/>
  <c r="G25" i="32"/>
  <c r="F25" i="32"/>
  <c r="E25" i="32"/>
  <c r="D25" i="32"/>
  <c r="C25" i="32"/>
  <c r="H21" i="32"/>
  <c r="G21" i="32"/>
  <c r="F17" i="32"/>
  <c r="F16" i="32"/>
  <c r="F15" i="32"/>
  <c r="F14" i="32"/>
  <c r="F13" i="32"/>
  <c r="G80" i="31"/>
  <c r="F80" i="31"/>
  <c r="E80" i="31"/>
  <c r="D80" i="31"/>
  <c r="G79" i="31"/>
  <c r="F79" i="31"/>
  <c r="E79" i="31"/>
  <c r="D79" i="31"/>
  <c r="C79" i="31"/>
  <c r="F78" i="31"/>
  <c r="E78" i="31"/>
  <c r="D78" i="31"/>
  <c r="C78" i="31"/>
  <c r="G77" i="31"/>
  <c r="F77" i="31"/>
  <c r="E77" i="31"/>
  <c r="D77" i="31"/>
  <c r="C77" i="31"/>
  <c r="G76" i="31"/>
  <c r="F76" i="31"/>
  <c r="E76" i="31"/>
  <c r="D76" i="31"/>
  <c r="C76" i="31"/>
  <c r="G75" i="31"/>
  <c r="F75" i="31"/>
  <c r="E75" i="31"/>
  <c r="D75" i="31"/>
  <c r="C75" i="31"/>
  <c r="G74" i="31"/>
  <c r="F74" i="31"/>
  <c r="E74" i="31"/>
  <c r="D74" i="31"/>
  <c r="C74" i="31"/>
  <c r="G73" i="31"/>
  <c r="F73" i="31"/>
  <c r="E73" i="31"/>
  <c r="D73" i="31"/>
  <c r="C73" i="31"/>
  <c r="G72" i="31"/>
  <c r="E72" i="31"/>
  <c r="D72" i="31"/>
  <c r="C72" i="31"/>
  <c r="G71" i="31"/>
  <c r="F71" i="31"/>
  <c r="E71" i="31"/>
  <c r="D71" i="31"/>
  <c r="C71" i="31"/>
  <c r="G70" i="31"/>
  <c r="F70" i="31"/>
  <c r="E70" i="31"/>
  <c r="D70" i="31"/>
  <c r="C70" i="31"/>
  <c r="G69" i="31"/>
  <c r="F69" i="31"/>
  <c r="E69" i="31"/>
  <c r="D69" i="31"/>
  <c r="C69" i="31"/>
  <c r="G68" i="31"/>
  <c r="F68" i="31"/>
  <c r="E68" i="31"/>
  <c r="D68" i="31"/>
  <c r="C68" i="31"/>
  <c r="G67" i="31"/>
  <c r="F67" i="31"/>
  <c r="E67" i="31"/>
  <c r="D67" i="31"/>
  <c r="C67" i="31"/>
  <c r="G66" i="31"/>
  <c r="F66" i="31"/>
  <c r="D66" i="31"/>
  <c r="C66" i="31"/>
  <c r="G65" i="31"/>
  <c r="F65" i="31"/>
  <c r="E65" i="31"/>
  <c r="D65" i="31"/>
  <c r="C65" i="31"/>
  <c r="G64" i="31"/>
  <c r="F64" i="31"/>
  <c r="E64" i="31"/>
  <c r="D64" i="31"/>
  <c r="C64" i="31"/>
  <c r="G63" i="31"/>
  <c r="F63" i="31"/>
  <c r="E63" i="31"/>
  <c r="D63" i="31"/>
  <c r="C63" i="31"/>
  <c r="G62" i="31"/>
  <c r="F62" i="31"/>
  <c r="E62" i="31"/>
  <c r="D62" i="31"/>
  <c r="C62" i="31"/>
  <c r="G61" i="31"/>
  <c r="F61" i="31"/>
  <c r="E61" i="31"/>
  <c r="D61" i="31"/>
  <c r="C61" i="31"/>
  <c r="G51" i="31"/>
  <c r="F51" i="31"/>
  <c r="E51" i="31"/>
  <c r="D51" i="31"/>
  <c r="C51" i="31"/>
  <c r="G50" i="31"/>
  <c r="F50" i="31"/>
  <c r="E50" i="31"/>
  <c r="D50" i="31"/>
  <c r="C50" i="31"/>
  <c r="G49" i="31"/>
  <c r="F49" i="31"/>
  <c r="E49" i="31"/>
  <c r="D49" i="31"/>
  <c r="C49" i="31"/>
  <c r="G48" i="31"/>
  <c r="F48" i="31"/>
  <c r="E48" i="31"/>
  <c r="D48" i="31"/>
  <c r="C48" i="31"/>
  <c r="G47" i="31"/>
  <c r="F47" i="31"/>
  <c r="E47" i="31"/>
  <c r="D47" i="31"/>
  <c r="G46" i="31"/>
  <c r="F46" i="31"/>
  <c r="E46" i="31"/>
  <c r="D46" i="31"/>
  <c r="C46" i="31"/>
  <c r="F45" i="31"/>
  <c r="E45" i="31"/>
  <c r="D45" i="31"/>
  <c r="C45" i="31"/>
  <c r="G44" i="31"/>
  <c r="F44" i="31"/>
  <c r="E44" i="31"/>
  <c r="D44" i="31"/>
  <c r="C44" i="31"/>
  <c r="G43" i="31"/>
  <c r="F43" i="31"/>
  <c r="E43" i="31"/>
  <c r="D43" i="31"/>
  <c r="C43" i="31"/>
  <c r="G42" i="31"/>
  <c r="F42" i="31"/>
  <c r="E42" i="31"/>
  <c r="D42" i="31"/>
  <c r="C42" i="31"/>
  <c r="G41" i="31"/>
  <c r="F41" i="31"/>
  <c r="E41" i="31"/>
  <c r="D41" i="31"/>
  <c r="C41" i="31"/>
  <c r="G40" i="31"/>
  <c r="F40" i="31"/>
  <c r="E40" i="31"/>
  <c r="D40" i="31"/>
  <c r="C40" i="31"/>
  <c r="G39" i="31"/>
  <c r="E39" i="31"/>
  <c r="D39" i="31"/>
  <c r="C39" i="31"/>
  <c r="G38" i="31"/>
  <c r="F38" i="31"/>
  <c r="E38" i="31"/>
  <c r="D38" i="31"/>
  <c r="C38" i="31"/>
  <c r="G37" i="31"/>
  <c r="F37" i="31"/>
  <c r="E37" i="31"/>
  <c r="D37" i="31"/>
  <c r="C37" i="31"/>
  <c r="G36" i="31"/>
  <c r="F36" i="31"/>
  <c r="E36" i="31"/>
  <c r="D36" i="31"/>
  <c r="C36" i="31"/>
  <c r="G35" i="31"/>
  <c r="F35" i="31"/>
  <c r="E35" i="31"/>
  <c r="D35" i="31"/>
  <c r="C35" i="31"/>
  <c r="G34" i="31"/>
  <c r="F34" i="31"/>
  <c r="E34" i="31"/>
  <c r="D34" i="31"/>
  <c r="C34" i="31"/>
  <c r="G33" i="31"/>
  <c r="F33" i="31"/>
  <c r="D33" i="31"/>
  <c r="C33" i="31"/>
  <c r="G32" i="31"/>
  <c r="F32" i="31"/>
  <c r="E32" i="31"/>
  <c r="D32" i="31"/>
  <c r="C32" i="31"/>
  <c r="H28" i="31"/>
  <c r="G28" i="31"/>
  <c r="D28" i="31"/>
  <c r="G25" i="31"/>
  <c r="F25" i="31"/>
  <c r="E25" i="31"/>
  <c r="D25" i="31"/>
  <c r="C25" i="31"/>
  <c r="H21" i="31"/>
  <c r="G21" i="31"/>
  <c r="F17" i="31"/>
  <c r="F16" i="31"/>
  <c r="F15" i="31"/>
  <c r="F14" i="31"/>
  <c r="F13" i="31"/>
  <c r="G80" i="30"/>
  <c r="F80" i="30"/>
  <c r="E80" i="30"/>
  <c r="D80" i="30"/>
  <c r="G79" i="30"/>
  <c r="F79" i="30"/>
  <c r="E79" i="30"/>
  <c r="D79" i="30"/>
  <c r="C79" i="30"/>
  <c r="F78" i="30"/>
  <c r="E78" i="30"/>
  <c r="D78" i="30"/>
  <c r="C78" i="30"/>
  <c r="G77" i="30"/>
  <c r="F77" i="30"/>
  <c r="E77" i="30"/>
  <c r="D77" i="30"/>
  <c r="C77" i="30"/>
  <c r="G76" i="30"/>
  <c r="F76" i="30"/>
  <c r="E76" i="30"/>
  <c r="D76" i="30"/>
  <c r="C76" i="30"/>
  <c r="G75" i="30"/>
  <c r="F75" i="30"/>
  <c r="E75" i="30"/>
  <c r="D75" i="30"/>
  <c r="C75" i="30"/>
  <c r="G74" i="30"/>
  <c r="F74" i="30"/>
  <c r="E74" i="30"/>
  <c r="D74" i="30"/>
  <c r="C74" i="30"/>
  <c r="G73" i="30"/>
  <c r="F73" i="30"/>
  <c r="E73" i="30"/>
  <c r="D73" i="30"/>
  <c r="C73" i="30"/>
  <c r="G72" i="30"/>
  <c r="E72" i="30"/>
  <c r="D72" i="30"/>
  <c r="C72" i="30"/>
  <c r="G71" i="30"/>
  <c r="F71" i="30"/>
  <c r="E71" i="30"/>
  <c r="D71" i="30"/>
  <c r="C71" i="30"/>
  <c r="G70" i="30"/>
  <c r="F70" i="30"/>
  <c r="E70" i="30"/>
  <c r="D70" i="30"/>
  <c r="C70" i="30"/>
  <c r="G69" i="30"/>
  <c r="F69" i="30"/>
  <c r="E69" i="30"/>
  <c r="D69" i="30"/>
  <c r="C69" i="30"/>
  <c r="G68" i="30"/>
  <c r="F68" i="30"/>
  <c r="E68" i="30"/>
  <c r="D68" i="30"/>
  <c r="C68" i="30"/>
  <c r="G67" i="30"/>
  <c r="F67" i="30"/>
  <c r="E67" i="30"/>
  <c r="D67" i="30"/>
  <c r="C67" i="30"/>
  <c r="G66" i="30"/>
  <c r="F66" i="30"/>
  <c r="D66" i="30"/>
  <c r="C66" i="30"/>
  <c r="G65" i="30"/>
  <c r="F65" i="30"/>
  <c r="E65" i="30"/>
  <c r="D65" i="30"/>
  <c r="C65" i="30"/>
  <c r="G64" i="30"/>
  <c r="F64" i="30"/>
  <c r="E64" i="30"/>
  <c r="D64" i="30"/>
  <c r="C64" i="30"/>
  <c r="G63" i="30"/>
  <c r="F63" i="30"/>
  <c r="E63" i="30"/>
  <c r="D63" i="30"/>
  <c r="C63" i="30"/>
  <c r="G62" i="30"/>
  <c r="F62" i="30"/>
  <c r="E62" i="30"/>
  <c r="D62" i="30"/>
  <c r="C62" i="30"/>
  <c r="G61" i="30"/>
  <c r="F61" i="30"/>
  <c r="E61" i="30"/>
  <c r="D61" i="30"/>
  <c r="C61" i="30"/>
  <c r="G51" i="30"/>
  <c r="F51" i="30"/>
  <c r="E51" i="30"/>
  <c r="D51" i="30"/>
  <c r="C51" i="30"/>
  <c r="G50" i="30"/>
  <c r="F50" i="30"/>
  <c r="E50" i="30"/>
  <c r="D50" i="30"/>
  <c r="C50" i="30"/>
  <c r="G49" i="30"/>
  <c r="F49" i="30"/>
  <c r="E49" i="30"/>
  <c r="D49" i="30"/>
  <c r="C49" i="30"/>
  <c r="G48" i="30"/>
  <c r="F48" i="30"/>
  <c r="E48" i="30"/>
  <c r="D48" i="30"/>
  <c r="C48" i="30"/>
  <c r="G47" i="30"/>
  <c r="F47" i="30"/>
  <c r="E47" i="30"/>
  <c r="D47" i="30"/>
  <c r="G46" i="30"/>
  <c r="F46" i="30"/>
  <c r="E46" i="30"/>
  <c r="D46" i="30"/>
  <c r="C46" i="30"/>
  <c r="F45" i="30"/>
  <c r="E45" i="30"/>
  <c r="D45" i="30"/>
  <c r="C45" i="30"/>
  <c r="G44" i="30"/>
  <c r="F44" i="30"/>
  <c r="E44" i="30"/>
  <c r="D44" i="30"/>
  <c r="C44" i="30"/>
  <c r="G43" i="30"/>
  <c r="F43" i="30"/>
  <c r="E43" i="30"/>
  <c r="D43" i="30"/>
  <c r="C43" i="30"/>
  <c r="G42" i="30"/>
  <c r="F42" i="30"/>
  <c r="E42" i="30"/>
  <c r="D42" i="30"/>
  <c r="C42" i="30"/>
  <c r="G41" i="30"/>
  <c r="F41" i="30"/>
  <c r="E41" i="30"/>
  <c r="D41" i="30"/>
  <c r="C41" i="30"/>
  <c r="G40" i="30"/>
  <c r="F40" i="30"/>
  <c r="E40" i="30"/>
  <c r="D40" i="30"/>
  <c r="C40" i="30"/>
  <c r="G39" i="30"/>
  <c r="E39" i="30"/>
  <c r="D39" i="30"/>
  <c r="C39" i="30"/>
  <c r="G38" i="30"/>
  <c r="F38" i="30"/>
  <c r="E38" i="30"/>
  <c r="D38" i="30"/>
  <c r="C38" i="30"/>
  <c r="G37" i="30"/>
  <c r="F37" i="30"/>
  <c r="E37" i="30"/>
  <c r="D37" i="30"/>
  <c r="C37" i="30"/>
  <c r="G36" i="30"/>
  <c r="F36" i="30"/>
  <c r="E36" i="30"/>
  <c r="D36" i="30"/>
  <c r="C36" i="30"/>
  <c r="G35" i="30"/>
  <c r="F35" i="30"/>
  <c r="E35" i="30"/>
  <c r="D35" i="30"/>
  <c r="C35" i="30"/>
  <c r="G34" i="30"/>
  <c r="F34" i="30"/>
  <c r="E34" i="30"/>
  <c r="D34" i="30"/>
  <c r="C34" i="30"/>
  <c r="G33" i="30"/>
  <c r="F33" i="30"/>
  <c r="D33" i="30"/>
  <c r="C33" i="30"/>
  <c r="G32" i="30"/>
  <c r="F32" i="30"/>
  <c r="E32" i="30"/>
  <c r="D32" i="30"/>
  <c r="C32" i="30"/>
  <c r="H28" i="30"/>
  <c r="G28" i="30"/>
  <c r="D28" i="30"/>
  <c r="G25" i="30"/>
  <c r="F25" i="30"/>
  <c r="E25" i="30"/>
  <c r="D25" i="30"/>
  <c r="C25" i="30"/>
  <c r="H21" i="30"/>
  <c r="G21" i="30"/>
  <c r="F17" i="30"/>
  <c r="F16" i="30"/>
  <c r="F15" i="30"/>
  <c r="F14" i="30"/>
  <c r="F13" i="30"/>
  <c r="G80" i="29"/>
  <c r="F80" i="29"/>
  <c r="E80" i="29"/>
  <c r="D80" i="29"/>
  <c r="G79" i="29"/>
  <c r="F79" i="29"/>
  <c r="E79" i="29"/>
  <c r="D79" i="29"/>
  <c r="C79" i="29"/>
  <c r="F78" i="29"/>
  <c r="E78" i="29"/>
  <c r="D78" i="29"/>
  <c r="C78" i="29"/>
  <c r="G77" i="29"/>
  <c r="F77" i="29"/>
  <c r="E77" i="29"/>
  <c r="D77" i="29"/>
  <c r="C77" i="29"/>
  <c r="G76" i="29"/>
  <c r="F76" i="29"/>
  <c r="E76" i="29"/>
  <c r="D76" i="29"/>
  <c r="C76" i="29"/>
  <c r="G75" i="29"/>
  <c r="F75" i="29"/>
  <c r="E75" i="29"/>
  <c r="D75" i="29"/>
  <c r="C75" i="29"/>
  <c r="G74" i="29"/>
  <c r="F74" i="29"/>
  <c r="E74" i="29"/>
  <c r="D74" i="29"/>
  <c r="C74" i="29"/>
  <c r="G73" i="29"/>
  <c r="F73" i="29"/>
  <c r="E73" i="29"/>
  <c r="D73" i="29"/>
  <c r="C73" i="29"/>
  <c r="G72" i="29"/>
  <c r="E72" i="29"/>
  <c r="D72" i="29"/>
  <c r="C72" i="29"/>
  <c r="G71" i="29"/>
  <c r="F71" i="29"/>
  <c r="E71" i="29"/>
  <c r="D71" i="29"/>
  <c r="C71" i="29"/>
  <c r="G70" i="29"/>
  <c r="F70" i="29"/>
  <c r="E70" i="29"/>
  <c r="D70" i="29"/>
  <c r="C70" i="29"/>
  <c r="G69" i="29"/>
  <c r="F69" i="29"/>
  <c r="E69" i="29"/>
  <c r="D69" i="29"/>
  <c r="C69" i="29"/>
  <c r="G68" i="29"/>
  <c r="F68" i="29"/>
  <c r="E68" i="29"/>
  <c r="D68" i="29"/>
  <c r="C68" i="29"/>
  <c r="G67" i="29"/>
  <c r="F67" i="29"/>
  <c r="E67" i="29"/>
  <c r="D67" i="29"/>
  <c r="C67" i="29"/>
  <c r="G66" i="29"/>
  <c r="F66" i="29"/>
  <c r="D66" i="29"/>
  <c r="C66" i="29"/>
  <c r="G65" i="29"/>
  <c r="F65" i="29"/>
  <c r="E65" i="29"/>
  <c r="D65" i="29"/>
  <c r="C65" i="29"/>
  <c r="G64" i="29"/>
  <c r="F64" i="29"/>
  <c r="E64" i="29"/>
  <c r="D64" i="29"/>
  <c r="C64" i="29"/>
  <c r="G63" i="29"/>
  <c r="F63" i="29"/>
  <c r="E63" i="29"/>
  <c r="D63" i="29"/>
  <c r="C63" i="29"/>
  <c r="G62" i="29"/>
  <c r="F62" i="29"/>
  <c r="E62" i="29"/>
  <c r="D62" i="29"/>
  <c r="C62" i="29"/>
  <c r="G61" i="29"/>
  <c r="F61" i="29"/>
  <c r="E61" i="29"/>
  <c r="D61" i="29"/>
  <c r="C61" i="29"/>
  <c r="G51" i="29"/>
  <c r="F51" i="29"/>
  <c r="E51" i="29"/>
  <c r="D51" i="29"/>
  <c r="C51" i="29"/>
  <c r="G50" i="29"/>
  <c r="F50" i="29"/>
  <c r="E50" i="29"/>
  <c r="D50" i="29"/>
  <c r="C50" i="29"/>
  <c r="G49" i="29"/>
  <c r="F49" i="29"/>
  <c r="E49" i="29"/>
  <c r="D49" i="29"/>
  <c r="C49" i="29"/>
  <c r="G48" i="29"/>
  <c r="F48" i="29"/>
  <c r="E48" i="29"/>
  <c r="D48" i="29"/>
  <c r="C48" i="29"/>
  <c r="G47" i="29"/>
  <c r="F47" i="29"/>
  <c r="E47" i="29"/>
  <c r="D47" i="29"/>
  <c r="G46" i="29"/>
  <c r="F46" i="29"/>
  <c r="E46" i="29"/>
  <c r="D46" i="29"/>
  <c r="C46" i="29"/>
  <c r="F45" i="29"/>
  <c r="E45" i="29"/>
  <c r="D45" i="29"/>
  <c r="C45" i="29"/>
  <c r="G44" i="29"/>
  <c r="F44" i="29"/>
  <c r="E44" i="29"/>
  <c r="D44" i="29"/>
  <c r="C44" i="29"/>
  <c r="G43" i="29"/>
  <c r="F43" i="29"/>
  <c r="E43" i="29"/>
  <c r="D43" i="29"/>
  <c r="C43" i="29"/>
  <c r="G42" i="29"/>
  <c r="F42" i="29"/>
  <c r="E42" i="29"/>
  <c r="D42" i="29"/>
  <c r="C42" i="29"/>
  <c r="G41" i="29"/>
  <c r="F41" i="29"/>
  <c r="E41" i="29"/>
  <c r="D41" i="29"/>
  <c r="C41" i="29"/>
  <c r="G40" i="29"/>
  <c r="F40" i="29"/>
  <c r="E40" i="29"/>
  <c r="D40" i="29"/>
  <c r="C40" i="29"/>
  <c r="G39" i="29"/>
  <c r="E39" i="29"/>
  <c r="D39" i="29"/>
  <c r="C39" i="29"/>
  <c r="G38" i="29"/>
  <c r="F38" i="29"/>
  <c r="E38" i="29"/>
  <c r="D38" i="29"/>
  <c r="C38" i="29"/>
  <c r="G37" i="29"/>
  <c r="F37" i="29"/>
  <c r="E37" i="29"/>
  <c r="D37" i="29"/>
  <c r="C37" i="29"/>
  <c r="G36" i="29"/>
  <c r="F36" i="29"/>
  <c r="E36" i="29"/>
  <c r="D36" i="29"/>
  <c r="C36" i="29"/>
  <c r="G35" i="29"/>
  <c r="F35" i="29"/>
  <c r="E35" i="29"/>
  <c r="D35" i="29"/>
  <c r="C35" i="29"/>
  <c r="G34" i="29"/>
  <c r="F34" i="29"/>
  <c r="E34" i="29"/>
  <c r="D34" i="29"/>
  <c r="C34" i="29"/>
  <c r="G33" i="29"/>
  <c r="F33" i="29"/>
  <c r="D33" i="29"/>
  <c r="C33" i="29"/>
  <c r="G32" i="29"/>
  <c r="F32" i="29"/>
  <c r="E32" i="29"/>
  <c r="D32" i="29"/>
  <c r="C32" i="29"/>
  <c r="H28" i="29"/>
  <c r="G28" i="29"/>
  <c r="D28" i="29"/>
  <c r="G25" i="29"/>
  <c r="F25" i="29"/>
  <c r="E25" i="29"/>
  <c r="D25" i="29"/>
  <c r="C25" i="29"/>
  <c r="H21" i="29"/>
  <c r="G21" i="29"/>
  <c r="F17" i="29"/>
  <c r="F16" i="29"/>
  <c r="F15" i="29"/>
  <c r="F14" i="29"/>
  <c r="F13" i="29"/>
  <c r="G80" i="28"/>
  <c r="F80" i="28"/>
  <c r="E80" i="28"/>
  <c r="D80" i="28"/>
  <c r="G79" i="28"/>
  <c r="F79" i="28"/>
  <c r="E79" i="28"/>
  <c r="D79" i="28"/>
  <c r="C79" i="28"/>
  <c r="F78" i="28"/>
  <c r="E78" i="28"/>
  <c r="D78" i="28"/>
  <c r="C78" i="28"/>
  <c r="G77" i="28"/>
  <c r="F77" i="28"/>
  <c r="E77" i="28"/>
  <c r="D77" i="28"/>
  <c r="C77" i="28"/>
  <c r="G76" i="28"/>
  <c r="F76" i="28"/>
  <c r="E76" i="28"/>
  <c r="D76" i="28"/>
  <c r="C76" i="28"/>
  <c r="G75" i="28"/>
  <c r="F75" i="28"/>
  <c r="E75" i="28"/>
  <c r="D75" i="28"/>
  <c r="C75" i="28"/>
  <c r="G74" i="28"/>
  <c r="F74" i="28"/>
  <c r="E74" i="28"/>
  <c r="D74" i="28"/>
  <c r="C74" i="28"/>
  <c r="G73" i="28"/>
  <c r="F73" i="28"/>
  <c r="E73" i="28"/>
  <c r="D73" i="28"/>
  <c r="C73" i="28"/>
  <c r="G72" i="28"/>
  <c r="E72" i="28"/>
  <c r="D72" i="28"/>
  <c r="C72" i="28"/>
  <c r="G71" i="28"/>
  <c r="F71" i="28"/>
  <c r="E71" i="28"/>
  <c r="D71" i="28"/>
  <c r="C71" i="28"/>
  <c r="G70" i="28"/>
  <c r="F70" i="28"/>
  <c r="E70" i="28"/>
  <c r="D70" i="28"/>
  <c r="C70" i="28"/>
  <c r="G69" i="28"/>
  <c r="F69" i="28"/>
  <c r="E69" i="28"/>
  <c r="D69" i="28"/>
  <c r="C69" i="28"/>
  <c r="G68" i="28"/>
  <c r="F68" i="28"/>
  <c r="E68" i="28"/>
  <c r="D68" i="28"/>
  <c r="C68" i="28"/>
  <c r="G67" i="28"/>
  <c r="F67" i="28"/>
  <c r="E67" i="28"/>
  <c r="D67" i="28"/>
  <c r="C67" i="28"/>
  <c r="G66" i="28"/>
  <c r="F66" i="28"/>
  <c r="D66" i="28"/>
  <c r="C66" i="28"/>
  <c r="G65" i="28"/>
  <c r="F65" i="28"/>
  <c r="E65" i="28"/>
  <c r="D65" i="28"/>
  <c r="C65" i="28"/>
  <c r="G64" i="28"/>
  <c r="F64" i="28"/>
  <c r="E64" i="28"/>
  <c r="D64" i="28"/>
  <c r="C64" i="28"/>
  <c r="G63" i="28"/>
  <c r="F63" i="28"/>
  <c r="E63" i="28"/>
  <c r="D63" i="28"/>
  <c r="C63" i="28"/>
  <c r="G62" i="28"/>
  <c r="F62" i="28"/>
  <c r="E62" i="28"/>
  <c r="D62" i="28"/>
  <c r="C62" i="28"/>
  <c r="G61" i="28"/>
  <c r="F61" i="28"/>
  <c r="E61" i="28"/>
  <c r="D61" i="28"/>
  <c r="C61" i="28"/>
  <c r="G51" i="28"/>
  <c r="F51" i="28"/>
  <c r="E51" i="28"/>
  <c r="D51" i="28"/>
  <c r="C51" i="28"/>
  <c r="G50" i="28"/>
  <c r="F50" i="28"/>
  <c r="E50" i="28"/>
  <c r="D50" i="28"/>
  <c r="C50" i="28"/>
  <c r="G49" i="28"/>
  <c r="F49" i="28"/>
  <c r="E49" i="28"/>
  <c r="D49" i="28"/>
  <c r="C49" i="28"/>
  <c r="G48" i="28"/>
  <c r="F48" i="28"/>
  <c r="E48" i="28"/>
  <c r="D48" i="28"/>
  <c r="C48" i="28"/>
  <c r="G47" i="28"/>
  <c r="F47" i="28"/>
  <c r="E47" i="28"/>
  <c r="D47" i="28"/>
  <c r="G46" i="28"/>
  <c r="F46" i="28"/>
  <c r="E46" i="28"/>
  <c r="D46" i="28"/>
  <c r="C46" i="28"/>
  <c r="F45" i="28"/>
  <c r="E45" i="28"/>
  <c r="D45" i="28"/>
  <c r="C45" i="28"/>
  <c r="G44" i="28"/>
  <c r="F44" i="28"/>
  <c r="E44" i="28"/>
  <c r="D44" i="28"/>
  <c r="C44" i="28"/>
  <c r="G43" i="28"/>
  <c r="F43" i="28"/>
  <c r="E43" i="28"/>
  <c r="D43" i="28"/>
  <c r="C43" i="28"/>
  <c r="G42" i="28"/>
  <c r="F42" i="28"/>
  <c r="E42" i="28"/>
  <c r="D42" i="28"/>
  <c r="C42" i="28"/>
  <c r="G41" i="28"/>
  <c r="F41" i="28"/>
  <c r="E41" i="28"/>
  <c r="D41" i="28"/>
  <c r="C41" i="28"/>
  <c r="G40" i="28"/>
  <c r="F40" i="28"/>
  <c r="E40" i="28"/>
  <c r="D40" i="28"/>
  <c r="C40" i="28"/>
  <c r="G39" i="28"/>
  <c r="E39" i="28"/>
  <c r="D39" i="28"/>
  <c r="C39" i="28"/>
  <c r="G38" i="28"/>
  <c r="F38" i="28"/>
  <c r="E38" i="28"/>
  <c r="D38" i="28"/>
  <c r="C38" i="28"/>
  <c r="G37" i="28"/>
  <c r="F37" i="28"/>
  <c r="E37" i="28"/>
  <c r="D37" i="28"/>
  <c r="C37" i="28"/>
  <c r="G36" i="28"/>
  <c r="F36" i="28"/>
  <c r="E36" i="28"/>
  <c r="D36" i="28"/>
  <c r="C36" i="28"/>
  <c r="G35" i="28"/>
  <c r="F35" i="28"/>
  <c r="E35" i="28"/>
  <c r="D35" i="28"/>
  <c r="C35" i="28"/>
  <c r="G34" i="28"/>
  <c r="F34" i="28"/>
  <c r="E34" i="28"/>
  <c r="D34" i="28"/>
  <c r="C34" i="28"/>
  <c r="G33" i="28"/>
  <c r="F33" i="28"/>
  <c r="D33" i="28"/>
  <c r="C33" i="28"/>
  <c r="G32" i="28"/>
  <c r="F32" i="28"/>
  <c r="E32" i="28"/>
  <c r="D32" i="28"/>
  <c r="C32" i="28"/>
  <c r="H28" i="28"/>
  <c r="G28" i="28"/>
  <c r="D28" i="28"/>
  <c r="G25" i="28"/>
  <c r="F25" i="28"/>
  <c r="E25" i="28"/>
  <c r="D25" i="28"/>
  <c r="C25" i="28"/>
  <c r="H21" i="28"/>
  <c r="G21" i="28"/>
  <c r="F17" i="28"/>
  <c r="F16" i="28"/>
  <c r="F15" i="28"/>
  <c r="F14" i="28"/>
  <c r="F13" i="28"/>
  <c r="G80" i="27"/>
  <c r="F80" i="27"/>
  <c r="E80" i="27"/>
  <c r="D80" i="27"/>
  <c r="G79" i="27"/>
  <c r="F79" i="27"/>
  <c r="E79" i="27"/>
  <c r="D79" i="27"/>
  <c r="C79" i="27"/>
  <c r="F78" i="27"/>
  <c r="E78" i="27"/>
  <c r="D78" i="27"/>
  <c r="C78" i="27"/>
  <c r="G77" i="27"/>
  <c r="F77" i="27"/>
  <c r="E77" i="27"/>
  <c r="D77" i="27"/>
  <c r="C77" i="27"/>
  <c r="G76" i="27"/>
  <c r="F76" i="27"/>
  <c r="E76" i="27"/>
  <c r="D76" i="27"/>
  <c r="C76" i="27"/>
  <c r="G75" i="27"/>
  <c r="F75" i="27"/>
  <c r="E75" i="27"/>
  <c r="D75" i="27"/>
  <c r="C75" i="27"/>
  <c r="G74" i="27"/>
  <c r="F74" i="27"/>
  <c r="E74" i="27"/>
  <c r="D74" i="27"/>
  <c r="C74" i="27"/>
  <c r="G73" i="27"/>
  <c r="F73" i="27"/>
  <c r="E73" i="27"/>
  <c r="D73" i="27"/>
  <c r="C73" i="27"/>
  <c r="G72" i="27"/>
  <c r="E72" i="27"/>
  <c r="D72" i="27"/>
  <c r="C72" i="27"/>
  <c r="G71" i="27"/>
  <c r="F71" i="27"/>
  <c r="E71" i="27"/>
  <c r="D71" i="27"/>
  <c r="C71" i="27"/>
  <c r="G70" i="27"/>
  <c r="F70" i="27"/>
  <c r="E70" i="27"/>
  <c r="D70" i="27"/>
  <c r="C70" i="27"/>
  <c r="G69" i="27"/>
  <c r="F69" i="27"/>
  <c r="E69" i="27"/>
  <c r="D69" i="27"/>
  <c r="C69" i="27"/>
  <c r="G68" i="27"/>
  <c r="F68" i="27"/>
  <c r="E68" i="27"/>
  <c r="D68" i="27"/>
  <c r="C68" i="27"/>
  <c r="G67" i="27"/>
  <c r="F67" i="27"/>
  <c r="E67" i="27"/>
  <c r="D67" i="27"/>
  <c r="C67" i="27"/>
  <c r="G66" i="27"/>
  <c r="F66" i="27"/>
  <c r="D66" i="27"/>
  <c r="C66" i="27"/>
  <c r="G65" i="27"/>
  <c r="F65" i="27"/>
  <c r="E65" i="27"/>
  <c r="D65" i="27"/>
  <c r="C65" i="27"/>
  <c r="G64" i="27"/>
  <c r="F64" i="27"/>
  <c r="E64" i="27"/>
  <c r="D64" i="27"/>
  <c r="C64" i="27"/>
  <c r="G63" i="27"/>
  <c r="F63" i="27"/>
  <c r="E63" i="27"/>
  <c r="D63" i="27"/>
  <c r="C63" i="27"/>
  <c r="G62" i="27"/>
  <c r="F62" i="27"/>
  <c r="E62" i="27"/>
  <c r="D62" i="27"/>
  <c r="C62" i="27"/>
  <c r="G61" i="27"/>
  <c r="F61" i="27"/>
  <c r="E61" i="27"/>
  <c r="D61" i="27"/>
  <c r="C61" i="27"/>
  <c r="G51" i="27"/>
  <c r="F51" i="27"/>
  <c r="E51" i="27"/>
  <c r="D51" i="27"/>
  <c r="C51" i="27"/>
  <c r="G50" i="27"/>
  <c r="F50" i="27"/>
  <c r="E50" i="27"/>
  <c r="D50" i="27"/>
  <c r="C50" i="27"/>
  <c r="G49" i="27"/>
  <c r="F49" i="27"/>
  <c r="E49" i="27"/>
  <c r="D49" i="27"/>
  <c r="C49" i="27"/>
  <c r="G48" i="27"/>
  <c r="F48" i="27"/>
  <c r="E48" i="27"/>
  <c r="D48" i="27"/>
  <c r="C48" i="27"/>
  <c r="G47" i="27"/>
  <c r="F47" i="27"/>
  <c r="E47" i="27"/>
  <c r="D47" i="27"/>
  <c r="G46" i="27"/>
  <c r="F46" i="27"/>
  <c r="E46" i="27"/>
  <c r="D46" i="27"/>
  <c r="C46" i="27"/>
  <c r="F45" i="27"/>
  <c r="E45" i="27"/>
  <c r="D45" i="27"/>
  <c r="C45" i="27"/>
  <c r="G44" i="27"/>
  <c r="F44" i="27"/>
  <c r="E44" i="27"/>
  <c r="D44" i="27"/>
  <c r="C44" i="27"/>
  <c r="G43" i="27"/>
  <c r="F43" i="27"/>
  <c r="E43" i="27"/>
  <c r="D43" i="27"/>
  <c r="C43" i="27"/>
  <c r="G42" i="27"/>
  <c r="F42" i="27"/>
  <c r="E42" i="27"/>
  <c r="D42" i="27"/>
  <c r="C42" i="27"/>
  <c r="G41" i="27"/>
  <c r="F41" i="27"/>
  <c r="E41" i="27"/>
  <c r="D41" i="27"/>
  <c r="C41" i="27"/>
  <c r="G40" i="27"/>
  <c r="F40" i="27"/>
  <c r="E40" i="27"/>
  <c r="D40" i="27"/>
  <c r="C40" i="27"/>
  <c r="G39" i="27"/>
  <c r="E39" i="27"/>
  <c r="D39" i="27"/>
  <c r="C39" i="27"/>
  <c r="G38" i="27"/>
  <c r="F38" i="27"/>
  <c r="E38" i="27"/>
  <c r="D38" i="27"/>
  <c r="C38" i="27"/>
  <c r="G37" i="27"/>
  <c r="F37" i="27"/>
  <c r="E37" i="27"/>
  <c r="D37" i="27"/>
  <c r="C37" i="27"/>
  <c r="G36" i="27"/>
  <c r="F36" i="27"/>
  <c r="E36" i="27"/>
  <c r="D36" i="27"/>
  <c r="C36" i="27"/>
  <c r="G35" i="27"/>
  <c r="F35" i="27"/>
  <c r="E35" i="27"/>
  <c r="D35" i="27"/>
  <c r="C35" i="27"/>
  <c r="G34" i="27"/>
  <c r="F34" i="27"/>
  <c r="E34" i="27"/>
  <c r="D34" i="27"/>
  <c r="C34" i="27"/>
  <c r="G33" i="27"/>
  <c r="F33" i="27"/>
  <c r="D33" i="27"/>
  <c r="C33" i="27"/>
  <c r="G32" i="27"/>
  <c r="F32" i="27"/>
  <c r="E32" i="27"/>
  <c r="D32" i="27"/>
  <c r="C32" i="27"/>
  <c r="H28" i="27"/>
  <c r="G28" i="27"/>
  <c r="D28" i="27"/>
  <c r="G25" i="27"/>
  <c r="F25" i="27"/>
  <c r="E25" i="27"/>
  <c r="D25" i="27"/>
  <c r="C25" i="27"/>
  <c r="H21" i="27"/>
  <c r="G21" i="27"/>
  <c r="F17" i="27"/>
  <c r="F16" i="27"/>
  <c r="F15" i="27"/>
  <c r="F14" i="27"/>
  <c r="F13" i="27"/>
  <c r="G80" i="26"/>
  <c r="F80" i="26"/>
  <c r="E80" i="26"/>
  <c r="D80" i="26"/>
  <c r="G79" i="26"/>
  <c r="F79" i="26"/>
  <c r="E79" i="26"/>
  <c r="D79" i="26"/>
  <c r="C79" i="26"/>
  <c r="F78" i="26"/>
  <c r="E78" i="26"/>
  <c r="D78" i="26"/>
  <c r="C78" i="26"/>
  <c r="G77" i="26"/>
  <c r="F77" i="26"/>
  <c r="E77" i="26"/>
  <c r="D77" i="26"/>
  <c r="C77" i="26"/>
  <c r="G76" i="26"/>
  <c r="F76" i="26"/>
  <c r="E76" i="26"/>
  <c r="D76" i="26"/>
  <c r="C76" i="26"/>
  <c r="G75" i="26"/>
  <c r="F75" i="26"/>
  <c r="E75" i="26"/>
  <c r="D75" i="26"/>
  <c r="C75" i="26"/>
  <c r="G74" i="26"/>
  <c r="F74" i="26"/>
  <c r="E74" i="26"/>
  <c r="D74" i="26"/>
  <c r="C74" i="26"/>
  <c r="G73" i="26"/>
  <c r="F73" i="26"/>
  <c r="E73" i="26"/>
  <c r="D73" i="26"/>
  <c r="C73" i="26"/>
  <c r="G72" i="26"/>
  <c r="E72" i="26"/>
  <c r="D72" i="26"/>
  <c r="C72" i="26"/>
  <c r="G71" i="26"/>
  <c r="F71" i="26"/>
  <c r="E71" i="26"/>
  <c r="D71" i="26"/>
  <c r="C71" i="26"/>
  <c r="G70" i="26"/>
  <c r="F70" i="26"/>
  <c r="E70" i="26"/>
  <c r="D70" i="26"/>
  <c r="C70" i="26"/>
  <c r="G69" i="26"/>
  <c r="F69" i="26"/>
  <c r="E69" i="26"/>
  <c r="D69" i="26"/>
  <c r="C69" i="26"/>
  <c r="G68" i="26"/>
  <c r="F68" i="26"/>
  <c r="E68" i="26"/>
  <c r="D68" i="26"/>
  <c r="C68" i="26"/>
  <c r="G67" i="26"/>
  <c r="F67" i="26"/>
  <c r="E67" i="26"/>
  <c r="D67" i="26"/>
  <c r="C67" i="26"/>
  <c r="G66" i="26"/>
  <c r="F66" i="26"/>
  <c r="D66" i="26"/>
  <c r="C66" i="26"/>
  <c r="G65" i="26"/>
  <c r="F65" i="26"/>
  <c r="E65" i="26"/>
  <c r="D65" i="26"/>
  <c r="C65" i="26"/>
  <c r="G64" i="26"/>
  <c r="F64" i="26"/>
  <c r="E64" i="26"/>
  <c r="D64" i="26"/>
  <c r="C64" i="26"/>
  <c r="G63" i="26"/>
  <c r="F63" i="26"/>
  <c r="E63" i="26"/>
  <c r="D63" i="26"/>
  <c r="C63" i="26"/>
  <c r="G62" i="26"/>
  <c r="F62" i="26"/>
  <c r="E62" i="26"/>
  <c r="D62" i="26"/>
  <c r="C62" i="26"/>
  <c r="G61" i="26"/>
  <c r="F61" i="26"/>
  <c r="E61" i="26"/>
  <c r="D61" i="26"/>
  <c r="C61" i="26"/>
  <c r="G51" i="26"/>
  <c r="F51" i="26"/>
  <c r="E51" i="26"/>
  <c r="D51" i="26"/>
  <c r="C51" i="26"/>
  <c r="G50" i="26"/>
  <c r="F50" i="26"/>
  <c r="E50" i="26"/>
  <c r="D50" i="26"/>
  <c r="C50" i="26"/>
  <c r="G49" i="26"/>
  <c r="F49" i="26"/>
  <c r="E49" i="26"/>
  <c r="D49" i="26"/>
  <c r="C49" i="26"/>
  <c r="G48" i="26"/>
  <c r="F48" i="26"/>
  <c r="E48" i="26"/>
  <c r="D48" i="26"/>
  <c r="C48" i="26"/>
  <c r="G47" i="26"/>
  <c r="F47" i="26"/>
  <c r="E47" i="26"/>
  <c r="D47" i="26"/>
  <c r="G46" i="26"/>
  <c r="F46" i="26"/>
  <c r="E46" i="26"/>
  <c r="D46" i="26"/>
  <c r="C46" i="26"/>
  <c r="F45" i="26"/>
  <c r="E45" i="26"/>
  <c r="D45" i="26"/>
  <c r="C45" i="26"/>
  <c r="G44" i="26"/>
  <c r="F44" i="26"/>
  <c r="E44" i="26"/>
  <c r="D44" i="26"/>
  <c r="C44" i="26"/>
  <c r="G43" i="26"/>
  <c r="F43" i="26"/>
  <c r="E43" i="26"/>
  <c r="D43" i="26"/>
  <c r="C43" i="26"/>
  <c r="G42" i="26"/>
  <c r="F42" i="26"/>
  <c r="E42" i="26"/>
  <c r="D42" i="26"/>
  <c r="C42" i="26"/>
  <c r="G41" i="26"/>
  <c r="F41" i="26"/>
  <c r="E41" i="26"/>
  <c r="D41" i="26"/>
  <c r="C41" i="26"/>
  <c r="G40" i="26"/>
  <c r="F40" i="26"/>
  <c r="E40" i="26"/>
  <c r="D40" i="26"/>
  <c r="C40" i="26"/>
  <c r="G39" i="26"/>
  <c r="E39" i="26"/>
  <c r="D39" i="26"/>
  <c r="C39" i="26"/>
  <c r="G38" i="26"/>
  <c r="F38" i="26"/>
  <c r="E38" i="26"/>
  <c r="D38" i="26"/>
  <c r="C38" i="26"/>
  <c r="G37" i="26"/>
  <c r="F37" i="26"/>
  <c r="E37" i="26"/>
  <c r="D37" i="26"/>
  <c r="C37" i="26"/>
  <c r="G36" i="26"/>
  <c r="F36" i="26"/>
  <c r="E36" i="26"/>
  <c r="D36" i="26"/>
  <c r="C36" i="26"/>
  <c r="G35" i="26"/>
  <c r="F35" i="26"/>
  <c r="E35" i="26"/>
  <c r="D35" i="26"/>
  <c r="C35" i="26"/>
  <c r="G34" i="26"/>
  <c r="F34" i="26"/>
  <c r="E34" i="26"/>
  <c r="D34" i="26"/>
  <c r="C34" i="26"/>
  <c r="G33" i="26"/>
  <c r="F33" i="26"/>
  <c r="D33" i="26"/>
  <c r="C33" i="26"/>
  <c r="G32" i="26"/>
  <c r="F32" i="26"/>
  <c r="E32" i="26"/>
  <c r="D32" i="26"/>
  <c r="C32" i="26"/>
  <c r="H28" i="26"/>
  <c r="G28" i="26"/>
  <c r="D28" i="26"/>
  <c r="G25" i="26"/>
  <c r="F25" i="26"/>
  <c r="E25" i="26"/>
  <c r="D25" i="26"/>
  <c r="C25" i="26"/>
  <c r="H21" i="26"/>
  <c r="G21" i="26"/>
  <c r="F17" i="26"/>
  <c r="F16" i="26"/>
  <c r="F15" i="26"/>
  <c r="F14" i="26"/>
  <c r="F13" i="26"/>
  <c r="G80" i="25"/>
  <c r="F80" i="25"/>
  <c r="E80" i="25"/>
  <c r="D80" i="25"/>
  <c r="G79" i="25"/>
  <c r="F79" i="25"/>
  <c r="E79" i="25"/>
  <c r="D79" i="25"/>
  <c r="C79" i="25"/>
  <c r="F78" i="25"/>
  <c r="E78" i="25"/>
  <c r="D78" i="25"/>
  <c r="C78" i="25"/>
  <c r="G77" i="25"/>
  <c r="F77" i="25"/>
  <c r="E77" i="25"/>
  <c r="D77" i="25"/>
  <c r="C77" i="25"/>
  <c r="G76" i="25"/>
  <c r="F76" i="25"/>
  <c r="E76" i="25"/>
  <c r="D76" i="25"/>
  <c r="C76" i="25"/>
  <c r="G75" i="25"/>
  <c r="F75" i="25"/>
  <c r="E75" i="25"/>
  <c r="D75" i="25"/>
  <c r="C75" i="25"/>
  <c r="G74" i="25"/>
  <c r="F74" i="25"/>
  <c r="E74" i="25"/>
  <c r="D74" i="25"/>
  <c r="C74" i="25"/>
  <c r="G73" i="25"/>
  <c r="F73" i="25"/>
  <c r="E73" i="25"/>
  <c r="D73" i="25"/>
  <c r="C73" i="25"/>
  <c r="G72" i="25"/>
  <c r="E72" i="25"/>
  <c r="D72" i="25"/>
  <c r="C72" i="25"/>
  <c r="G71" i="25"/>
  <c r="F71" i="25"/>
  <c r="E71" i="25"/>
  <c r="D71" i="25"/>
  <c r="C71" i="25"/>
  <c r="G70" i="25"/>
  <c r="F70" i="25"/>
  <c r="E70" i="25"/>
  <c r="D70" i="25"/>
  <c r="C70" i="25"/>
  <c r="G69" i="25"/>
  <c r="F69" i="25"/>
  <c r="E69" i="25"/>
  <c r="D69" i="25"/>
  <c r="C69" i="25"/>
  <c r="G68" i="25"/>
  <c r="F68" i="25"/>
  <c r="E68" i="25"/>
  <c r="D68" i="25"/>
  <c r="C68" i="25"/>
  <c r="G67" i="25"/>
  <c r="F67" i="25"/>
  <c r="E67" i="25"/>
  <c r="D67" i="25"/>
  <c r="C67" i="25"/>
  <c r="G66" i="25"/>
  <c r="F66" i="25"/>
  <c r="D66" i="25"/>
  <c r="C66" i="25"/>
  <c r="G65" i="25"/>
  <c r="F65" i="25"/>
  <c r="E65" i="25"/>
  <c r="D65" i="25"/>
  <c r="C65" i="25"/>
  <c r="G64" i="25"/>
  <c r="F64" i="25"/>
  <c r="E64" i="25"/>
  <c r="D64" i="25"/>
  <c r="C64" i="25"/>
  <c r="G63" i="25"/>
  <c r="F63" i="25"/>
  <c r="E63" i="25"/>
  <c r="D63" i="25"/>
  <c r="C63" i="25"/>
  <c r="G62" i="25"/>
  <c r="F62" i="25"/>
  <c r="E62" i="25"/>
  <c r="D62" i="25"/>
  <c r="C62" i="25"/>
  <c r="G61" i="25"/>
  <c r="F61" i="25"/>
  <c r="E61" i="25"/>
  <c r="D61" i="25"/>
  <c r="C61" i="25"/>
  <c r="G51" i="25"/>
  <c r="F51" i="25"/>
  <c r="E51" i="25"/>
  <c r="D51" i="25"/>
  <c r="C51" i="25"/>
  <c r="G50" i="25"/>
  <c r="F50" i="25"/>
  <c r="E50" i="25"/>
  <c r="D50" i="25"/>
  <c r="C50" i="25"/>
  <c r="G49" i="25"/>
  <c r="F49" i="25"/>
  <c r="E49" i="25"/>
  <c r="D49" i="25"/>
  <c r="C49" i="25"/>
  <c r="G48" i="25"/>
  <c r="F48" i="25"/>
  <c r="E48" i="25"/>
  <c r="D48" i="25"/>
  <c r="C48" i="25"/>
  <c r="G47" i="25"/>
  <c r="F47" i="25"/>
  <c r="E47" i="25"/>
  <c r="D47" i="25"/>
  <c r="G46" i="25"/>
  <c r="F46" i="25"/>
  <c r="E46" i="25"/>
  <c r="D46" i="25"/>
  <c r="C46" i="25"/>
  <c r="F45" i="25"/>
  <c r="E45" i="25"/>
  <c r="D45" i="25"/>
  <c r="C45" i="25"/>
  <c r="G44" i="25"/>
  <c r="F44" i="25"/>
  <c r="E44" i="25"/>
  <c r="D44" i="25"/>
  <c r="C44" i="25"/>
  <c r="G43" i="25"/>
  <c r="F43" i="25"/>
  <c r="E43" i="25"/>
  <c r="D43" i="25"/>
  <c r="C43" i="25"/>
  <c r="G42" i="25"/>
  <c r="F42" i="25"/>
  <c r="E42" i="25"/>
  <c r="D42" i="25"/>
  <c r="C42" i="25"/>
  <c r="G41" i="25"/>
  <c r="F41" i="25"/>
  <c r="E41" i="25"/>
  <c r="D41" i="25"/>
  <c r="C41" i="25"/>
  <c r="G40" i="25"/>
  <c r="F40" i="25"/>
  <c r="E40" i="25"/>
  <c r="D40" i="25"/>
  <c r="C40" i="25"/>
  <c r="G39" i="25"/>
  <c r="E39" i="25"/>
  <c r="D39" i="25"/>
  <c r="C39" i="25"/>
  <c r="G38" i="25"/>
  <c r="F38" i="25"/>
  <c r="E38" i="25"/>
  <c r="D38" i="25"/>
  <c r="C38" i="25"/>
  <c r="G37" i="25"/>
  <c r="F37" i="25"/>
  <c r="E37" i="25"/>
  <c r="D37" i="25"/>
  <c r="C37" i="25"/>
  <c r="G36" i="25"/>
  <c r="F36" i="25"/>
  <c r="E36" i="25"/>
  <c r="D36" i="25"/>
  <c r="C36" i="25"/>
  <c r="G35" i="25"/>
  <c r="F35" i="25"/>
  <c r="E35" i="25"/>
  <c r="D35" i="25"/>
  <c r="C35" i="25"/>
  <c r="G34" i="25"/>
  <c r="F34" i="25"/>
  <c r="E34" i="25"/>
  <c r="D34" i="25"/>
  <c r="C34" i="25"/>
  <c r="G33" i="25"/>
  <c r="F33" i="25"/>
  <c r="D33" i="25"/>
  <c r="C33" i="25"/>
  <c r="G32" i="25"/>
  <c r="F32" i="25"/>
  <c r="E32" i="25"/>
  <c r="D32" i="25"/>
  <c r="C32" i="25"/>
  <c r="H28" i="25"/>
  <c r="G28" i="25"/>
  <c r="D28" i="25"/>
  <c r="G25" i="25"/>
  <c r="F25" i="25"/>
  <c r="E25" i="25"/>
  <c r="D25" i="25"/>
  <c r="C25" i="25"/>
  <c r="H21" i="25"/>
  <c r="G21" i="25"/>
  <c r="F17" i="25"/>
  <c r="F16" i="25"/>
  <c r="F15" i="25"/>
  <c r="F14" i="25"/>
  <c r="F13" i="25"/>
  <c r="G80" i="24"/>
  <c r="F80" i="24"/>
  <c r="E80" i="24"/>
  <c r="D80" i="24"/>
  <c r="G79" i="24"/>
  <c r="F79" i="24"/>
  <c r="E79" i="24"/>
  <c r="D79" i="24"/>
  <c r="C79" i="24"/>
  <c r="F78" i="24"/>
  <c r="E78" i="24"/>
  <c r="D78" i="24"/>
  <c r="C78" i="24"/>
  <c r="G77" i="24"/>
  <c r="F77" i="24"/>
  <c r="E77" i="24"/>
  <c r="D77" i="24"/>
  <c r="C77" i="24"/>
  <c r="G76" i="24"/>
  <c r="F76" i="24"/>
  <c r="E76" i="24"/>
  <c r="D76" i="24"/>
  <c r="C76" i="24"/>
  <c r="G75" i="24"/>
  <c r="F75" i="24"/>
  <c r="E75" i="24"/>
  <c r="D75" i="24"/>
  <c r="C75" i="24"/>
  <c r="G74" i="24"/>
  <c r="F74" i="24"/>
  <c r="E74" i="24"/>
  <c r="D74" i="24"/>
  <c r="C74" i="24"/>
  <c r="G73" i="24"/>
  <c r="F73" i="24"/>
  <c r="E73" i="24"/>
  <c r="D73" i="24"/>
  <c r="C73" i="24"/>
  <c r="G72" i="24"/>
  <c r="E72" i="24"/>
  <c r="D72" i="24"/>
  <c r="C72" i="24"/>
  <c r="G71" i="24"/>
  <c r="F71" i="24"/>
  <c r="E71" i="24"/>
  <c r="D71" i="24"/>
  <c r="C71" i="24"/>
  <c r="G70" i="24"/>
  <c r="F70" i="24"/>
  <c r="E70" i="24"/>
  <c r="D70" i="24"/>
  <c r="C70" i="24"/>
  <c r="G69" i="24"/>
  <c r="F69" i="24"/>
  <c r="E69" i="24"/>
  <c r="D69" i="24"/>
  <c r="C69" i="24"/>
  <c r="G68" i="24"/>
  <c r="F68" i="24"/>
  <c r="E68" i="24"/>
  <c r="D68" i="24"/>
  <c r="C68" i="24"/>
  <c r="G67" i="24"/>
  <c r="F67" i="24"/>
  <c r="E67" i="24"/>
  <c r="D67" i="24"/>
  <c r="C67" i="24"/>
  <c r="G66" i="24"/>
  <c r="F66" i="24"/>
  <c r="D66" i="24"/>
  <c r="C66" i="24"/>
  <c r="G65" i="24"/>
  <c r="F65" i="24"/>
  <c r="E65" i="24"/>
  <c r="D65" i="24"/>
  <c r="C65" i="24"/>
  <c r="G64" i="24"/>
  <c r="F64" i="24"/>
  <c r="E64" i="24"/>
  <c r="D64" i="24"/>
  <c r="C64" i="24"/>
  <c r="G63" i="24"/>
  <c r="F63" i="24"/>
  <c r="E63" i="24"/>
  <c r="D63" i="24"/>
  <c r="C63" i="24"/>
  <c r="G62" i="24"/>
  <c r="F62" i="24"/>
  <c r="E62" i="24"/>
  <c r="D62" i="24"/>
  <c r="C62" i="24"/>
  <c r="G61" i="24"/>
  <c r="F61" i="24"/>
  <c r="E61" i="24"/>
  <c r="D61" i="24"/>
  <c r="C61" i="24"/>
  <c r="G51" i="24"/>
  <c r="F51" i="24"/>
  <c r="E51" i="24"/>
  <c r="D51" i="24"/>
  <c r="C51" i="24"/>
  <c r="G50" i="24"/>
  <c r="F50" i="24"/>
  <c r="E50" i="24"/>
  <c r="D50" i="24"/>
  <c r="C50" i="24"/>
  <c r="G49" i="24"/>
  <c r="F49" i="24"/>
  <c r="E49" i="24"/>
  <c r="D49" i="24"/>
  <c r="C49" i="24"/>
  <c r="G48" i="24"/>
  <c r="F48" i="24"/>
  <c r="E48" i="24"/>
  <c r="D48" i="24"/>
  <c r="C48" i="24"/>
  <c r="G47" i="24"/>
  <c r="F47" i="24"/>
  <c r="E47" i="24"/>
  <c r="D47" i="24"/>
  <c r="G46" i="24"/>
  <c r="F46" i="24"/>
  <c r="E46" i="24"/>
  <c r="D46" i="24"/>
  <c r="C46" i="24"/>
  <c r="F45" i="24"/>
  <c r="E45" i="24"/>
  <c r="D45" i="24"/>
  <c r="C45" i="24"/>
  <c r="G44" i="24"/>
  <c r="F44" i="24"/>
  <c r="E44" i="24"/>
  <c r="D44" i="24"/>
  <c r="C44" i="24"/>
  <c r="G43" i="24"/>
  <c r="F43" i="24"/>
  <c r="E43" i="24"/>
  <c r="D43" i="24"/>
  <c r="C43" i="24"/>
  <c r="G42" i="24"/>
  <c r="F42" i="24"/>
  <c r="E42" i="24"/>
  <c r="D42" i="24"/>
  <c r="C42" i="24"/>
  <c r="G41" i="24"/>
  <c r="F41" i="24"/>
  <c r="E41" i="24"/>
  <c r="D41" i="24"/>
  <c r="C41" i="24"/>
  <c r="G40" i="24"/>
  <c r="F40" i="24"/>
  <c r="E40" i="24"/>
  <c r="D40" i="24"/>
  <c r="C40" i="24"/>
  <c r="G39" i="24"/>
  <c r="E39" i="24"/>
  <c r="D39" i="24"/>
  <c r="C39" i="24"/>
  <c r="G38" i="24"/>
  <c r="F38" i="24"/>
  <c r="E38" i="24"/>
  <c r="D38" i="24"/>
  <c r="C38" i="24"/>
  <c r="G37" i="24"/>
  <c r="F37" i="24"/>
  <c r="E37" i="24"/>
  <c r="D37" i="24"/>
  <c r="C37" i="24"/>
  <c r="G36" i="24"/>
  <c r="F36" i="24"/>
  <c r="E36" i="24"/>
  <c r="D36" i="24"/>
  <c r="C36" i="24"/>
  <c r="G35" i="24"/>
  <c r="F35" i="24"/>
  <c r="E35" i="24"/>
  <c r="D35" i="24"/>
  <c r="C35" i="24"/>
  <c r="G34" i="24"/>
  <c r="F34" i="24"/>
  <c r="E34" i="24"/>
  <c r="D34" i="24"/>
  <c r="C34" i="24"/>
  <c r="G33" i="24"/>
  <c r="F33" i="24"/>
  <c r="D33" i="24"/>
  <c r="C33" i="24"/>
  <c r="G32" i="24"/>
  <c r="F32" i="24"/>
  <c r="E32" i="24"/>
  <c r="D32" i="24"/>
  <c r="C32" i="24"/>
  <c r="H28" i="24"/>
  <c r="G28" i="24"/>
  <c r="D28" i="24"/>
  <c r="G25" i="24"/>
  <c r="F25" i="24"/>
  <c r="E25" i="24"/>
  <c r="D25" i="24"/>
  <c r="C25" i="24"/>
  <c r="H21" i="24"/>
  <c r="G21" i="24"/>
  <c r="F17" i="24"/>
  <c r="F16" i="24"/>
  <c r="F15" i="24"/>
  <c r="F14" i="24"/>
  <c r="F13" i="24"/>
  <c r="G80" i="23"/>
  <c r="F80" i="23"/>
  <c r="E80" i="23"/>
  <c r="D80" i="23"/>
  <c r="G79" i="23"/>
  <c r="F79" i="23"/>
  <c r="E79" i="23"/>
  <c r="D79" i="23"/>
  <c r="C79" i="23"/>
  <c r="F78" i="23"/>
  <c r="E78" i="23"/>
  <c r="D78" i="23"/>
  <c r="C78" i="23"/>
  <c r="G77" i="23"/>
  <c r="F77" i="23"/>
  <c r="E77" i="23"/>
  <c r="D77" i="23"/>
  <c r="C77" i="23"/>
  <c r="G76" i="23"/>
  <c r="F76" i="23"/>
  <c r="E76" i="23"/>
  <c r="D76" i="23"/>
  <c r="C76" i="23"/>
  <c r="G75" i="23"/>
  <c r="F75" i="23"/>
  <c r="E75" i="23"/>
  <c r="D75" i="23"/>
  <c r="C75" i="23"/>
  <c r="G74" i="23"/>
  <c r="F74" i="23"/>
  <c r="E74" i="23"/>
  <c r="D74" i="23"/>
  <c r="C74" i="23"/>
  <c r="G73" i="23"/>
  <c r="F73" i="23"/>
  <c r="E73" i="23"/>
  <c r="D73" i="23"/>
  <c r="C73" i="23"/>
  <c r="G72" i="23"/>
  <c r="E72" i="23"/>
  <c r="D72" i="23"/>
  <c r="C72" i="23"/>
  <c r="G71" i="23"/>
  <c r="F71" i="23"/>
  <c r="E71" i="23"/>
  <c r="D71" i="23"/>
  <c r="C71" i="23"/>
  <c r="G70" i="23"/>
  <c r="F70" i="23"/>
  <c r="E70" i="23"/>
  <c r="D70" i="23"/>
  <c r="C70" i="23"/>
  <c r="G69" i="23"/>
  <c r="F69" i="23"/>
  <c r="E69" i="23"/>
  <c r="D69" i="23"/>
  <c r="C69" i="23"/>
  <c r="G68" i="23"/>
  <c r="F68" i="23"/>
  <c r="E68" i="23"/>
  <c r="D68" i="23"/>
  <c r="C68" i="23"/>
  <c r="G67" i="23"/>
  <c r="F67" i="23"/>
  <c r="E67" i="23"/>
  <c r="D67" i="23"/>
  <c r="C67" i="23"/>
  <c r="G66" i="23"/>
  <c r="F66" i="23"/>
  <c r="D66" i="23"/>
  <c r="C66" i="23"/>
  <c r="G65" i="23"/>
  <c r="F65" i="23"/>
  <c r="E65" i="23"/>
  <c r="D65" i="23"/>
  <c r="C65" i="23"/>
  <c r="G64" i="23"/>
  <c r="F64" i="23"/>
  <c r="E64" i="23"/>
  <c r="D64" i="23"/>
  <c r="C64" i="23"/>
  <c r="G63" i="23"/>
  <c r="F63" i="23"/>
  <c r="E63" i="23"/>
  <c r="D63" i="23"/>
  <c r="C63" i="23"/>
  <c r="G62" i="23"/>
  <c r="F62" i="23"/>
  <c r="E62" i="23"/>
  <c r="D62" i="23"/>
  <c r="C62" i="23"/>
  <c r="G61" i="23"/>
  <c r="F61" i="23"/>
  <c r="E61" i="23"/>
  <c r="D61" i="23"/>
  <c r="C61" i="23"/>
  <c r="G51" i="23"/>
  <c r="F51" i="23"/>
  <c r="E51" i="23"/>
  <c r="D51" i="23"/>
  <c r="C51" i="23"/>
  <c r="G50" i="23"/>
  <c r="F50" i="23"/>
  <c r="E50" i="23"/>
  <c r="D50" i="23"/>
  <c r="C50" i="23"/>
  <c r="G49" i="23"/>
  <c r="F49" i="23"/>
  <c r="E49" i="23"/>
  <c r="D49" i="23"/>
  <c r="C49" i="23"/>
  <c r="G48" i="23"/>
  <c r="F48" i="23"/>
  <c r="E48" i="23"/>
  <c r="D48" i="23"/>
  <c r="C48" i="23"/>
  <c r="G47" i="23"/>
  <c r="F47" i="23"/>
  <c r="E47" i="23"/>
  <c r="D47" i="23"/>
  <c r="G46" i="23"/>
  <c r="F46" i="23"/>
  <c r="E46" i="23"/>
  <c r="D46" i="23"/>
  <c r="C46" i="23"/>
  <c r="F45" i="23"/>
  <c r="E45" i="23"/>
  <c r="D45" i="23"/>
  <c r="C45" i="23"/>
  <c r="G44" i="23"/>
  <c r="F44" i="23"/>
  <c r="E44" i="23"/>
  <c r="D44" i="23"/>
  <c r="C44" i="23"/>
  <c r="G43" i="23"/>
  <c r="F43" i="23"/>
  <c r="E43" i="23"/>
  <c r="D43" i="23"/>
  <c r="C43" i="23"/>
  <c r="G42" i="23"/>
  <c r="F42" i="23"/>
  <c r="E42" i="23"/>
  <c r="D42" i="23"/>
  <c r="C42" i="23"/>
  <c r="G41" i="23"/>
  <c r="F41" i="23"/>
  <c r="E41" i="23"/>
  <c r="D41" i="23"/>
  <c r="C41" i="23"/>
  <c r="G40" i="23"/>
  <c r="F40" i="23"/>
  <c r="E40" i="23"/>
  <c r="D40" i="23"/>
  <c r="C40" i="23"/>
  <c r="G39" i="23"/>
  <c r="E39" i="23"/>
  <c r="D39" i="23"/>
  <c r="C39" i="23"/>
  <c r="G38" i="23"/>
  <c r="F38" i="23"/>
  <c r="E38" i="23"/>
  <c r="D38" i="23"/>
  <c r="C38" i="23"/>
  <c r="G37" i="23"/>
  <c r="F37" i="23"/>
  <c r="E37" i="23"/>
  <c r="D37" i="23"/>
  <c r="C37" i="23"/>
  <c r="G36" i="23"/>
  <c r="F36" i="23"/>
  <c r="E36" i="23"/>
  <c r="D36" i="23"/>
  <c r="C36" i="23"/>
  <c r="G35" i="23"/>
  <c r="F35" i="23"/>
  <c r="E35" i="23"/>
  <c r="D35" i="23"/>
  <c r="C35" i="23"/>
  <c r="G34" i="23"/>
  <c r="F34" i="23"/>
  <c r="E34" i="23"/>
  <c r="D34" i="23"/>
  <c r="C34" i="23"/>
  <c r="G33" i="23"/>
  <c r="F33" i="23"/>
  <c r="D33" i="23"/>
  <c r="C33" i="23"/>
  <c r="G32" i="23"/>
  <c r="F32" i="23"/>
  <c r="E32" i="23"/>
  <c r="D32" i="23"/>
  <c r="C32" i="23"/>
  <c r="H28" i="23"/>
  <c r="G28" i="23"/>
  <c r="D28" i="23"/>
  <c r="G25" i="23"/>
  <c r="F25" i="23"/>
  <c r="E25" i="23"/>
  <c r="D25" i="23"/>
  <c r="C25" i="23"/>
  <c r="H21" i="23"/>
  <c r="G21" i="23"/>
  <c r="F17" i="23"/>
  <c r="F16" i="23"/>
  <c r="F15" i="23"/>
  <c r="F14" i="23"/>
  <c r="F13" i="23"/>
  <c r="G80" i="22"/>
  <c r="F80" i="22"/>
  <c r="E80" i="22"/>
  <c r="D80" i="22"/>
  <c r="G79" i="22"/>
  <c r="F79" i="22"/>
  <c r="E79" i="22"/>
  <c r="D79" i="22"/>
  <c r="C79" i="22"/>
  <c r="F78" i="22"/>
  <c r="E78" i="22"/>
  <c r="D78" i="22"/>
  <c r="C78" i="22"/>
  <c r="G77" i="22"/>
  <c r="F77" i="22"/>
  <c r="E77" i="22"/>
  <c r="D77" i="22"/>
  <c r="C77" i="22"/>
  <c r="G76" i="22"/>
  <c r="F76" i="22"/>
  <c r="E76" i="22"/>
  <c r="D76" i="22"/>
  <c r="C76" i="22"/>
  <c r="G75" i="22"/>
  <c r="F75" i="22"/>
  <c r="E75" i="22"/>
  <c r="D75" i="22"/>
  <c r="C75" i="22"/>
  <c r="G74" i="22"/>
  <c r="F74" i="22"/>
  <c r="E74" i="22"/>
  <c r="D74" i="22"/>
  <c r="C74" i="22"/>
  <c r="G73" i="22"/>
  <c r="F73" i="22"/>
  <c r="E73" i="22"/>
  <c r="D73" i="22"/>
  <c r="C73" i="22"/>
  <c r="G72" i="22"/>
  <c r="E72" i="22"/>
  <c r="D72" i="22"/>
  <c r="C72" i="22"/>
  <c r="G71" i="22"/>
  <c r="F71" i="22"/>
  <c r="E71" i="22"/>
  <c r="D71" i="22"/>
  <c r="C71" i="22"/>
  <c r="G70" i="22"/>
  <c r="F70" i="22"/>
  <c r="E70" i="22"/>
  <c r="D70" i="22"/>
  <c r="C70" i="22"/>
  <c r="G69" i="22"/>
  <c r="F69" i="22"/>
  <c r="E69" i="22"/>
  <c r="D69" i="22"/>
  <c r="C69" i="22"/>
  <c r="G68" i="22"/>
  <c r="F68" i="22"/>
  <c r="E68" i="22"/>
  <c r="D68" i="22"/>
  <c r="C68" i="22"/>
  <c r="G67" i="22"/>
  <c r="F67" i="22"/>
  <c r="E67" i="22"/>
  <c r="D67" i="22"/>
  <c r="C67" i="22"/>
  <c r="G66" i="22"/>
  <c r="F66" i="22"/>
  <c r="D66" i="22"/>
  <c r="C66" i="22"/>
  <c r="G65" i="22"/>
  <c r="F65" i="22"/>
  <c r="E65" i="22"/>
  <c r="D65" i="22"/>
  <c r="C65" i="22"/>
  <c r="G64" i="22"/>
  <c r="F64" i="22"/>
  <c r="E64" i="22"/>
  <c r="D64" i="22"/>
  <c r="C64" i="22"/>
  <c r="G63" i="22"/>
  <c r="F63" i="22"/>
  <c r="E63" i="22"/>
  <c r="D63" i="22"/>
  <c r="C63" i="22"/>
  <c r="G62" i="22"/>
  <c r="F62" i="22"/>
  <c r="E62" i="22"/>
  <c r="D62" i="22"/>
  <c r="C62" i="22"/>
  <c r="G61" i="22"/>
  <c r="F61" i="22"/>
  <c r="E61" i="22"/>
  <c r="D61" i="22"/>
  <c r="C61" i="22"/>
  <c r="G51" i="22"/>
  <c r="F51" i="22"/>
  <c r="E51" i="22"/>
  <c r="D51" i="22"/>
  <c r="C51" i="22"/>
  <c r="G50" i="22"/>
  <c r="F50" i="22"/>
  <c r="E50" i="22"/>
  <c r="D50" i="22"/>
  <c r="C50" i="22"/>
  <c r="G49" i="22"/>
  <c r="F49" i="22"/>
  <c r="E49" i="22"/>
  <c r="D49" i="22"/>
  <c r="C49" i="22"/>
  <c r="G48" i="22"/>
  <c r="F48" i="22"/>
  <c r="E48" i="22"/>
  <c r="D48" i="22"/>
  <c r="C48" i="22"/>
  <c r="G47" i="22"/>
  <c r="F47" i="22"/>
  <c r="E47" i="22"/>
  <c r="D47" i="22"/>
  <c r="G46" i="22"/>
  <c r="F46" i="22"/>
  <c r="E46" i="22"/>
  <c r="D46" i="22"/>
  <c r="C46" i="22"/>
  <c r="F45" i="22"/>
  <c r="E45" i="22"/>
  <c r="D45" i="22"/>
  <c r="C45" i="22"/>
  <c r="G44" i="22"/>
  <c r="F44" i="22"/>
  <c r="E44" i="22"/>
  <c r="D44" i="22"/>
  <c r="C44" i="22"/>
  <c r="G43" i="22"/>
  <c r="F43" i="22"/>
  <c r="E43" i="22"/>
  <c r="D43" i="22"/>
  <c r="C43" i="22"/>
  <c r="G42" i="22"/>
  <c r="F42" i="22"/>
  <c r="E42" i="22"/>
  <c r="D42" i="22"/>
  <c r="C42" i="22"/>
  <c r="G41" i="22"/>
  <c r="F41" i="22"/>
  <c r="E41" i="22"/>
  <c r="D41" i="22"/>
  <c r="C41" i="22"/>
  <c r="G40" i="22"/>
  <c r="F40" i="22"/>
  <c r="E40" i="22"/>
  <c r="D40" i="22"/>
  <c r="C40" i="22"/>
  <c r="G39" i="22"/>
  <c r="E39" i="22"/>
  <c r="D39" i="22"/>
  <c r="C39" i="22"/>
  <c r="G38" i="22"/>
  <c r="F38" i="22"/>
  <c r="E38" i="22"/>
  <c r="D38" i="22"/>
  <c r="C38" i="22"/>
  <c r="G37" i="22"/>
  <c r="F37" i="22"/>
  <c r="E37" i="22"/>
  <c r="D37" i="22"/>
  <c r="C37" i="22"/>
  <c r="G36" i="22"/>
  <c r="F36" i="22"/>
  <c r="E36" i="22"/>
  <c r="D36" i="22"/>
  <c r="C36" i="22"/>
  <c r="G35" i="22"/>
  <c r="F35" i="22"/>
  <c r="E35" i="22"/>
  <c r="D35" i="22"/>
  <c r="C35" i="22"/>
  <c r="G34" i="22"/>
  <c r="F34" i="22"/>
  <c r="E34" i="22"/>
  <c r="D34" i="22"/>
  <c r="C34" i="22"/>
  <c r="G33" i="22"/>
  <c r="F33" i="22"/>
  <c r="D33" i="22"/>
  <c r="C33" i="22"/>
  <c r="G32" i="22"/>
  <c r="F32" i="22"/>
  <c r="E32" i="22"/>
  <c r="D32" i="22"/>
  <c r="C32" i="22"/>
  <c r="H28" i="22"/>
  <c r="G28" i="22"/>
  <c r="D28" i="22"/>
  <c r="G25" i="22"/>
  <c r="F25" i="22"/>
  <c r="E25" i="22"/>
  <c r="D25" i="22"/>
  <c r="C25" i="22"/>
  <c r="H21" i="22"/>
  <c r="G21" i="22"/>
  <c r="F17" i="22"/>
  <c r="F16" i="22"/>
  <c r="F15" i="22"/>
  <c r="F14" i="22"/>
  <c r="F13" i="22"/>
  <c r="G80" i="21"/>
  <c r="F80" i="21"/>
  <c r="E80" i="21"/>
  <c r="D80" i="21"/>
  <c r="G79" i="21"/>
  <c r="F79" i="21"/>
  <c r="E79" i="21"/>
  <c r="D79" i="21"/>
  <c r="C79" i="21"/>
  <c r="F78" i="21"/>
  <c r="E78" i="21"/>
  <c r="D78" i="21"/>
  <c r="C78" i="21"/>
  <c r="G77" i="21"/>
  <c r="F77" i="21"/>
  <c r="E77" i="21"/>
  <c r="D77" i="21"/>
  <c r="C77" i="21"/>
  <c r="G76" i="21"/>
  <c r="F76" i="21"/>
  <c r="E76" i="21"/>
  <c r="D76" i="21"/>
  <c r="C76" i="21"/>
  <c r="G75" i="21"/>
  <c r="F75" i="21"/>
  <c r="E75" i="21"/>
  <c r="D75" i="21"/>
  <c r="C75" i="21"/>
  <c r="G74" i="21"/>
  <c r="F74" i="21"/>
  <c r="E74" i="21"/>
  <c r="D74" i="21"/>
  <c r="C74" i="21"/>
  <c r="G73" i="21"/>
  <c r="F73" i="21"/>
  <c r="E73" i="21"/>
  <c r="D73" i="21"/>
  <c r="C73" i="21"/>
  <c r="G72" i="21"/>
  <c r="E72" i="21"/>
  <c r="D72" i="21"/>
  <c r="C72" i="21"/>
  <c r="G71" i="21"/>
  <c r="F71" i="21"/>
  <c r="E71" i="21"/>
  <c r="D71" i="21"/>
  <c r="C71" i="21"/>
  <c r="G70" i="21"/>
  <c r="F70" i="21"/>
  <c r="E70" i="21"/>
  <c r="D70" i="21"/>
  <c r="C70" i="21"/>
  <c r="G69" i="21"/>
  <c r="F69" i="21"/>
  <c r="E69" i="21"/>
  <c r="D69" i="21"/>
  <c r="C69" i="21"/>
  <c r="G68" i="21"/>
  <c r="F68" i="21"/>
  <c r="E68" i="21"/>
  <c r="D68" i="21"/>
  <c r="C68" i="21"/>
  <c r="G67" i="21"/>
  <c r="F67" i="21"/>
  <c r="E67" i="21"/>
  <c r="D67" i="21"/>
  <c r="C67" i="21"/>
  <c r="G66" i="21"/>
  <c r="F66" i="21"/>
  <c r="D66" i="21"/>
  <c r="C66" i="21"/>
  <c r="G65" i="21"/>
  <c r="F65" i="21"/>
  <c r="E65" i="21"/>
  <c r="D65" i="21"/>
  <c r="C65" i="21"/>
  <c r="G64" i="21"/>
  <c r="F64" i="21"/>
  <c r="E64" i="21"/>
  <c r="D64" i="21"/>
  <c r="C64" i="21"/>
  <c r="G63" i="21"/>
  <c r="F63" i="21"/>
  <c r="E63" i="21"/>
  <c r="D63" i="21"/>
  <c r="C63" i="21"/>
  <c r="G62" i="21"/>
  <c r="F62" i="21"/>
  <c r="E62" i="21"/>
  <c r="D62" i="21"/>
  <c r="C62" i="21"/>
  <c r="G61" i="21"/>
  <c r="F61" i="21"/>
  <c r="E61" i="21"/>
  <c r="D61" i="21"/>
  <c r="C61" i="21"/>
  <c r="G51" i="21"/>
  <c r="F51" i="21"/>
  <c r="E51" i="21"/>
  <c r="D51" i="21"/>
  <c r="C51" i="21"/>
  <c r="G50" i="21"/>
  <c r="F50" i="21"/>
  <c r="E50" i="21"/>
  <c r="D50" i="21"/>
  <c r="C50" i="21"/>
  <c r="G49" i="21"/>
  <c r="F49" i="21"/>
  <c r="E49" i="21"/>
  <c r="D49" i="21"/>
  <c r="C49" i="21"/>
  <c r="G48" i="21"/>
  <c r="F48" i="21"/>
  <c r="E48" i="21"/>
  <c r="D48" i="21"/>
  <c r="C48" i="21"/>
  <c r="G47" i="21"/>
  <c r="F47" i="21"/>
  <c r="E47" i="21"/>
  <c r="D47" i="21"/>
  <c r="G46" i="21"/>
  <c r="F46" i="21"/>
  <c r="E46" i="21"/>
  <c r="D46" i="21"/>
  <c r="C46" i="21"/>
  <c r="F45" i="21"/>
  <c r="E45" i="21"/>
  <c r="D45" i="21"/>
  <c r="C45" i="21"/>
  <c r="G44" i="21"/>
  <c r="F44" i="21"/>
  <c r="E44" i="21"/>
  <c r="D44" i="21"/>
  <c r="C44" i="21"/>
  <c r="G43" i="21"/>
  <c r="F43" i="21"/>
  <c r="E43" i="21"/>
  <c r="D43" i="21"/>
  <c r="C43" i="21"/>
  <c r="G42" i="21"/>
  <c r="F42" i="21"/>
  <c r="E42" i="21"/>
  <c r="D42" i="21"/>
  <c r="C42" i="21"/>
  <c r="G41" i="21"/>
  <c r="F41" i="21"/>
  <c r="E41" i="21"/>
  <c r="D41" i="21"/>
  <c r="C41" i="21"/>
  <c r="G40" i="21"/>
  <c r="F40" i="21"/>
  <c r="E40" i="21"/>
  <c r="D40" i="21"/>
  <c r="C40" i="21"/>
  <c r="G39" i="21"/>
  <c r="E39" i="21"/>
  <c r="D39" i="21"/>
  <c r="C39" i="21"/>
  <c r="G38" i="21"/>
  <c r="F38" i="21"/>
  <c r="E38" i="21"/>
  <c r="D38" i="21"/>
  <c r="C38" i="21"/>
  <c r="G37" i="21"/>
  <c r="F37" i="21"/>
  <c r="E37" i="21"/>
  <c r="D37" i="21"/>
  <c r="C37" i="21"/>
  <c r="G36" i="21"/>
  <c r="F36" i="21"/>
  <c r="E36" i="21"/>
  <c r="D36" i="21"/>
  <c r="C36" i="21"/>
  <c r="G35" i="21"/>
  <c r="F35" i="21"/>
  <c r="E35" i="21"/>
  <c r="D35" i="21"/>
  <c r="C35" i="21"/>
  <c r="G34" i="21"/>
  <c r="F34" i="21"/>
  <c r="E34" i="21"/>
  <c r="D34" i="21"/>
  <c r="C34" i="21"/>
  <c r="G33" i="21"/>
  <c r="F33" i="21"/>
  <c r="D33" i="21"/>
  <c r="C33" i="21"/>
  <c r="G32" i="21"/>
  <c r="F32" i="21"/>
  <c r="E32" i="21"/>
  <c r="D32" i="21"/>
  <c r="C32" i="21"/>
  <c r="H28" i="21"/>
  <c r="G28" i="21"/>
  <c r="D28" i="21"/>
  <c r="G25" i="21"/>
  <c r="F25" i="21"/>
  <c r="E25" i="21"/>
  <c r="D25" i="21"/>
  <c r="C25" i="21"/>
  <c r="H21" i="21"/>
  <c r="G21" i="21"/>
  <c r="F17" i="21"/>
  <c r="F16" i="21"/>
  <c r="F15" i="21"/>
  <c r="F14" i="21"/>
  <c r="F13" i="21"/>
  <c r="G80" i="20"/>
  <c r="F80" i="20"/>
  <c r="E80" i="20"/>
  <c r="D80" i="20"/>
  <c r="G79" i="20"/>
  <c r="F79" i="20"/>
  <c r="E79" i="20"/>
  <c r="D79" i="20"/>
  <c r="C79" i="20"/>
  <c r="F78" i="20"/>
  <c r="E78" i="20"/>
  <c r="D78" i="20"/>
  <c r="C78" i="20"/>
  <c r="G77" i="20"/>
  <c r="F77" i="20"/>
  <c r="E77" i="20"/>
  <c r="D77" i="20"/>
  <c r="C77" i="20"/>
  <c r="G76" i="20"/>
  <c r="F76" i="20"/>
  <c r="E76" i="20"/>
  <c r="D76" i="20"/>
  <c r="C76" i="20"/>
  <c r="G75" i="20"/>
  <c r="F75" i="20"/>
  <c r="E75" i="20"/>
  <c r="D75" i="20"/>
  <c r="C75" i="20"/>
  <c r="G74" i="20"/>
  <c r="F74" i="20"/>
  <c r="E74" i="20"/>
  <c r="D74" i="20"/>
  <c r="C74" i="20"/>
  <c r="G73" i="20"/>
  <c r="F73" i="20"/>
  <c r="E73" i="20"/>
  <c r="D73" i="20"/>
  <c r="C73" i="20"/>
  <c r="G72" i="20"/>
  <c r="E72" i="20"/>
  <c r="D72" i="20"/>
  <c r="C72" i="20"/>
  <c r="G71" i="20"/>
  <c r="F71" i="20"/>
  <c r="E71" i="20"/>
  <c r="D71" i="20"/>
  <c r="C71" i="20"/>
  <c r="G70" i="20"/>
  <c r="F70" i="20"/>
  <c r="E70" i="20"/>
  <c r="D70" i="20"/>
  <c r="C70" i="20"/>
  <c r="G69" i="20"/>
  <c r="F69" i="20"/>
  <c r="E69" i="20"/>
  <c r="D69" i="20"/>
  <c r="C69" i="20"/>
  <c r="G68" i="20"/>
  <c r="F68" i="20"/>
  <c r="E68" i="20"/>
  <c r="D68" i="20"/>
  <c r="C68" i="20"/>
  <c r="G67" i="20"/>
  <c r="F67" i="20"/>
  <c r="E67" i="20"/>
  <c r="D67" i="20"/>
  <c r="C67" i="20"/>
  <c r="G66" i="20"/>
  <c r="F66" i="20"/>
  <c r="D66" i="20"/>
  <c r="C66" i="20"/>
  <c r="G65" i="20"/>
  <c r="F65" i="20"/>
  <c r="E65" i="20"/>
  <c r="D65" i="20"/>
  <c r="C65" i="20"/>
  <c r="G64" i="20"/>
  <c r="F64" i="20"/>
  <c r="E64" i="20"/>
  <c r="D64" i="20"/>
  <c r="C64" i="20"/>
  <c r="G63" i="20"/>
  <c r="F63" i="20"/>
  <c r="E63" i="20"/>
  <c r="D63" i="20"/>
  <c r="C63" i="20"/>
  <c r="G62" i="20"/>
  <c r="F62" i="20"/>
  <c r="E62" i="20"/>
  <c r="D62" i="20"/>
  <c r="C62" i="20"/>
  <c r="G61" i="20"/>
  <c r="F61" i="20"/>
  <c r="E61" i="20"/>
  <c r="D61" i="20"/>
  <c r="C61" i="20"/>
  <c r="G51" i="20"/>
  <c r="F51" i="20"/>
  <c r="E51" i="20"/>
  <c r="D51" i="20"/>
  <c r="C51" i="20"/>
  <c r="G50" i="20"/>
  <c r="F50" i="20"/>
  <c r="E50" i="20"/>
  <c r="D50" i="20"/>
  <c r="C50" i="20"/>
  <c r="G49" i="20"/>
  <c r="F49" i="20"/>
  <c r="E49" i="20"/>
  <c r="D49" i="20"/>
  <c r="C49" i="20"/>
  <c r="G48" i="20"/>
  <c r="F48" i="20"/>
  <c r="E48" i="20"/>
  <c r="D48" i="20"/>
  <c r="C48" i="20"/>
  <c r="G47" i="20"/>
  <c r="F47" i="20"/>
  <c r="E47" i="20"/>
  <c r="D47" i="20"/>
  <c r="G46" i="20"/>
  <c r="F46" i="20"/>
  <c r="E46" i="20"/>
  <c r="D46" i="20"/>
  <c r="C46" i="20"/>
  <c r="F45" i="20"/>
  <c r="E45" i="20"/>
  <c r="D45" i="20"/>
  <c r="C45" i="20"/>
  <c r="G44" i="20"/>
  <c r="F44" i="20"/>
  <c r="E44" i="20"/>
  <c r="D44" i="20"/>
  <c r="C44" i="20"/>
  <c r="G43" i="20"/>
  <c r="F43" i="20"/>
  <c r="E43" i="20"/>
  <c r="D43" i="20"/>
  <c r="C43" i="20"/>
  <c r="G42" i="20"/>
  <c r="F42" i="20"/>
  <c r="E42" i="20"/>
  <c r="D42" i="20"/>
  <c r="C42" i="20"/>
  <c r="G41" i="20"/>
  <c r="F41" i="20"/>
  <c r="E41" i="20"/>
  <c r="D41" i="20"/>
  <c r="C41" i="20"/>
  <c r="G40" i="20"/>
  <c r="F40" i="20"/>
  <c r="E40" i="20"/>
  <c r="D40" i="20"/>
  <c r="C40" i="20"/>
  <c r="G39" i="20"/>
  <c r="E39" i="20"/>
  <c r="D39" i="20"/>
  <c r="C39" i="20"/>
  <c r="G38" i="20"/>
  <c r="F38" i="20"/>
  <c r="E38" i="20"/>
  <c r="D38" i="20"/>
  <c r="C38" i="20"/>
  <c r="G37" i="20"/>
  <c r="F37" i="20"/>
  <c r="E37" i="20"/>
  <c r="D37" i="20"/>
  <c r="C37" i="20"/>
  <c r="G36" i="20"/>
  <c r="F36" i="20"/>
  <c r="E36" i="20"/>
  <c r="D36" i="20"/>
  <c r="C36" i="20"/>
  <c r="G35" i="20"/>
  <c r="F35" i="20"/>
  <c r="E35" i="20"/>
  <c r="D35" i="20"/>
  <c r="C35" i="20"/>
  <c r="G34" i="20"/>
  <c r="F34" i="20"/>
  <c r="E34" i="20"/>
  <c r="D34" i="20"/>
  <c r="C34" i="20"/>
  <c r="G33" i="20"/>
  <c r="F33" i="20"/>
  <c r="D33" i="20"/>
  <c r="C33" i="20"/>
  <c r="G32" i="20"/>
  <c r="F32" i="20"/>
  <c r="E32" i="20"/>
  <c r="D32" i="20"/>
  <c r="C32" i="20"/>
  <c r="H28" i="20"/>
  <c r="G28" i="20"/>
  <c r="D28" i="20"/>
  <c r="G25" i="20"/>
  <c r="F25" i="20"/>
  <c r="E25" i="20"/>
  <c r="D25" i="20"/>
  <c r="C25" i="20"/>
  <c r="H21" i="20"/>
  <c r="G21" i="20"/>
  <c r="F17" i="20"/>
  <c r="F16" i="20"/>
  <c r="F15" i="20"/>
  <c r="F14" i="20"/>
  <c r="F13" i="20"/>
  <c r="G80" i="19"/>
  <c r="F80" i="19"/>
  <c r="E80" i="19"/>
  <c r="D80" i="19"/>
  <c r="G79" i="19"/>
  <c r="F79" i="19"/>
  <c r="E79" i="19"/>
  <c r="D79" i="19"/>
  <c r="C79" i="19"/>
  <c r="F78" i="19"/>
  <c r="E78" i="19"/>
  <c r="D78" i="19"/>
  <c r="C78" i="19"/>
  <c r="G77" i="19"/>
  <c r="F77" i="19"/>
  <c r="E77" i="19"/>
  <c r="D77" i="19"/>
  <c r="C77" i="19"/>
  <c r="G76" i="19"/>
  <c r="F76" i="19"/>
  <c r="E76" i="19"/>
  <c r="D76" i="19"/>
  <c r="C76" i="19"/>
  <c r="G75" i="19"/>
  <c r="F75" i="19"/>
  <c r="E75" i="19"/>
  <c r="D75" i="19"/>
  <c r="C75" i="19"/>
  <c r="G74" i="19"/>
  <c r="F74" i="19"/>
  <c r="E74" i="19"/>
  <c r="D74" i="19"/>
  <c r="C74" i="19"/>
  <c r="G73" i="19"/>
  <c r="F73" i="19"/>
  <c r="E73" i="19"/>
  <c r="D73" i="19"/>
  <c r="C73" i="19"/>
  <c r="G72" i="19"/>
  <c r="E72" i="19"/>
  <c r="D72" i="19"/>
  <c r="C72" i="19"/>
  <c r="G71" i="19"/>
  <c r="F71" i="19"/>
  <c r="E71" i="19"/>
  <c r="D71" i="19"/>
  <c r="C71" i="19"/>
  <c r="G70" i="19"/>
  <c r="F70" i="19"/>
  <c r="E70" i="19"/>
  <c r="D70" i="19"/>
  <c r="C70" i="19"/>
  <c r="G69" i="19"/>
  <c r="F69" i="19"/>
  <c r="E69" i="19"/>
  <c r="D69" i="19"/>
  <c r="C69" i="19"/>
  <c r="G68" i="19"/>
  <c r="F68" i="19"/>
  <c r="E68" i="19"/>
  <c r="D68" i="19"/>
  <c r="C68" i="19"/>
  <c r="G67" i="19"/>
  <c r="F67" i="19"/>
  <c r="E67" i="19"/>
  <c r="D67" i="19"/>
  <c r="C67" i="19"/>
  <c r="G66" i="19"/>
  <c r="F66" i="19"/>
  <c r="D66" i="19"/>
  <c r="C66" i="19"/>
  <c r="G65" i="19"/>
  <c r="F65" i="19"/>
  <c r="E65" i="19"/>
  <c r="D65" i="19"/>
  <c r="C65" i="19"/>
  <c r="G64" i="19"/>
  <c r="F64" i="19"/>
  <c r="E64" i="19"/>
  <c r="D64" i="19"/>
  <c r="C64" i="19"/>
  <c r="G63" i="19"/>
  <c r="F63" i="19"/>
  <c r="E63" i="19"/>
  <c r="D63" i="19"/>
  <c r="C63" i="19"/>
  <c r="G62" i="19"/>
  <c r="F62" i="19"/>
  <c r="E62" i="19"/>
  <c r="D62" i="19"/>
  <c r="C62" i="19"/>
  <c r="G61" i="19"/>
  <c r="F61" i="19"/>
  <c r="E61" i="19"/>
  <c r="D61" i="19"/>
  <c r="C61" i="19"/>
  <c r="G51" i="19"/>
  <c r="F51" i="19"/>
  <c r="E51" i="19"/>
  <c r="D51" i="19"/>
  <c r="C51" i="19"/>
  <c r="G50" i="19"/>
  <c r="F50" i="19"/>
  <c r="E50" i="19"/>
  <c r="D50" i="19"/>
  <c r="C50" i="19"/>
  <c r="G49" i="19"/>
  <c r="F49" i="19"/>
  <c r="E49" i="19"/>
  <c r="D49" i="19"/>
  <c r="C49" i="19"/>
  <c r="G48" i="19"/>
  <c r="F48" i="19"/>
  <c r="E48" i="19"/>
  <c r="D48" i="19"/>
  <c r="C48" i="19"/>
  <c r="G47" i="19"/>
  <c r="F47" i="19"/>
  <c r="E47" i="19"/>
  <c r="D47" i="19"/>
  <c r="G46" i="19"/>
  <c r="F46" i="19"/>
  <c r="E46" i="19"/>
  <c r="D46" i="19"/>
  <c r="C46" i="19"/>
  <c r="F45" i="19"/>
  <c r="E45" i="19"/>
  <c r="D45" i="19"/>
  <c r="C45" i="19"/>
  <c r="G44" i="19"/>
  <c r="F44" i="19"/>
  <c r="E44" i="19"/>
  <c r="D44" i="19"/>
  <c r="C44" i="19"/>
  <c r="G43" i="19"/>
  <c r="F43" i="19"/>
  <c r="E43" i="19"/>
  <c r="D43" i="19"/>
  <c r="C43" i="19"/>
  <c r="G42" i="19"/>
  <c r="F42" i="19"/>
  <c r="E42" i="19"/>
  <c r="D42" i="19"/>
  <c r="C42" i="19"/>
  <c r="G41" i="19"/>
  <c r="F41" i="19"/>
  <c r="E41" i="19"/>
  <c r="D41" i="19"/>
  <c r="C41" i="19"/>
  <c r="G40" i="19"/>
  <c r="F40" i="19"/>
  <c r="E40" i="19"/>
  <c r="D40" i="19"/>
  <c r="C40" i="19"/>
  <c r="G39" i="19"/>
  <c r="E39" i="19"/>
  <c r="D39" i="19"/>
  <c r="C39" i="19"/>
  <c r="G38" i="19"/>
  <c r="F38" i="19"/>
  <c r="E38" i="19"/>
  <c r="D38" i="19"/>
  <c r="C38" i="19"/>
  <c r="G37" i="19"/>
  <c r="F37" i="19"/>
  <c r="E37" i="19"/>
  <c r="D37" i="19"/>
  <c r="C37" i="19"/>
  <c r="G36" i="19"/>
  <c r="F36" i="19"/>
  <c r="E36" i="19"/>
  <c r="D36" i="19"/>
  <c r="C36" i="19"/>
  <c r="G35" i="19"/>
  <c r="F35" i="19"/>
  <c r="E35" i="19"/>
  <c r="D35" i="19"/>
  <c r="C35" i="19"/>
  <c r="G34" i="19"/>
  <c r="F34" i="19"/>
  <c r="E34" i="19"/>
  <c r="D34" i="19"/>
  <c r="C34" i="19"/>
  <c r="G33" i="19"/>
  <c r="F33" i="19"/>
  <c r="D33" i="19"/>
  <c r="C33" i="19"/>
  <c r="G32" i="19"/>
  <c r="F32" i="19"/>
  <c r="E32" i="19"/>
  <c r="D32" i="19"/>
  <c r="C32" i="19"/>
  <c r="H28" i="19"/>
  <c r="G28" i="19"/>
  <c r="D28" i="19"/>
  <c r="G25" i="19"/>
  <c r="F25" i="19"/>
  <c r="E25" i="19"/>
  <c r="D25" i="19"/>
  <c r="C25" i="19"/>
  <c r="H21" i="19"/>
  <c r="G21" i="19"/>
  <c r="F17" i="19"/>
  <c r="F16" i="19"/>
  <c r="F15" i="19"/>
  <c r="F14" i="19"/>
  <c r="F13" i="19"/>
  <c r="G80" i="18"/>
  <c r="F80" i="18"/>
  <c r="E80" i="18"/>
  <c r="D80" i="18"/>
  <c r="G79" i="18"/>
  <c r="F79" i="18"/>
  <c r="E79" i="18"/>
  <c r="D79" i="18"/>
  <c r="C79" i="18"/>
  <c r="F78" i="18"/>
  <c r="E78" i="18"/>
  <c r="D78" i="18"/>
  <c r="C78" i="18"/>
  <c r="G77" i="18"/>
  <c r="F77" i="18"/>
  <c r="E77" i="18"/>
  <c r="D77" i="18"/>
  <c r="C77" i="18"/>
  <c r="G76" i="18"/>
  <c r="F76" i="18"/>
  <c r="E76" i="18"/>
  <c r="D76" i="18"/>
  <c r="C76" i="18"/>
  <c r="G75" i="18"/>
  <c r="F75" i="18"/>
  <c r="E75" i="18"/>
  <c r="D75" i="18"/>
  <c r="C75" i="18"/>
  <c r="G74" i="18"/>
  <c r="F74" i="18"/>
  <c r="E74" i="18"/>
  <c r="D74" i="18"/>
  <c r="C74" i="18"/>
  <c r="G73" i="18"/>
  <c r="F73" i="18"/>
  <c r="E73" i="18"/>
  <c r="D73" i="18"/>
  <c r="C73" i="18"/>
  <c r="G72" i="18"/>
  <c r="E72" i="18"/>
  <c r="D72" i="18"/>
  <c r="C72" i="18"/>
  <c r="G71" i="18"/>
  <c r="F71" i="18"/>
  <c r="E71" i="18"/>
  <c r="D71" i="18"/>
  <c r="C71" i="18"/>
  <c r="G70" i="18"/>
  <c r="F70" i="18"/>
  <c r="E70" i="18"/>
  <c r="D70" i="18"/>
  <c r="C70" i="18"/>
  <c r="G69" i="18"/>
  <c r="F69" i="18"/>
  <c r="E69" i="18"/>
  <c r="D69" i="18"/>
  <c r="C69" i="18"/>
  <c r="G68" i="18"/>
  <c r="F68" i="18"/>
  <c r="E68" i="18"/>
  <c r="D68" i="18"/>
  <c r="C68" i="18"/>
  <c r="G67" i="18"/>
  <c r="F67" i="18"/>
  <c r="E67" i="18"/>
  <c r="D67" i="18"/>
  <c r="C67" i="18"/>
  <c r="G66" i="18"/>
  <c r="F66" i="18"/>
  <c r="D66" i="18"/>
  <c r="C66" i="18"/>
  <c r="G65" i="18"/>
  <c r="F65" i="18"/>
  <c r="E65" i="18"/>
  <c r="D65" i="18"/>
  <c r="C65" i="18"/>
  <c r="G64" i="18"/>
  <c r="F64" i="18"/>
  <c r="E64" i="18"/>
  <c r="D64" i="18"/>
  <c r="C64" i="18"/>
  <c r="G63" i="18"/>
  <c r="F63" i="18"/>
  <c r="E63" i="18"/>
  <c r="D63" i="18"/>
  <c r="C63" i="18"/>
  <c r="G62" i="18"/>
  <c r="F62" i="18"/>
  <c r="E62" i="18"/>
  <c r="D62" i="18"/>
  <c r="C62" i="18"/>
  <c r="G61" i="18"/>
  <c r="F61" i="18"/>
  <c r="E61" i="18"/>
  <c r="D61" i="18"/>
  <c r="C61" i="18"/>
  <c r="G51" i="18"/>
  <c r="F51" i="18"/>
  <c r="E51" i="18"/>
  <c r="D51" i="18"/>
  <c r="C51" i="18"/>
  <c r="G50" i="18"/>
  <c r="F50" i="18"/>
  <c r="E50" i="18"/>
  <c r="D50" i="18"/>
  <c r="C50" i="18"/>
  <c r="G49" i="18"/>
  <c r="F49" i="18"/>
  <c r="E49" i="18"/>
  <c r="D49" i="18"/>
  <c r="C49" i="18"/>
  <c r="G48" i="18"/>
  <c r="F48" i="18"/>
  <c r="E48" i="18"/>
  <c r="D48" i="18"/>
  <c r="C48" i="18"/>
  <c r="G47" i="18"/>
  <c r="F47" i="18"/>
  <c r="E47" i="18"/>
  <c r="D47" i="18"/>
  <c r="G46" i="18"/>
  <c r="F46" i="18"/>
  <c r="E46" i="18"/>
  <c r="D46" i="18"/>
  <c r="C46" i="18"/>
  <c r="F45" i="18"/>
  <c r="E45" i="18"/>
  <c r="D45" i="18"/>
  <c r="C45" i="18"/>
  <c r="G44" i="18"/>
  <c r="F44" i="18"/>
  <c r="E44" i="18"/>
  <c r="D44" i="18"/>
  <c r="C44" i="18"/>
  <c r="G43" i="18"/>
  <c r="F43" i="18"/>
  <c r="E43" i="18"/>
  <c r="D43" i="18"/>
  <c r="C43" i="18"/>
  <c r="G42" i="18"/>
  <c r="F42" i="18"/>
  <c r="E42" i="18"/>
  <c r="D42" i="18"/>
  <c r="C42" i="18"/>
  <c r="G41" i="18"/>
  <c r="F41" i="18"/>
  <c r="E41" i="18"/>
  <c r="D41" i="18"/>
  <c r="C41" i="18"/>
  <c r="G40" i="18"/>
  <c r="F40" i="18"/>
  <c r="E40" i="18"/>
  <c r="D40" i="18"/>
  <c r="C40" i="18"/>
  <c r="G39" i="18"/>
  <c r="E39" i="18"/>
  <c r="D39" i="18"/>
  <c r="C39" i="18"/>
  <c r="G38" i="18"/>
  <c r="F38" i="18"/>
  <c r="E38" i="18"/>
  <c r="D38" i="18"/>
  <c r="C38" i="18"/>
  <c r="G37" i="18"/>
  <c r="F37" i="18"/>
  <c r="E37" i="18"/>
  <c r="D37" i="18"/>
  <c r="C37" i="18"/>
  <c r="G36" i="18"/>
  <c r="F36" i="18"/>
  <c r="E36" i="18"/>
  <c r="D36" i="18"/>
  <c r="C36" i="18"/>
  <c r="G35" i="18"/>
  <c r="F35" i="18"/>
  <c r="E35" i="18"/>
  <c r="D35" i="18"/>
  <c r="C35" i="18"/>
  <c r="G34" i="18"/>
  <c r="F34" i="18"/>
  <c r="E34" i="18"/>
  <c r="D34" i="18"/>
  <c r="C34" i="18"/>
  <c r="G33" i="18"/>
  <c r="F33" i="18"/>
  <c r="D33" i="18"/>
  <c r="C33" i="18"/>
  <c r="G32" i="18"/>
  <c r="F32" i="18"/>
  <c r="E32" i="18"/>
  <c r="D32" i="18"/>
  <c r="C32" i="18"/>
  <c r="H28" i="18"/>
  <c r="G28" i="18"/>
  <c r="D28" i="18"/>
  <c r="G25" i="18"/>
  <c r="F25" i="18"/>
  <c r="E25" i="18"/>
  <c r="D25" i="18"/>
  <c r="C25" i="18"/>
  <c r="H21" i="18"/>
  <c r="G21" i="18"/>
  <c r="F17" i="18"/>
  <c r="F16" i="18"/>
  <c r="F15" i="18"/>
  <c r="F14" i="18"/>
  <c r="F13" i="18"/>
  <c r="G80" i="17"/>
  <c r="F80" i="17"/>
  <c r="E80" i="17"/>
  <c r="D80" i="17"/>
  <c r="G79" i="17"/>
  <c r="F79" i="17"/>
  <c r="E79" i="17"/>
  <c r="D79" i="17"/>
  <c r="C79" i="17"/>
  <c r="F78" i="17"/>
  <c r="E78" i="17"/>
  <c r="D78" i="17"/>
  <c r="C78" i="17"/>
  <c r="G77" i="17"/>
  <c r="F77" i="17"/>
  <c r="E77" i="17"/>
  <c r="D77" i="17"/>
  <c r="C77" i="17"/>
  <c r="G76" i="17"/>
  <c r="F76" i="17"/>
  <c r="E76" i="17"/>
  <c r="D76" i="17"/>
  <c r="C76" i="17"/>
  <c r="G75" i="17"/>
  <c r="F75" i="17"/>
  <c r="E75" i="17"/>
  <c r="D75" i="17"/>
  <c r="C75" i="17"/>
  <c r="G74" i="17"/>
  <c r="F74" i="17"/>
  <c r="E74" i="17"/>
  <c r="D74" i="17"/>
  <c r="C74" i="17"/>
  <c r="G73" i="17"/>
  <c r="F73" i="17"/>
  <c r="E73" i="17"/>
  <c r="D73" i="17"/>
  <c r="C73" i="17"/>
  <c r="G72" i="17"/>
  <c r="E72" i="17"/>
  <c r="D72" i="17"/>
  <c r="C72" i="17"/>
  <c r="G71" i="17"/>
  <c r="F71" i="17"/>
  <c r="E71" i="17"/>
  <c r="D71" i="17"/>
  <c r="C71" i="17"/>
  <c r="G70" i="17"/>
  <c r="F70" i="17"/>
  <c r="E70" i="17"/>
  <c r="D70" i="17"/>
  <c r="C70" i="17"/>
  <c r="G69" i="17"/>
  <c r="F69" i="17"/>
  <c r="E69" i="17"/>
  <c r="D69" i="17"/>
  <c r="C69" i="17"/>
  <c r="G68" i="17"/>
  <c r="F68" i="17"/>
  <c r="E68" i="17"/>
  <c r="D68" i="17"/>
  <c r="C68" i="17"/>
  <c r="G67" i="17"/>
  <c r="F67" i="17"/>
  <c r="E67" i="17"/>
  <c r="D67" i="17"/>
  <c r="C67" i="17"/>
  <c r="G66" i="17"/>
  <c r="F66" i="17"/>
  <c r="D66" i="17"/>
  <c r="C66" i="17"/>
  <c r="G65" i="17"/>
  <c r="F65" i="17"/>
  <c r="E65" i="17"/>
  <c r="D65" i="17"/>
  <c r="C65" i="17"/>
  <c r="G64" i="17"/>
  <c r="F64" i="17"/>
  <c r="E64" i="17"/>
  <c r="D64" i="17"/>
  <c r="C64" i="17"/>
  <c r="G63" i="17"/>
  <c r="F63" i="17"/>
  <c r="E63" i="17"/>
  <c r="D63" i="17"/>
  <c r="C63" i="17"/>
  <c r="G62" i="17"/>
  <c r="F62" i="17"/>
  <c r="E62" i="17"/>
  <c r="D62" i="17"/>
  <c r="C62" i="17"/>
  <c r="G61" i="17"/>
  <c r="F61" i="17"/>
  <c r="E61" i="17"/>
  <c r="D61" i="17"/>
  <c r="C61" i="17"/>
  <c r="G51" i="17"/>
  <c r="F51" i="17"/>
  <c r="E51" i="17"/>
  <c r="D51" i="17"/>
  <c r="C51" i="17"/>
  <c r="G50" i="17"/>
  <c r="F50" i="17"/>
  <c r="E50" i="17"/>
  <c r="D50" i="17"/>
  <c r="C50" i="17"/>
  <c r="G49" i="17"/>
  <c r="F49" i="17"/>
  <c r="E49" i="17"/>
  <c r="D49" i="17"/>
  <c r="C49" i="17"/>
  <c r="G48" i="17"/>
  <c r="F48" i="17"/>
  <c r="E48" i="17"/>
  <c r="D48" i="17"/>
  <c r="C48" i="17"/>
  <c r="G47" i="17"/>
  <c r="F47" i="17"/>
  <c r="E47" i="17"/>
  <c r="D47" i="17"/>
  <c r="G46" i="17"/>
  <c r="F46" i="17"/>
  <c r="E46" i="17"/>
  <c r="D46" i="17"/>
  <c r="C46" i="17"/>
  <c r="F45" i="17"/>
  <c r="E45" i="17"/>
  <c r="D45" i="17"/>
  <c r="C45" i="17"/>
  <c r="G44" i="17"/>
  <c r="F44" i="17"/>
  <c r="E44" i="17"/>
  <c r="D44" i="17"/>
  <c r="C44" i="17"/>
  <c r="G43" i="17"/>
  <c r="F43" i="17"/>
  <c r="E43" i="17"/>
  <c r="D43" i="17"/>
  <c r="C43" i="17"/>
  <c r="G42" i="17"/>
  <c r="F42" i="17"/>
  <c r="E42" i="17"/>
  <c r="D42" i="17"/>
  <c r="C42" i="17"/>
  <c r="G41" i="17"/>
  <c r="F41" i="17"/>
  <c r="E41" i="17"/>
  <c r="D41" i="17"/>
  <c r="C41" i="17"/>
  <c r="G40" i="17"/>
  <c r="F40" i="17"/>
  <c r="E40" i="17"/>
  <c r="D40" i="17"/>
  <c r="C40" i="17"/>
  <c r="G39" i="17"/>
  <c r="E39" i="17"/>
  <c r="D39" i="17"/>
  <c r="C39" i="17"/>
  <c r="G38" i="17"/>
  <c r="F38" i="17"/>
  <c r="E38" i="17"/>
  <c r="D38" i="17"/>
  <c r="C38" i="17"/>
  <c r="G37" i="17"/>
  <c r="F37" i="17"/>
  <c r="E37" i="17"/>
  <c r="D37" i="17"/>
  <c r="C37" i="17"/>
  <c r="G36" i="17"/>
  <c r="F36" i="17"/>
  <c r="E36" i="17"/>
  <c r="D36" i="17"/>
  <c r="C36" i="17"/>
  <c r="G35" i="17"/>
  <c r="F35" i="17"/>
  <c r="E35" i="17"/>
  <c r="D35" i="17"/>
  <c r="C35" i="17"/>
  <c r="G34" i="17"/>
  <c r="F34" i="17"/>
  <c r="E34" i="17"/>
  <c r="D34" i="17"/>
  <c r="C34" i="17"/>
  <c r="G33" i="17"/>
  <c r="F33" i="17"/>
  <c r="D33" i="17"/>
  <c r="C33" i="17"/>
  <c r="G32" i="17"/>
  <c r="F32" i="17"/>
  <c r="E32" i="17"/>
  <c r="D32" i="17"/>
  <c r="C32" i="17"/>
  <c r="H28" i="17"/>
  <c r="G28" i="17"/>
  <c r="D28" i="17"/>
  <c r="G25" i="17"/>
  <c r="F25" i="17"/>
  <c r="E25" i="17"/>
  <c r="D25" i="17"/>
  <c r="C25" i="17"/>
  <c r="H21" i="17"/>
  <c r="G21" i="17"/>
  <c r="F17" i="17"/>
  <c r="F16" i="17"/>
  <c r="F15" i="17"/>
  <c r="F14" i="17"/>
  <c r="F13" i="17"/>
  <c r="G80" i="16"/>
  <c r="F80" i="16"/>
  <c r="E80" i="16"/>
  <c r="D80" i="16"/>
  <c r="G79" i="16"/>
  <c r="F79" i="16"/>
  <c r="E79" i="16"/>
  <c r="D79" i="16"/>
  <c r="C79" i="16"/>
  <c r="F78" i="16"/>
  <c r="E78" i="16"/>
  <c r="D78" i="16"/>
  <c r="C78" i="16"/>
  <c r="G77" i="16"/>
  <c r="F77" i="16"/>
  <c r="E77" i="16"/>
  <c r="D77" i="16"/>
  <c r="C77" i="16"/>
  <c r="G76" i="16"/>
  <c r="F76" i="16"/>
  <c r="E76" i="16"/>
  <c r="D76" i="16"/>
  <c r="C76" i="16"/>
  <c r="G75" i="16"/>
  <c r="F75" i="16"/>
  <c r="E75" i="16"/>
  <c r="D75" i="16"/>
  <c r="C75" i="16"/>
  <c r="G74" i="16"/>
  <c r="F74" i="16"/>
  <c r="E74" i="16"/>
  <c r="D74" i="16"/>
  <c r="C74" i="16"/>
  <c r="G73" i="16"/>
  <c r="F73" i="16"/>
  <c r="E73" i="16"/>
  <c r="D73" i="16"/>
  <c r="C73" i="16"/>
  <c r="G72" i="16"/>
  <c r="E72" i="16"/>
  <c r="D72" i="16"/>
  <c r="C72" i="16"/>
  <c r="G71" i="16"/>
  <c r="F71" i="16"/>
  <c r="E71" i="16"/>
  <c r="D71" i="16"/>
  <c r="C71" i="16"/>
  <c r="G70" i="16"/>
  <c r="F70" i="16"/>
  <c r="E70" i="16"/>
  <c r="D70" i="16"/>
  <c r="C70" i="16"/>
  <c r="G69" i="16"/>
  <c r="F69" i="16"/>
  <c r="E69" i="16"/>
  <c r="D69" i="16"/>
  <c r="C69" i="16"/>
  <c r="G68" i="16"/>
  <c r="F68" i="16"/>
  <c r="E68" i="16"/>
  <c r="D68" i="16"/>
  <c r="C68" i="16"/>
  <c r="G67" i="16"/>
  <c r="F67" i="16"/>
  <c r="E67" i="16"/>
  <c r="D67" i="16"/>
  <c r="C67" i="16"/>
  <c r="G66" i="16"/>
  <c r="F66" i="16"/>
  <c r="D66" i="16"/>
  <c r="C66" i="16"/>
  <c r="G65" i="16"/>
  <c r="F65" i="16"/>
  <c r="E65" i="16"/>
  <c r="D65" i="16"/>
  <c r="C65" i="16"/>
  <c r="G64" i="16"/>
  <c r="F64" i="16"/>
  <c r="E64" i="16"/>
  <c r="D64" i="16"/>
  <c r="C64" i="16"/>
  <c r="G63" i="16"/>
  <c r="F63" i="16"/>
  <c r="E63" i="16"/>
  <c r="D63" i="16"/>
  <c r="C63" i="16"/>
  <c r="G62" i="16"/>
  <c r="F62" i="16"/>
  <c r="E62" i="16"/>
  <c r="D62" i="16"/>
  <c r="C62" i="16"/>
  <c r="G61" i="16"/>
  <c r="F61" i="16"/>
  <c r="E61" i="16"/>
  <c r="D61" i="16"/>
  <c r="C61" i="16"/>
  <c r="G51" i="16"/>
  <c r="F51" i="16"/>
  <c r="E51" i="16"/>
  <c r="D51" i="16"/>
  <c r="C51" i="16"/>
  <c r="G50" i="16"/>
  <c r="F50" i="16"/>
  <c r="E50" i="16"/>
  <c r="D50" i="16"/>
  <c r="C50" i="16"/>
  <c r="G49" i="16"/>
  <c r="F49" i="16"/>
  <c r="E49" i="16"/>
  <c r="D49" i="16"/>
  <c r="C49" i="16"/>
  <c r="G48" i="16"/>
  <c r="F48" i="16"/>
  <c r="E48" i="16"/>
  <c r="D48" i="16"/>
  <c r="C48" i="16"/>
  <c r="G47" i="16"/>
  <c r="F47" i="16"/>
  <c r="E47" i="16"/>
  <c r="D47" i="16"/>
  <c r="G46" i="16"/>
  <c r="F46" i="16"/>
  <c r="E46" i="16"/>
  <c r="D46" i="16"/>
  <c r="C46" i="16"/>
  <c r="F45" i="16"/>
  <c r="E45" i="16"/>
  <c r="D45" i="16"/>
  <c r="C45" i="16"/>
  <c r="G44" i="16"/>
  <c r="F44" i="16"/>
  <c r="E44" i="16"/>
  <c r="D44" i="16"/>
  <c r="C44" i="16"/>
  <c r="G43" i="16"/>
  <c r="F43" i="16"/>
  <c r="E43" i="16"/>
  <c r="D43" i="16"/>
  <c r="C43" i="16"/>
  <c r="G42" i="16"/>
  <c r="F42" i="16"/>
  <c r="E42" i="16"/>
  <c r="D42" i="16"/>
  <c r="C42" i="16"/>
  <c r="G41" i="16"/>
  <c r="F41" i="16"/>
  <c r="E41" i="16"/>
  <c r="D41" i="16"/>
  <c r="C41" i="16"/>
  <c r="G40" i="16"/>
  <c r="F40" i="16"/>
  <c r="E40" i="16"/>
  <c r="D40" i="16"/>
  <c r="C40" i="16"/>
  <c r="G39" i="16"/>
  <c r="E39" i="16"/>
  <c r="D39" i="16"/>
  <c r="C39" i="16"/>
  <c r="G38" i="16"/>
  <c r="F38" i="16"/>
  <c r="E38" i="16"/>
  <c r="D38" i="16"/>
  <c r="C38" i="16"/>
  <c r="G37" i="16"/>
  <c r="F37" i="16"/>
  <c r="E37" i="16"/>
  <c r="D37" i="16"/>
  <c r="C37" i="16"/>
  <c r="G36" i="16"/>
  <c r="F36" i="16"/>
  <c r="E36" i="16"/>
  <c r="D36" i="16"/>
  <c r="C36" i="16"/>
  <c r="G35" i="16"/>
  <c r="F35" i="16"/>
  <c r="E35" i="16"/>
  <c r="D35" i="16"/>
  <c r="C35" i="16"/>
  <c r="G34" i="16"/>
  <c r="F34" i="16"/>
  <c r="E34" i="16"/>
  <c r="D34" i="16"/>
  <c r="C34" i="16"/>
  <c r="G33" i="16"/>
  <c r="F33" i="16"/>
  <c r="D33" i="16"/>
  <c r="C33" i="16"/>
  <c r="G32" i="16"/>
  <c r="F32" i="16"/>
  <c r="E32" i="16"/>
  <c r="D32" i="16"/>
  <c r="C32" i="16"/>
  <c r="H28" i="16"/>
  <c r="G28" i="16"/>
  <c r="D28" i="16"/>
  <c r="G25" i="16"/>
  <c r="F25" i="16"/>
  <c r="E25" i="16"/>
  <c r="D25" i="16"/>
  <c r="C25" i="16"/>
  <c r="H21" i="16"/>
  <c r="G21" i="16"/>
  <c r="F17" i="16"/>
  <c r="F16" i="16"/>
  <c r="F15" i="16"/>
  <c r="F14" i="16"/>
  <c r="F13" i="16"/>
  <c r="G80" i="15"/>
  <c r="F80" i="15"/>
  <c r="E80" i="15"/>
  <c r="D80" i="15"/>
  <c r="G79" i="15"/>
  <c r="F79" i="15"/>
  <c r="E79" i="15"/>
  <c r="D79" i="15"/>
  <c r="C79" i="15"/>
  <c r="F78" i="15"/>
  <c r="E78" i="15"/>
  <c r="D78" i="15"/>
  <c r="C78" i="15"/>
  <c r="G77" i="15"/>
  <c r="F77" i="15"/>
  <c r="E77" i="15"/>
  <c r="D77" i="15"/>
  <c r="C77" i="15"/>
  <c r="G76" i="15"/>
  <c r="F76" i="15"/>
  <c r="E76" i="15"/>
  <c r="D76" i="15"/>
  <c r="C76" i="15"/>
  <c r="G75" i="15"/>
  <c r="F75" i="15"/>
  <c r="E75" i="15"/>
  <c r="D75" i="15"/>
  <c r="C75" i="15"/>
  <c r="G74" i="15"/>
  <c r="F74" i="15"/>
  <c r="E74" i="15"/>
  <c r="D74" i="15"/>
  <c r="C74" i="15"/>
  <c r="G73" i="15"/>
  <c r="F73" i="15"/>
  <c r="E73" i="15"/>
  <c r="D73" i="15"/>
  <c r="C73" i="15"/>
  <c r="G72" i="15"/>
  <c r="E72" i="15"/>
  <c r="D72" i="15"/>
  <c r="C72" i="15"/>
  <c r="G71" i="15"/>
  <c r="F71" i="15"/>
  <c r="E71" i="15"/>
  <c r="D71" i="15"/>
  <c r="C71" i="15"/>
  <c r="G70" i="15"/>
  <c r="F70" i="15"/>
  <c r="E70" i="15"/>
  <c r="D70" i="15"/>
  <c r="C70" i="15"/>
  <c r="G69" i="15"/>
  <c r="F69" i="15"/>
  <c r="E69" i="15"/>
  <c r="D69" i="15"/>
  <c r="C69" i="15"/>
  <c r="G68" i="15"/>
  <c r="F68" i="15"/>
  <c r="E68" i="15"/>
  <c r="D68" i="15"/>
  <c r="C68" i="15"/>
  <c r="G67" i="15"/>
  <c r="F67" i="15"/>
  <c r="E67" i="15"/>
  <c r="D67" i="15"/>
  <c r="C67" i="15"/>
  <c r="G66" i="15"/>
  <c r="F66" i="15"/>
  <c r="D66" i="15"/>
  <c r="C66" i="15"/>
  <c r="G65" i="15"/>
  <c r="F65" i="15"/>
  <c r="E65" i="15"/>
  <c r="D65" i="15"/>
  <c r="C65" i="15"/>
  <c r="G64" i="15"/>
  <c r="F64" i="15"/>
  <c r="E64" i="15"/>
  <c r="D64" i="15"/>
  <c r="C64" i="15"/>
  <c r="G63" i="15"/>
  <c r="F63" i="15"/>
  <c r="E63" i="15"/>
  <c r="D63" i="15"/>
  <c r="C63" i="15"/>
  <c r="G62" i="15"/>
  <c r="F62" i="15"/>
  <c r="E62" i="15"/>
  <c r="D62" i="15"/>
  <c r="C62" i="15"/>
  <c r="G61" i="15"/>
  <c r="F61" i="15"/>
  <c r="E61" i="15"/>
  <c r="D61" i="15"/>
  <c r="C61" i="15"/>
  <c r="G51" i="15"/>
  <c r="F51" i="15"/>
  <c r="E51" i="15"/>
  <c r="D51" i="15"/>
  <c r="C51" i="15"/>
  <c r="G50" i="15"/>
  <c r="F50" i="15"/>
  <c r="E50" i="15"/>
  <c r="D50" i="15"/>
  <c r="C50" i="15"/>
  <c r="G49" i="15"/>
  <c r="F49" i="15"/>
  <c r="E49" i="15"/>
  <c r="D49" i="15"/>
  <c r="C49" i="15"/>
  <c r="G48" i="15"/>
  <c r="F48" i="15"/>
  <c r="E48" i="15"/>
  <c r="D48" i="15"/>
  <c r="C48" i="15"/>
  <c r="G47" i="15"/>
  <c r="F47" i="15"/>
  <c r="E47" i="15"/>
  <c r="D47" i="15"/>
  <c r="G46" i="15"/>
  <c r="F46" i="15"/>
  <c r="E46" i="15"/>
  <c r="D46" i="15"/>
  <c r="C46" i="15"/>
  <c r="F45" i="15"/>
  <c r="E45" i="15"/>
  <c r="D45" i="15"/>
  <c r="C45" i="15"/>
  <c r="G44" i="15"/>
  <c r="F44" i="15"/>
  <c r="E44" i="15"/>
  <c r="D44" i="15"/>
  <c r="C44" i="15"/>
  <c r="G43" i="15"/>
  <c r="F43" i="15"/>
  <c r="E43" i="15"/>
  <c r="D43" i="15"/>
  <c r="C43" i="15"/>
  <c r="G42" i="15"/>
  <c r="F42" i="15"/>
  <c r="E42" i="15"/>
  <c r="D42" i="15"/>
  <c r="C42" i="15"/>
  <c r="G41" i="15"/>
  <c r="F41" i="15"/>
  <c r="E41" i="15"/>
  <c r="D41" i="15"/>
  <c r="C41" i="15"/>
  <c r="G40" i="15"/>
  <c r="G301" i="15" s="1"/>
  <c r="F40" i="15"/>
  <c r="F301" i="15" s="1"/>
  <c r="E40" i="15"/>
  <c r="D40" i="15"/>
  <c r="C40" i="15"/>
  <c r="G39" i="15"/>
  <c r="E39" i="15"/>
  <c r="D39" i="15"/>
  <c r="C39" i="15"/>
  <c r="G38" i="15"/>
  <c r="F38" i="15"/>
  <c r="E38" i="15"/>
  <c r="D38" i="15"/>
  <c r="C38" i="15"/>
  <c r="G37" i="15"/>
  <c r="F37" i="15"/>
  <c r="E37" i="15"/>
  <c r="D37" i="15"/>
  <c r="C37" i="15"/>
  <c r="G36" i="15"/>
  <c r="F36" i="15"/>
  <c r="E36" i="15"/>
  <c r="D36" i="15"/>
  <c r="C36" i="15"/>
  <c r="G35" i="15"/>
  <c r="F35" i="15"/>
  <c r="E35" i="15"/>
  <c r="D35" i="15"/>
  <c r="C35" i="15"/>
  <c r="G34" i="15"/>
  <c r="F34" i="15"/>
  <c r="E34" i="15"/>
  <c r="D34" i="15"/>
  <c r="C34" i="15"/>
  <c r="G33" i="15"/>
  <c r="F33" i="15"/>
  <c r="D33" i="15"/>
  <c r="C33" i="15"/>
  <c r="G32" i="15"/>
  <c r="F32" i="15"/>
  <c r="E32" i="15"/>
  <c r="D32" i="15"/>
  <c r="C32" i="15"/>
  <c r="H28" i="15"/>
  <c r="G28" i="15"/>
  <c r="D28" i="15"/>
  <c r="G25" i="15"/>
  <c r="F25" i="15"/>
  <c r="E25" i="15"/>
  <c r="D25" i="15"/>
  <c r="C25" i="15"/>
  <c r="H21" i="15"/>
  <c r="G21" i="15"/>
  <c r="F17" i="15"/>
  <c r="F16" i="15"/>
  <c r="F15" i="15"/>
  <c r="F14" i="15"/>
  <c r="F13" i="15"/>
  <c r="B351" i="15"/>
  <c r="B326" i="15"/>
  <c r="B301" i="15"/>
  <c r="B276" i="15"/>
  <c r="B251" i="15"/>
  <c r="B226" i="15"/>
  <c r="B201" i="15"/>
  <c r="B176" i="15"/>
  <c r="B151" i="15"/>
  <c r="B124" i="15"/>
  <c r="B99" i="15"/>
  <c r="B69" i="15"/>
  <c r="G80" i="14"/>
  <c r="F80" i="14"/>
  <c r="E80" i="14"/>
  <c r="D80" i="14"/>
  <c r="G79" i="14"/>
  <c r="F79" i="14"/>
  <c r="E79" i="14"/>
  <c r="D79" i="14"/>
  <c r="C79" i="14"/>
  <c r="F78" i="14"/>
  <c r="E78" i="14"/>
  <c r="D78" i="14"/>
  <c r="C78" i="14"/>
  <c r="G77" i="14"/>
  <c r="F77" i="14"/>
  <c r="E77" i="14"/>
  <c r="D77" i="14"/>
  <c r="C77" i="14"/>
  <c r="G76" i="14"/>
  <c r="F76" i="14"/>
  <c r="E76" i="14"/>
  <c r="D76" i="14"/>
  <c r="C76" i="14"/>
  <c r="G75" i="14"/>
  <c r="F75" i="14"/>
  <c r="E75" i="14"/>
  <c r="D75" i="14"/>
  <c r="C75" i="14"/>
  <c r="G74" i="14"/>
  <c r="F74" i="14"/>
  <c r="E74" i="14"/>
  <c r="D74" i="14"/>
  <c r="C74" i="14"/>
  <c r="G73" i="14"/>
  <c r="F73" i="14"/>
  <c r="E73" i="14"/>
  <c r="D73" i="14"/>
  <c r="C73" i="14"/>
  <c r="G72" i="14"/>
  <c r="E72" i="14"/>
  <c r="D72" i="14"/>
  <c r="C72" i="14"/>
  <c r="G71" i="14"/>
  <c r="F71" i="14"/>
  <c r="E71" i="14"/>
  <c r="D71" i="14"/>
  <c r="C71" i="14"/>
  <c r="G70" i="14"/>
  <c r="F70" i="14"/>
  <c r="E70" i="14"/>
  <c r="D70" i="14"/>
  <c r="C70" i="14"/>
  <c r="G69" i="14"/>
  <c r="F69" i="14"/>
  <c r="E69" i="14"/>
  <c r="D69" i="14"/>
  <c r="C69" i="14"/>
  <c r="B69" i="14"/>
  <c r="G68" i="14"/>
  <c r="F68" i="14"/>
  <c r="E68" i="14"/>
  <c r="D68" i="14"/>
  <c r="C68" i="14"/>
  <c r="G67" i="14"/>
  <c r="F67" i="14"/>
  <c r="E67" i="14"/>
  <c r="D67" i="14"/>
  <c r="C67" i="14"/>
  <c r="G66" i="14"/>
  <c r="F66" i="14"/>
  <c r="D66" i="14"/>
  <c r="C66" i="14"/>
  <c r="G65" i="14"/>
  <c r="F65" i="14"/>
  <c r="E65" i="14"/>
  <c r="D65" i="14"/>
  <c r="C65" i="14"/>
  <c r="G64" i="14"/>
  <c r="F64" i="14"/>
  <c r="E64" i="14"/>
  <c r="D64" i="14"/>
  <c r="C64" i="14"/>
  <c r="G63" i="14"/>
  <c r="F63" i="14"/>
  <c r="E63" i="14"/>
  <c r="D63" i="14"/>
  <c r="C63" i="14"/>
  <c r="G62" i="14"/>
  <c r="F62" i="14"/>
  <c r="E62" i="14"/>
  <c r="D62" i="14"/>
  <c r="C62" i="14"/>
  <c r="G61" i="14"/>
  <c r="F61" i="14"/>
  <c r="E61" i="14"/>
  <c r="D61" i="14"/>
  <c r="C61" i="14"/>
  <c r="G51" i="14"/>
  <c r="F51" i="14"/>
  <c r="E51" i="14"/>
  <c r="D51" i="14"/>
  <c r="C51" i="14"/>
  <c r="G50" i="14"/>
  <c r="F50" i="14"/>
  <c r="E50" i="14"/>
  <c r="D50" i="14"/>
  <c r="C50" i="14"/>
  <c r="G49" i="14"/>
  <c r="F49" i="14"/>
  <c r="E49" i="14"/>
  <c r="D49" i="14"/>
  <c r="C49" i="14"/>
  <c r="G48" i="14"/>
  <c r="F48" i="14"/>
  <c r="E48" i="14"/>
  <c r="D48" i="14"/>
  <c r="C48" i="14"/>
  <c r="G47" i="14"/>
  <c r="F47" i="14"/>
  <c r="E47" i="14"/>
  <c r="D47" i="14"/>
  <c r="G46" i="14"/>
  <c r="F46" i="14"/>
  <c r="E46" i="14"/>
  <c r="D46" i="14"/>
  <c r="C46" i="14"/>
  <c r="F45" i="14"/>
  <c r="E45" i="14"/>
  <c r="D45" i="14"/>
  <c r="C45" i="14"/>
  <c r="G44" i="14"/>
  <c r="F44" i="14"/>
  <c r="E44" i="14"/>
  <c r="D44" i="14"/>
  <c r="C44" i="14"/>
  <c r="G43" i="14"/>
  <c r="F43" i="14"/>
  <c r="E43" i="14"/>
  <c r="D43" i="14"/>
  <c r="C43" i="14"/>
  <c r="G42" i="14"/>
  <c r="F42" i="14"/>
  <c r="E42" i="14"/>
  <c r="D42" i="14"/>
  <c r="C42" i="14"/>
  <c r="G41" i="14"/>
  <c r="F41" i="14"/>
  <c r="E41" i="14"/>
  <c r="D41" i="14"/>
  <c r="C41" i="14"/>
  <c r="G40" i="14"/>
  <c r="F40" i="14"/>
  <c r="E40" i="14"/>
  <c r="D40" i="14"/>
  <c r="C40" i="14"/>
  <c r="G39" i="14"/>
  <c r="E39" i="14"/>
  <c r="D39" i="14"/>
  <c r="C39" i="14"/>
  <c r="G38" i="14"/>
  <c r="F38" i="14"/>
  <c r="E38" i="14"/>
  <c r="D38" i="14"/>
  <c r="C38" i="14"/>
  <c r="G37" i="14"/>
  <c r="F37" i="14"/>
  <c r="E37" i="14"/>
  <c r="D37" i="14"/>
  <c r="C37" i="14"/>
  <c r="G36" i="14"/>
  <c r="F36" i="14"/>
  <c r="E36" i="14"/>
  <c r="D36" i="14"/>
  <c r="C36" i="14"/>
  <c r="G35" i="14"/>
  <c r="F35" i="14"/>
  <c r="E35" i="14"/>
  <c r="D35" i="14"/>
  <c r="C35" i="14"/>
  <c r="G34" i="14"/>
  <c r="F34" i="14"/>
  <c r="E34" i="14"/>
  <c r="D34" i="14"/>
  <c r="C34" i="14"/>
  <c r="G33" i="14"/>
  <c r="F33" i="14"/>
  <c r="D33" i="14"/>
  <c r="C33" i="14"/>
  <c r="G32" i="14"/>
  <c r="F32" i="14"/>
  <c r="E32" i="14"/>
  <c r="D32" i="14"/>
  <c r="C32" i="14"/>
  <c r="H28" i="14"/>
  <c r="G28" i="14"/>
  <c r="D28" i="14"/>
  <c r="G25" i="14"/>
  <c r="F25" i="14"/>
  <c r="E25" i="14"/>
  <c r="D25" i="14"/>
  <c r="C25" i="14"/>
  <c r="H21" i="14"/>
  <c r="G21" i="14"/>
  <c r="F17" i="14"/>
  <c r="F16" i="14"/>
  <c r="F15" i="14"/>
  <c r="F14" i="14"/>
  <c r="F13" i="14"/>
  <c r="G80" i="12"/>
  <c r="F80" i="12"/>
  <c r="E80" i="12"/>
  <c r="D80" i="12"/>
  <c r="G79" i="12"/>
  <c r="F79" i="12"/>
  <c r="E79" i="12"/>
  <c r="D79" i="12"/>
  <c r="C79" i="12"/>
  <c r="F78" i="12"/>
  <c r="E78" i="12"/>
  <c r="D78" i="12"/>
  <c r="C78" i="12"/>
  <c r="G77" i="12"/>
  <c r="F77" i="12"/>
  <c r="E77" i="12"/>
  <c r="D77" i="12"/>
  <c r="C77" i="12"/>
  <c r="G76" i="12"/>
  <c r="F76" i="12"/>
  <c r="E76" i="12"/>
  <c r="D76" i="12"/>
  <c r="C76" i="12"/>
  <c r="G75" i="12"/>
  <c r="F75" i="12"/>
  <c r="E75" i="12"/>
  <c r="D75" i="12"/>
  <c r="C75" i="12"/>
  <c r="G74" i="12"/>
  <c r="F74" i="12"/>
  <c r="E74" i="12"/>
  <c r="D74" i="12"/>
  <c r="C74" i="12"/>
  <c r="G73" i="12"/>
  <c r="F73" i="12"/>
  <c r="E73" i="12"/>
  <c r="D73" i="12"/>
  <c r="C73" i="12"/>
  <c r="G72" i="12"/>
  <c r="E72" i="12"/>
  <c r="D72" i="12"/>
  <c r="C72" i="12"/>
  <c r="G71" i="12"/>
  <c r="F71" i="12"/>
  <c r="E71" i="12"/>
  <c r="D71" i="12"/>
  <c r="C71" i="12"/>
  <c r="G70" i="12"/>
  <c r="F70" i="12"/>
  <c r="E70" i="12"/>
  <c r="D70" i="12"/>
  <c r="C70" i="12"/>
  <c r="G69" i="12"/>
  <c r="F69" i="12"/>
  <c r="E69" i="12"/>
  <c r="D69" i="12"/>
  <c r="C69" i="12"/>
  <c r="G68" i="12"/>
  <c r="F68" i="12"/>
  <c r="E68" i="12"/>
  <c r="D68" i="12"/>
  <c r="C68" i="12"/>
  <c r="G67" i="12"/>
  <c r="F67" i="12"/>
  <c r="E67" i="12"/>
  <c r="D67" i="12"/>
  <c r="C67" i="12"/>
  <c r="G66" i="12"/>
  <c r="F66" i="12"/>
  <c r="D66" i="12"/>
  <c r="C66" i="12"/>
  <c r="G65" i="12"/>
  <c r="F65" i="12"/>
  <c r="E65" i="12"/>
  <c r="D65" i="12"/>
  <c r="C65" i="12"/>
  <c r="G64" i="12"/>
  <c r="F64" i="12"/>
  <c r="E64" i="12"/>
  <c r="D64" i="12"/>
  <c r="C64" i="12"/>
  <c r="G63" i="12"/>
  <c r="F63" i="12"/>
  <c r="E63" i="12"/>
  <c r="D63" i="12"/>
  <c r="C63" i="12"/>
  <c r="G62" i="12"/>
  <c r="F62" i="12"/>
  <c r="E62" i="12"/>
  <c r="D62" i="12"/>
  <c r="C62" i="12"/>
  <c r="G61" i="12"/>
  <c r="F61" i="12"/>
  <c r="E61" i="12"/>
  <c r="D61" i="12"/>
  <c r="C61" i="12"/>
  <c r="G51" i="12"/>
  <c r="F51" i="12"/>
  <c r="E51" i="12"/>
  <c r="D51" i="12"/>
  <c r="C51" i="12"/>
  <c r="G50" i="12"/>
  <c r="F50" i="12"/>
  <c r="E50" i="12"/>
  <c r="D50" i="12"/>
  <c r="C50" i="12"/>
  <c r="G49" i="12"/>
  <c r="F49" i="12"/>
  <c r="E49" i="12"/>
  <c r="D49" i="12"/>
  <c r="C49" i="12"/>
  <c r="G48" i="12"/>
  <c r="F48" i="12"/>
  <c r="E48" i="12"/>
  <c r="D48" i="12"/>
  <c r="C48" i="12"/>
  <c r="G47" i="12"/>
  <c r="F47" i="12"/>
  <c r="E47" i="12"/>
  <c r="D47" i="12"/>
  <c r="G46" i="12"/>
  <c r="F46" i="12"/>
  <c r="E46" i="12"/>
  <c r="D46" i="12"/>
  <c r="C46" i="12"/>
  <c r="F45" i="12"/>
  <c r="E45" i="12"/>
  <c r="D45" i="12"/>
  <c r="C45" i="12"/>
  <c r="G44" i="12"/>
  <c r="F44" i="12"/>
  <c r="E44" i="12"/>
  <c r="D44" i="12"/>
  <c r="C44" i="12"/>
  <c r="G43" i="12"/>
  <c r="F43" i="12"/>
  <c r="E43" i="12"/>
  <c r="D43" i="12"/>
  <c r="C43" i="12"/>
  <c r="G42" i="12"/>
  <c r="F42" i="12"/>
  <c r="E42" i="12"/>
  <c r="D42" i="12"/>
  <c r="C42" i="12"/>
  <c r="G41" i="12"/>
  <c r="F41" i="12"/>
  <c r="E41" i="12"/>
  <c r="D41" i="12"/>
  <c r="C41" i="12"/>
  <c r="G40" i="12"/>
  <c r="F40" i="12"/>
  <c r="E40" i="12"/>
  <c r="D40" i="12"/>
  <c r="C40" i="12"/>
  <c r="G39" i="12"/>
  <c r="E39" i="12"/>
  <c r="D39" i="12"/>
  <c r="C39" i="12"/>
  <c r="G38" i="12"/>
  <c r="F38" i="12"/>
  <c r="E38" i="12"/>
  <c r="D38" i="12"/>
  <c r="C38" i="12"/>
  <c r="G37" i="12"/>
  <c r="F37" i="12"/>
  <c r="E37" i="12"/>
  <c r="D37" i="12"/>
  <c r="C37" i="12"/>
  <c r="G36" i="12"/>
  <c r="F36" i="12"/>
  <c r="E36" i="12"/>
  <c r="D36" i="12"/>
  <c r="C36" i="12"/>
  <c r="G35" i="12"/>
  <c r="F35" i="12"/>
  <c r="E35" i="12"/>
  <c r="D35" i="12"/>
  <c r="C35" i="12"/>
  <c r="G34" i="12"/>
  <c r="F34" i="12"/>
  <c r="E34" i="12"/>
  <c r="D34" i="12"/>
  <c r="C34" i="12"/>
  <c r="G33" i="12"/>
  <c r="F33" i="12"/>
  <c r="D33" i="12"/>
  <c r="C33" i="12"/>
  <c r="G32" i="12"/>
  <c r="F32" i="12"/>
  <c r="E32" i="12"/>
  <c r="D32" i="12"/>
  <c r="C32" i="12"/>
  <c r="H28" i="12"/>
  <c r="G28" i="12"/>
  <c r="D28" i="12"/>
  <c r="G25" i="12"/>
  <c r="F25" i="12"/>
  <c r="E25" i="12"/>
  <c r="D25" i="12"/>
  <c r="C25" i="12"/>
  <c r="H21" i="12"/>
  <c r="G21" i="12"/>
  <c r="F17" i="12"/>
  <c r="F16" i="12"/>
  <c r="F15" i="12"/>
  <c r="F14" i="12"/>
  <c r="F13" i="12"/>
  <c r="AJ19" i="49" l="1"/>
  <c r="AJ33" i="49"/>
  <c r="AC19" i="49"/>
  <c r="AC33" i="49"/>
  <c r="H187" i="57"/>
  <c r="H178" i="59"/>
  <c r="H172" i="57"/>
  <c r="F212" i="59"/>
  <c r="F287" i="59" s="1"/>
  <c r="G197" i="59"/>
  <c r="G272" i="59" s="1"/>
  <c r="F203" i="59"/>
  <c r="F278" i="59" s="1"/>
  <c r="H182" i="59"/>
  <c r="D67" i="49"/>
  <c r="D106" i="49" s="1"/>
  <c r="H177" i="59"/>
  <c r="F205" i="57"/>
  <c r="F280" i="57" s="1"/>
  <c r="G208" i="57"/>
  <c r="G283" i="57" s="1"/>
  <c r="D196" i="57"/>
  <c r="D271" i="57" s="1"/>
  <c r="D296" i="57" s="1"/>
  <c r="D346" i="57" s="1"/>
  <c r="C194" i="57"/>
  <c r="C269" i="57" s="1"/>
  <c r="C211" i="57"/>
  <c r="C286" i="57" s="1"/>
  <c r="E199" i="57"/>
  <c r="E274" i="57" s="1"/>
  <c r="E299" i="57" s="1"/>
  <c r="E349" i="57" s="1"/>
  <c r="D198" i="57"/>
  <c r="D273" i="57" s="1"/>
  <c r="D298" i="57" s="1"/>
  <c r="D348" i="57" s="1"/>
  <c r="F203" i="57"/>
  <c r="F278" i="57" s="1"/>
  <c r="C209" i="57"/>
  <c r="C284" i="57" s="1"/>
  <c r="H171" i="57"/>
  <c r="C212" i="57"/>
  <c r="C287" i="57" s="1"/>
  <c r="G205" i="57"/>
  <c r="G280" i="57" s="1"/>
  <c r="C196" i="57"/>
  <c r="C271" i="57" s="1"/>
  <c r="E201" i="57"/>
  <c r="E276" i="57" s="1"/>
  <c r="G206" i="57"/>
  <c r="G281" i="57" s="1"/>
  <c r="G306" i="57" s="1"/>
  <c r="G356" i="57" s="1"/>
  <c r="D212" i="57"/>
  <c r="D287" i="57" s="1"/>
  <c r="D312" i="57" s="1"/>
  <c r="D362" i="57" s="1"/>
  <c r="H180" i="57"/>
  <c r="E286" i="57"/>
  <c r="E311" i="57" s="1"/>
  <c r="E361" i="57" s="1"/>
  <c r="D197" i="57"/>
  <c r="D272" i="57" s="1"/>
  <c r="D297" i="57" s="1"/>
  <c r="D347" i="57" s="1"/>
  <c r="D199" i="57"/>
  <c r="D274" i="57" s="1"/>
  <c r="D299" i="57" s="1"/>
  <c r="D349" i="57" s="1"/>
  <c r="F204" i="57"/>
  <c r="F279" i="57" s="1"/>
  <c r="C210" i="57"/>
  <c r="C285" i="57" s="1"/>
  <c r="F202" i="57"/>
  <c r="F277" i="57" s="1"/>
  <c r="C195" i="57"/>
  <c r="C270" i="57" s="1"/>
  <c r="E200" i="57"/>
  <c r="E275" i="57" s="1"/>
  <c r="H170" i="57"/>
  <c r="E202" i="57"/>
  <c r="E277" i="57" s="1"/>
  <c r="G207" i="57"/>
  <c r="G282" i="57" s="1"/>
  <c r="C193" i="57"/>
  <c r="C268" i="57" s="1"/>
  <c r="H178" i="57"/>
  <c r="H185" i="57"/>
  <c r="H180" i="59"/>
  <c r="H172" i="59"/>
  <c r="H175" i="57"/>
  <c r="E194" i="57"/>
  <c r="E269" i="57" s="1"/>
  <c r="E294" i="57" s="1"/>
  <c r="E344" i="57" s="1"/>
  <c r="F197" i="57"/>
  <c r="F272" i="57" s="1"/>
  <c r="G200" i="57"/>
  <c r="G275" i="57" s="1"/>
  <c r="C204" i="57"/>
  <c r="C279" i="57" s="1"/>
  <c r="D207" i="57"/>
  <c r="D282" i="57" s="1"/>
  <c r="E210" i="57"/>
  <c r="E285" i="57" s="1"/>
  <c r="E193" i="57"/>
  <c r="E268" i="57" s="1"/>
  <c r="F196" i="57"/>
  <c r="F271" i="57" s="1"/>
  <c r="F296" i="57" s="1"/>
  <c r="F346" i="57" s="1"/>
  <c r="G199" i="57"/>
  <c r="G274" i="57" s="1"/>
  <c r="C203" i="57"/>
  <c r="C278" i="57" s="1"/>
  <c r="D206" i="57"/>
  <c r="D281" i="57" s="1"/>
  <c r="D306" i="57" s="1"/>
  <c r="D356" i="57" s="1"/>
  <c r="E209" i="57"/>
  <c r="E284" i="57" s="1"/>
  <c r="F212" i="57"/>
  <c r="F287" i="57" s="1"/>
  <c r="F195" i="57"/>
  <c r="F270" i="57" s="1"/>
  <c r="G198" i="57"/>
  <c r="G273" i="57" s="1"/>
  <c r="C202" i="57"/>
  <c r="C277" i="57" s="1"/>
  <c r="D205" i="57"/>
  <c r="D280" i="57" s="1"/>
  <c r="E208" i="57"/>
  <c r="E283" i="57" s="1"/>
  <c r="E308" i="57" s="1"/>
  <c r="E358" i="57" s="1"/>
  <c r="F211" i="57"/>
  <c r="F286" i="57" s="1"/>
  <c r="F194" i="57"/>
  <c r="F269" i="57" s="1"/>
  <c r="G197" i="57"/>
  <c r="G272" i="57" s="1"/>
  <c r="C201" i="57"/>
  <c r="C276" i="57" s="1"/>
  <c r="D204" i="57"/>
  <c r="D279" i="57" s="1"/>
  <c r="D304" i="57" s="1"/>
  <c r="D354" i="57" s="1"/>
  <c r="E207" i="57"/>
  <c r="E282" i="57" s="1"/>
  <c r="F210" i="57"/>
  <c r="F285" i="57" s="1"/>
  <c r="H174" i="57"/>
  <c r="H176" i="57"/>
  <c r="G199" i="59"/>
  <c r="G274" i="59" s="1"/>
  <c r="F205" i="59"/>
  <c r="F280" i="59" s="1"/>
  <c r="F210" i="59"/>
  <c r="F285" i="59" s="1"/>
  <c r="E193" i="59"/>
  <c r="D206" i="59"/>
  <c r="D281" i="59" s="1"/>
  <c r="D306" i="59" s="1"/>
  <c r="D356" i="59" s="1"/>
  <c r="D199" i="59"/>
  <c r="D274" i="59" s="1"/>
  <c r="D299" i="59" s="1"/>
  <c r="D349" i="59" s="1"/>
  <c r="C212" i="59"/>
  <c r="C287" i="59" s="1"/>
  <c r="D204" i="59"/>
  <c r="D279" i="59" s="1"/>
  <c r="D304" i="59" s="1"/>
  <c r="D354" i="59" s="1"/>
  <c r="D197" i="59"/>
  <c r="D272" i="59" s="1"/>
  <c r="C210" i="59"/>
  <c r="C285" i="59" s="1"/>
  <c r="H185" i="59"/>
  <c r="H187" i="59"/>
  <c r="H184" i="57"/>
  <c r="H186" i="57"/>
  <c r="H173" i="57"/>
  <c r="F196" i="59"/>
  <c r="F271" i="59" s="1"/>
  <c r="F296" i="59" s="1"/>
  <c r="F346" i="59" s="1"/>
  <c r="C203" i="59"/>
  <c r="C278" i="59" s="1"/>
  <c r="E209" i="59"/>
  <c r="E284" i="59" s="1"/>
  <c r="C196" i="59"/>
  <c r="C271" i="59" s="1"/>
  <c r="C296" i="59" s="1"/>
  <c r="C346" i="59" s="1"/>
  <c r="E202" i="59"/>
  <c r="E277" i="59" s="1"/>
  <c r="E302" i="59" s="1"/>
  <c r="E352" i="59" s="1"/>
  <c r="G208" i="59"/>
  <c r="G283" i="59" s="1"/>
  <c r="F194" i="59"/>
  <c r="F269" i="59" s="1"/>
  <c r="F294" i="59" s="1"/>
  <c r="F344" i="59" s="1"/>
  <c r="C201" i="59"/>
  <c r="C276" i="59" s="1"/>
  <c r="C301" i="59" s="1"/>
  <c r="C351" i="59" s="1"/>
  <c r="E207" i="59"/>
  <c r="E282" i="59" s="1"/>
  <c r="C194" i="59"/>
  <c r="C269" i="59" s="1"/>
  <c r="C294" i="59" s="1"/>
  <c r="C344" i="59" s="1"/>
  <c r="E200" i="59"/>
  <c r="E275" i="59" s="1"/>
  <c r="G206" i="59"/>
  <c r="G281" i="59" s="1"/>
  <c r="G306" i="59" s="1"/>
  <c r="G356" i="59" s="1"/>
  <c r="H184" i="59"/>
  <c r="C195" i="59"/>
  <c r="C270" i="59" s="1"/>
  <c r="C295" i="59" s="1"/>
  <c r="C345" i="59" s="1"/>
  <c r="D198" i="59"/>
  <c r="D273" i="59" s="1"/>
  <c r="D298" i="59" s="1"/>
  <c r="D348" i="59" s="1"/>
  <c r="E201" i="59"/>
  <c r="E276" i="59" s="1"/>
  <c r="F204" i="59"/>
  <c r="F279" i="59" s="1"/>
  <c r="G207" i="59"/>
  <c r="G282" i="59" s="1"/>
  <c r="C211" i="59"/>
  <c r="C286" i="59" s="1"/>
  <c r="C311" i="59" s="1"/>
  <c r="C361" i="59" s="1"/>
  <c r="E194" i="59"/>
  <c r="E269" i="59" s="1"/>
  <c r="E294" i="59" s="1"/>
  <c r="E344" i="59" s="1"/>
  <c r="F197" i="59"/>
  <c r="F272" i="59" s="1"/>
  <c r="G200" i="59"/>
  <c r="G275" i="59" s="1"/>
  <c r="G300" i="59" s="1"/>
  <c r="G350" i="59" s="1"/>
  <c r="C204" i="59"/>
  <c r="C279" i="59" s="1"/>
  <c r="C304" i="59" s="1"/>
  <c r="C354" i="59" s="1"/>
  <c r="D207" i="59"/>
  <c r="D282" i="59" s="1"/>
  <c r="E210" i="59"/>
  <c r="E285" i="59" s="1"/>
  <c r="C193" i="59"/>
  <c r="D196" i="59"/>
  <c r="D271" i="59" s="1"/>
  <c r="D296" i="59" s="1"/>
  <c r="D346" i="59" s="1"/>
  <c r="E199" i="59"/>
  <c r="E274" i="59" s="1"/>
  <c r="E299" i="59" s="1"/>
  <c r="E349" i="59" s="1"/>
  <c r="F202" i="59"/>
  <c r="F277" i="59" s="1"/>
  <c r="F302" i="59" s="1"/>
  <c r="F352" i="59" s="1"/>
  <c r="G205" i="59"/>
  <c r="G280" i="59" s="1"/>
  <c r="C209" i="59"/>
  <c r="C284" i="59" s="1"/>
  <c r="D212" i="59"/>
  <c r="D287" i="59" s="1"/>
  <c r="F195" i="59"/>
  <c r="F270" i="59" s="1"/>
  <c r="F295" i="59" s="1"/>
  <c r="F345" i="59" s="1"/>
  <c r="G198" i="59"/>
  <c r="G273" i="59" s="1"/>
  <c r="C202" i="59"/>
  <c r="C277" i="59" s="1"/>
  <c r="D205" i="59"/>
  <c r="D280" i="59" s="1"/>
  <c r="E208" i="59"/>
  <c r="E283" i="59" s="1"/>
  <c r="E308" i="59" s="1"/>
  <c r="E358" i="59" s="1"/>
  <c r="F211" i="59"/>
  <c r="F286" i="59" s="1"/>
  <c r="H169" i="57"/>
  <c r="H186" i="59"/>
  <c r="H181" i="59"/>
  <c r="H177" i="57"/>
  <c r="H179" i="57"/>
  <c r="H175" i="59"/>
  <c r="H181" i="57"/>
  <c r="H183" i="57"/>
  <c r="H173" i="59"/>
  <c r="H182" i="57"/>
  <c r="F193" i="57"/>
  <c r="D195" i="57"/>
  <c r="D270" i="57" s="1"/>
  <c r="D295" i="57" s="1"/>
  <c r="D345" i="57" s="1"/>
  <c r="G196" i="57"/>
  <c r="G271" i="57" s="1"/>
  <c r="E198" i="57"/>
  <c r="E273" i="57" s="1"/>
  <c r="E298" i="57" s="1"/>
  <c r="E348" i="57" s="1"/>
  <c r="C200" i="57"/>
  <c r="C275" i="57" s="1"/>
  <c r="F201" i="57"/>
  <c r="F276" i="57" s="1"/>
  <c r="D203" i="57"/>
  <c r="D278" i="57" s="1"/>
  <c r="G204" i="57"/>
  <c r="G279" i="57" s="1"/>
  <c r="E206" i="57"/>
  <c r="E281" i="57" s="1"/>
  <c r="E306" i="57" s="1"/>
  <c r="E356" i="57" s="1"/>
  <c r="C208" i="57"/>
  <c r="C283" i="57" s="1"/>
  <c r="C308" i="57" s="1"/>
  <c r="C358" i="57" s="1"/>
  <c r="F209" i="57"/>
  <c r="F284" i="57" s="1"/>
  <c r="D211" i="57"/>
  <c r="D286" i="57" s="1"/>
  <c r="D311" i="57" s="1"/>
  <c r="D361" i="57" s="1"/>
  <c r="G212" i="57"/>
  <c r="G287" i="57" s="1"/>
  <c r="D194" i="57"/>
  <c r="D269" i="57" s="1"/>
  <c r="D294" i="57" s="1"/>
  <c r="D344" i="57" s="1"/>
  <c r="G195" i="57"/>
  <c r="G270" i="57" s="1"/>
  <c r="E197" i="57"/>
  <c r="E272" i="57" s="1"/>
  <c r="E297" i="57" s="1"/>
  <c r="E347" i="57" s="1"/>
  <c r="C199" i="57"/>
  <c r="C274" i="57" s="1"/>
  <c r="F200" i="57"/>
  <c r="F275" i="57" s="1"/>
  <c r="D202" i="57"/>
  <c r="D277" i="57" s="1"/>
  <c r="G203" i="57"/>
  <c r="G278" i="57" s="1"/>
  <c r="E205" i="57"/>
  <c r="E280" i="57" s="1"/>
  <c r="C207" i="57"/>
  <c r="C282" i="57" s="1"/>
  <c r="F208" i="57"/>
  <c r="F283" i="57" s="1"/>
  <c r="D210" i="57"/>
  <c r="D285" i="57" s="1"/>
  <c r="D310" i="57" s="1"/>
  <c r="D360" i="57" s="1"/>
  <c r="G211" i="57"/>
  <c r="G286" i="57" s="1"/>
  <c r="D193" i="57"/>
  <c r="G194" i="57"/>
  <c r="G269" i="57" s="1"/>
  <c r="E196" i="57"/>
  <c r="E271" i="57" s="1"/>
  <c r="E296" i="57" s="1"/>
  <c r="E346" i="57" s="1"/>
  <c r="C198" i="57"/>
  <c r="C273" i="57" s="1"/>
  <c r="C298" i="57" s="1"/>
  <c r="C348" i="57" s="1"/>
  <c r="F199" i="57"/>
  <c r="F274" i="57" s="1"/>
  <c r="D201" i="57"/>
  <c r="D276" i="57" s="1"/>
  <c r="D301" i="57" s="1"/>
  <c r="D351" i="57" s="1"/>
  <c r="G202" i="57"/>
  <c r="G277" i="57" s="1"/>
  <c r="E204" i="57"/>
  <c r="E279" i="57" s="1"/>
  <c r="C206" i="57"/>
  <c r="C281" i="57" s="1"/>
  <c r="F207" i="57"/>
  <c r="F282" i="57" s="1"/>
  <c r="D209" i="57"/>
  <c r="D284" i="57" s="1"/>
  <c r="G210" i="57"/>
  <c r="G285" i="57" s="1"/>
  <c r="E212" i="57"/>
  <c r="E287" i="57" s="1"/>
  <c r="G193" i="57"/>
  <c r="E195" i="57"/>
  <c r="E270" i="57" s="1"/>
  <c r="C197" i="57"/>
  <c r="C272" i="57" s="1"/>
  <c r="F198" i="57"/>
  <c r="F273" i="57" s="1"/>
  <c r="D200" i="57"/>
  <c r="D275" i="57" s="1"/>
  <c r="G201" i="57"/>
  <c r="G276" i="57" s="1"/>
  <c r="E203" i="57"/>
  <c r="E278" i="57" s="1"/>
  <c r="C205" i="57"/>
  <c r="C280" i="57" s="1"/>
  <c r="F206" i="57"/>
  <c r="F281" i="57" s="1"/>
  <c r="D208" i="57"/>
  <c r="D283" i="57" s="1"/>
  <c r="D308" i="57" s="1"/>
  <c r="D358" i="57" s="1"/>
  <c r="G209" i="57"/>
  <c r="G284" i="57" s="1"/>
  <c r="H183" i="59"/>
  <c r="E287" i="59"/>
  <c r="F188" i="57"/>
  <c r="AO19" i="49"/>
  <c r="D188" i="59"/>
  <c r="AM33" i="49"/>
  <c r="E188" i="59"/>
  <c r="AN33" i="49"/>
  <c r="H174" i="59"/>
  <c r="H170" i="59"/>
  <c r="H176" i="59"/>
  <c r="D194" i="59"/>
  <c r="D269" i="59" s="1"/>
  <c r="D294" i="59" s="1"/>
  <c r="D344" i="59" s="1"/>
  <c r="G195" i="59"/>
  <c r="G270" i="59" s="1"/>
  <c r="E197" i="59"/>
  <c r="E272" i="59" s="1"/>
  <c r="E297" i="59" s="1"/>
  <c r="E347" i="59" s="1"/>
  <c r="C199" i="59"/>
  <c r="F200" i="59"/>
  <c r="F275" i="59" s="1"/>
  <c r="D202" i="59"/>
  <c r="D277" i="59" s="1"/>
  <c r="D302" i="59" s="1"/>
  <c r="D352" i="59" s="1"/>
  <c r="G203" i="59"/>
  <c r="G278" i="59" s="1"/>
  <c r="E205" i="59"/>
  <c r="E280" i="59" s="1"/>
  <c r="C207" i="59"/>
  <c r="C282" i="59" s="1"/>
  <c r="F208" i="59"/>
  <c r="F283" i="59" s="1"/>
  <c r="F308" i="59" s="1"/>
  <c r="F358" i="59" s="1"/>
  <c r="D210" i="59"/>
  <c r="D285" i="59" s="1"/>
  <c r="D310" i="59" s="1"/>
  <c r="D360" i="59" s="1"/>
  <c r="G211" i="59"/>
  <c r="G286" i="59" s="1"/>
  <c r="F193" i="59"/>
  <c r="D195" i="59"/>
  <c r="D270" i="59" s="1"/>
  <c r="D295" i="59" s="1"/>
  <c r="D345" i="59" s="1"/>
  <c r="G196" i="59"/>
  <c r="G271" i="59" s="1"/>
  <c r="E198" i="59"/>
  <c r="E273" i="59" s="1"/>
  <c r="E298" i="59" s="1"/>
  <c r="E348" i="59" s="1"/>
  <c r="C200" i="59"/>
  <c r="C275" i="59" s="1"/>
  <c r="F201" i="59"/>
  <c r="F276" i="59" s="1"/>
  <c r="D203" i="59"/>
  <c r="D278" i="59" s="1"/>
  <c r="G204" i="59"/>
  <c r="G279" i="59" s="1"/>
  <c r="E206" i="59"/>
  <c r="E281" i="59" s="1"/>
  <c r="E306" i="59" s="1"/>
  <c r="E356" i="59" s="1"/>
  <c r="C208" i="59"/>
  <c r="C283" i="59" s="1"/>
  <c r="F209" i="59"/>
  <c r="F284" i="59" s="1"/>
  <c r="D211" i="59"/>
  <c r="D286" i="59" s="1"/>
  <c r="D311" i="59" s="1"/>
  <c r="D361" i="59" s="1"/>
  <c r="G212" i="59"/>
  <c r="G287" i="59" s="1"/>
  <c r="G193" i="59"/>
  <c r="E195" i="59"/>
  <c r="E270" i="59" s="1"/>
  <c r="E295" i="59" s="1"/>
  <c r="E345" i="59" s="1"/>
  <c r="C197" i="59"/>
  <c r="F198" i="59"/>
  <c r="F273" i="59" s="1"/>
  <c r="F298" i="59" s="1"/>
  <c r="F348" i="59" s="1"/>
  <c r="D200" i="59"/>
  <c r="D275" i="59" s="1"/>
  <c r="G201" i="59"/>
  <c r="G276" i="59" s="1"/>
  <c r="E203" i="59"/>
  <c r="E278" i="59" s="1"/>
  <c r="C205" i="59"/>
  <c r="C280" i="59" s="1"/>
  <c r="F206" i="59"/>
  <c r="F281" i="59" s="1"/>
  <c r="F306" i="59" s="1"/>
  <c r="F356" i="59" s="1"/>
  <c r="D208" i="59"/>
  <c r="D283" i="59" s="1"/>
  <c r="D308" i="59" s="1"/>
  <c r="D358" i="59" s="1"/>
  <c r="G209" i="59"/>
  <c r="G284" i="59" s="1"/>
  <c r="E211" i="59"/>
  <c r="E286" i="59" s="1"/>
  <c r="E311" i="59" s="1"/>
  <c r="E361" i="59" s="1"/>
  <c r="D193" i="59"/>
  <c r="D268" i="59" s="1"/>
  <c r="G194" i="59"/>
  <c r="G269" i="59" s="1"/>
  <c r="E196" i="59"/>
  <c r="E271" i="59" s="1"/>
  <c r="E296" i="59" s="1"/>
  <c r="E346" i="59" s="1"/>
  <c r="C198" i="59"/>
  <c r="F199" i="59"/>
  <c r="F274" i="59" s="1"/>
  <c r="F299" i="59" s="1"/>
  <c r="F349" i="59" s="1"/>
  <c r="D201" i="59"/>
  <c r="D276" i="59" s="1"/>
  <c r="D301" i="59" s="1"/>
  <c r="D351" i="59" s="1"/>
  <c r="G202" i="59"/>
  <c r="G277" i="59" s="1"/>
  <c r="E204" i="59"/>
  <c r="E279" i="59" s="1"/>
  <c r="C206" i="59"/>
  <c r="F207" i="59"/>
  <c r="F282" i="59" s="1"/>
  <c r="D209" i="59"/>
  <c r="D284" i="59" s="1"/>
  <c r="G210" i="59"/>
  <c r="G285" i="59" s="1"/>
  <c r="H179" i="59"/>
  <c r="E188" i="57"/>
  <c r="AN19" i="49" s="1"/>
  <c r="G188" i="57"/>
  <c r="AP19" i="49" s="1"/>
  <c r="D188" i="57"/>
  <c r="AM19" i="49" s="1"/>
  <c r="C67" i="49"/>
  <c r="C106" i="49" s="1"/>
  <c r="G188" i="59"/>
  <c r="AP33" i="49" s="1"/>
  <c r="H169" i="59"/>
  <c r="F188" i="59"/>
  <c r="AO33" i="49" s="1"/>
  <c r="H171" i="59"/>
  <c r="C302" i="59"/>
  <c r="C352" i="59" s="1"/>
  <c r="H238" i="59"/>
  <c r="H263" i="59"/>
  <c r="H168" i="59"/>
  <c r="C188" i="59"/>
  <c r="AL33" i="49" s="1"/>
  <c r="C299" i="57"/>
  <c r="C349" i="57" s="1"/>
  <c r="C306" i="57"/>
  <c r="C356" i="57" s="1"/>
  <c r="C297" i="57"/>
  <c r="C347" i="57" s="1"/>
  <c r="C305" i="57"/>
  <c r="C355" i="57" s="1"/>
  <c r="H238" i="57"/>
  <c r="C188" i="57"/>
  <c r="AL19" i="49" s="1"/>
  <c r="H168" i="57"/>
  <c r="H263" i="57"/>
  <c r="H40" i="15"/>
  <c r="H40" i="14"/>
  <c r="B69" i="12"/>
  <c r="H40" i="12"/>
  <c r="B69" i="16"/>
  <c r="H40" i="16"/>
  <c r="G80" i="11"/>
  <c r="F80" i="11"/>
  <c r="E80" i="11"/>
  <c r="D80" i="11"/>
  <c r="G79" i="11"/>
  <c r="F79" i="11"/>
  <c r="E79" i="11"/>
  <c r="D79" i="11"/>
  <c r="C79" i="11"/>
  <c r="F78" i="11"/>
  <c r="E78" i="11"/>
  <c r="D78" i="11"/>
  <c r="C78" i="11"/>
  <c r="G77" i="11"/>
  <c r="F77" i="11"/>
  <c r="E77" i="11"/>
  <c r="D77" i="11"/>
  <c r="C77" i="11"/>
  <c r="G76" i="11"/>
  <c r="F76" i="11"/>
  <c r="E76" i="11"/>
  <c r="D76" i="11"/>
  <c r="C76" i="11"/>
  <c r="G75" i="11"/>
  <c r="F75" i="11"/>
  <c r="E75" i="11"/>
  <c r="D75" i="11"/>
  <c r="C75" i="11"/>
  <c r="G74" i="11"/>
  <c r="F74" i="11"/>
  <c r="E74" i="11"/>
  <c r="D74" i="11"/>
  <c r="C74" i="11"/>
  <c r="G73" i="11"/>
  <c r="F73" i="11"/>
  <c r="E73" i="11"/>
  <c r="D73" i="11"/>
  <c r="C73" i="11"/>
  <c r="G72" i="11"/>
  <c r="E72" i="11"/>
  <c r="D72" i="11"/>
  <c r="C72" i="11"/>
  <c r="G71" i="11"/>
  <c r="F71" i="11"/>
  <c r="E71" i="11"/>
  <c r="D71" i="11"/>
  <c r="C71" i="11"/>
  <c r="G70" i="11"/>
  <c r="F70" i="11"/>
  <c r="E70" i="11"/>
  <c r="D70" i="11"/>
  <c r="C70" i="11"/>
  <c r="G69" i="11"/>
  <c r="F69" i="11"/>
  <c r="E69" i="11"/>
  <c r="D69" i="11"/>
  <c r="C69" i="11"/>
  <c r="B69" i="11"/>
  <c r="G68" i="11"/>
  <c r="F68" i="11"/>
  <c r="E68" i="11"/>
  <c r="D68" i="11"/>
  <c r="C68" i="11"/>
  <c r="G67" i="11"/>
  <c r="F67" i="11"/>
  <c r="E67" i="11"/>
  <c r="D67" i="11"/>
  <c r="C67" i="11"/>
  <c r="G66" i="11"/>
  <c r="F66" i="11"/>
  <c r="D66" i="11"/>
  <c r="C66" i="11"/>
  <c r="G65" i="11"/>
  <c r="F65" i="11"/>
  <c r="E65" i="11"/>
  <c r="D65" i="11"/>
  <c r="C65" i="11"/>
  <c r="G64" i="11"/>
  <c r="F64" i="11"/>
  <c r="E64" i="11"/>
  <c r="D64" i="11"/>
  <c r="C64" i="11"/>
  <c r="G63" i="11"/>
  <c r="F63" i="11"/>
  <c r="E63" i="11"/>
  <c r="D63" i="11"/>
  <c r="C63" i="11"/>
  <c r="G62" i="11"/>
  <c r="F62" i="11"/>
  <c r="E62" i="11"/>
  <c r="D62" i="11"/>
  <c r="C62" i="11"/>
  <c r="G61" i="11"/>
  <c r="F61" i="11"/>
  <c r="E61" i="11"/>
  <c r="D61" i="11"/>
  <c r="C61" i="11"/>
  <c r="G51" i="11"/>
  <c r="F51" i="11"/>
  <c r="E51" i="11"/>
  <c r="D51" i="11"/>
  <c r="C51" i="11"/>
  <c r="G50" i="11"/>
  <c r="F50" i="11"/>
  <c r="E50" i="11"/>
  <c r="D50" i="11"/>
  <c r="C50" i="11"/>
  <c r="G49" i="11"/>
  <c r="F49" i="11"/>
  <c r="E49" i="11"/>
  <c r="D49" i="11"/>
  <c r="C49" i="11"/>
  <c r="G48" i="11"/>
  <c r="F48" i="11"/>
  <c r="E48" i="11"/>
  <c r="D48" i="11"/>
  <c r="C48" i="11"/>
  <c r="G47" i="11"/>
  <c r="F47" i="11"/>
  <c r="E47" i="11"/>
  <c r="D47" i="11"/>
  <c r="G46" i="11"/>
  <c r="F46" i="11"/>
  <c r="E46" i="11"/>
  <c r="D46" i="11"/>
  <c r="C46" i="11"/>
  <c r="F45" i="11"/>
  <c r="E45" i="11"/>
  <c r="D45" i="11"/>
  <c r="C45" i="11"/>
  <c r="G44" i="11"/>
  <c r="F44" i="11"/>
  <c r="E44" i="11"/>
  <c r="D44" i="11"/>
  <c r="C44" i="11"/>
  <c r="G43" i="11"/>
  <c r="F43" i="11"/>
  <c r="E43" i="11"/>
  <c r="D43" i="11"/>
  <c r="C43" i="11"/>
  <c r="G42" i="11"/>
  <c r="F42" i="11"/>
  <c r="E42" i="11"/>
  <c r="D42" i="11"/>
  <c r="C42" i="11"/>
  <c r="G41" i="11"/>
  <c r="F41" i="11"/>
  <c r="E41" i="11"/>
  <c r="D41" i="11"/>
  <c r="C41" i="11"/>
  <c r="G40" i="11"/>
  <c r="F40" i="11"/>
  <c r="E40" i="11"/>
  <c r="D40" i="11"/>
  <c r="C40" i="11"/>
  <c r="G39" i="11"/>
  <c r="E39" i="11"/>
  <c r="D39" i="11"/>
  <c r="C39" i="11"/>
  <c r="G38" i="11"/>
  <c r="F38" i="11"/>
  <c r="E38" i="11"/>
  <c r="D38" i="11"/>
  <c r="C38" i="11"/>
  <c r="G37" i="11"/>
  <c r="F37" i="11"/>
  <c r="E37" i="11"/>
  <c r="D37" i="11"/>
  <c r="C37" i="11"/>
  <c r="G36" i="11"/>
  <c r="F36" i="11"/>
  <c r="E36" i="11"/>
  <c r="D36" i="11"/>
  <c r="C36" i="11"/>
  <c r="G35" i="11"/>
  <c r="F35" i="11"/>
  <c r="E35" i="11"/>
  <c r="D35" i="11"/>
  <c r="C35" i="11"/>
  <c r="G34" i="11"/>
  <c r="F34" i="11"/>
  <c r="E34" i="11"/>
  <c r="D34" i="11"/>
  <c r="C34" i="11"/>
  <c r="G33" i="11"/>
  <c r="F33" i="11"/>
  <c r="D33" i="11"/>
  <c r="C33" i="11"/>
  <c r="G32" i="11"/>
  <c r="F32" i="11"/>
  <c r="E32" i="11"/>
  <c r="D32" i="11"/>
  <c r="C32" i="11"/>
  <c r="H28" i="11"/>
  <c r="G28" i="11"/>
  <c r="D28" i="11"/>
  <c r="G25" i="11"/>
  <c r="F25" i="11"/>
  <c r="E25" i="11"/>
  <c r="D25" i="11"/>
  <c r="C25" i="11"/>
  <c r="H21" i="11"/>
  <c r="G21" i="11"/>
  <c r="F16" i="11"/>
  <c r="F15" i="11"/>
  <c r="F14" i="11"/>
  <c r="G80" i="10"/>
  <c r="F80" i="10"/>
  <c r="E80" i="10"/>
  <c r="D80" i="10"/>
  <c r="G79" i="10"/>
  <c r="F79" i="10"/>
  <c r="E79" i="10"/>
  <c r="D79" i="10"/>
  <c r="C79" i="10"/>
  <c r="F78" i="10"/>
  <c r="E78" i="10"/>
  <c r="D78" i="10"/>
  <c r="C78" i="10"/>
  <c r="G77" i="10"/>
  <c r="F77" i="10"/>
  <c r="E77" i="10"/>
  <c r="D77" i="10"/>
  <c r="C77" i="10"/>
  <c r="G76" i="10"/>
  <c r="F76" i="10"/>
  <c r="E76" i="10"/>
  <c r="D76" i="10"/>
  <c r="C76" i="10"/>
  <c r="G75" i="10"/>
  <c r="F75" i="10"/>
  <c r="E75" i="10"/>
  <c r="D75" i="10"/>
  <c r="C75" i="10"/>
  <c r="G74" i="10"/>
  <c r="F74" i="10"/>
  <c r="E74" i="10"/>
  <c r="D74" i="10"/>
  <c r="C74" i="10"/>
  <c r="G73" i="10"/>
  <c r="F73" i="10"/>
  <c r="E73" i="10"/>
  <c r="D73" i="10"/>
  <c r="C73" i="10"/>
  <c r="G72" i="10"/>
  <c r="E72" i="10"/>
  <c r="D72" i="10"/>
  <c r="C72" i="10"/>
  <c r="G71" i="10"/>
  <c r="F71" i="10"/>
  <c r="E71" i="10"/>
  <c r="D71" i="10"/>
  <c r="C71" i="10"/>
  <c r="G70" i="10"/>
  <c r="F70" i="10"/>
  <c r="E70" i="10"/>
  <c r="D70" i="10"/>
  <c r="C70" i="10"/>
  <c r="G69" i="10"/>
  <c r="F69" i="10"/>
  <c r="E69" i="10"/>
  <c r="D69" i="10"/>
  <c r="C69" i="10"/>
  <c r="B69" i="10"/>
  <c r="G68" i="10"/>
  <c r="F68" i="10"/>
  <c r="E68" i="10"/>
  <c r="D68" i="10"/>
  <c r="C68" i="10"/>
  <c r="G67" i="10"/>
  <c r="F67" i="10"/>
  <c r="E67" i="10"/>
  <c r="D67" i="10"/>
  <c r="C67" i="10"/>
  <c r="G66" i="10"/>
  <c r="F66" i="10"/>
  <c r="D66" i="10"/>
  <c r="C66" i="10"/>
  <c r="G65" i="10"/>
  <c r="F65" i="10"/>
  <c r="E65" i="10"/>
  <c r="D65" i="10"/>
  <c r="C65" i="10"/>
  <c r="G64" i="10"/>
  <c r="F64" i="10"/>
  <c r="E64" i="10"/>
  <c r="D64" i="10"/>
  <c r="C64" i="10"/>
  <c r="G63" i="10"/>
  <c r="F63" i="10"/>
  <c r="E63" i="10"/>
  <c r="D63" i="10"/>
  <c r="C63" i="10"/>
  <c r="G62" i="10"/>
  <c r="F62" i="10"/>
  <c r="E62" i="10"/>
  <c r="D62" i="10"/>
  <c r="C62" i="10"/>
  <c r="G61" i="10"/>
  <c r="F61" i="10"/>
  <c r="E61" i="10"/>
  <c r="D61" i="10"/>
  <c r="C61" i="10"/>
  <c r="G51" i="10"/>
  <c r="F51" i="10"/>
  <c r="E51" i="10"/>
  <c r="D51" i="10"/>
  <c r="C51" i="10"/>
  <c r="G50" i="10"/>
  <c r="F50" i="10"/>
  <c r="E50" i="10"/>
  <c r="D50" i="10"/>
  <c r="C50" i="10"/>
  <c r="G49" i="10"/>
  <c r="F49" i="10"/>
  <c r="E49" i="10"/>
  <c r="D49" i="10"/>
  <c r="C49" i="10"/>
  <c r="G48" i="10"/>
  <c r="F48" i="10"/>
  <c r="E48" i="10"/>
  <c r="D48" i="10"/>
  <c r="C48" i="10"/>
  <c r="G47" i="10"/>
  <c r="F47" i="10"/>
  <c r="E47" i="10"/>
  <c r="D47" i="10"/>
  <c r="G46" i="10"/>
  <c r="F46" i="10"/>
  <c r="E46" i="10"/>
  <c r="D46" i="10"/>
  <c r="C46" i="10"/>
  <c r="F45" i="10"/>
  <c r="E45" i="10"/>
  <c r="D45" i="10"/>
  <c r="C45" i="10"/>
  <c r="G44" i="10"/>
  <c r="F44" i="10"/>
  <c r="E44" i="10"/>
  <c r="D44" i="10"/>
  <c r="C44" i="10"/>
  <c r="G43" i="10"/>
  <c r="F43" i="10"/>
  <c r="E43" i="10"/>
  <c r="D43" i="10"/>
  <c r="C43" i="10"/>
  <c r="G42" i="10"/>
  <c r="F42" i="10"/>
  <c r="E42" i="10"/>
  <c r="D42" i="10"/>
  <c r="C42" i="10"/>
  <c r="G41" i="10"/>
  <c r="F41" i="10"/>
  <c r="E41" i="10"/>
  <c r="D41" i="10"/>
  <c r="C41" i="10"/>
  <c r="G40" i="10"/>
  <c r="F40" i="10"/>
  <c r="E40" i="10"/>
  <c r="D40" i="10"/>
  <c r="C40" i="10"/>
  <c r="G39" i="10"/>
  <c r="E39" i="10"/>
  <c r="D39" i="10"/>
  <c r="C39" i="10"/>
  <c r="G38" i="10"/>
  <c r="F38" i="10"/>
  <c r="E38" i="10"/>
  <c r="D38" i="10"/>
  <c r="C38" i="10"/>
  <c r="G37" i="10"/>
  <c r="F37" i="10"/>
  <c r="E37" i="10"/>
  <c r="D37" i="10"/>
  <c r="C37" i="10"/>
  <c r="G36" i="10"/>
  <c r="F36" i="10"/>
  <c r="E36" i="10"/>
  <c r="D36" i="10"/>
  <c r="C36" i="10"/>
  <c r="G35" i="10"/>
  <c r="F35" i="10"/>
  <c r="E35" i="10"/>
  <c r="D35" i="10"/>
  <c r="C35" i="10"/>
  <c r="G34" i="10"/>
  <c r="F34" i="10"/>
  <c r="E34" i="10"/>
  <c r="D34" i="10"/>
  <c r="C34" i="10"/>
  <c r="G33" i="10"/>
  <c r="F33" i="10"/>
  <c r="D33" i="10"/>
  <c r="C33" i="10"/>
  <c r="G32" i="10"/>
  <c r="F32" i="10"/>
  <c r="E32" i="10"/>
  <c r="D32" i="10"/>
  <c r="C32" i="10"/>
  <c r="H28" i="10"/>
  <c r="G28" i="10"/>
  <c r="D28" i="10"/>
  <c r="G25" i="10"/>
  <c r="F25" i="10"/>
  <c r="E25" i="10"/>
  <c r="D25" i="10"/>
  <c r="C25" i="10"/>
  <c r="H21" i="10"/>
  <c r="G21" i="10"/>
  <c r="F17" i="10"/>
  <c r="F16" i="10"/>
  <c r="F15" i="10"/>
  <c r="F14" i="10"/>
  <c r="F13" i="10"/>
  <c r="G80" i="9"/>
  <c r="F80" i="9"/>
  <c r="E80" i="9"/>
  <c r="D80" i="9"/>
  <c r="G79" i="9"/>
  <c r="F79" i="9"/>
  <c r="E79" i="9"/>
  <c r="D79" i="9"/>
  <c r="C79" i="9"/>
  <c r="F78" i="9"/>
  <c r="E78" i="9"/>
  <c r="D78" i="9"/>
  <c r="C78" i="9"/>
  <c r="G77" i="9"/>
  <c r="F77" i="9"/>
  <c r="E77" i="9"/>
  <c r="D77" i="9"/>
  <c r="C77" i="9"/>
  <c r="G76" i="9"/>
  <c r="F76" i="9"/>
  <c r="E76" i="9"/>
  <c r="D76" i="9"/>
  <c r="C76" i="9"/>
  <c r="G75" i="9"/>
  <c r="F75" i="9"/>
  <c r="E75" i="9"/>
  <c r="D75" i="9"/>
  <c r="C75" i="9"/>
  <c r="G74" i="9"/>
  <c r="F74" i="9"/>
  <c r="E74" i="9"/>
  <c r="D74" i="9"/>
  <c r="C74" i="9"/>
  <c r="G73" i="9"/>
  <c r="F73" i="9"/>
  <c r="E73" i="9"/>
  <c r="D73" i="9"/>
  <c r="C73" i="9"/>
  <c r="G72" i="9"/>
  <c r="E72" i="9"/>
  <c r="D72" i="9"/>
  <c r="C72" i="9"/>
  <c r="G71" i="9"/>
  <c r="F71" i="9"/>
  <c r="E71" i="9"/>
  <c r="D71" i="9"/>
  <c r="C71" i="9"/>
  <c r="G70" i="9"/>
  <c r="F70" i="9"/>
  <c r="E70" i="9"/>
  <c r="D70" i="9"/>
  <c r="C70" i="9"/>
  <c r="G69" i="9"/>
  <c r="F69" i="9"/>
  <c r="E69" i="9"/>
  <c r="D69" i="9"/>
  <c r="C69" i="9"/>
  <c r="G68" i="9"/>
  <c r="F68" i="9"/>
  <c r="E68" i="9"/>
  <c r="D68" i="9"/>
  <c r="C68" i="9"/>
  <c r="G67" i="9"/>
  <c r="F67" i="9"/>
  <c r="E67" i="9"/>
  <c r="D67" i="9"/>
  <c r="C67" i="9"/>
  <c r="G66" i="9"/>
  <c r="F66" i="9"/>
  <c r="D66" i="9"/>
  <c r="C66" i="9"/>
  <c r="G65" i="9"/>
  <c r="F65" i="9"/>
  <c r="E65" i="9"/>
  <c r="D65" i="9"/>
  <c r="C65" i="9"/>
  <c r="G64" i="9"/>
  <c r="F64" i="9"/>
  <c r="E64" i="9"/>
  <c r="D64" i="9"/>
  <c r="C64" i="9"/>
  <c r="G63" i="9"/>
  <c r="F63" i="9"/>
  <c r="E63" i="9"/>
  <c r="D63" i="9"/>
  <c r="C63" i="9"/>
  <c r="G62" i="9"/>
  <c r="F62" i="9"/>
  <c r="E62" i="9"/>
  <c r="D62" i="9"/>
  <c r="C62" i="9"/>
  <c r="G61" i="9"/>
  <c r="F61" i="9"/>
  <c r="E61" i="9"/>
  <c r="D61" i="9"/>
  <c r="C61" i="9"/>
  <c r="H28" i="9"/>
  <c r="G28" i="9"/>
  <c r="D28" i="9"/>
  <c r="H21" i="9"/>
  <c r="G21" i="9"/>
  <c r="G51" i="9"/>
  <c r="F51" i="9"/>
  <c r="E51" i="9"/>
  <c r="D51" i="9"/>
  <c r="C51" i="9"/>
  <c r="G50" i="9"/>
  <c r="F50" i="9"/>
  <c r="E50" i="9"/>
  <c r="D50" i="9"/>
  <c r="C50" i="9"/>
  <c r="G49" i="9"/>
  <c r="F49" i="9"/>
  <c r="E49" i="9"/>
  <c r="D49" i="9"/>
  <c r="C49" i="9"/>
  <c r="G48" i="9"/>
  <c r="F48" i="9"/>
  <c r="E48" i="9"/>
  <c r="D48" i="9"/>
  <c r="C48" i="9"/>
  <c r="G47" i="9"/>
  <c r="F47" i="9"/>
  <c r="E47" i="9"/>
  <c r="D47" i="9"/>
  <c r="G46" i="9"/>
  <c r="F46" i="9"/>
  <c r="E46" i="9"/>
  <c r="D46" i="9"/>
  <c r="C46" i="9"/>
  <c r="F45" i="9"/>
  <c r="E45" i="9"/>
  <c r="D45" i="9"/>
  <c r="C45" i="9"/>
  <c r="G44" i="9"/>
  <c r="F44" i="9"/>
  <c r="E44" i="9"/>
  <c r="D44" i="9"/>
  <c r="C44" i="9"/>
  <c r="G43" i="9"/>
  <c r="F43" i="9"/>
  <c r="E43" i="9"/>
  <c r="D43" i="9"/>
  <c r="C43" i="9"/>
  <c r="G42" i="9"/>
  <c r="F42" i="9"/>
  <c r="E42" i="9"/>
  <c r="D42" i="9"/>
  <c r="C42" i="9"/>
  <c r="G41" i="9"/>
  <c r="F41" i="9"/>
  <c r="E41" i="9"/>
  <c r="D41" i="9"/>
  <c r="C41" i="9"/>
  <c r="G40" i="9"/>
  <c r="F40" i="9"/>
  <c r="E40" i="9"/>
  <c r="D40" i="9"/>
  <c r="C40" i="9"/>
  <c r="G39" i="9"/>
  <c r="E39" i="9"/>
  <c r="D39" i="9"/>
  <c r="C39" i="9"/>
  <c r="G38" i="9"/>
  <c r="F38" i="9"/>
  <c r="E38" i="9"/>
  <c r="D38" i="9"/>
  <c r="C38" i="9"/>
  <c r="G37" i="9"/>
  <c r="F37" i="9"/>
  <c r="E37" i="9"/>
  <c r="D37" i="9"/>
  <c r="C37" i="9"/>
  <c r="G36" i="9"/>
  <c r="F36" i="9"/>
  <c r="E36" i="9"/>
  <c r="D36" i="9"/>
  <c r="C36" i="9"/>
  <c r="G35" i="9"/>
  <c r="F35" i="9"/>
  <c r="E35" i="9"/>
  <c r="D35" i="9"/>
  <c r="C35" i="9"/>
  <c r="G34" i="9"/>
  <c r="F34" i="9"/>
  <c r="E34" i="9"/>
  <c r="D34" i="9"/>
  <c r="C34" i="9"/>
  <c r="G33" i="9"/>
  <c r="F33" i="9"/>
  <c r="D33" i="9"/>
  <c r="C33" i="9"/>
  <c r="G32" i="9"/>
  <c r="F32" i="9"/>
  <c r="E32" i="9"/>
  <c r="D32" i="9"/>
  <c r="C32" i="9"/>
  <c r="G25" i="9"/>
  <c r="F25" i="9"/>
  <c r="E25" i="9"/>
  <c r="D25" i="9"/>
  <c r="C25" i="9"/>
  <c r="F17" i="9"/>
  <c r="F16" i="9"/>
  <c r="F15" i="9"/>
  <c r="F14" i="9"/>
  <c r="F13" i="9"/>
  <c r="AQ19" i="49" l="1"/>
  <c r="U19" i="49"/>
  <c r="F63" i="49" s="1"/>
  <c r="Q19" i="49"/>
  <c r="B63" i="49" s="1"/>
  <c r="B102" i="49" s="1"/>
  <c r="F268" i="57"/>
  <c r="F288" i="57" s="1"/>
  <c r="F313" i="57" s="1"/>
  <c r="F363" i="57" s="1"/>
  <c r="G268" i="57"/>
  <c r="G288" i="57" s="1"/>
  <c r="G313" i="57" s="1"/>
  <c r="G363" i="57" s="1"/>
  <c r="H198" i="57"/>
  <c r="E268" i="59"/>
  <c r="E293" i="59" s="1"/>
  <c r="E343" i="59" s="1"/>
  <c r="H203" i="57"/>
  <c r="H272" i="57"/>
  <c r="H273" i="57"/>
  <c r="H298" i="57" s="1"/>
  <c r="G17" i="48" s="1"/>
  <c r="H280" i="57"/>
  <c r="H284" i="57"/>
  <c r="H205" i="57"/>
  <c r="H208" i="57"/>
  <c r="H210" i="57"/>
  <c r="C213" i="57"/>
  <c r="H281" i="57"/>
  <c r="H356" i="57" s="1"/>
  <c r="H269" i="59"/>
  <c r="H344" i="59" s="1"/>
  <c r="H282" i="59"/>
  <c r="H274" i="57"/>
  <c r="H349" i="57" s="1"/>
  <c r="H282" i="57"/>
  <c r="H194" i="57"/>
  <c r="G213" i="57"/>
  <c r="H207" i="57"/>
  <c r="F213" i="57"/>
  <c r="T19" i="49" s="1"/>
  <c r="E63" i="49" s="1"/>
  <c r="H277" i="57"/>
  <c r="H209" i="57"/>
  <c r="E213" i="57"/>
  <c r="H204" i="57"/>
  <c r="H205" i="59"/>
  <c r="H198" i="59"/>
  <c r="D268" i="57"/>
  <c r="D293" i="57" s="1"/>
  <c r="D343" i="57" s="1"/>
  <c r="H275" i="57"/>
  <c r="H283" i="57"/>
  <c r="H358" i="57" s="1"/>
  <c r="H197" i="57"/>
  <c r="H206" i="57"/>
  <c r="D213" i="57"/>
  <c r="R19" i="49" s="1"/>
  <c r="C63" i="49" s="1"/>
  <c r="C102" i="49" s="1"/>
  <c r="H199" i="57"/>
  <c r="H200" i="57"/>
  <c r="H278" i="57"/>
  <c r="H201" i="57"/>
  <c r="H202" i="57"/>
  <c r="H211" i="57"/>
  <c r="H195" i="57"/>
  <c r="H193" i="57"/>
  <c r="H212" i="57"/>
  <c r="H196" i="57"/>
  <c r="H194" i="59"/>
  <c r="C268" i="59"/>
  <c r="C293" i="59" s="1"/>
  <c r="G337" i="59" s="1"/>
  <c r="S19" i="49"/>
  <c r="D63" i="49" s="1"/>
  <c r="D102" i="49" s="1"/>
  <c r="H275" i="59"/>
  <c r="H287" i="59"/>
  <c r="H211" i="59"/>
  <c r="E67" i="49"/>
  <c r="E106" i="49" s="1"/>
  <c r="C273" i="59"/>
  <c r="C298" i="59" s="1"/>
  <c r="C348" i="59" s="1"/>
  <c r="G213" i="59"/>
  <c r="U33" i="49" s="1"/>
  <c r="F77" i="49" s="1"/>
  <c r="F116" i="49" s="1"/>
  <c r="F268" i="59"/>
  <c r="F288" i="59" s="1"/>
  <c r="F313" i="59" s="1"/>
  <c r="F363" i="59" s="1"/>
  <c r="H210" i="59"/>
  <c r="H212" i="59"/>
  <c r="H285" i="59"/>
  <c r="H310" i="59" s="1"/>
  <c r="H207" i="59"/>
  <c r="H284" i="59"/>
  <c r="H206" i="59"/>
  <c r="H197" i="59"/>
  <c r="H279" i="59"/>
  <c r="H354" i="59" s="1"/>
  <c r="C281" i="59"/>
  <c r="H281" i="59" s="1"/>
  <c r="C272" i="59"/>
  <c r="H272" i="59" s="1"/>
  <c r="H200" i="59"/>
  <c r="H271" i="59"/>
  <c r="H346" i="59" s="1"/>
  <c r="H286" i="59"/>
  <c r="H361" i="59" s="1"/>
  <c r="H270" i="59"/>
  <c r="H345" i="59" s="1"/>
  <c r="H201" i="59"/>
  <c r="H204" i="59"/>
  <c r="H195" i="59"/>
  <c r="C213" i="59"/>
  <c r="Q33" i="49" s="1"/>
  <c r="B77" i="49" s="1"/>
  <c r="B116" i="49" s="1"/>
  <c r="G268" i="59"/>
  <c r="G288" i="59" s="1"/>
  <c r="G313" i="59" s="1"/>
  <c r="G363" i="59" s="1"/>
  <c r="H188" i="59"/>
  <c r="AQ33" i="49"/>
  <c r="F67" i="49"/>
  <c r="H193" i="59"/>
  <c r="R33" i="49"/>
  <c r="B67" i="49"/>
  <c r="B106" i="49" s="1"/>
  <c r="H278" i="59"/>
  <c r="H276" i="59"/>
  <c r="H301" i="59" s="1"/>
  <c r="H199" i="59"/>
  <c r="C308" i="59"/>
  <c r="C358" i="59" s="1"/>
  <c r="H283" i="59"/>
  <c r="H358" i="59" s="1"/>
  <c r="D213" i="59"/>
  <c r="H208" i="59"/>
  <c r="F213" i="59"/>
  <c r="T33" i="49" s="1"/>
  <c r="E77" i="49" s="1"/>
  <c r="H202" i="59"/>
  <c r="H209" i="59"/>
  <c r="H196" i="59"/>
  <c r="H203" i="59"/>
  <c r="E213" i="59"/>
  <c r="S33" i="49" s="1"/>
  <c r="D77" i="49" s="1"/>
  <c r="D116" i="49" s="1"/>
  <c r="H277" i="59"/>
  <c r="C274" i="59"/>
  <c r="H188" i="57"/>
  <c r="H40" i="10"/>
  <c r="D288" i="59"/>
  <c r="D313" i="59" s="1"/>
  <c r="D363" i="59" s="1"/>
  <c r="D293" i="59"/>
  <c r="D343" i="59" s="1"/>
  <c r="H347" i="59"/>
  <c r="H297" i="59"/>
  <c r="H304" i="59"/>
  <c r="H280" i="59"/>
  <c r="C305" i="59"/>
  <c r="C355" i="59" s="1"/>
  <c r="F293" i="59"/>
  <c r="F343" i="59" s="1"/>
  <c r="H352" i="59"/>
  <c r="H302" i="59"/>
  <c r="H285" i="57"/>
  <c r="H310" i="57" s="1"/>
  <c r="S17" i="48" s="1"/>
  <c r="C310" i="57"/>
  <c r="C360" i="57" s="1"/>
  <c r="H279" i="57"/>
  <c r="C304" i="57"/>
  <c r="C354" i="57" s="1"/>
  <c r="C288" i="57"/>
  <c r="C293" i="57"/>
  <c r="H286" i="57"/>
  <c r="C311" i="57"/>
  <c r="C361" i="57" s="1"/>
  <c r="H270" i="57"/>
  <c r="C295" i="57"/>
  <c r="C345" i="57" s="1"/>
  <c r="H355" i="57"/>
  <c r="H305" i="57"/>
  <c r="N17" i="48" s="1"/>
  <c r="H347" i="57"/>
  <c r="H297" i="57"/>
  <c r="F17" i="48" s="1"/>
  <c r="H276" i="57"/>
  <c r="C301" i="57"/>
  <c r="C351" i="57" s="1"/>
  <c r="E288" i="57"/>
  <c r="E313" i="57" s="1"/>
  <c r="E363" i="57" s="1"/>
  <c r="E293" i="57"/>
  <c r="E343" i="57" s="1"/>
  <c r="H287" i="57"/>
  <c r="C312" i="57"/>
  <c r="C362" i="57" s="1"/>
  <c r="H271" i="57"/>
  <c r="C296" i="57"/>
  <c r="C346" i="57" s="1"/>
  <c r="H269" i="57"/>
  <c r="C294" i="57"/>
  <c r="C344" i="57" s="1"/>
  <c r="H40" i="11"/>
  <c r="G39" i="56"/>
  <c r="H39" i="56"/>
  <c r="I39" i="56"/>
  <c r="J39" i="56"/>
  <c r="K39" i="56"/>
  <c r="H311" i="59" l="1"/>
  <c r="H336" i="59" s="1"/>
  <c r="H350" i="59"/>
  <c r="H300" i="59"/>
  <c r="I31" i="48" s="1"/>
  <c r="F326" i="59"/>
  <c r="H299" i="57"/>
  <c r="H17" i="48" s="1"/>
  <c r="F334" i="59"/>
  <c r="H268" i="57"/>
  <c r="H293" i="57" s="1"/>
  <c r="C320" i="59"/>
  <c r="C328" i="59"/>
  <c r="E326" i="59"/>
  <c r="H332" i="59"/>
  <c r="D327" i="59"/>
  <c r="G333" i="59"/>
  <c r="G319" i="59"/>
  <c r="F320" i="59"/>
  <c r="D333" i="59"/>
  <c r="E321" i="59"/>
  <c r="E288" i="59"/>
  <c r="E313" i="59" s="1"/>
  <c r="E363" i="59" s="1"/>
  <c r="G328" i="59"/>
  <c r="D322" i="59"/>
  <c r="C335" i="59"/>
  <c r="G320" i="59"/>
  <c r="C334" i="59"/>
  <c r="E327" i="59"/>
  <c r="H273" i="59"/>
  <c r="H298" i="59" s="1"/>
  <c r="F321" i="59"/>
  <c r="G334" i="59"/>
  <c r="D328" i="59"/>
  <c r="H360" i="59"/>
  <c r="E322" i="59"/>
  <c r="F335" i="59"/>
  <c r="H328" i="59"/>
  <c r="H296" i="59"/>
  <c r="H321" i="59" s="1"/>
  <c r="F329" i="59"/>
  <c r="G335" i="59"/>
  <c r="H308" i="57"/>
  <c r="Q17" i="48" s="1"/>
  <c r="E324" i="59"/>
  <c r="G330" i="59"/>
  <c r="D337" i="59"/>
  <c r="D324" i="59"/>
  <c r="D330" i="59"/>
  <c r="F336" i="59"/>
  <c r="D323" i="59"/>
  <c r="E323" i="59"/>
  <c r="E318" i="59"/>
  <c r="D325" i="59"/>
  <c r="F331" i="59"/>
  <c r="H337" i="59"/>
  <c r="C325" i="59"/>
  <c r="E331" i="59"/>
  <c r="E337" i="59"/>
  <c r="E336" i="59"/>
  <c r="E329" i="59"/>
  <c r="D319" i="59"/>
  <c r="E332" i="59"/>
  <c r="C319" i="59"/>
  <c r="G325" i="59"/>
  <c r="D332" i="59"/>
  <c r="C343" i="59"/>
  <c r="H348" i="57"/>
  <c r="H351" i="59"/>
  <c r="H306" i="57"/>
  <c r="O17" i="48" s="1"/>
  <c r="H294" i="59"/>
  <c r="H319" i="59" s="1"/>
  <c r="H308" i="59"/>
  <c r="Q31" i="48" s="1"/>
  <c r="H360" i="57"/>
  <c r="H213" i="57"/>
  <c r="V19" i="49"/>
  <c r="C318" i="59"/>
  <c r="G318" i="59"/>
  <c r="F319" i="59"/>
  <c r="E320" i="59"/>
  <c r="D321" i="59"/>
  <c r="C322" i="59"/>
  <c r="G322" i="59"/>
  <c r="F323" i="59"/>
  <c r="G324" i="59"/>
  <c r="F325" i="59"/>
  <c r="C326" i="59"/>
  <c r="G326" i="59"/>
  <c r="F327" i="59"/>
  <c r="E328" i="59"/>
  <c r="D329" i="59"/>
  <c r="E330" i="59"/>
  <c r="D331" i="59"/>
  <c r="C332" i="59"/>
  <c r="G332" i="59"/>
  <c r="F333" i="59"/>
  <c r="E334" i="59"/>
  <c r="D335" i="59"/>
  <c r="C336" i="59"/>
  <c r="G336" i="59"/>
  <c r="F337" i="59"/>
  <c r="G338" i="59"/>
  <c r="E319" i="59"/>
  <c r="D320" i="59"/>
  <c r="C321" i="59"/>
  <c r="G321" i="59"/>
  <c r="F322" i="59"/>
  <c r="G323" i="59"/>
  <c r="F324" i="59"/>
  <c r="E325" i="59"/>
  <c r="D326" i="59"/>
  <c r="C327" i="59"/>
  <c r="G327" i="59"/>
  <c r="F328" i="59"/>
  <c r="C329" i="59"/>
  <c r="G329" i="59"/>
  <c r="F330" i="59"/>
  <c r="G331" i="59"/>
  <c r="F332" i="59"/>
  <c r="E333" i="59"/>
  <c r="D334" i="59"/>
  <c r="H334" i="59"/>
  <c r="E335" i="59"/>
  <c r="D336" i="59"/>
  <c r="C337" i="59"/>
  <c r="D288" i="57"/>
  <c r="D313" i="57" s="1"/>
  <c r="D363" i="57" s="1"/>
  <c r="H295" i="59"/>
  <c r="D31" i="48" s="1"/>
  <c r="C333" i="59"/>
  <c r="C306" i="59"/>
  <c r="C356" i="59" s="1"/>
  <c r="H268" i="59"/>
  <c r="H293" i="59" s="1"/>
  <c r="H326" i="59"/>
  <c r="J31" i="48"/>
  <c r="H327" i="59"/>
  <c r="K31" i="48"/>
  <c r="H335" i="59"/>
  <c r="S31" i="48"/>
  <c r="T31" i="48"/>
  <c r="H329" i="59"/>
  <c r="M31" i="48"/>
  <c r="H213" i="59"/>
  <c r="H322" i="59"/>
  <c r="F31" i="48"/>
  <c r="C77" i="49"/>
  <c r="C116" i="49" s="1"/>
  <c r="V33" i="49"/>
  <c r="H274" i="59"/>
  <c r="C299" i="59"/>
  <c r="C288" i="59"/>
  <c r="C313" i="59" s="1"/>
  <c r="D318" i="59"/>
  <c r="D338" i="59"/>
  <c r="H306" i="59"/>
  <c r="H356" i="59"/>
  <c r="C330" i="59"/>
  <c r="F318" i="59"/>
  <c r="C323" i="59"/>
  <c r="F338" i="59"/>
  <c r="H355" i="59"/>
  <c r="H305" i="59"/>
  <c r="H344" i="57"/>
  <c r="H294" i="57"/>
  <c r="H346" i="57"/>
  <c r="H296" i="57"/>
  <c r="H362" i="57"/>
  <c r="H312" i="57"/>
  <c r="H351" i="57"/>
  <c r="H301" i="57"/>
  <c r="J17" i="48" s="1"/>
  <c r="C343" i="57"/>
  <c r="F338" i="57"/>
  <c r="G337" i="57"/>
  <c r="E337" i="57"/>
  <c r="C337" i="57"/>
  <c r="F336" i="57"/>
  <c r="D336" i="57"/>
  <c r="G335" i="57"/>
  <c r="E335" i="57"/>
  <c r="C335" i="57"/>
  <c r="H334" i="57"/>
  <c r="F334" i="57"/>
  <c r="D334" i="57"/>
  <c r="G333" i="57"/>
  <c r="E333" i="57"/>
  <c r="C333" i="57"/>
  <c r="H332" i="57"/>
  <c r="F332" i="57"/>
  <c r="D332" i="57"/>
  <c r="G331" i="57"/>
  <c r="E331" i="57"/>
  <c r="C331" i="57"/>
  <c r="H330" i="57"/>
  <c r="F330" i="57"/>
  <c r="D330" i="57"/>
  <c r="G329" i="57"/>
  <c r="E329" i="57"/>
  <c r="C329" i="57"/>
  <c r="H328" i="57"/>
  <c r="F328" i="57"/>
  <c r="D328" i="57"/>
  <c r="G327" i="57"/>
  <c r="E327" i="57"/>
  <c r="C327" i="57"/>
  <c r="F326" i="57"/>
  <c r="D326" i="57"/>
  <c r="G325" i="57"/>
  <c r="E325" i="57"/>
  <c r="C325" i="57"/>
  <c r="F324" i="57"/>
  <c r="D324" i="57"/>
  <c r="G323" i="57"/>
  <c r="E323" i="57"/>
  <c r="C323" i="57"/>
  <c r="H322" i="57"/>
  <c r="F322" i="57"/>
  <c r="D322" i="57"/>
  <c r="G321" i="57"/>
  <c r="E321" i="57"/>
  <c r="C321" i="57"/>
  <c r="F320" i="57"/>
  <c r="D320" i="57"/>
  <c r="G319" i="57"/>
  <c r="E319" i="57"/>
  <c r="C319" i="57"/>
  <c r="F318" i="57"/>
  <c r="D318" i="57"/>
  <c r="G338" i="57"/>
  <c r="E338" i="57"/>
  <c r="F337" i="57"/>
  <c r="D337" i="57"/>
  <c r="G336" i="57"/>
  <c r="E336" i="57"/>
  <c r="C336" i="57"/>
  <c r="H335" i="57"/>
  <c r="F335" i="57"/>
  <c r="D335" i="57"/>
  <c r="G334" i="57"/>
  <c r="E334" i="57"/>
  <c r="C334" i="57"/>
  <c r="F333" i="57"/>
  <c r="D333" i="57"/>
  <c r="G332" i="57"/>
  <c r="E332" i="57"/>
  <c r="C332" i="57"/>
  <c r="F331" i="57"/>
  <c r="D331" i="57"/>
  <c r="G330" i="57"/>
  <c r="E330" i="57"/>
  <c r="C330" i="57"/>
  <c r="F329" i="57"/>
  <c r="D329" i="57"/>
  <c r="G328" i="57"/>
  <c r="E328" i="57"/>
  <c r="C328" i="57"/>
  <c r="H327" i="57"/>
  <c r="F327" i="57"/>
  <c r="D327" i="57"/>
  <c r="G326" i="57"/>
  <c r="E326" i="57"/>
  <c r="C326" i="57"/>
  <c r="H325" i="57"/>
  <c r="F325" i="57"/>
  <c r="D325" i="57"/>
  <c r="G324" i="57"/>
  <c r="E324" i="57"/>
  <c r="C324" i="57"/>
  <c r="H323" i="57"/>
  <c r="F323" i="57"/>
  <c r="D323" i="57"/>
  <c r="G322" i="57"/>
  <c r="E322" i="57"/>
  <c r="C322" i="57"/>
  <c r="F321" i="57"/>
  <c r="D321" i="57"/>
  <c r="G320" i="57"/>
  <c r="E320" i="57"/>
  <c r="C320" i="57"/>
  <c r="F319" i="57"/>
  <c r="D319" i="57"/>
  <c r="G318" i="57"/>
  <c r="E318" i="57"/>
  <c r="C318" i="57"/>
  <c r="H354" i="57"/>
  <c r="H304" i="57"/>
  <c r="H345" i="57"/>
  <c r="H295" i="57"/>
  <c r="H361" i="57"/>
  <c r="H311" i="57"/>
  <c r="C313" i="57"/>
  <c r="C363" i="57" s="1"/>
  <c r="L39" i="56"/>
  <c r="H140" i="41"/>
  <c r="H140" i="40"/>
  <c r="H140" i="39"/>
  <c r="H140" i="38"/>
  <c r="H140" i="37"/>
  <c r="H140" i="35"/>
  <c r="H140" i="34"/>
  <c r="H140" i="33"/>
  <c r="H140" i="32"/>
  <c r="H140" i="31"/>
  <c r="H140" i="30"/>
  <c r="H140" i="29"/>
  <c r="H140" i="28"/>
  <c r="H140" i="27"/>
  <c r="H140" i="26"/>
  <c r="H140" i="25"/>
  <c r="H140" i="24"/>
  <c r="H140" i="23"/>
  <c r="H140" i="22"/>
  <c r="H140" i="21"/>
  <c r="H140" i="20"/>
  <c r="H140" i="19"/>
  <c r="H140" i="18"/>
  <c r="H140" i="17"/>
  <c r="H140" i="16"/>
  <c r="H140" i="15"/>
  <c r="H140" i="14"/>
  <c r="H140" i="12"/>
  <c r="H140" i="11"/>
  <c r="H140" i="10"/>
  <c r="H140" i="9"/>
  <c r="H162" i="41"/>
  <c r="G162" i="41"/>
  <c r="F162" i="41"/>
  <c r="E162" i="41"/>
  <c r="D162" i="41"/>
  <c r="C162" i="41"/>
  <c r="H161" i="41"/>
  <c r="G161" i="41"/>
  <c r="F161" i="41"/>
  <c r="E161" i="41"/>
  <c r="D161" i="41"/>
  <c r="C161" i="41"/>
  <c r="H160" i="41"/>
  <c r="G160" i="41"/>
  <c r="F160" i="41"/>
  <c r="E160" i="41"/>
  <c r="D160" i="41"/>
  <c r="C160" i="41"/>
  <c r="H159" i="41"/>
  <c r="G159" i="41"/>
  <c r="F159" i="41"/>
  <c r="E159" i="41"/>
  <c r="D159" i="41"/>
  <c r="C159" i="41"/>
  <c r="H158" i="41"/>
  <c r="G158" i="41"/>
  <c r="E158" i="41"/>
  <c r="D158" i="41"/>
  <c r="C158" i="41"/>
  <c r="H157" i="41"/>
  <c r="G157" i="41"/>
  <c r="F157" i="41"/>
  <c r="E157" i="41"/>
  <c r="D157" i="41"/>
  <c r="C157" i="41"/>
  <c r="H156" i="41"/>
  <c r="G156" i="41"/>
  <c r="F156" i="41"/>
  <c r="E156" i="41"/>
  <c r="D156" i="41"/>
  <c r="C156" i="41"/>
  <c r="H155" i="41"/>
  <c r="G155" i="41"/>
  <c r="F155" i="41"/>
  <c r="E155" i="41"/>
  <c r="D155" i="41"/>
  <c r="C155" i="41"/>
  <c r="H154" i="41"/>
  <c r="G154" i="41"/>
  <c r="F154" i="41"/>
  <c r="E154" i="41"/>
  <c r="D154" i="41"/>
  <c r="H153" i="41"/>
  <c r="G153" i="41"/>
  <c r="F153" i="41"/>
  <c r="E153" i="41"/>
  <c r="D153" i="41"/>
  <c r="H152" i="41"/>
  <c r="G152" i="41"/>
  <c r="F152" i="41"/>
  <c r="D152" i="41"/>
  <c r="H151" i="41"/>
  <c r="G151" i="41"/>
  <c r="F151" i="41"/>
  <c r="E151" i="41"/>
  <c r="D151" i="41"/>
  <c r="H150" i="41"/>
  <c r="G150" i="41"/>
  <c r="F150" i="41"/>
  <c r="E150" i="41"/>
  <c r="D150" i="41"/>
  <c r="H149" i="41"/>
  <c r="G149" i="41"/>
  <c r="F149" i="41"/>
  <c r="E149" i="41"/>
  <c r="D149" i="41"/>
  <c r="H148" i="41"/>
  <c r="G148" i="41"/>
  <c r="F148" i="41"/>
  <c r="E148" i="41"/>
  <c r="D148" i="41"/>
  <c r="H147" i="41"/>
  <c r="G147" i="41"/>
  <c r="F147" i="41"/>
  <c r="E147" i="41"/>
  <c r="D147" i="41"/>
  <c r="H146" i="41"/>
  <c r="G146" i="41"/>
  <c r="F146" i="41"/>
  <c r="E146" i="41"/>
  <c r="H145" i="41"/>
  <c r="G145" i="41"/>
  <c r="F145" i="41"/>
  <c r="E145" i="41"/>
  <c r="D145" i="41"/>
  <c r="G144" i="41"/>
  <c r="F144" i="41"/>
  <c r="E144" i="41"/>
  <c r="D144" i="41"/>
  <c r="H143" i="41"/>
  <c r="G143" i="41"/>
  <c r="F143" i="41"/>
  <c r="E143" i="41"/>
  <c r="D143" i="41"/>
  <c r="F110" i="41"/>
  <c r="E110" i="41"/>
  <c r="D110" i="41"/>
  <c r="F109" i="41"/>
  <c r="E109" i="41"/>
  <c r="D109" i="41"/>
  <c r="C109" i="41"/>
  <c r="F108" i="41"/>
  <c r="E108" i="41"/>
  <c r="D108" i="41"/>
  <c r="C108" i="41"/>
  <c r="F107" i="41"/>
  <c r="E107" i="41"/>
  <c r="D107" i="41"/>
  <c r="C107" i="41"/>
  <c r="F106" i="41"/>
  <c r="E106" i="41"/>
  <c r="D106" i="41"/>
  <c r="C106" i="41"/>
  <c r="F105" i="41"/>
  <c r="E105" i="41"/>
  <c r="D105" i="41"/>
  <c r="C105" i="41"/>
  <c r="F104" i="41"/>
  <c r="E104" i="41"/>
  <c r="D104" i="41"/>
  <c r="C104" i="41"/>
  <c r="F103" i="41"/>
  <c r="E103" i="41"/>
  <c r="D103" i="41"/>
  <c r="C103" i="41"/>
  <c r="E102" i="41"/>
  <c r="D102" i="41"/>
  <c r="C102" i="41"/>
  <c r="F101" i="41"/>
  <c r="E101" i="41"/>
  <c r="D101" i="41"/>
  <c r="C101" i="41"/>
  <c r="F100" i="41"/>
  <c r="E100" i="41"/>
  <c r="D100" i="41"/>
  <c r="C100" i="41"/>
  <c r="F99" i="41"/>
  <c r="E99" i="41"/>
  <c r="D99" i="41"/>
  <c r="C99" i="41"/>
  <c r="F98" i="41"/>
  <c r="E98" i="41"/>
  <c r="D98" i="41"/>
  <c r="C98" i="41"/>
  <c r="F97" i="41"/>
  <c r="E97" i="41"/>
  <c r="D97" i="41"/>
  <c r="C97" i="41"/>
  <c r="G96" i="41"/>
  <c r="F96" i="41"/>
  <c r="D96" i="41"/>
  <c r="C96" i="41"/>
  <c r="G95" i="41"/>
  <c r="F95" i="41"/>
  <c r="E95" i="41"/>
  <c r="D95" i="41"/>
  <c r="C95" i="41"/>
  <c r="G94" i="41"/>
  <c r="F94" i="41"/>
  <c r="E94" i="41"/>
  <c r="D94" i="41"/>
  <c r="C94" i="41"/>
  <c r="G93" i="41"/>
  <c r="F93" i="41"/>
  <c r="E93" i="41"/>
  <c r="D93" i="41"/>
  <c r="C93" i="41"/>
  <c r="G92" i="41"/>
  <c r="F92" i="41"/>
  <c r="E92" i="41"/>
  <c r="D92" i="41"/>
  <c r="C92" i="41"/>
  <c r="G91" i="41"/>
  <c r="F91" i="41"/>
  <c r="E91" i="41"/>
  <c r="D91" i="41"/>
  <c r="C91" i="41"/>
  <c r="H162" i="40"/>
  <c r="G162" i="40"/>
  <c r="F162" i="40"/>
  <c r="E162" i="40"/>
  <c r="D162" i="40"/>
  <c r="C162" i="40"/>
  <c r="H161" i="40"/>
  <c r="G161" i="40"/>
  <c r="F161" i="40"/>
  <c r="E161" i="40"/>
  <c r="D161" i="40"/>
  <c r="C161" i="40"/>
  <c r="H160" i="40"/>
  <c r="G160" i="40"/>
  <c r="F160" i="40"/>
  <c r="E160" i="40"/>
  <c r="D160" i="40"/>
  <c r="C160" i="40"/>
  <c r="H159" i="40"/>
  <c r="G159" i="40"/>
  <c r="F159" i="40"/>
  <c r="E159" i="40"/>
  <c r="D159" i="40"/>
  <c r="C159" i="40"/>
  <c r="H158" i="40"/>
  <c r="G158" i="40"/>
  <c r="E158" i="40"/>
  <c r="D158" i="40"/>
  <c r="C158" i="40"/>
  <c r="H157" i="40"/>
  <c r="G157" i="40"/>
  <c r="F157" i="40"/>
  <c r="E157" i="40"/>
  <c r="D157" i="40"/>
  <c r="C157" i="40"/>
  <c r="H156" i="40"/>
  <c r="G156" i="40"/>
  <c r="F156" i="40"/>
  <c r="E156" i="40"/>
  <c r="D156" i="40"/>
  <c r="C156" i="40"/>
  <c r="H155" i="40"/>
  <c r="G155" i="40"/>
  <c r="F155" i="40"/>
  <c r="E155" i="40"/>
  <c r="D155" i="40"/>
  <c r="C155" i="40"/>
  <c r="H154" i="40"/>
  <c r="G154" i="40"/>
  <c r="F154" i="40"/>
  <c r="E154" i="40"/>
  <c r="D154" i="40"/>
  <c r="H153" i="40"/>
  <c r="G153" i="40"/>
  <c r="F153" i="40"/>
  <c r="E153" i="40"/>
  <c r="D153" i="40"/>
  <c r="H152" i="40"/>
  <c r="G152" i="40"/>
  <c r="F152" i="40"/>
  <c r="D152" i="40"/>
  <c r="H151" i="40"/>
  <c r="G151" i="40"/>
  <c r="F151" i="40"/>
  <c r="E151" i="40"/>
  <c r="D151" i="40"/>
  <c r="H150" i="40"/>
  <c r="G150" i="40"/>
  <c r="F150" i="40"/>
  <c r="E150" i="40"/>
  <c r="D150" i="40"/>
  <c r="H149" i="40"/>
  <c r="G149" i="40"/>
  <c r="F149" i="40"/>
  <c r="E149" i="40"/>
  <c r="D149" i="40"/>
  <c r="H148" i="40"/>
  <c r="G148" i="40"/>
  <c r="F148" i="40"/>
  <c r="E148" i="40"/>
  <c r="D148" i="40"/>
  <c r="H147" i="40"/>
  <c r="G147" i="40"/>
  <c r="F147" i="40"/>
  <c r="E147" i="40"/>
  <c r="D147" i="40"/>
  <c r="H146" i="40"/>
  <c r="G146" i="40"/>
  <c r="F146" i="40"/>
  <c r="E146" i="40"/>
  <c r="H145" i="40"/>
  <c r="G145" i="40"/>
  <c r="F145" i="40"/>
  <c r="E145" i="40"/>
  <c r="D145" i="40"/>
  <c r="G144" i="40"/>
  <c r="F144" i="40"/>
  <c r="E144" i="40"/>
  <c r="D144" i="40"/>
  <c r="H143" i="40"/>
  <c r="G143" i="40"/>
  <c r="F143" i="40"/>
  <c r="E143" i="40"/>
  <c r="D143" i="40"/>
  <c r="F110" i="40"/>
  <c r="E110" i="40"/>
  <c r="D110" i="40"/>
  <c r="F109" i="40"/>
  <c r="E109" i="40"/>
  <c r="D109" i="40"/>
  <c r="C109" i="40"/>
  <c r="F108" i="40"/>
  <c r="E108" i="40"/>
  <c r="D108" i="40"/>
  <c r="C108" i="40"/>
  <c r="F107" i="40"/>
  <c r="E107" i="40"/>
  <c r="D107" i="40"/>
  <c r="C107" i="40"/>
  <c r="F106" i="40"/>
  <c r="E106" i="40"/>
  <c r="D106" i="40"/>
  <c r="C106" i="40"/>
  <c r="F105" i="40"/>
  <c r="E105" i="40"/>
  <c r="D105" i="40"/>
  <c r="C105" i="40"/>
  <c r="F104" i="40"/>
  <c r="E104" i="40"/>
  <c r="D104" i="40"/>
  <c r="C104" i="40"/>
  <c r="F103" i="40"/>
  <c r="E103" i="40"/>
  <c r="D103" i="40"/>
  <c r="C103" i="40"/>
  <c r="E102" i="40"/>
  <c r="D102" i="40"/>
  <c r="C102" i="40"/>
  <c r="F101" i="40"/>
  <c r="E101" i="40"/>
  <c r="D101" i="40"/>
  <c r="C101" i="40"/>
  <c r="F100" i="40"/>
  <c r="E100" i="40"/>
  <c r="D100" i="40"/>
  <c r="C100" i="40"/>
  <c r="F99" i="40"/>
  <c r="E99" i="40"/>
  <c r="D99" i="40"/>
  <c r="C99" i="40"/>
  <c r="F98" i="40"/>
  <c r="E98" i="40"/>
  <c r="D98" i="40"/>
  <c r="C98" i="40"/>
  <c r="F97" i="40"/>
  <c r="E97" i="40"/>
  <c r="D97" i="40"/>
  <c r="C97" i="40"/>
  <c r="G96" i="40"/>
  <c r="F96" i="40"/>
  <c r="D96" i="40"/>
  <c r="C96" i="40"/>
  <c r="G95" i="40"/>
  <c r="F95" i="40"/>
  <c r="E95" i="40"/>
  <c r="D95" i="40"/>
  <c r="C95" i="40"/>
  <c r="G94" i="40"/>
  <c r="F94" i="40"/>
  <c r="E94" i="40"/>
  <c r="D94" i="40"/>
  <c r="C94" i="40"/>
  <c r="G93" i="40"/>
  <c r="F93" i="40"/>
  <c r="E93" i="40"/>
  <c r="D93" i="40"/>
  <c r="C93" i="40"/>
  <c r="G92" i="40"/>
  <c r="F92" i="40"/>
  <c r="E92" i="40"/>
  <c r="D92" i="40"/>
  <c r="C92" i="40"/>
  <c r="G91" i="40"/>
  <c r="F91" i="40"/>
  <c r="E91" i="40"/>
  <c r="D91" i="40"/>
  <c r="C91" i="40"/>
  <c r="H162" i="39"/>
  <c r="G162" i="39"/>
  <c r="F162" i="39"/>
  <c r="E162" i="39"/>
  <c r="D162" i="39"/>
  <c r="C162" i="39"/>
  <c r="H161" i="39"/>
  <c r="G161" i="39"/>
  <c r="F161" i="39"/>
  <c r="E161" i="39"/>
  <c r="D161" i="39"/>
  <c r="C161" i="39"/>
  <c r="H160" i="39"/>
  <c r="G160" i="39"/>
  <c r="F160" i="39"/>
  <c r="E160" i="39"/>
  <c r="D160" i="39"/>
  <c r="C160" i="39"/>
  <c r="H159" i="39"/>
  <c r="G159" i="39"/>
  <c r="F159" i="39"/>
  <c r="E159" i="39"/>
  <c r="D159" i="39"/>
  <c r="C159" i="39"/>
  <c r="H158" i="39"/>
  <c r="G158" i="39"/>
  <c r="E158" i="39"/>
  <c r="D158" i="39"/>
  <c r="C158" i="39"/>
  <c r="H157" i="39"/>
  <c r="G157" i="39"/>
  <c r="F157" i="39"/>
  <c r="E157" i="39"/>
  <c r="D157" i="39"/>
  <c r="C157" i="39"/>
  <c r="H156" i="39"/>
  <c r="G156" i="39"/>
  <c r="F156" i="39"/>
  <c r="E156" i="39"/>
  <c r="D156" i="39"/>
  <c r="C156" i="39"/>
  <c r="H155" i="39"/>
  <c r="G155" i="39"/>
  <c r="F155" i="39"/>
  <c r="E155" i="39"/>
  <c r="D155" i="39"/>
  <c r="C155" i="39"/>
  <c r="H154" i="39"/>
  <c r="G154" i="39"/>
  <c r="F154" i="39"/>
  <c r="E154" i="39"/>
  <c r="D154" i="39"/>
  <c r="H153" i="39"/>
  <c r="G153" i="39"/>
  <c r="F153" i="39"/>
  <c r="E153" i="39"/>
  <c r="D153" i="39"/>
  <c r="H152" i="39"/>
  <c r="G152" i="39"/>
  <c r="F152" i="39"/>
  <c r="D152" i="39"/>
  <c r="H151" i="39"/>
  <c r="G151" i="39"/>
  <c r="F151" i="39"/>
  <c r="E151" i="39"/>
  <c r="D151" i="39"/>
  <c r="H150" i="39"/>
  <c r="G150" i="39"/>
  <c r="F150" i="39"/>
  <c r="E150" i="39"/>
  <c r="D150" i="39"/>
  <c r="H149" i="39"/>
  <c r="G149" i="39"/>
  <c r="F149" i="39"/>
  <c r="E149" i="39"/>
  <c r="D149" i="39"/>
  <c r="H148" i="39"/>
  <c r="G148" i="39"/>
  <c r="F148" i="39"/>
  <c r="E148" i="39"/>
  <c r="D148" i="39"/>
  <c r="H147" i="39"/>
  <c r="G147" i="39"/>
  <c r="F147" i="39"/>
  <c r="E147" i="39"/>
  <c r="D147" i="39"/>
  <c r="H146" i="39"/>
  <c r="G146" i="39"/>
  <c r="F146" i="39"/>
  <c r="E146" i="39"/>
  <c r="H145" i="39"/>
  <c r="G145" i="39"/>
  <c r="F145" i="39"/>
  <c r="E145" i="39"/>
  <c r="D145" i="39"/>
  <c r="G144" i="39"/>
  <c r="F144" i="39"/>
  <c r="E144" i="39"/>
  <c r="D144" i="39"/>
  <c r="H143" i="39"/>
  <c r="G143" i="39"/>
  <c r="F143" i="39"/>
  <c r="E143" i="39"/>
  <c r="D143" i="39"/>
  <c r="F110" i="39"/>
  <c r="E110" i="39"/>
  <c r="D110" i="39"/>
  <c r="F109" i="39"/>
  <c r="E109" i="39"/>
  <c r="D109" i="39"/>
  <c r="C109" i="39"/>
  <c r="F108" i="39"/>
  <c r="E108" i="39"/>
  <c r="D108" i="39"/>
  <c r="C108" i="39"/>
  <c r="F107" i="39"/>
  <c r="E107" i="39"/>
  <c r="D107" i="39"/>
  <c r="C107" i="39"/>
  <c r="F106" i="39"/>
  <c r="E106" i="39"/>
  <c r="D106" i="39"/>
  <c r="C106" i="39"/>
  <c r="F105" i="39"/>
  <c r="E105" i="39"/>
  <c r="D105" i="39"/>
  <c r="C105" i="39"/>
  <c r="F104" i="39"/>
  <c r="E104" i="39"/>
  <c r="D104" i="39"/>
  <c r="C104" i="39"/>
  <c r="F103" i="39"/>
  <c r="E103" i="39"/>
  <c r="D103" i="39"/>
  <c r="C103" i="39"/>
  <c r="E102" i="39"/>
  <c r="D102" i="39"/>
  <c r="C102" i="39"/>
  <c r="F101" i="39"/>
  <c r="E101" i="39"/>
  <c r="D101" i="39"/>
  <c r="C101" i="39"/>
  <c r="F100" i="39"/>
  <c r="E100" i="39"/>
  <c r="D100" i="39"/>
  <c r="C100" i="39"/>
  <c r="F99" i="39"/>
  <c r="E99" i="39"/>
  <c r="D99" i="39"/>
  <c r="C99" i="39"/>
  <c r="F98" i="39"/>
  <c r="E98" i="39"/>
  <c r="D98" i="39"/>
  <c r="C98" i="39"/>
  <c r="F97" i="39"/>
  <c r="E97" i="39"/>
  <c r="D97" i="39"/>
  <c r="C97" i="39"/>
  <c r="G96" i="39"/>
  <c r="F96" i="39"/>
  <c r="D96" i="39"/>
  <c r="C96" i="39"/>
  <c r="G95" i="39"/>
  <c r="F95" i="39"/>
  <c r="E95" i="39"/>
  <c r="D95" i="39"/>
  <c r="C95" i="39"/>
  <c r="G94" i="39"/>
  <c r="F94" i="39"/>
  <c r="E94" i="39"/>
  <c r="D94" i="39"/>
  <c r="C94" i="39"/>
  <c r="G93" i="39"/>
  <c r="F93" i="39"/>
  <c r="E93" i="39"/>
  <c r="D93" i="39"/>
  <c r="C93" i="39"/>
  <c r="G92" i="39"/>
  <c r="F92" i="39"/>
  <c r="E92" i="39"/>
  <c r="D92" i="39"/>
  <c r="C92" i="39"/>
  <c r="G91" i="39"/>
  <c r="F91" i="39"/>
  <c r="E91" i="39"/>
  <c r="D91" i="39"/>
  <c r="C91" i="39"/>
  <c r="H162" i="38"/>
  <c r="G162" i="38"/>
  <c r="F162" i="38"/>
  <c r="E162" i="38"/>
  <c r="D162" i="38"/>
  <c r="C162" i="38"/>
  <c r="H161" i="38"/>
  <c r="G161" i="38"/>
  <c r="F161" i="38"/>
  <c r="E161" i="38"/>
  <c r="D161" i="38"/>
  <c r="C161" i="38"/>
  <c r="H160" i="38"/>
  <c r="G160" i="38"/>
  <c r="F160" i="38"/>
  <c r="E160" i="38"/>
  <c r="D160" i="38"/>
  <c r="C160" i="38"/>
  <c r="H159" i="38"/>
  <c r="G159" i="38"/>
  <c r="F159" i="38"/>
  <c r="E159" i="38"/>
  <c r="D159" i="38"/>
  <c r="C159" i="38"/>
  <c r="H158" i="38"/>
  <c r="G158" i="38"/>
  <c r="E158" i="38"/>
  <c r="D158" i="38"/>
  <c r="C158" i="38"/>
  <c r="H157" i="38"/>
  <c r="G157" i="38"/>
  <c r="F157" i="38"/>
  <c r="E157" i="38"/>
  <c r="D157" i="38"/>
  <c r="C157" i="38"/>
  <c r="H156" i="38"/>
  <c r="G156" i="38"/>
  <c r="F156" i="38"/>
  <c r="E156" i="38"/>
  <c r="D156" i="38"/>
  <c r="C156" i="38"/>
  <c r="H155" i="38"/>
  <c r="G155" i="38"/>
  <c r="F155" i="38"/>
  <c r="E155" i="38"/>
  <c r="D155" i="38"/>
  <c r="C155" i="38"/>
  <c r="H154" i="38"/>
  <c r="G154" i="38"/>
  <c r="F154" i="38"/>
  <c r="E154" i="38"/>
  <c r="D154" i="38"/>
  <c r="H153" i="38"/>
  <c r="G153" i="38"/>
  <c r="F153" i="38"/>
  <c r="E153" i="38"/>
  <c r="D153" i="38"/>
  <c r="H152" i="38"/>
  <c r="G152" i="38"/>
  <c r="F152" i="38"/>
  <c r="D152" i="38"/>
  <c r="H151" i="38"/>
  <c r="G151" i="38"/>
  <c r="F151" i="38"/>
  <c r="E151" i="38"/>
  <c r="D151" i="38"/>
  <c r="H150" i="38"/>
  <c r="G150" i="38"/>
  <c r="F150" i="38"/>
  <c r="E150" i="38"/>
  <c r="D150" i="38"/>
  <c r="H149" i="38"/>
  <c r="G149" i="38"/>
  <c r="F149" i="38"/>
  <c r="E149" i="38"/>
  <c r="D149" i="38"/>
  <c r="H148" i="38"/>
  <c r="G148" i="38"/>
  <c r="F148" i="38"/>
  <c r="E148" i="38"/>
  <c r="D148" i="38"/>
  <c r="H147" i="38"/>
  <c r="G147" i="38"/>
  <c r="F147" i="38"/>
  <c r="E147" i="38"/>
  <c r="D147" i="38"/>
  <c r="H146" i="38"/>
  <c r="G146" i="38"/>
  <c r="F146" i="38"/>
  <c r="E146" i="38"/>
  <c r="H145" i="38"/>
  <c r="G145" i="38"/>
  <c r="F145" i="38"/>
  <c r="E145" i="38"/>
  <c r="D145" i="38"/>
  <c r="G144" i="38"/>
  <c r="F144" i="38"/>
  <c r="E144" i="38"/>
  <c r="D144" i="38"/>
  <c r="H143" i="38"/>
  <c r="G143" i="38"/>
  <c r="F143" i="38"/>
  <c r="E143" i="38"/>
  <c r="D143" i="38"/>
  <c r="F110" i="38"/>
  <c r="E110" i="38"/>
  <c r="D110" i="38"/>
  <c r="F109" i="38"/>
  <c r="E109" i="38"/>
  <c r="D109" i="38"/>
  <c r="C109" i="38"/>
  <c r="F108" i="38"/>
  <c r="E108" i="38"/>
  <c r="D108" i="38"/>
  <c r="C108" i="38"/>
  <c r="F107" i="38"/>
  <c r="E107" i="38"/>
  <c r="D107" i="38"/>
  <c r="C107" i="38"/>
  <c r="F106" i="38"/>
  <c r="E106" i="38"/>
  <c r="D106" i="38"/>
  <c r="C106" i="38"/>
  <c r="F105" i="38"/>
  <c r="E105" i="38"/>
  <c r="D105" i="38"/>
  <c r="C105" i="38"/>
  <c r="F104" i="38"/>
  <c r="E104" i="38"/>
  <c r="D104" i="38"/>
  <c r="C104" i="38"/>
  <c r="F103" i="38"/>
  <c r="E103" i="38"/>
  <c r="D103" i="38"/>
  <c r="C103" i="38"/>
  <c r="E102" i="38"/>
  <c r="D102" i="38"/>
  <c r="C102" i="38"/>
  <c r="F101" i="38"/>
  <c r="E101" i="38"/>
  <c r="D101" i="38"/>
  <c r="C101" i="38"/>
  <c r="F100" i="38"/>
  <c r="E100" i="38"/>
  <c r="D100" i="38"/>
  <c r="C100" i="38"/>
  <c r="F99" i="38"/>
  <c r="E99" i="38"/>
  <c r="D99" i="38"/>
  <c r="C99" i="38"/>
  <c r="F98" i="38"/>
  <c r="E98" i="38"/>
  <c r="D98" i="38"/>
  <c r="C98" i="38"/>
  <c r="F97" i="38"/>
  <c r="E97" i="38"/>
  <c r="D97" i="38"/>
  <c r="C97" i="38"/>
  <c r="G96" i="38"/>
  <c r="F96" i="38"/>
  <c r="D96" i="38"/>
  <c r="C96" i="38"/>
  <c r="G95" i="38"/>
  <c r="F95" i="38"/>
  <c r="E95" i="38"/>
  <c r="D95" i="38"/>
  <c r="C95" i="38"/>
  <c r="G94" i="38"/>
  <c r="F94" i="38"/>
  <c r="E94" i="38"/>
  <c r="D94" i="38"/>
  <c r="C94" i="38"/>
  <c r="G93" i="38"/>
  <c r="F93" i="38"/>
  <c r="E93" i="38"/>
  <c r="D93" i="38"/>
  <c r="C93" i="38"/>
  <c r="G92" i="38"/>
  <c r="F92" i="38"/>
  <c r="E92" i="38"/>
  <c r="D92" i="38"/>
  <c r="C92" i="38"/>
  <c r="G91" i="38"/>
  <c r="F91" i="38"/>
  <c r="E91" i="38"/>
  <c r="D91" i="38"/>
  <c r="C91" i="38"/>
  <c r="H162" i="37"/>
  <c r="G162" i="37"/>
  <c r="F162" i="37"/>
  <c r="E162" i="37"/>
  <c r="D162" i="37"/>
  <c r="C162" i="37"/>
  <c r="H161" i="37"/>
  <c r="G161" i="37"/>
  <c r="F161" i="37"/>
  <c r="E161" i="37"/>
  <c r="D161" i="37"/>
  <c r="C161" i="37"/>
  <c r="H160" i="37"/>
  <c r="G160" i="37"/>
  <c r="F160" i="37"/>
  <c r="E160" i="37"/>
  <c r="D160" i="37"/>
  <c r="C160" i="37"/>
  <c r="H159" i="37"/>
  <c r="G159" i="37"/>
  <c r="F159" i="37"/>
  <c r="E159" i="37"/>
  <c r="D159" i="37"/>
  <c r="C159" i="37"/>
  <c r="H158" i="37"/>
  <c r="G158" i="37"/>
  <c r="E158" i="37"/>
  <c r="D158" i="37"/>
  <c r="C158" i="37"/>
  <c r="H157" i="37"/>
  <c r="G157" i="37"/>
  <c r="F157" i="37"/>
  <c r="E157" i="37"/>
  <c r="D157" i="37"/>
  <c r="C157" i="37"/>
  <c r="H156" i="37"/>
  <c r="G156" i="37"/>
  <c r="F156" i="37"/>
  <c r="E156" i="37"/>
  <c r="D156" i="37"/>
  <c r="C156" i="37"/>
  <c r="H155" i="37"/>
  <c r="G155" i="37"/>
  <c r="F155" i="37"/>
  <c r="E155" i="37"/>
  <c r="D155" i="37"/>
  <c r="C155" i="37"/>
  <c r="H154" i="37"/>
  <c r="G154" i="37"/>
  <c r="F154" i="37"/>
  <c r="E154" i="37"/>
  <c r="D154" i="37"/>
  <c r="H153" i="37"/>
  <c r="G153" i="37"/>
  <c r="F153" i="37"/>
  <c r="E153" i="37"/>
  <c r="D153" i="37"/>
  <c r="H152" i="37"/>
  <c r="G152" i="37"/>
  <c r="F152" i="37"/>
  <c r="D152" i="37"/>
  <c r="H151" i="37"/>
  <c r="G151" i="37"/>
  <c r="F151" i="37"/>
  <c r="E151" i="37"/>
  <c r="D151" i="37"/>
  <c r="H150" i="37"/>
  <c r="G150" i="37"/>
  <c r="F150" i="37"/>
  <c r="E150" i="37"/>
  <c r="D150" i="37"/>
  <c r="H149" i="37"/>
  <c r="G149" i="37"/>
  <c r="F149" i="37"/>
  <c r="E149" i="37"/>
  <c r="D149" i="37"/>
  <c r="H148" i="37"/>
  <c r="G148" i="37"/>
  <c r="F148" i="37"/>
  <c r="E148" i="37"/>
  <c r="D148" i="37"/>
  <c r="H147" i="37"/>
  <c r="G147" i="37"/>
  <c r="F147" i="37"/>
  <c r="E147" i="37"/>
  <c r="D147" i="37"/>
  <c r="H146" i="37"/>
  <c r="G146" i="37"/>
  <c r="F146" i="37"/>
  <c r="E146" i="37"/>
  <c r="H145" i="37"/>
  <c r="G145" i="37"/>
  <c r="F145" i="37"/>
  <c r="E145" i="37"/>
  <c r="D145" i="37"/>
  <c r="G144" i="37"/>
  <c r="F144" i="37"/>
  <c r="E144" i="37"/>
  <c r="D144" i="37"/>
  <c r="H143" i="37"/>
  <c r="G143" i="37"/>
  <c r="F143" i="37"/>
  <c r="E143" i="37"/>
  <c r="D143" i="37"/>
  <c r="F110" i="37"/>
  <c r="E110" i="37"/>
  <c r="D110" i="37"/>
  <c r="F109" i="37"/>
  <c r="E109" i="37"/>
  <c r="D109" i="37"/>
  <c r="C109" i="37"/>
  <c r="F108" i="37"/>
  <c r="E108" i="37"/>
  <c r="D108" i="37"/>
  <c r="C108" i="37"/>
  <c r="F107" i="37"/>
  <c r="E107" i="37"/>
  <c r="D107" i="37"/>
  <c r="C107" i="37"/>
  <c r="F106" i="37"/>
  <c r="E106" i="37"/>
  <c r="D106" i="37"/>
  <c r="C106" i="37"/>
  <c r="F105" i="37"/>
  <c r="E105" i="37"/>
  <c r="D105" i="37"/>
  <c r="C105" i="37"/>
  <c r="F104" i="37"/>
  <c r="E104" i="37"/>
  <c r="D104" i="37"/>
  <c r="C104" i="37"/>
  <c r="F103" i="37"/>
  <c r="E103" i="37"/>
  <c r="D103" i="37"/>
  <c r="C103" i="37"/>
  <c r="E102" i="37"/>
  <c r="D102" i="37"/>
  <c r="C102" i="37"/>
  <c r="F101" i="37"/>
  <c r="E101" i="37"/>
  <c r="D101" i="37"/>
  <c r="C101" i="37"/>
  <c r="F100" i="37"/>
  <c r="E100" i="37"/>
  <c r="D100" i="37"/>
  <c r="C100" i="37"/>
  <c r="F99" i="37"/>
  <c r="E99" i="37"/>
  <c r="D99" i="37"/>
  <c r="C99" i="37"/>
  <c r="F98" i="37"/>
  <c r="E98" i="37"/>
  <c r="D98" i="37"/>
  <c r="C98" i="37"/>
  <c r="F97" i="37"/>
  <c r="E97" i="37"/>
  <c r="D97" i="37"/>
  <c r="C97" i="37"/>
  <c r="G96" i="37"/>
  <c r="F96" i="37"/>
  <c r="D96" i="37"/>
  <c r="C96" i="37"/>
  <c r="G95" i="37"/>
  <c r="F95" i="37"/>
  <c r="E95" i="37"/>
  <c r="D95" i="37"/>
  <c r="C95" i="37"/>
  <c r="G94" i="37"/>
  <c r="F94" i="37"/>
  <c r="E94" i="37"/>
  <c r="D94" i="37"/>
  <c r="C94" i="37"/>
  <c r="G93" i="37"/>
  <c r="F93" i="37"/>
  <c r="E93" i="37"/>
  <c r="D93" i="37"/>
  <c r="C93" i="37"/>
  <c r="G92" i="37"/>
  <c r="F92" i="37"/>
  <c r="E92" i="37"/>
  <c r="D92" i="37"/>
  <c r="C92" i="37"/>
  <c r="G91" i="37"/>
  <c r="F91" i="37"/>
  <c r="E91" i="37"/>
  <c r="D91" i="37"/>
  <c r="C91" i="37"/>
  <c r="H162" i="35"/>
  <c r="G162" i="35"/>
  <c r="F162" i="35"/>
  <c r="E162" i="35"/>
  <c r="D162" i="35"/>
  <c r="C162" i="35"/>
  <c r="H161" i="35"/>
  <c r="G161" i="35"/>
  <c r="F161" i="35"/>
  <c r="E161" i="35"/>
  <c r="D161" i="35"/>
  <c r="C161" i="35"/>
  <c r="H160" i="35"/>
  <c r="G160" i="35"/>
  <c r="F160" i="35"/>
  <c r="E160" i="35"/>
  <c r="D160" i="35"/>
  <c r="C160" i="35"/>
  <c r="H159" i="35"/>
  <c r="G159" i="35"/>
  <c r="F159" i="35"/>
  <c r="E159" i="35"/>
  <c r="D159" i="35"/>
  <c r="C159" i="35"/>
  <c r="H158" i="35"/>
  <c r="G158" i="35"/>
  <c r="E158" i="35"/>
  <c r="D158" i="35"/>
  <c r="C158" i="35"/>
  <c r="H157" i="35"/>
  <c r="G157" i="35"/>
  <c r="F157" i="35"/>
  <c r="E157" i="35"/>
  <c r="D157" i="35"/>
  <c r="C157" i="35"/>
  <c r="H156" i="35"/>
  <c r="G156" i="35"/>
  <c r="F156" i="35"/>
  <c r="E156" i="35"/>
  <c r="D156" i="35"/>
  <c r="C156" i="35"/>
  <c r="H155" i="35"/>
  <c r="G155" i="35"/>
  <c r="F155" i="35"/>
  <c r="E155" i="35"/>
  <c r="D155" i="35"/>
  <c r="C155" i="35"/>
  <c r="H154" i="35"/>
  <c r="G154" i="35"/>
  <c r="F154" i="35"/>
  <c r="E154" i="35"/>
  <c r="D154" i="35"/>
  <c r="H153" i="35"/>
  <c r="G153" i="35"/>
  <c r="F153" i="35"/>
  <c r="E153" i="35"/>
  <c r="D153" i="35"/>
  <c r="H152" i="35"/>
  <c r="G152" i="35"/>
  <c r="F152" i="35"/>
  <c r="D152" i="35"/>
  <c r="H151" i="35"/>
  <c r="G151" i="35"/>
  <c r="F151" i="35"/>
  <c r="E151" i="35"/>
  <c r="D151" i="35"/>
  <c r="H150" i="35"/>
  <c r="G150" i="35"/>
  <c r="F150" i="35"/>
  <c r="E150" i="35"/>
  <c r="D150" i="35"/>
  <c r="H149" i="35"/>
  <c r="G149" i="35"/>
  <c r="F149" i="35"/>
  <c r="E149" i="35"/>
  <c r="D149" i="35"/>
  <c r="H148" i="35"/>
  <c r="G148" i="35"/>
  <c r="F148" i="35"/>
  <c r="E148" i="35"/>
  <c r="D148" i="35"/>
  <c r="H147" i="35"/>
  <c r="G147" i="35"/>
  <c r="F147" i="35"/>
  <c r="E147" i="35"/>
  <c r="D147" i="35"/>
  <c r="H146" i="35"/>
  <c r="G146" i="35"/>
  <c r="F146" i="35"/>
  <c r="E146" i="35"/>
  <c r="H145" i="35"/>
  <c r="G145" i="35"/>
  <c r="F145" i="35"/>
  <c r="E145" i="35"/>
  <c r="D145" i="35"/>
  <c r="G144" i="35"/>
  <c r="F144" i="35"/>
  <c r="E144" i="35"/>
  <c r="D144" i="35"/>
  <c r="H143" i="35"/>
  <c r="G143" i="35"/>
  <c r="F143" i="35"/>
  <c r="E143" i="35"/>
  <c r="D143" i="35"/>
  <c r="F110" i="35"/>
  <c r="E110" i="35"/>
  <c r="D110" i="35"/>
  <c r="F109" i="35"/>
  <c r="E109" i="35"/>
  <c r="D109" i="35"/>
  <c r="C109" i="35"/>
  <c r="F108" i="35"/>
  <c r="E108" i="35"/>
  <c r="D108" i="35"/>
  <c r="C108" i="35"/>
  <c r="F107" i="35"/>
  <c r="E107" i="35"/>
  <c r="D107" i="35"/>
  <c r="C107" i="35"/>
  <c r="F106" i="35"/>
  <c r="E106" i="35"/>
  <c r="D106" i="35"/>
  <c r="C106" i="35"/>
  <c r="F105" i="35"/>
  <c r="E105" i="35"/>
  <c r="D105" i="35"/>
  <c r="C105" i="35"/>
  <c r="F104" i="35"/>
  <c r="E104" i="35"/>
  <c r="D104" i="35"/>
  <c r="C104" i="35"/>
  <c r="F103" i="35"/>
  <c r="E103" i="35"/>
  <c r="D103" i="35"/>
  <c r="C103" i="35"/>
  <c r="E102" i="35"/>
  <c r="D102" i="35"/>
  <c r="C102" i="35"/>
  <c r="F101" i="35"/>
  <c r="E101" i="35"/>
  <c r="D101" i="35"/>
  <c r="C101" i="35"/>
  <c r="F100" i="35"/>
  <c r="E100" i="35"/>
  <c r="D100" i="35"/>
  <c r="C100" i="35"/>
  <c r="F99" i="35"/>
  <c r="E99" i="35"/>
  <c r="D99" i="35"/>
  <c r="C99" i="35"/>
  <c r="F98" i="35"/>
  <c r="E98" i="35"/>
  <c r="D98" i="35"/>
  <c r="C98" i="35"/>
  <c r="F97" i="35"/>
  <c r="E97" i="35"/>
  <c r="D97" i="35"/>
  <c r="C97" i="35"/>
  <c r="G96" i="35"/>
  <c r="F96" i="35"/>
  <c r="D96" i="35"/>
  <c r="C96" i="35"/>
  <c r="G95" i="35"/>
  <c r="F95" i="35"/>
  <c r="E95" i="35"/>
  <c r="D95" i="35"/>
  <c r="C95" i="35"/>
  <c r="G94" i="35"/>
  <c r="F94" i="35"/>
  <c r="E94" i="35"/>
  <c r="D94" i="35"/>
  <c r="C94" i="35"/>
  <c r="G93" i="35"/>
  <c r="F93" i="35"/>
  <c r="E93" i="35"/>
  <c r="D93" i="35"/>
  <c r="C93" i="35"/>
  <c r="G92" i="35"/>
  <c r="F92" i="35"/>
  <c r="E92" i="35"/>
  <c r="D92" i="35"/>
  <c r="C92" i="35"/>
  <c r="G91" i="35"/>
  <c r="F91" i="35"/>
  <c r="E91" i="35"/>
  <c r="D91" i="35"/>
  <c r="C91" i="35"/>
  <c r="G162" i="34"/>
  <c r="F162" i="34"/>
  <c r="E162" i="34"/>
  <c r="D162" i="34"/>
  <c r="C162" i="34"/>
  <c r="G161" i="34"/>
  <c r="F161" i="34"/>
  <c r="E161" i="34"/>
  <c r="D161" i="34"/>
  <c r="C161" i="34"/>
  <c r="G160" i="34"/>
  <c r="F160" i="34"/>
  <c r="E160" i="34"/>
  <c r="D160" i="34"/>
  <c r="C160" i="34"/>
  <c r="G159" i="34"/>
  <c r="F159" i="34"/>
  <c r="E159" i="34"/>
  <c r="D159" i="34"/>
  <c r="C159" i="34"/>
  <c r="G158" i="34"/>
  <c r="E158" i="34"/>
  <c r="D158" i="34"/>
  <c r="C158" i="34"/>
  <c r="G157" i="34"/>
  <c r="F157" i="34"/>
  <c r="E157" i="34"/>
  <c r="D157" i="34"/>
  <c r="C157" i="34"/>
  <c r="G156" i="34"/>
  <c r="F156" i="34"/>
  <c r="E156" i="34"/>
  <c r="D156" i="34"/>
  <c r="C156" i="34"/>
  <c r="G155" i="34"/>
  <c r="F155" i="34"/>
  <c r="E155" i="34"/>
  <c r="D155" i="34"/>
  <c r="C155" i="34"/>
  <c r="G154" i="34"/>
  <c r="F154" i="34"/>
  <c r="E154" i="34"/>
  <c r="D154" i="34"/>
  <c r="G153" i="34"/>
  <c r="F153" i="34"/>
  <c r="E153" i="34"/>
  <c r="D153" i="34"/>
  <c r="G152" i="34"/>
  <c r="F152" i="34"/>
  <c r="D152" i="34"/>
  <c r="G151" i="34"/>
  <c r="F151" i="34"/>
  <c r="E151" i="34"/>
  <c r="D151" i="34"/>
  <c r="G150" i="34"/>
  <c r="F150" i="34"/>
  <c r="E150" i="34"/>
  <c r="D150" i="34"/>
  <c r="G149" i="34"/>
  <c r="F149" i="34"/>
  <c r="E149" i="34"/>
  <c r="D149" i="34"/>
  <c r="G148" i="34"/>
  <c r="F148" i="34"/>
  <c r="E148" i="34"/>
  <c r="D148" i="34"/>
  <c r="G147" i="34"/>
  <c r="F147" i="34"/>
  <c r="E147" i="34"/>
  <c r="D147" i="34"/>
  <c r="G146" i="34"/>
  <c r="F146" i="34"/>
  <c r="E146" i="34"/>
  <c r="G145" i="34"/>
  <c r="F145" i="34"/>
  <c r="E145" i="34"/>
  <c r="D145" i="34"/>
  <c r="G144" i="34"/>
  <c r="F144" i="34"/>
  <c r="E144" i="34"/>
  <c r="D144" i="34"/>
  <c r="G143" i="34"/>
  <c r="F143" i="34"/>
  <c r="E143" i="34"/>
  <c r="D143" i="34"/>
  <c r="H162" i="33"/>
  <c r="G162" i="33"/>
  <c r="F162" i="33"/>
  <c r="E162" i="33"/>
  <c r="D162" i="33"/>
  <c r="C162" i="33"/>
  <c r="H161" i="33"/>
  <c r="G161" i="33"/>
  <c r="F161" i="33"/>
  <c r="E161" i="33"/>
  <c r="D161" i="33"/>
  <c r="C161" i="33"/>
  <c r="H160" i="33"/>
  <c r="G160" i="33"/>
  <c r="F160" i="33"/>
  <c r="E160" i="33"/>
  <c r="D160" i="33"/>
  <c r="C160" i="33"/>
  <c r="H159" i="33"/>
  <c r="G159" i="33"/>
  <c r="F159" i="33"/>
  <c r="E159" i="33"/>
  <c r="D159" i="33"/>
  <c r="C159" i="33"/>
  <c r="H158" i="33"/>
  <c r="G158" i="33"/>
  <c r="E158" i="33"/>
  <c r="D158" i="33"/>
  <c r="C158" i="33"/>
  <c r="H157" i="33"/>
  <c r="G157" i="33"/>
  <c r="F157" i="33"/>
  <c r="E157" i="33"/>
  <c r="D157" i="33"/>
  <c r="C157" i="33"/>
  <c r="H156" i="33"/>
  <c r="G156" i="33"/>
  <c r="F156" i="33"/>
  <c r="E156" i="33"/>
  <c r="D156" i="33"/>
  <c r="C156" i="33"/>
  <c r="H155" i="33"/>
  <c r="G155" i="33"/>
  <c r="F155" i="33"/>
  <c r="E155" i="33"/>
  <c r="D155" i="33"/>
  <c r="C155" i="33"/>
  <c r="H154" i="33"/>
  <c r="G154" i="33"/>
  <c r="F154" i="33"/>
  <c r="E154" i="33"/>
  <c r="D154" i="33"/>
  <c r="H153" i="33"/>
  <c r="G153" i="33"/>
  <c r="F153" i="33"/>
  <c r="E153" i="33"/>
  <c r="D153" i="33"/>
  <c r="H152" i="33"/>
  <c r="G152" i="33"/>
  <c r="F152" i="33"/>
  <c r="D152" i="33"/>
  <c r="H151" i="33"/>
  <c r="G151" i="33"/>
  <c r="F151" i="33"/>
  <c r="E151" i="33"/>
  <c r="D151" i="33"/>
  <c r="H150" i="33"/>
  <c r="G150" i="33"/>
  <c r="F150" i="33"/>
  <c r="E150" i="33"/>
  <c r="D150" i="33"/>
  <c r="H149" i="33"/>
  <c r="G149" i="33"/>
  <c r="F149" i="33"/>
  <c r="E149" i="33"/>
  <c r="D149" i="33"/>
  <c r="H148" i="33"/>
  <c r="G148" i="33"/>
  <c r="F148" i="33"/>
  <c r="E148" i="33"/>
  <c r="D148" i="33"/>
  <c r="H147" i="33"/>
  <c r="G147" i="33"/>
  <c r="F147" i="33"/>
  <c r="E147" i="33"/>
  <c r="D147" i="33"/>
  <c r="H146" i="33"/>
  <c r="G146" i="33"/>
  <c r="F146" i="33"/>
  <c r="E146" i="33"/>
  <c r="H145" i="33"/>
  <c r="G145" i="33"/>
  <c r="F145" i="33"/>
  <c r="E145" i="33"/>
  <c r="D145" i="33"/>
  <c r="G144" i="33"/>
  <c r="F144" i="33"/>
  <c r="E144" i="33"/>
  <c r="D144" i="33"/>
  <c r="H143" i="33"/>
  <c r="G143" i="33"/>
  <c r="F143" i="33"/>
  <c r="E143" i="33"/>
  <c r="D143" i="33"/>
  <c r="F110" i="33"/>
  <c r="E110" i="33"/>
  <c r="D110" i="33"/>
  <c r="F109" i="33"/>
  <c r="E109" i="33"/>
  <c r="D109" i="33"/>
  <c r="C109" i="33"/>
  <c r="F108" i="33"/>
  <c r="E108" i="33"/>
  <c r="D108" i="33"/>
  <c r="C108" i="33"/>
  <c r="F107" i="33"/>
  <c r="E107" i="33"/>
  <c r="D107" i="33"/>
  <c r="C107" i="33"/>
  <c r="F106" i="33"/>
  <c r="E106" i="33"/>
  <c r="D106" i="33"/>
  <c r="C106" i="33"/>
  <c r="F105" i="33"/>
  <c r="E105" i="33"/>
  <c r="D105" i="33"/>
  <c r="C105" i="33"/>
  <c r="F104" i="33"/>
  <c r="E104" i="33"/>
  <c r="D104" i="33"/>
  <c r="C104" i="33"/>
  <c r="F103" i="33"/>
  <c r="E103" i="33"/>
  <c r="D103" i="33"/>
  <c r="C103" i="33"/>
  <c r="E102" i="33"/>
  <c r="D102" i="33"/>
  <c r="C102" i="33"/>
  <c r="F101" i="33"/>
  <c r="E101" i="33"/>
  <c r="D101" i="33"/>
  <c r="C101" i="33"/>
  <c r="F100" i="33"/>
  <c r="E100" i="33"/>
  <c r="D100" i="33"/>
  <c r="C100" i="33"/>
  <c r="F99" i="33"/>
  <c r="E99" i="33"/>
  <c r="D99" i="33"/>
  <c r="C99" i="33"/>
  <c r="F98" i="33"/>
  <c r="E98" i="33"/>
  <c r="D98" i="33"/>
  <c r="C98" i="33"/>
  <c r="F97" i="33"/>
  <c r="E97" i="33"/>
  <c r="D97" i="33"/>
  <c r="C97" i="33"/>
  <c r="G96" i="33"/>
  <c r="F96" i="33"/>
  <c r="D96" i="33"/>
  <c r="C96" i="33"/>
  <c r="G95" i="33"/>
  <c r="F95" i="33"/>
  <c r="E95" i="33"/>
  <c r="D95" i="33"/>
  <c r="C95" i="33"/>
  <c r="G94" i="33"/>
  <c r="F94" i="33"/>
  <c r="E94" i="33"/>
  <c r="D94" i="33"/>
  <c r="C94" i="33"/>
  <c r="G93" i="33"/>
  <c r="F93" i="33"/>
  <c r="E93" i="33"/>
  <c r="D93" i="33"/>
  <c r="C93" i="33"/>
  <c r="G92" i="33"/>
  <c r="F92" i="33"/>
  <c r="E92" i="33"/>
  <c r="D92" i="33"/>
  <c r="C92" i="33"/>
  <c r="G91" i="33"/>
  <c r="F91" i="33"/>
  <c r="E91" i="33"/>
  <c r="D91" i="33"/>
  <c r="C91" i="33"/>
  <c r="H162" i="32"/>
  <c r="G162" i="32"/>
  <c r="F162" i="32"/>
  <c r="E162" i="32"/>
  <c r="D162" i="32"/>
  <c r="C162" i="32"/>
  <c r="H161" i="32"/>
  <c r="G161" i="32"/>
  <c r="F161" i="32"/>
  <c r="E161" i="32"/>
  <c r="D161" i="32"/>
  <c r="C161" i="32"/>
  <c r="H160" i="32"/>
  <c r="G160" i="32"/>
  <c r="F160" i="32"/>
  <c r="E160" i="32"/>
  <c r="D160" i="32"/>
  <c r="C160" i="32"/>
  <c r="H159" i="32"/>
  <c r="G159" i="32"/>
  <c r="F159" i="32"/>
  <c r="E159" i="32"/>
  <c r="D159" i="32"/>
  <c r="C159" i="32"/>
  <c r="H158" i="32"/>
  <c r="G158" i="32"/>
  <c r="E158" i="32"/>
  <c r="D158" i="32"/>
  <c r="C158" i="32"/>
  <c r="H157" i="32"/>
  <c r="G157" i="32"/>
  <c r="F157" i="32"/>
  <c r="E157" i="32"/>
  <c r="D157" i="32"/>
  <c r="C157" i="32"/>
  <c r="H156" i="32"/>
  <c r="G156" i="32"/>
  <c r="F156" i="32"/>
  <c r="E156" i="32"/>
  <c r="D156" i="32"/>
  <c r="C156" i="32"/>
  <c r="H155" i="32"/>
  <c r="G155" i="32"/>
  <c r="F155" i="32"/>
  <c r="E155" i="32"/>
  <c r="D155" i="32"/>
  <c r="C155" i="32"/>
  <c r="H154" i="32"/>
  <c r="G154" i="32"/>
  <c r="F154" i="32"/>
  <c r="E154" i="32"/>
  <c r="D154" i="32"/>
  <c r="H153" i="32"/>
  <c r="G153" i="32"/>
  <c r="F153" i="32"/>
  <c r="E153" i="32"/>
  <c r="D153" i="32"/>
  <c r="H152" i="32"/>
  <c r="G152" i="32"/>
  <c r="F152" i="32"/>
  <c r="D152" i="32"/>
  <c r="H151" i="32"/>
  <c r="G151" i="32"/>
  <c r="F151" i="32"/>
  <c r="E151" i="32"/>
  <c r="D151" i="32"/>
  <c r="H150" i="32"/>
  <c r="G150" i="32"/>
  <c r="F150" i="32"/>
  <c r="E150" i="32"/>
  <c r="D150" i="32"/>
  <c r="H149" i="32"/>
  <c r="G149" i="32"/>
  <c r="F149" i="32"/>
  <c r="E149" i="32"/>
  <c r="D149" i="32"/>
  <c r="H148" i="32"/>
  <c r="G148" i="32"/>
  <c r="F148" i="32"/>
  <c r="E148" i="32"/>
  <c r="D148" i="32"/>
  <c r="H147" i="32"/>
  <c r="G147" i="32"/>
  <c r="F147" i="32"/>
  <c r="E147" i="32"/>
  <c r="D147" i="32"/>
  <c r="H146" i="32"/>
  <c r="G146" i="32"/>
  <c r="F146" i="32"/>
  <c r="E146" i="32"/>
  <c r="H145" i="32"/>
  <c r="G145" i="32"/>
  <c r="F145" i="32"/>
  <c r="E145" i="32"/>
  <c r="D145" i="32"/>
  <c r="G144" i="32"/>
  <c r="F144" i="32"/>
  <c r="E144" i="32"/>
  <c r="D144" i="32"/>
  <c r="H143" i="32"/>
  <c r="G143" i="32"/>
  <c r="F143" i="32"/>
  <c r="E143" i="32"/>
  <c r="D143" i="32"/>
  <c r="F110" i="32"/>
  <c r="E110" i="32"/>
  <c r="D110" i="32"/>
  <c r="F109" i="32"/>
  <c r="E109" i="32"/>
  <c r="D109" i="32"/>
  <c r="C109" i="32"/>
  <c r="F108" i="32"/>
  <c r="E108" i="32"/>
  <c r="D108" i="32"/>
  <c r="C108" i="32"/>
  <c r="F107" i="32"/>
  <c r="E107" i="32"/>
  <c r="D107" i="32"/>
  <c r="C107" i="32"/>
  <c r="F106" i="32"/>
  <c r="E106" i="32"/>
  <c r="D106" i="32"/>
  <c r="C106" i="32"/>
  <c r="F105" i="32"/>
  <c r="E105" i="32"/>
  <c r="D105" i="32"/>
  <c r="C105" i="32"/>
  <c r="F104" i="32"/>
  <c r="E104" i="32"/>
  <c r="D104" i="32"/>
  <c r="C104" i="32"/>
  <c r="F103" i="32"/>
  <c r="E103" i="32"/>
  <c r="D103" i="32"/>
  <c r="C103" i="32"/>
  <c r="E102" i="32"/>
  <c r="D102" i="32"/>
  <c r="C102" i="32"/>
  <c r="F101" i="32"/>
  <c r="E101" i="32"/>
  <c r="D101" i="32"/>
  <c r="C101" i="32"/>
  <c r="F100" i="32"/>
  <c r="E100" i="32"/>
  <c r="D100" i="32"/>
  <c r="C100" i="32"/>
  <c r="F99" i="32"/>
  <c r="E99" i="32"/>
  <c r="D99" i="32"/>
  <c r="C99" i="32"/>
  <c r="F98" i="32"/>
  <c r="E98" i="32"/>
  <c r="D98" i="32"/>
  <c r="C98" i="32"/>
  <c r="F97" i="32"/>
  <c r="E97" i="32"/>
  <c r="D97" i="32"/>
  <c r="C97" i="32"/>
  <c r="G96" i="32"/>
  <c r="F96" i="32"/>
  <c r="D96" i="32"/>
  <c r="C96" i="32"/>
  <c r="G95" i="32"/>
  <c r="F95" i="32"/>
  <c r="E95" i="32"/>
  <c r="D95" i="32"/>
  <c r="C95" i="32"/>
  <c r="G94" i="32"/>
  <c r="F94" i="32"/>
  <c r="E94" i="32"/>
  <c r="D94" i="32"/>
  <c r="C94" i="32"/>
  <c r="G93" i="32"/>
  <c r="F93" i="32"/>
  <c r="E93" i="32"/>
  <c r="D93" i="32"/>
  <c r="C93" i="32"/>
  <c r="G92" i="32"/>
  <c r="F92" i="32"/>
  <c r="E92" i="32"/>
  <c r="D92" i="32"/>
  <c r="C92" i="32"/>
  <c r="G91" i="32"/>
  <c r="F91" i="32"/>
  <c r="E91" i="32"/>
  <c r="D91" i="32"/>
  <c r="C91" i="32"/>
  <c r="H162" i="31"/>
  <c r="G162" i="31"/>
  <c r="F162" i="31"/>
  <c r="E162" i="31"/>
  <c r="D162" i="31"/>
  <c r="C162" i="31"/>
  <c r="H161" i="31"/>
  <c r="G161" i="31"/>
  <c r="F161" i="31"/>
  <c r="E161" i="31"/>
  <c r="D161" i="31"/>
  <c r="C161" i="31"/>
  <c r="H160" i="31"/>
  <c r="G160" i="31"/>
  <c r="F160" i="31"/>
  <c r="E160" i="31"/>
  <c r="D160" i="31"/>
  <c r="C160" i="31"/>
  <c r="H159" i="31"/>
  <c r="G159" i="31"/>
  <c r="F159" i="31"/>
  <c r="E159" i="31"/>
  <c r="D159" i="31"/>
  <c r="C159" i="31"/>
  <c r="H158" i="31"/>
  <c r="G158" i="31"/>
  <c r="E158" i="31"/>
  <c r="D158" i="31"/>
  <c r="C158" i="31"/>
  <c r="H157" i="31"/>
  <c r="G157" i="31"/>
  <c r="F157" i="31"/>
  <c r="E157" i="31"/>
  <c r="D157" i="31"/>
  <c r="C157" i="31"/>
  <c r="H156" i="31"/>
  <c r="G156" i="31"/>
  <c r="F156" i="31"/>
  <c r="E156" i="31"/>
  <c r="D156" i="31"/>
  <c r="C156" i="31"/>
  <c r="H155" i="31"/>
  <c r="G155" i="31"/>
  <c r="F155" i="31"/>
  <c r="E155" i="31"/>
  <c r="D155" i="31"/>
  <c r="C155" i="31"/>
  <c r="H154" i="31"/>
  <c r="G154" i="31"/>
  <c r="F154" i="31"/>
  <c r="E154" i="31"/>
  <c r="D154" i="31"/>
  <c r="H153" i="31"/>
  <c r="G153" i="31"/>
  <c r="F153" i="31"/>
  <c r="E153" i="31"/>
  <c r="D153" i="31"/>
  <c r="H152" i="31"/>
  <c r="G152" i="31"/>
  <c r="F152" i="31"/>
  <c r="D152" i="31"/>
  <c r="H151" i="31"/>
  <c r="G151" i="31"/>
  <c r="F151" i="31"/>
  <c r="E151" i="31"/>
  <c r="D151" i="31"/>
  <c r="H150" i="31"/>
  <c r="G150" i="31"/>
  <c r="F150" i="31"/>
  <c r="E150" i="31"/>
  <c r="D150" i="31"/>
  <c r="H149" i="31"/>
  <c r="G149" i="31"/>
  <c r="F149" i="31"/>
  <c r="E149" i="31"/>
  <c r="D149" i="31"/>
  <c r="H148" i="31"/>
  <c r="G148" i="31"/>
  <c r="F148" i="31"/>
  <c r="E148" i="31"/>
  <c r="D148" i="31"/>
  <c r="H147" i="31"/>
  <c r="G147" i="31"/>
  <c r="F147" i="31"/>
  <c r="E147" i="31"/>
  <c r="D147" i="31"/>
  <c r="H146" i="31"/>
  <c r="G146" i="31"/>
  <c r="F146" i="31"/>
  <c r="E146" i="31"/>
  <c r="H145" i="31"/>
  <c r="G145" i="31"/>
  <c r="F145" i="31"/>
  <c r="E145" i="31"/>
  <c r="D145" i="31"/>
  <c r="G144" i="31"/>
  <c r="F144" i="31"/>
  <c r="E144" i="31"/>
  <c r="D144" i="31"/>
  <c r="H143" i="31"/>
  <c r="G143" i="31"/>
  <c r="F143" i="31"/>
  <c r="E143" i="31"/>
  <c r="D143" i="31"/>
  <c r="H162" i="29"/>
  <c r="G162" i="29"/>
  <c r="F162" i="29"/>
  <c r="E162" i="29"/>
  <c r="D162" i="29"/>
  <c r="C162" i="29"/>
  <c r="H161" i="29"/>
  <c r="G161" i="29"/>
  <c r="F161" i="29"/>
  <c r="E161" i="29"/>
  <c r="D161" i="29"/>
  <c r="C161" i="29"/>
  <c r="H160" i="29"/>
  <c r="G160" i="29"/>
  <c r="F160" i="29"/>
  <c r="E160" i="29"/>
  <c r="D160" i="29"/>
  <c r="C160" i="29"/>
  <c r="H159" i="29"/>
  <c r="G159" i="29"/>
  <c r="F159" i="29"/>
  <c r="E159" i="29"/>
  <c r="D159" i="29"/>
  <c r="C159" i="29"/>
  <c r="H158" i="29"/>
  <c r="G158" i="29"/>
  <c r="E158" i="29"/>
  <c r="D158" i="29"/>
  <c r="C158" i="29"/>
  <c r="H157" i="29"/>
  <c r="G157" i="29"/>
  <c r="F157" i="29"/>
  <c r="E157" i="29"/>
  <c r="D157" i="29"/>
  <c r="C157" i="29"/>
  <c r="H156" i="29"/>
  <c r="G156" i="29"/>
  <c r="F156" i="29"/>
  <c r="E156" i="29"/>
  <c r="D156" i="29"/>
  <c r="C156" i="29"/>
  <c r="H155" i="29"/>
  <c r="G155" i="29"/>
  <c r="F155" i="29"/>
  <c r="E155" i="29"/>
  <c r="D155" i="29"/>
  <c r="C155" i="29"/>
  <c r="H154" i="29"/>
  <c r="G154" i="29"/>
  <c r="F154" i="29"/>
  <c r="E154" i="29"/>
  <c r="D154" i="29"/>
  <c r="H153" i="29"/>
  <c r="G153" i="29"/>
  <c r="F153" i="29"/>
  <c r="E153" i="29"/>
  <c r="D153" i="29"/>
  <c r="H152" i="29"/>
  <c r="G152" i="29"/>
  <c r="F152" i="29"/>
  <c r="D152" i="29"/>
  <c r="H151" i="29"/>
  <c r="G151" i="29"/>
  <c r="F151" i="29"/>
  <c r="E151" i="29"/>
  <c r="D151" i="29"/>
  <c r="H150" i="29"/>
  <c r="G150" i="29"/>
  <c r="F150" i="29"/>
  <c r="E150" i="29"/>
  <c r="D150" i="29"/>
  <c r="H149" i="29"/>
  <c r="G149" i="29"/>
  <c r="F149" i="29"/>
  <c r="E149" i="29"/>
  <c r="D149" i="29"/>
  <c r="H148" i="29"/>
  <c r="G148" i="29"/>
  <c r="F148" i="29"/>
  <c r="E148" i="29"/>
  <c r="D148" i="29"/>
  <c r="H147" i="29"/>
  <c r="G147" i="29"/>
  <c r="F147" i="29"/>
  <c r="E147" i="29"/>
  <c r="D147" i="29"/>
  <c r="H146" i="29"/>
  <c r="G146" i="29"/>
  <c r="F146" i="29"/>
  <c r="E146" i="29"/>
  <c r="H145" i="29"/>
  <c r="G145" i="29"/>
  <c r="F145" i="29"/>
  <c r="E145" i="29"/>
  <c r="D145" i="29"/>
  <c r="G144" i="29"/>
  <c r="F144" i="29"/>
  <c r="E144" i="29"/>
  <c r="D144" i="29"/>
  <c r="H143" i="29"/>
  <c r="G143" i="29"/>
  <c r="F143" i="29"/>
  <c r="E143" i="29"/>
  <c r="D143" i="29"/>
  <c r="F110" i="29"/>
  <c r="E110" i="29"/>
  <c r="D110" i="29"/>
  <c r="F109" i="29"/>
  <c r="E109" i="29"/>
  <c r="D109" i="29"/>
  <c r="C109" i="29"/>
  <c r="F108" i="29"/>
  <c r="E108" i="29"/>
  <c r="D108" i="29"/>
  <c r="C108" i="29"/>
  <c r="F107" i="29"/>
  <c r="E107" i="29"/>
  <c r="D107" i="29"/>
  <c r="C107" i="29"/>
  <c r="F106" i="29"/>
  <c r="E106" i="29"/>
  <c r="D106" i="29"/>
  <c r="C106" i="29"/>
  <c r="F105" i="29"/>
  <c r="E105" i="29"/>
  <c r="D105" i="29"/>
  <c r="C105" i="29"/>
  <c r="F104" i="29"/>
  <c r="E104" i="29"/>
  <c r="D104" i="29"/>
  <c r="C104" i="29"/>
  <c r="F103" i="29"/>
  <c r="E103" i="29"/>
  <c r="D103" i="29"/>
  <c r="C103" i="29"/>
  <c r="E102" i="29"/>
  <c r="D102" i="29"/>
  <c r="C102" i="29"/>
  <c r="F101" i="29"/>
  <c r="E101" i="29"/>
  <c r="D101" i="29"/>
  <c r="C101" i="29"/>
  <c r="F100" i="29"/>
  <c r="E100" i="29"/>
  <c r="D100" i="29"/>
  <c r="C100" i="29"/>
  <c r="F99" i="29"/>
  <c r="E99" i="29"/>
  <c r="D99" i="29"/>
  <c r="C99" i="29"/>
  <c r="F98" i="29"/>
  <c r="E98" i="29"/>
  <c r="D98" i="29"/>
  <c r="C98" i="29"/>
  <c r="F97" i="29"/>
  <c r="E97" i="29"/>
  <c r="D97" i="29"/>
  <c r="C97" i="29"/>
  <c r="G96" i="29"/>
  <c r="F96" i="29"/>
  <c r="D96" i="29"/>
  <c r="C96" i="29"/>
  <c r="G95" i="29"/>
  <c r="F95" i="29"/>
  <c r="E95" i="29"/>
  <c r="D95" i="29"/>
  <c r="C95" i="29"/>
  <c r="G94" i="29"/>
  <c r="F94" i="29"/>
  <c r="E94" i="29"/>
  <c r="D94" i="29"/>
  <c r="C94" i="29"/>
  <c r="G93" i="29"/>
  <c r="F93" i="29"/>
  <c r="E93" i="29"/>
  <c r="D93" i="29"/>
  <c r="C93" i="29"/>
  <c r="G92" i="29"/>
  <c r="F92" i="29"/>
  <c r="E92" i="29"/>
  <c r="D92" i="29"/>
  <c r="C92" i="29"/>
  <c r="G91" i="29"/>
  <c r="F91" i="29"/>
  <c r="E91" i="29"/>
  <c r="D91" i="29"/>
  <c r="C91" i="29"/>
  <c r="F110" i="28"/>
  <c r="E110" i="28"/>
  <c r="D110" i="28"/>
  <c r="F109" i="28"/>
  <c r="E109" i="28"/>
  <c r="D109" i="28"/>
  <c r="C109" i="28"/>
  <c r="F108" i="28"/>
  <c r="E108" i="28"/>
  <c r="D108" i="28"/>
  <c r="C108" i="28"/>
  <c r="F107" i="28"/>
  <c r="E107" i="28"/>
  <c r="D107" i="28"/>
  <c r="C107" i="28"/>
  <c r="F106" i="28"/>
  <c r="E106" i="28"/>
  <c r="D106" i="28"/>
  <c r="C106" i="28"/>
  <c r="F105" i="28"/>
  <c r="E105" i="28"/>
  <c r="D105" i="28"/>
  <c r="C105" i="28"/>
  <c r="F104" i="28"/>
  <c r="E104" i="28"/>
  <c r="D104" i="28"/>
  <c r="C104" i="28"/>
  <c r="F103" i="28"/>
  <c r="E103" i="28"/>
  <c r="D103" i="28"/>
  <c r="C103" i="28"/>
  <c r="E102" i="28"/>
  <c r="D102" i="28"/>
  <c r="C102" i="28"/>
  <c r="F101" i="28"/>
  <c r="E101" i="28"/>
  <c r="D101" i="28"/>
  <c r="C101" i="28"/>
  <c r="F100" i="28"/>
  <c r="E100" i="28"/>
  <c r="D100" i="28"/>
  <c r="C100" i="28"/>
  <c r="F99" i="28"/>
  <c r="E99" i="28"/>
  <c r="D99" i="28"/>
  <c r="C99" i="28"/>
  <c r="F98" i="28"/>
  <c r="E98" i="28"/>
  <c r="D98" i="28"/>
  <c r="C98" i="28"/>
  <c r="F97" i="28"/>
  <c r="E97" i="28"/>
  <c r="D97" i="28"/>
  <c r="C97" i="28"/>
  <c r="G96" i="28"/>
  <c r="F96" i="28"/>
  <c r="D96" i="28"/>
  <c r="C96" i="28"/>
  <c r="G95" i="28"/>
  <c r="F95" i="28"/>
  <c r="E95" i="28"/>
  <c r="D95" i="28"/>
  <c r="C95" i="28"/>
  <c r="G94" i="28"/>
  <c r="F94" i="28"/>
  <c r="E94" i="28"/>
  <c r="D94" i="28"/>
  <c r="C94" i="28"/>
  <c r="G93" i="28"/>
  <c r="F93" i="28"/>
  <c r="E93" i="28"/>
  <c r="D93" i="28"/>
  <c r="C93" i="28"/>
  <c r="G92" i="28"/>
  <c r="F92" i="28"/>
  <c r="E92" i="28"/>
  <c r="D92" i="28"/>
  <c r="C92" i="28"/>
  <c r="G91" i="28"/>
  <c r="F91" i="28"/>
  <c r="E91" i="28"/>
  <c r="D91" i="28"/>
  <c r="C91" i="28"/>
  <c r="H162" i="27"/>
  <c r="G162" i="27"/>
  <c r="F162" i="27"/>
  <c r="E162" i="27"/>
  <c r="D162" i="27"/>
  <c r="C162" i="27"/>
  <c r="H161" i="27"/>
  <c r="G161" i="27"/>
  <c r="F161" i="27"/>
  <c r="E161" i="27"/>
  <c r="D161" i="27"/>
  <c r="C161" i="27"/>
  <c r="H160" i="27"/>
  <c r="G160" i="27"/>
  <c r="F160" i="27"/>
  <c r="E160" i="27"/>
  <c r="D160" i="27"/>
  <c r="C160" i="27"/>
  <c r="H159" i="27"/>
  <c r="G159" i="27"/>
  <c r="F159" i="27"/>
  <c r="E159" i="27"/>
  <c r="D159" i="27"/>
  <c r="C159" i="27"/>
  <c r="H158" i="27"/>
  <c r="G158" i="27"/>
  <c r="E158" i="27"/>
  <c r="D158" i="27"/>
  <c r="C158" i="27"/>
  <c r="H157" i="27"/>
  <c r="G157" i="27"/>
  <c r="F157" i="27"/>
  <c r="E157" i="27"/>
  <c r="D157" i="27"/>
  <c r="C157" i="27"/>
  <c r="H156" i="27"/>
  <c r="G156" i="27"/>
  <c r="F156" i="27"/>
  <c r="E156" i="27"/>
  <c r="D156" i="27"/>
  <c r="C156" i="27"/>
  <c r="H155" i="27"/>
  <c r="G155" i="27"/>
  <c r="F155" i="27"/>
  <c r="E155" i="27"/>
  <c r="D155" i="27"/>
  <c r="C155" i="27"/>
  <c r="H154" i="27"/>
  <c r="G154" i="27"/>
  <c r="F154" i="27"/>
  <c r="E154" i="27"/>
  <c r="D154" i="27"/>
  <c r="H153" i="27"/>
  <c r="G153" i="27"/>
  <c r="F153" i="27"/>
  <c r="E153" i="27"/>
  <c r="D153" i="27"/>
  <c r="H152" i="27"/>
  <c r="G152" i="27"/>
  <c r="F152" i="27"/>
  <c r="D152" i="27"/>
  <c r="H151" i="27"/>
  <c r="G151" i="27"/>
  <c r="F151" i="27"/>
  <c r="E151" i="27"/>
  <c r="D151" i="27"/>
  <c r="H150" i="27"/>
  <c r="G150" i="27"/>
  <c r="F150" i="27"/>
  <c r="E150" i="27"/>
  <c r="D150" i="27"/>
  <c r="H149" i="27"/>
  <c r="G149" i="27"/>
  <c r="F149" i="27"/>
  <c r="E149" i="27"/>
  <c r="D149" i="27"/>
  <c r="H148" i="27"/>
  <c r="G148" i="27"/>
  <c r="F148" i="27"/>
  <c r="E148" i="27"/>
  <c r="D148" i="27"/>
  <c r="H147" i="27"/>
  <c r="G147" i="27"/>
  <c r="F147" i="27"/>
  <c r="E147" i="27"/>
  <c r="D147" i="27"/>
  <c r="H146" i="27"/>
  <c r="G146" i="27"/>
  <c r="F146" i="27"/>
  <c r="E146" i="27"/>
  <c r="H145" i="27"/>
  <c r="G145" i="27"/>
  <c r="F145" i="27"/>
  <c r="E145" i="27"/>
  <c r="D145" i="27"/>
  <c r="G144" i="27"/>
  <c r="F144" i="27"/>
  <c r="E144" i="27"/>
  <c r="D144" i="27"/>
  <c r="H143" i="27"/>
  <c r="G143" i="27"/>
  <c r="F143" i="27"/>
  <c r="E143" i="27"/>
  <c r="D143" i="27"/>
  <c r="F110" i="27"/>
  <c r="E110" i="27"/>
  <c r="D110" i="27"/>
  <c r="F109" i="27"/>
  <c r="E109" i="27"/>
  <c r="D109" i="27"/>
  <c r="C109" i="27"/>
  <c r="F108" i="27"/>
  <c r="E108" i="27"/>
  <c r="D108" i="27"/>
  <c r="C108" i="27"/>
  <c r="F107" i="27"/>
  <c r="E107" i="27"/>
  <c r="D107" i="27"/>
  <c r="C107" i="27"/>
  <c r="F106" i="27"/>
  <c r="E106" i="27"/>
  <c r="D106" i="27"/>
  <c r="C106" i="27"/>
  <c r="F105" i="27"/>
  <c r="E105" i="27"/>
  <c r="D105" i="27"/>
  <c r="C105" i="27"/>
  <c r="F104" i="27"/>
  <c r="E104" i="27"/>
  <c r="D104" i="27"/>
  <c r="C104" i="27"/>
  <c r="F103" i="27"/>
  <c r="E103" i="27"/>
  <c r="D103" i="27"/>
  <c r="C103" i="27"/>
  <c r="E102" i="27"/>
  <c r="D102" i="27"/>
  <c r="C102" i="27"/>
  <c r="F101" i="27"/>
  <c r="E101" i="27"/>
  <c r="D101" i="27"/>
  <c r="C101" i="27"/>
  <c r="F100" i="27"/>
  <c r="E100" i="27"/>
  <c r="D100" i="27"/>
  <c r="C100" i="27"/>
  <c r="F99" i="27"/>
  <c r="E99" i="27"/>
  <c r="D99" i="27"/>
  <c r="C99" i="27"/>
  <c r="F98" i="27"/>
  <c r="E98" i="27"/>
  <c r="D98" i="27"/>
  <c r="C98" i="27"/>
  <c r="F97" i="27"/>
  <c r="E97" i="27"/>
  <c r="D97" i="27"/>
  <c r="C97" i="27"/>
  <c r="G96" i="27"/>
  <c r="F96" i="27"/>
  <c r="D96" i="27"/>
  <c r="C96" i="27"/>
  <c r="G95" i="27"/>
  <c r="F95" i="27"/>
  <c r="E95" i="27"/>
  <c r="D95" i="27"/>
  <c r="C95" i="27"/>
  <c r="G94" i="27"/>
  <c r="F94" i="27"/>
  <c r="E94" i="27"/>
  <c r="D94" i="27"/>
  <c r="C94" i="27"/>
  <c r="G93" i="27"/>
  <c r="F93" i="27"/>
  <c r="E93" i="27"/>
  <c r="D93" i="27"/>
  <c r="C93" i="27"/>
  <c r="G92" i="27"/>
  <c r="F92" i="27"/>
  <c r="E92" i="27"/>
  <c r="D92" i="27"/>
  <c r="C92" i="27"/>
  <c r="G91" i="27"/>
  <c r="F91" i="27"/>
  <c r="E91" i="27"/>
  <c r="D91" i="27"/>
  <c r="C91" i="27"/>
  <c r="H162" i="26"/>
  <c r="G162" i="26"/>
  <c r="F162" i="26"/>
  <c r="E162" i="26"/>
  <c r="D162" i="26"/>
  <c r="C162" i="26"/>
  <c r="H161" i="26"/>
  <c r="G161" i="26"/>
  <c r="F161" i="26"/>
  <c r="E161" i="26"/>
  <c r="D161" i="26"/>
  <c r="C161" i="26"/>
  <c r="H160" i="26"/>
  <c r="G160" i="26"/>
  <c r="F160" i="26"/>
  <c r="E160" i="26"/>
  <c r="D160" i="26"/>
  <c r="C160" i="26"/>
  <c r="H159" i="26"/>
  <c r="G159" i="26"/>
  <c r="F159" i="26"/>
  <c r="E159" i="26"/>
  <c r="D159" i="26"/>
  <c r="C159" i="26"/>
  <c r="H158" i="26"/>
  <c r="G158" i="26"/>
  <c r="E158" i="26"/>
  <c r="D158" i="26"/>
  <c r="C158" i="26"/>
  <c r="H157" i="26"/>
  <c r="G157" i="26"/>
  <c r="F157" i="26"/>
  <c r="E157" i="26"/>
  <c r="D157" i="26"/>
  <c r="C157" i="26"/>
  <c r="H156" i="26"/>
  <c r="G156" i="26"/>
  <c r="F156" i="26"/>
  <c r="E156" i="26"/>
  <c r="D156" i="26"/>
  <c r="C156" i="26"/>
  <c r="H155" i="26"/>
  <c r="G155" i="26"/>
  <c r="F155" i="26"/>
  <c r="E155" i="26"/>
  <c r="D155" i="26"/>
  <c r="C155" i="26"/>
  <c r="H154" i="26"/>
  <c r="G154" i="26"/>
  <c r="F154" i="26"/>
  <c r="E154" i="26"/>
  <c r="D154" i="26"/>
  <c r="H153" i="26"/>
  <c r="G153" i="26"/>
  <c r="F153" i="26"/>
  <c r="E153" i="26"/>
  <c r="D153" i="26"/>
  <c r="H152" i="26"/>
  <c r="G152" i="26"/>
  <c r="F152" i="26"/>
  <c r="D152" i="26"/>
  <c r="H151" i="26"/>
  <c r="G151" i="26"/>
  <c r="F151" i="26"/>
  <c r="E151" i="26"/>
  <c r="D151" i="26"/>
  <c r="H150" i="26"/>
  <c r="G150" i="26"/>
  <c r="F150" i="26"/>
  <c r="E150" i="26"/>
  <c r="D150" i="26"/>
  <c r="H149" i="26"/>
  <c r="G149" i="26"/>
  <c r="F149" i="26"/>
  <c r="E149" i="26"/>
  <c r="D149" i="26"/>
  <c r="H148" i="26"/>
  <c r="G148" i="26"/>
  <c r="F148" i="26"/>
  <c r="E148" i="26"/>
  <c r="D148" i="26"/>
  <c r="H147" i="26"/>
  <c r="G147" i="26"/>
  <c r="F147" i="26"/>
  <c r="E147" i="26"/>
  <c r="D147" i="26"/>
  <c r="H146" i="26"/>
  <c r="G146" i="26"/>
  <c r="F146" i="26"/>
  <c r="E146" i="26"/>
  <c r="H145" i="26"/>
  <c r="G145" i="26"/>
  <c r="F145" i="26"/>
  <c r="E145" i="26"/>
  <c r="D145" i="26"/>
  <c r="G144" i="26"/>
  <c r="F144" i="26"/>
  <c r="E144" i="26"/>
  <c r="D144" i="26"/>
  <c r="H143" i="26"/>
  <c r="G143" i="26"/>
  <c r="F143" i="26"/>
  <c r="E143" i="26"/>
  <c r="D143" i="26"/>
  <c r="F110" i="26"/>
  <c r="E110" i="26"/>
  <c r="D110" i="26"/>
  <c r="F109" i="26"/>
  <c r="E109" i="26"/>
  <c r="D109" i="26"/>
  <c r="C109" i="26"/>
  <c r="F108" i="26"/>
  <c r="E108" i="26"/>
  <c r="D108" i="26"/>
  <c r="C108" i="26"/>
  <c r="F107" i="26"/>
  <c r="E107" i="26"/>
  <c r="D107" i="26"/>
  <c r="C107" i="26"/>
  <c r="F106" i="26"/>
  <c r="E106" i="26"/>
  <c r="D106" i="26"/>
  <c r="C106" i="26"/>
  <c r="F105" i="26"/>
  <c r="E105" i="26"/>
  <c r="D105" i="26"/>
  <c r="C105" i="26"/>
  <c r="F104" i="26"/>
  <c r="E104" i="26"/>
  <c r="D104" i="26"/>
  <c r="C104" i="26"/>
  <c r="F103" i="26"/>
  <c r="E103" i="26"/>
  <c r="D103" i="26"/>
  <c r="C103" i="26"/>
  <c r="E102" i="26"/>
  <c r="D102" i="26"/>
  <c r="C102" i="26"/>
  <c r="F101" i="26"/>
  <c r="E101" i="26"/>
  <c r="D101" i="26"/>
  <c r="C101" i="26"/>
  <c r="F100" i="26"/>
  <c r="E100" i="26"/>
  <c r="D100" i="26"/>
  <c r="C100" i="26"/>
  <c r="F99" i="26"/>
  <c r="E99" i="26"/>
  <c r="D99" i="26"/>
  <c r="C99" i="26"/>
  <c r="F98" i="26"/>
  <c r="E98" i="26"/>
  <c r="D98" i="26"/>
  <c r="C98" i="26"/>
  <c r="F97" i="26"/>
  <c r="E97" i="26"/>
  <c r="D97" i="26"/>
  <c r="C97" i="26"/>
  <c r="G96" i="26"/>
  <c r="F96" i="26"/>
  <c r="D96" i="26"/>
  <c r="C96" i="26"/>
  <c r="G95" i="26"/>
  <c r="F95" i="26"/>
  <c r="E95" i="26"/>
  <c r="D95" i="26"/>
  <c r="C95" i="26"/>
  <c r="G94" i="26"/>
  <c r="F94" i="26"/>
  <c r="E94" i="26"/>
  <c r="D94" i="26"/>
  <c r="C94" i="26"/>
  <c r="G93" i="26"/>
  <c r="F93" i="26"/>
  <c r="E93" i="26"/>
  <c r="D93" i="26"/>
  <c r="C93" i="26"/>
  <c r="G92" i="26"/>
  <c r="F92" i="26"/>
  <c r="E92" i="26"/>
  <c r="D92" i="26"/>
  <c r="C92" i="26"/>
  <c r="G91" i="26"/>
  <c r="F91" i="26"/>
  <c r="E91" i="26"/>
  <c r="D91" i="26"/>
  <c r="C91" i="26"/>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H153" i="25"/>
  <c r="G153" i="25"/>
  <c r="F153" i="25"/>
  <c r="E153" i="25"/>
  <c r="D153" i="25"/>
  <c r="H152" i="25"/>
  <c r="G152" i="25"/>
  <c r="F152" i="25"/>
  <c r="D152" i="25"/>
  <c r="H151" i="25"/>
  <c r="G151" i="25"/>
  <c r="F151" i="25"/>
  <c r="E151" i="25"/>
  <c r="D151" i="25"/>
  <c r="H150" i="25"/>
  <c r="G150" i="25"/>
  <c r="F150" i="25"/>
  <c r="E150" i="25"/>
  <c r="D150" i="25"/>
  <c r="H149" i="25"/>
  <c r="G149" i="25"/>
  <c r="F149" i="25"/>
  <c r="E149" i="25"/>
  <c r="D149" i="25"/>
  <c r="H148" i="25"/>
  <c r="G148" i="25"/>
  <c r="F148" i="25"/>
  <c r="E148" i="25"/>
  <c r="D148" i="25"/>
  <c r="H147" i="25"/>
  <c r="G147" i="25"/>
  <c r="F147" i="25"/>
  <c r="E147" i="25"/>
  <c r="D147" i="25"/>
  <c r="H146" i="25"/>
  <c r="G146" i="25"/>
  <c r="F146" i="25"/>
  <c r="E146" i="25"/>
  <c r="H145" i="25"/>
  <c r="G145" i="25"/>
  <c r="F145" i="25"/>
  <c r="E145" i="25"/>
  <c r="D145" i="25"/>
  <c r="G144" i="25"/>
  <c r="F144" i="25"/>
  <c r="E144" i="25"/>
  <c r="D144" i="25"/>
  <c r="H143" i="25"/>
  <c r="G143" i="25"/>
  <c r="F143" i="25"/>
  <c r="E143" i="25"/>
  <c r="D143" i="25"/>
  <c r="F110" i="25"/>
  <c r="E110" i="25"/>
  <c r="D110" i="25"/>
  <c r="F109" i="25"/>
  <c r="E109" i="25"/>
  <c r="D109" i="25"/>
  <c r="C109" i="25"/>
  <c r="F108" i="25"/>
  <c r="E108" i="25"/>
  <c r="D108" i="25"/>
  <c r="C108" i="25"/>
  <c r="F107" i="25"/>
  <c r="E107" i="25"/>
  <c r="D107" i="25"/>
  <c r="C107" i="25"/>
  <c r="F106" i="25"/>
  <c r="E106" i="25"/>
  <c r="D106" i="25"/>
  <c r="C106" i="25"/>
  <c r="F105" i="25"/>
  <c r="E105" i="25"/>
  <c r="D105" i="25"/>
  <c r="C105" i="25"/>
  <c r="F104" i="25"/>
  <c r="E104" i="25"/>
  <c r="D104" i="25"/>
  <c r="C104" i="25"/>
  <c r="F103" i="25"/>
  <c r="E103" i="25"/>
  <c r="D103" i="25"/>
  <c r="C103" i="25"/>
  <c r="E102" i="25"/>
  <c r="D102" i="25"/>
  <c r="C102" i="25"/>
  <c r="F101" i="25"/>
  <c r="E101" i="25"/>
  <c r="D101" i="25"/>
  <c r="C101" i="25"/>
  <c r="F100" i="25"/>
  <c r="E100" i="25"/>
  <c r="D100" i="25"/>
  <c r="C100" i="25"/>
  <c r="F99" i="25"/>
  <c r="E99" i="25"/>
  <c r="D99" i="25"/>
  <c r="C99" i="25"/>
  <c r="F98" i="25"/>
  <c r="E98" i="25"/>
  <c r="D98" i="25"/>
  <c r="C98" i="25"/>
  <c r="F97" i="25"/>
  <c r="E97" i="25"/>
  <c r="D97" i="25"/>
  <c r="C97" i="25"/>
  <c r="G96" i="25"/>
  <c r="F96" i="25"/>
  <c r="D96" i="25"/>
  <c r="C96" i="25"/>
  <c r="G95" i="25"/>
  <c r="F95" i="25"/>
  <c r="E95" i="25"/>
  <c r="D95" i="25"/>
  <c r="C95" i="25"/>
  <c r="G94" i="25"/>
  <c r="F94" i="25"/>
  <c r="E94" i="25"/>
  <c r="D94" i="25"/>
  <c r="C94" i="25"/>
  <c r="G93" i="25"/>
  <c r="F93" i="25"/>
  <c r="E93" i="25"/>
  <c r="D93" i="25"/>
  <c r="C93" i="25"/>
  <c r="G92" i="25"/>
  <c r="F92" i="25"/>
  <c r="E92" i="25"/>
  <c r="D92" i="25"/>
  <c r="C92" i="25"/>
  <c r="G91" i="25"/>
  <c r="F91" i="25"/>
  <c r="E91" i="25"/>
  <c r="D91" i="25"/>
  <c r="C91" i="25"/>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H153" i="24"/>
  <c r="G153" i="24"/>
  <c r="F153" i="24"/>
  <c r="E153" i="24"/>
  <c r="D153" i="24"/>
  <c r="H152" i="24"/>
  <c r="G152" i="24"/>
  <c r="F152" i="24"/>
  <c r="D152" i="24"/>
  <c r="H151" i="24"/>
  <c r="G151" i="24"/>
  <c r="F151" i="24"/>
  <c r="E151" i="24"/>
  <c r="D151" i="24"/>
  <c r="H150" i="24"/>
  <c r="G150" i="24"/>
  <c r="F150" i="24"/>
  <c r="E150" i="24"/>
  <c r="D150" i="24"/>
  <c r="H149" i="24"/>
  <c r="G149" i="24"/>
  <c r="F149" i="24"/>
  <c r="E149" i="24"/>
  <c r="D149" i="24"/>
  <c r="H148" i="24"/>
  <c r="G148" i="24"/>
  <c r="F148" i="24"/>
  <c r="E148" i="24"/>
  <c r="D148" i="24"/>
  <c r="H147" i="24"/>
  <c r="G147" i="24"/>
  <c r="F147" i="24"/>
  <c r="E147" i="24"/>
  <c r="D147" i="24"/>
  <c r="H146" i="24"/>
  <c r="G146" i="24"/>
  <c r="F146" i="24"/>
  <c r="E146" i="24"/>
  <c r="H145" i="24"/>
  <c r="G145" i="24"/>
  <c r="F145" i="24"/>
  <c r="E145" i="24"/>
  <c r="D145" i="24"/>
  <c r="G144" i="24"/>
  <c r="F144" i="24"/>
  <c r="E144" i="24"/>
  <c r="D144" i="24"/>
  <c r="H143" i="24"/>
  <c r="G143" i="24"/>
  <c r="F143" i="24"/>
  <c r="E143" i="24"/>
  <c r="D143" i="24"/>
  <c r="F110" i="24"/>
  <c r="E110" i="24"/>
  <c r="D110" i="24"/>
  <c r="F109" i="24"/>
  <c r="E109" i="24"/>
  <c r="D109" i="24"/>
  <c r="C109" i="24"/>
  <c r="F108" i="24"/>
  <c r="E108" i="24"/>
  <c r="D108" i="24"/>
  <c r="C108" i="24"/>
  <c r="F107" i="24"/>
  <c r="E107" i="24"/>
  <c r="D107" i="24"/>
  <c r="C107" i="24"/>
  <c r="F106" i="24"/>
  <c r="E106" i="24"/>
  <c r="D106" i="24"/>
  <c r="C106" i="24"/>
  <c r="F105" i="24"/>
  <c r="E105" i="24"/>
  <c r="D105" i="24"/>
  <c r="C105" i="24"/>
  <c r="F104" i="24"/>
  <c r="E104" i="24"/>
  <c r="D104" i="24"/>
  <c r="C104" i="24"/>
  <c r="F103" i="24"/>
  <c r="E103" i="24"/>
  <c r="D103" i="24"/>
  <c r="C103" i="24"/>
  <c r="E102" i="24"/>
  <c r="D102" i="24"/>
  <c r="C102" i="24"/>
  <c r="F101" i="24"/>
  <c r="E101" i="24"/>
  <c r="D101" i="24"/>
  <c r="C101" i="24"/>
  <c r="F100" i="24"/>
  <c r="E100" i="24"/>
  <c r="D100" i="24"/>
  <c r="C100" i="24"/>
  <c r="F99" i="24"/>
  <c r="E99" i="24"/>
  <c r="D99" i="24"/>
  <c r="C99" i="24"/>
  <c r="F98" i="24"/>
  <c r="E98" i="24"/>
  <c r="D98" i="24"/>
  <c r="C98" i="24"/>
  <c r="F97" i="24"/>
  <c r="E97" i="24"/>
  <c r="D97" i="24"/>
  <c r="C97" i="24"/>
  <c r="G96" i="24"/>
  <c r="F96" i="24"/>
  <c r="D96" i="24"/>
  <c r="C96" i="24"/>
  <c r="G95" i="24"/>
  <c r="F95" i="24"/>
  <c r="E95" i="24"/>
  <c r="D95" i="24"/>
  <c r="C95" i="24"/>
  <c r="G94" i="24"/>
  <c r="F94" i="24"/>
  <c r="E94" i="24"/>
  <c r="D94" i="24"/>
  <c r="C94" i="24"/>
  <c r="G93" i="24"/>
  <c r="F93" i="24"/>
  <c r="E93" i="24"/>
  <c r="D93" i="24"/>
  <c r="C93" i="24"/>
  <c r="G92" i="24"/>
  <c r="F92" i="24"/>
  <c r="E92" i="24"/>
  <c r="D92" i="24"/>
  <c r="C92" i="24"/>
  <c r="G91" i="24"/>
  <c r="F91" i="24"/>
  <c r="E91" i="24"/>
  <c r="D91" i="24"/>
  <c r="C91" i="24"/>
  <c r="H162" i="23"/>
  <c r="G162" i="23"/>
  <c r="F162" i="23"/>
  <c r="E162" i="23"/>
  <c r="D162" i="23"/>
  <c r="C162" i="23"/>
  <c r="H161" i="23"/>
  <c r="G161" i="23"/>
  <c r="F161" i="23"/>
  <c r="E161" i="23"/>
  <c r="D161" i="23"/>
  <c r="C161" i="23"/>
  <c r="H160" i="23"/>
  <c r="G160" i="23"/>
  <c r="F160" i="23"/>
  <c r="E160" i="23"/>
  <c r="D160" i="23"/>
  <c r="C160" i="23"/>
  <c r="H159" i="23"/>
  <c r="G159" i="23"/>
  <c r="F159" i="23"/>
  <c r="E159" i="23"/>
  <c r="D159" i="23"/>
  <c r="C159" i="23"/>
  <c r="H158" i="23"/>
  <c r="G158" i="23"/>
  <c r="E158" i="23"/>
  <c r="D158" i="23"/>
  <c r="C158" i="23"/>
  <c r="H157" i="23"/>
  <c r="G157" i="23"/>
  <c r="F157" i="23"/>
  <c r="E157" i="23"/>
  <c r="D157" i="23"/>
  <c r="C157" i="23"/>
  <c r="H156" i="23"/>
  <c r="G156" i="23"/>
  <c r="F156" i="23"/>
  <c r="E156" i="23"/>
  <c r="D156" i="23"/>
  <c r="C156" i="23"/>
  <c r="H155" i="23"/>
  <c r="G155" i="23"/>
  <c r="F155" i="23"/>
  <c r="E155" i="23"/>
  <c r="D155" i="23"/>
  <c r="C155" i="23"/>
  <c r="H154" i="23"/>
  <c r="G154" i="23"/>
  <c r="F154" i="23"/>
  <c r="E154" i="23"/>
  <c r="D154" i="23"/>
  <c r="H153" i="23"/>
  <c r="G153" i="23"/>
  <c r="F153" i="23"/>
  <c r="E153" i="23"/>
  <c r="D153" i="23"/>
  <c r="H152" i="23"/>
  <c r="G152" i="23"/>
  <c r="F152" i="23"/>
  <c r="D152" i="23"/>
  <c r="H151" i="23"/>
  <c r="G151" i="23"/>
  <c r="F151" i="23"/>
  <c r="E151" i="23"/>
  <c r="D151" i="23"/>
  <c r="H150" i="23"/>
  <c r="G150" i="23"/>
  <c r="F150" i="23"/>
  <c r="E150" i="23"/>
  <c r="D150" i="23"/>
  <c r="H149" i="23"/>
  <c r="G149" i="23"/>
  <c r="F149" i="23"/>
  <c r="E149" i="23"/>
  <c r="D149" i="23"/>
  <c r="H148" i="23"/>
  <c r="G148" i="23"/>
  <c r="F148" i="23"/>
  <c r="E148" i="23"/>
  <c r="D148" i="23"/>
  <c r="H147" i="23"/>
  <c r="G147" i="23"/>
  <c r="F147" i="23"/>
  <c r="E147" i="23"/>
  <c r="D147" i="23"/>
  <c r="H146" i="23"/>
  <c r="G146" i="23"/>
  <c r="F146" i="23"/>
  <c r="E146" i="23"/>
  <c r="H145" i="23"/>
  <c r="G145" i="23"/>
  <c r="F145" i="23"/>
  <c r="E145" i="23"/>
  <c r="D145" i="23"/>
  <c r="G144" i="23"/>
  <c r="F144" i="23"/>
  <c r="E144" i="23"/>
  <c r="D144" i="23"/>
  <c r="H143" i="23"/>
  <c r="G143" i="23"/>
  <c r="F143" i="23"/>
  <c r="E143" i="23"/>
  <c r="D143" i="23"/>
  <c r="F110" i="23"/>
  <c r="E110" i="23"/>
  <c r="D110" i="23"/>
  <c r="F109" i="23"/>
  <c r="E109" i="23"/>
  <c r="D109" i="23"/>
  <c r="C109" i="23"/>
  <c r="F108" i="23"/>
  <c r="E108" i="23"/>
  <c r="D108" i="23"/>
  <c r="C108" i="23"/>
  <c r="F107" i="23"/>
  <c r="E107" i="23"/>
  <c r="D107" i="23"/>
  <c r="C107" i="23"/>
  <c r="F106" i="23"/>
  <c r="E106" i="23"/>
  <c r="D106" i="23"/>
  <c r="C106" i="23"/>
  <c r="F105" i="23"/>
  <c r="E105" i="23"/>
  <c r="D105" i="23"/>
  <c r="C105" i="23"/>
  <c r="F104" i="23"/>
  <c r="E104" i="23"/>
  <c r="D104" i="23"/>
  <c r="C104" i="23"/>
  <c r="F103" i="23"/>
  <c r="E103" i="23"/>
  <c r="D103" i="23"/>
  <c r="C103" i="23"/>
  <c r="E102" i="23"/>
  <c r="D102" i="23"/>
  <c r="C102" i="23"/>
  <c r="F101" i="23"/>
  <c r="E101" i="23"/>
  <c r="D101" i="23"/>
  <c r="C101" i="23"/>
  <c r="F100" i="23"/>
  <c r="E100" i="23"/>
  <c r="D100" i="23"/>
  <c r="C100" i="23"/>
  <c r="F99" i="23"/>
  <c r="E99" i="23"/>
  <c r="D99" i="23"/>
  <c r="C99" i="23"/>
  <c r="F98" i="23"/>
  <c r="E98" i="23"/>
  <c r="D98" i="23"/>
  <c r="C98" i="23"/>
  <c r="F97" i="23"/>
  <c r="E97" i="23"/>
  <c r="D97" i="23"/>
  <c r="C97" i="23"/>
  <c r="G96" i="23"/>
  <c r="F96" i="23"/>
  <c r="D96" i="23"/>
  <c r="C96" i="23"/>
  <c r="G95" i="23"/>
  <c r="F95" i="23"/>
  <c r="E95" i="23"/>
  <c r="D95" i="23"/>
  <c r="C95" i="23"/>
  <c r="G94" i="23"/>
  <c r="F94" i="23"/>
  <c r="E94" i="23"/>
  <c r="D94" i="23"/>
  <c r="C94" i="23"/>
  <c r="G93" i="23"/>
  <c r="F93" i="23"/>
  <c r="E93" i="23"/>
  <c r="D93" i="23"/>
  <c r="C93" i="23"/>
  <c r="G92" i="23"/>
  <c r="F92" i="23"/>
  <c r="E92" i="23"/>
  <c r="D92" i="23"/>
  <c r="C92" i="23"/>
  <c r="G91" i="23"/>
  <c r="F91" i="23"/>
  <c r="E91" i="23"/>
  <c r="D91" i="23"/>
  <c r="C91" i="23"/>
  <c r="H162" i="22"/>
  <c r="G162" i="22"/>
  <c r="F162" i="22"/>
  <c r="E162" i="22"/>
  <c r="D162" i="22"/>
  <c r="C162" i="22"/>
  <c r="H161" i="22"/>
  <c r="G161" i="22"/>
  <c r="F161" i="22"/>
  <c r="E161" i="22"/>
  <c r="D161" i="22"/>
  <c r="C161" i="22"/>
  <c r="H160" i="22"/>
  <c r="G160" i="22"/>
  <c r="F160" i="22"/>
  <c r="E160" i="22"/>
  <c r="D160" i="22"/>
  <c r="C160" i="22"/>
  <c r="H159" i="22"/>
  <c r="G159" i="22"/>
  <c r="F159" i="22"/>
  <c r="E159" i="22"/>
  <c r="D159" i="22"/>
  <c r="C159" i="22"/>
  <c r="H158" i="22"/>
  <c r="G158" i="22"/>
  <c r="E158" i="22"/>
  <c r="D158" i="22"/>
  <c r="C158" i="22"/>
  <c r="H157" i="22"/>
  <c r="G157" i="22"/>
  <c r="F157" i="22"/>
  <c r="E157" i="22"/>
  <c r="D157" i="22"/>
  <c r="C157" i="22"/>
  <c r="H156" i="22"/>
  <c r="G156" i="22"/>
  <c r="F156" i="22"/>
  <c r="E156" i="22"/>
  <c r="D156" i="22"/>
  <c r="C156" i="22"/>
  <c r="H155" i="22"/>
  <c r="G155" i="22"/>
  <c r="F155" i="22"/>
  <c r="E155" i="22"/>
  <c r="D155" i="22"/>
  <c r="C155" i="22"/>
  <c r="H154" i="22"/>
  <c r="G154" i="22"/>
  <c r="F154" i="22"/>
  <c r="E154" i="22"/>
  <c r="D154" i="22"/>
  <c r="H153" i="22"/>
  <c r="G153" i="22"/>
  <c r="F153" i="22"/>
  <c r="E153" i="22"/>
  <c r="D153" i="22"/>
  <c r="H152" i="22"/>
  <c r="G152" i="22"/>
  <c r="F152" i="22"/>
  <c r="D152" i="22"/>
  <c r="H151" i="22"/>
  <c r="G151" i="22"/>
  <c r="F151" i="22"/>
  <c r="E151" i="22"/>
  <c r="D151" i="22"/>
  <c r="H150" i="22"/>
  <c r="G150" i="22"/>
  <c r="F150" i="22"/>
  <c r="E150" i="22"/>
  <c r="D150" i="22"/>
  <c r="H149" i="22"/>
  <c r="G149" i="22"/>
  <c r="F149" i="22"/>
  <c r="E149" i="22"/>
  <c r="D149" i="22"/>
  <c r="H148" i="22"/>
  <c r="G148" i="22"/>
  <c r="F148" i="22"/>
  <c r="E148" i="22"/>
  <c r="D148" i="22"/>
  <c r="H147" i="22"/>
  <c r="G147" i="22"/>
  <c r="F147" i="22"/>
  <c r="E147" i="22"/>
  <c r="D147" i="22"/>
  <c r="H146" i="22"/>
  <c r="G146" i="22"/>
  <c r="F146" i="22"/>
  <c r="E146" i="22"/>
  <c r="H145" i="22"/>
  <c r="G145" i="22"/>
  <c r="F145" i="22"/>
  <c r="E145" i="22"/>
  <c r="D145" i="22"/>
  <c r="G144" i="22"/>
  <c r="F144" i="22"/>
  <c r="E144" i="22"/>
  <c r="D144" i="22"/>
  <c r="H143" i="22"/>
  <c r="G143" i="22"/>
  <c r="F143" i="22"/>
  <c r="E143" i="22"/>
  <c r="D143" i="22"/>
  <c r="F110" i="22"/>
  <c r="E110" i="22"/>
  <c r="D110" i="22"/>
  <c r="F109" i="22"/>
  <c r="E109" i="22"/>
  <c r="D109" i="22"/>
  <c r="C109" i="22"/>
  <c r="F108" i="22"/>
  <c r="E108" i="22"/>
  <c r="D108" i="22"/>
  <c r="C108" i="22"/>
  <c r="F107" i="22"/>
  <c r="E107" i="22"/>
  <c r="D107" i="22"/>
  <c r="C107" i="22"/>
  <c r="F106" i="22"/>
  <c r="E106" i="22"/>
  <c r="D106" i="22"/>
  <c r="C106" i="22"/>
  <c r="F105" i="22"/>
  <c r="E105" i="22"/>
  <c r="D105" i="22"/>
  <c r="C105" i="22"/>
  <c r="F104" i="22"/>
  <c r="E104" i="22"/>
  <c r="D104" i="22"/>
  <c r="C104" i="22"/>
  <c r="F103" i="22"/>
  <c r="E103" i="22"/>
  <c r="D103" i="22"/>
  <c r="C103" i="22"/>
  <c r="E102" i="22"/>
  <c r="D102" i="22"/>
  <c r="C102" i="22"/>
  <c r="F101" i="22"/>
  <c r="E101" i="22"/>
  <c r="D101" i="22"/>
  <c r="C101" i="22"/>
  <c r="F100" i="22"/>
  <c r="E100" i="22"/>
  <c r="D100" i="22"/>
  <c r="C100" i="22"/>
  <c r="F99" i="22"/>
  <c r="E99" i="22"/>
  <c r="D99" i="22"/>
  <c r="C99" i="22"/>
  <c r="F98" i="22"/>
  <c r="E98" i="22"/>
  <c r="D98" i="22"/>
  <c r="C98" i="22"/>
  <c r="F97" i="22"/>
  <c r="E97" i="22"/>
  <c r="D97" i="22"/>
  <c r="C97" i="22"/>
  <c r="G96" i="22"/>
  <c r="F96" i="22"/>
  <c r="D96" i="22"/>
  <c r="C96" i="22"/>
  <c r="G95" i="22"/>
  <c r="F95" i="22"/>
  <c r="E95" i="22"/>
  <c r="D95" i="22"/>
  <c r="C95" i="22"/>
  <c r="G94" i="22"/>
  <c r="F94" i="22"/>
  <c r="E94" i="22"/>
  <c r="D94" i="22"/>
  <c r="C94" i="22"/>
  <c r="G93" i="22"/>
  <c r="F93" i="22"/>
  <c r="E93" i="22"/>
  <c r="D93" i="22"/>
  <c r="C93" i="22"/>
  <c r="G92" i="22"/>
  <c r="F92" i="22"/>
  <c r="E92" i="22"/>
  <c r="D92" i="22"/>
  <c r="C92" i="22"/>
  <c r="G91" i="22"/>
  <c r="F91" i="22"/>
  <c r="E91" i="22"/>
  <c r="D91" i="22"/>
  <c r="C91" i="22"/>
  <c r="H162" i="21"/>
  <c r="G162" i="21"/>
  <c r="F162" i="21"/>
  <c r="E162" i="21"/>
  <c r="D162" i="21"/>
  <c r="C162" i="21"/>
  <c r="H161" i="21"/>
  <c r="G161" i="21"/>
  <c r="F161" i="21"/>
  <c r="E161" i="21"/>
  <c r="D161" i="21"/>
  <c r="C161" i="21"/>
  <c r="H160" i="21"/>
  <c r="G160" i="21"/>
  <c r="F160" i="21"/>
  <c r="E160" i="21"/>
  <c r="D160" i="21"/>
  <c r="C160" i="21"/>
  <c r="H159" i="21"/>
  <c r="G159" i="21"/>
  <c r="F159" i="21"/>
  <c r="E159" i="21"/>
  <c r="D159" i="21"/>
  <c r="C159" i="21"/>
  <c r="H158" i="21"/>
  <c r="G158" i="21"/>
  <c r="E158" i="21"/>
  <c r="D158" i="21"/>
  <c r="C158" i="21"/>
  <c r="H157" i="21"/>
  <c r="G157" i="21"/>
  <c r="F157" i="21"/>
  <c r="E157" i="21"/>
  <c r="D157" i="21"/>
  <c r="C157" i="21"/>
  <c r="H156" i="21"/>
  <c r="G156" i="21"/>
  <c r="F156" i="21"/>
  <c r="E156" i="21"/>
  <c r="D156" i="21"/>
  <c r="C156" i="21"/>
  <c r="H155" i="21"/>
  <c r="G155" i="21"/>
  <c r="F155" i="21"/>
  <c r="E155" i="21"/>
  <c r="D155" i="21"/>
  <c r="C155" i="21"/>
  <c r="H154" i="21"/>
  <c r="G154" i="21"/>
  <c r="F154" i="21"/>
  <c r="E154" i="21"/>
  <c r="D154" i="21"/>
  <c r="H153" i="21"/>
  <c r="G153" i="21"/>
  <c r="F153" i="21"/>
  <c r="E153" i="21"/>
  <c r="D153" i="21"/>
  <c r="H152" i="21"/>
  <c r="G152" i="21"/>
  <c r="F152" i="21"/>
  <c r="D152" i="21"/>
  <c r="H151" i="21"/>
  <c r="G151" i="21"/>
  <c r="F151" i="21"/>
  <c r="E151" i="21"/>
  <c r="D151" i="21"/>
  <c r="H150" i="21"/>
  <c r="G150" i="21"/>
  <c r="F150" i="21"/>
  <c r="E150" i="21"/>
  <c r="D150" i="21"/>
  <c r="H149" i="21"/>
  <c r="G149" i="21"/>
  <c r="F149" i="21"/>
  <c r="E149" i="21"/>
  <c r="D149" i="21"/>
  <c r="H148" i="21"/>
  <c r="G148" i="21"/>
  <c r="F148" i="21"/>
  <c r="E148" i="21"/>
  <c r="D148" i="21"/>
  <c r="H147" i="21"/>
  <c r="G147" i="21"/>
  <c r="F147" i="21"/>
  <c r="E147" i="21"/>
  <c r="D147" i="21"/>
  <c r="H146" i="21"/>
  <c r="G146" i="21"/>
  <c r="F146" i="21"/>
  <c r="E146" i="21"/>
  <c r="H145" i="21"/>
  <c r="G145" i="21"/>
  <c r="F145" i="21"/>
  <c r="E145" i="21"/>
  <c r="D145" i="21"/>
  <c r="G144" i="21"/>
  <c r="F144" i="21"/>
  <c r="E144" i="21"/>
  <c r="D144" i="21"/>
  <c r="H143" i="21"/>
  <c r="G143" i="21"/>
  <c r="F143" i="21"/>
  <c r="E143" i="21"/>
  <c r="D143" i="21"/>
  <c r="F110" i="21"/>
  <c r="E110" i="21"/>
  <c r="D110" i="21"/>
  <c r="F109" i="21"/>
  <c r="E109" i="21"/>
  <c r="D109" i="21"/>
  <c r="C109" i="21"/>
  <c r="F108" i="21"/>
  <c r="E108" i="21"/>
  <c r="D108" i="21"/>
  <c r="C108" i="21"/>
  <c r="F107" i="21"/>
  <c r="E107" i="21"/>
  <c r="D107" i="21"/>
  <c r="C107" i="21"/>
  <c r="F106" i="21"/>
  <c r="E106" i="21"/>
  <c r="D106" i="21"/>
  <c r="C106" i="21"/>
  <c r="F105" i="21"/>
  <c r="E105" i="21"/>
  <c r="D105" i="21"/>
  <c r="C105" i="21"/>
  <c r="F104" i="21"/>
  <c r="E104" i="21"/>
  <c r="D104" i="21"/>
  <c r="C104" i="21"/>
  <c r="F103" i="21"/>
  <c r="E103" i="21"/>
  <c r="D103" i="21"/>
  <c r="C103" i="21"/>
  <c r="E102" i="21"/>
  <c r="D102" i="21"/>
  <c r="C102" i="21"/>
  <c r="F101" i="21"/>
  <c r="E101" i="21"/>
  <c r="D101" i="21"/>
  <c r="C101" i="21"/>
  <c r="F100" i="21"/>
  <c r="E100" i="21"/>
  <c r="D100" i="21"/>
  <c r="C100" i="21"/>
  <c r="F99" i="21"/>
  <c r="E99" i="21"/>
  <c r="D99" i="21"/>
  <c r="C99" i="21"/>
  <c r="F98" i="21"/>
  <c r="E98" i="21"/>
  <c r="D98" i="21"/>
  <c r="C98" i="21"/>
  <c r="F97" i="21"/>
  <c r="E97" i="21"/>
  <c r="D97" i="21"/>
  <c r="C97" i="21"/>
  <c r="G96" i="21"/>
  <c r="F96" i="21"/>
  <c r="D96" i="21"/>
  <c r="C96" i="21"/>
  <c r="G95" i="21"/>
  <c r="F95" i="21"/>
  <c r="E95" i="21"/>
  <c r="D95" i="21"/>
  <c r="C95" i="21"/>
  <c r="G94" i="21"/>
  <c r="F94" i="21"/>
  <c r="E94" i="21"/>
  <c r="D94" i="21"/>
  <c r="C94" i="21"/>
  <c r="G93" i="21"/>
  <c r="F93" i="21"/>
  <c r="E93" i="21"/>
  <c r="D93" i="21"/>
  <c r="C93" i="21"/>
  <c r="G92" i="21"/>
  <c r="F92" i="21"/>
  <c r="E92" i="21"/>
  <c r="D92" i="21"/>
  <c r="C92" i="21"/>
  <c r="G91" i="21"/>
  <c r="F91" i="21"/>
  <c r="E91" i="21"/>
  <c r="D91" i="21"/>
  <c r="C91" i="21"/>
  <c r="H162" i="20"/>
  <c r="G162" i="20"/>
  <c r="F162" i="20"/>
  <c r="E162" i="20"/>
  <c r="D162" i="20"/>
  <c r="C162" i="20"/>
  <c r="H161" i="20"/>
  <c r="G161" i="20"/>
  <c r="F161" i="20"/>
  <c r="E161" i="20"/>
  <c r="D161" i="20"/>
  <c r="C161" i="20"/>
  <c r="H160" i="20"/>
  <c r="G160" i="20"/>
  <c r="F160" i="20"/>
  <c r="E160" i="20"/>
  <c r="D160" i="20"/>
  <c r="C160" i="20"/>
  <c r="H159" i="20"/>
  <c r="G159" i="20"/>
  <c r="F159" i="20"/>
  <c r="E159" i="20"/>
  <c r="D159" i="20"/>
  <c r="C159" i="20"/>
  <c r="H158" i="20"/>
  <c r="G158" i="20"/>
  <c r="E158" i="20"/>
  <c r="D158" i="20"/>
  <c r="C158" i="20"/>
  <c r="H157" i="20"/>
  <c r="G157" i="20"/>
  <c r="F157" i="20"/>
  <c r="E157" i="20"/>
  <c r="D157" i="20"/>
  <c r="C157" i="20"/>
  <c r="H156" i="20"/>
  <c r="G156" i="20"/>
  <c r="F156" i="20"/>
  <c r="E156" i="20"/>
  <c r="D156" i="20"/>
  <c r="C156" i="20"/>
  <c r="H155" i="20"/>
  <c r="G155" i="20"/>
  <c r="F155" i="20"/>
  <c r="E155" i="20"/>
  <c r="D155" i="20"/>
  <c r="C155" i="20"/>
  <c r="H154" i="20"/>
  <c r="G154" i="20"/>
  <c r="F154" i="20"/>
  <c r="E154" i="20"/>
  <c r="D154" i="20"/>
  <c r="H153" i="20"/>
  <c r="G153" i="20"/>
  <c r="F153" i="20"/>
  <c r="E153" i="20"/>
  <c r="D153" i="20"/>
  <c r="H152" i="20"/>
  <c r="G152" i="20"/>
  <c r="F152" i="20"/>
  <c r="D152" i="20"/>
  <c r="H151" i="20"/>
  <c r="G151" i="20"/>
  <c r="F151" i="20"/>
  <c r="E151" i="20"/>
  <c r="D151" i="20"/>
  <c r="H150" i="20"/>
  <c r="G150" i="20"/>
  <c r="F150" i="20"/>
  <c r="E150" i="20"/>
  <c r="D150" i="20"/>
  <c r="H149" i="20"/>
  <c r="G149" i="20"/>
  <c r="F149" i="20"/>
  <c r="E149" i="20"/>
  <c r="D149" i="20"/>
  <c r="H148" i="20"/>
  <c r="G148" i="20"/>
  <c r="F148" i="20"/>
  <c r="E148" i="20"/>
  <c r="D148" i="20"/>
  <c r="H147" i="20"/>
  <c r="G147" i="20"/>
  <c r="F147" i="20"/>
  <c r="E147" i="20"/>
  <c r="D147" i="20"/>
  <c r="H146" i="20"/>
  <c r="G146" i="20"/>
  <c r="F146" i="20"/>
  <c r="E146" i="20"/>
  <c r="H145" i="20"/>
  <c r="G145" i="20"/>
  <c r="F145" i="20"/>
  <c r="E145" i="20"/>
  <c r="D145" i="20"/>
  <c r="G144" i="20"/>
  <c r="F144" i="20"/>
  <c r="E144" i="20"/>
  <c r="D144" i="20"/>
  <c r="H143" i="20"/>
  <c r="G143" i="20"/>
  <c r="F143" i="20"/>
  <c r="E143" i="20"/>
  <c r="D143" i="20"/>
  <c r="F110" i="20"/>
  <c r="E110" i="20"/>
  <c r="D110" i="20"/>
  <c r="F109" i="20"/>
  <c r="E109" i="20"/>
  <c r="D109" i="20"/>
  <c r="C109" i="20"/>
  <c r="F108" i="20"/>
  <c r="E108" i="20"/>
  <c r="D108" i="20"/>
  <c r="C108" i="20"/>
  <c r="F107" i="20"/>
  <c r="E107" i="20"/>
  <c r="D107" i="20"/>
  <c r="C107" i="20"/>
  <c r="F106" i="20"/>
  <c r="E106" i="20"/>
  <c r="D106" i="20"/>
  <c r="C106" i="20"/>
  <c r="F105" i="20"/>
  <c r="E105" i="20"/>
  <c r="D105" i="20"/>
  <c r="C105" i="20"/>
  <c r="F104" i="20"/>
  <c r="E104" i="20"/>
  <c r="D104" i="20"/>
  <c r="C104" i="20"/>
  <c r="F103" i="20"/>
  <c r="E103" i="20"/>
  <c r="D103" i="20"/>
  <c r="C103" i="20"/>
  <c r="E102" i="20"/>
  <c r="D102" i="20"/>
  <c r="C102" i="20"/>
  <c r="F101" i="20"/>
  <c r="E101" i="20"/>
  <c r="D101" i="20"/>
  <c r="C101" i="20"/>
  <c r="F100" i="20"/>
  <c r="E100" i="20"/>
  <c r="D100" i="20"/>
  <c r="C100" i="20"/>
  <c r="F99" i="20"/>
  <c r="E99" i="20"/>
  <c r="D99" i="20"/>
  <c r="C99" i="20"/>
  <c r="F98" i="20"/>
  <c r="E98" i="20"/>
  <c r="D98" i="20"/>
  <c r="C98" i="20"/>
  <c r="F97" i="20"/>
  <c r="E97" i="20"/>
  <c r="D97" i="20"/>
  <c r="C97" i="20"/>
  <c r="G96" i="20"/>
  <c r="F96" i="20"/>
  <c r="D96" i="20"/>
  <c r="C96" i="20"/>
  <c r="G95" i="20"/>
  <c r="F95" i="20"/>
  <c r="E95" i="20"/>
  <c r="D95" i="20"/>
  <c r="C95" i="20"/>
  <c r="G94" i="20"/>
  <c r="F94" i="20"/>
  <c r="E94" i="20"/>
  <c r="D94" i="20"/>
  <c r="C94" i="20"/>
  <c r="G93" i="20"/>
  <c r="F93" i="20"/>
  <c r="E93" i="20"/>
  <c r="D93" i="20"/>
  <c r="C93" i="20"/>
  <c r="G92" i="20"/>
  <c r="F92" i="20"/>
  <c r="E92" i="20"/>
  <c r="D92" i="20"/>
  <c r="C92" i="20"/>
  <c r="G91" i="20"/>
  <c r="F91" i="20"/>
  <c r="E91" i="20"/>
  <c r="D91" i="20"/>
  <c r="C91" i="20"/>
  <c r="H162" i="19"/>
  <c r="G162" i="19"/>
  <c r="F162" i="19"/>
  <c r="E162" i="19"/>
  <c r="D162" i="19"/>
  <c r="C162" i="19"/>
  <c r="H161" i="19"/>
  <c r="G161" i="19"/>
  <c r="F161" i="19"/>
  <c r="E161" i="19"/>
  <c r="D161" i="19"/>
  <c r="C161" i="19"/>
  <c r="H160" i="19"/>
  <c r="G160" i="19"/>
  <c r="F160" i="19"/>
  <c r="E160" i="19"/>
  <c r="D160" i="19"/>
  <c r="C160" i="19"/>
  <c r="H159" i="19"/>
  <c r="G159" i="19"/>
  <c r="F159" i="19"/>
  <c r="E159" i="19"/>
  <c r="D159" i="19"/>
  <c r="C159" i="19"/>
  <c r="H158" i="19"/>
  <c r="G158" i="19"/>
  <c r="E158" i="19"/>
  <c r="D158" i="19"/>
  <c r="C158" i="19"/>
  <c r="H157" i="19"/>
  <c r="G157" i="19"/>
  <c r="F157" i="19"/>
  <c r="E157" i="19"/>
  <c r="D157" i="19"/>
  <c r="C157" i="19"/>
  <c r="H156" i="19"/>
  <c r="G156" i="19"/>
  <c r="F156" i="19"/>
  <c r="E156" i="19"/>
  <c r="D156" i="19"/>
  <c r="C156" i="19"/>
  <c r="H155" i="19"/>
  <c r="G155" i="19"/>
  <c r="F155" i="19"/>
  <c r="E155" i="19"/>
  <c r="D155" i="19"/>
  <c r="C155" i="19"/>
  <c r="H154" i="19"/>
  <c r="G154" i="19"/>
  <c r="F154" i="19"/>
  <c r="E154" i="19"/>
  <c r="D154" i="19"/>
  <c r="H153" i="19"/>
  <c r="G153" i="19"/>
  <c r="F153" i="19"/>
  <c r="E153" i="19"/>
  <c r="D153" i="19"/>
  <c r="H152" i="19"/>
  <c r="G152" i="19"/>
  <c r="F152" i="19"/>
  <c r="D152" i="19"/>
  <c r="H151" i="19"/>
  <c r="G151" i="19"/>
  <c r="F151" i="19"/>
  <c r="E151" i="19"/>
  <c r="D151" i="19"/>
  <c r="H150" i="19"/>
  <c r="G150" i="19"/>
  <c r="F150" i="19"/>
  <c r="E150" i="19"/>
  <c r="D150" i="19"/>
  <c r="H149" i="19"/>
  <c r="G149" i="19"/>
  <c r="F149" i="19"/>
  <c r="E149" i="19"/>
  <c r="D149" i="19"/>
  <c r="H148" i="19"/>
  <c r="G148" i="19"/>
  <c r="F148" i="19"/>
  <c r="E148" i="19"/>
  <c r="D148" i="19"/>
  <c r="H147" i="19"/>
  <c r="G147" i="19"/>
  <c r="F147" i="19"/>
  <c r="E147" i="19"/>
  <c r="D147" i="19"/>
  <c r="H146" i="19"/>
  <c r="G146" i="19"/>
  <c r="F146" i="19"/>
  <c r="E146" i="19"/>
  <c r="H145" i="19"/>
  <c r="G145" i="19"/>
  <c r="F145" i="19"/>
  <c r="E145" i="19"/>
  <c r="D145" i="19"/>
  <c r="G144" i="19"/>
  <c r="F144" i="19"/>
  <c r="E144" i="19"/>
  <c r="D144" i="19"/>
  <c r="H143" i="19"/>
  <c r="G143" i="19"/>
  <c r="F143" i="19"/>
  <c r="E143" i="19"/>
  <c r="D143" i="19"/>
  <c r="F110" i="19"/>
  <c r="E110" i="19"/>
  <c r="D110" i="19"/>
  <c r="F109" i="19"/>
  <c r="E109" i="19"/>
  <c r="D109" i="19"/>
  <c r="C109" i="19"/>
  <c r="F108" i="19"/>
  <c r="E108" i="19"/>
  <c r="D108" i="19"/>
  <c r="C108" i="19"/>
  <c r="F107" i="19"/>
  <c r="E107" i="19"/>
  <c r="D107" i="19"/>
  <c r="C107" i="19"/>
  <c r="F106" i="19"/>
  <c r="E106" i="19"/>
  <c r="D106" i="19"/>
  <c r="C106" i="19"/>
  <c r="F105" i="19"/>
  <c r="E105" i="19"/>
  <c r="D105" i="19"/>
  <c r="C105" i="19"/>
  <c r="F104" i="19"/>
  <c r="E104" i="19"/>
  <c r="D104" i="19"/>
  <c r="C104" i="19"/>
  <c r="F103" i="19"/>
  <c r="E103" i="19"/>
  <c r="D103" i="19"/>
  <c r="C103" i="19"/>
  <c r="E102" i="19"/>
  <c r="D102" i="19"/>
  <c r="C102" i="19"/>
  <c r="F101" i="19"/>
  <c r="E101" i="19"/>
  <c r="D101" i="19"/>
  <c r="C101" i="19"/>
  <c r="F100" i="19"/>
  <c r="E100" i="19"/>
  <c r="D100" i="19"/>
  <c r="C100" i="19"/>
  <c r="F99" i="19"/>
  <c r="E99" i="19"/>
  <c r="D99" i="19"/>
  <c r="C99" i="19"/>
  <c r="F98" i="19"/>
  <c r="E98" i="19"/>
  <c r="D98" i="19"/>
  <c r="C98" i="19"/>
  <c r="F97" i="19"/>
  <c r="E97" i="19"/>
  <c r="D97" i="19"/>
  <c r="C97" i="19"/>
  <c r="G96" i="19"/>
  <c r="F96" i="19"/>
  <c r="D96" i="19"/>
  <c r="C96" i="19"/>
  <c r="G95" i="19"/>
  <c r="F95" i="19"/>
  <c r="E95" i="19"/>
  <c r="D95" i="19"/>
  <c r="C95" i="19"/>
  <c r="G94" i="19"/>
  <c r="F94" i="19"/>
  <c r="E94" i="19"/>
  <c r="D94" i="19"/>
  <c r="C94" i="19"/>
  <c r="G93" i="19"/>
  <c r="F93" i="19"/>
  <c r="E93" i="19"/>
  <c r="D93" i="19"/>
  <c r="C93" i="19"/>
  <c r="G92" i="19"/>
  <c r="F92" i="19"/>
  <c r="E92" i="19"/>
  <c r="D92" i="19"/>
  <c r="C92" i="19"/>
  <c r="G91" i="19"/>
  <c r="F91" i="19"/>
  <c r="E91" i="19"/>
  <c r="D91" i="19"/>
  <c r="C91" i="19"/>
  <c r="H162" i="18"/>
  <c r="G162" i="18"/>
  <c r="F162" i="18"/>
  <c r="E162" i="18"/>
  <c r="D162" i="18"/>
  <c r="C162" i="18"/>
  <c r="H161" i="18"/>
  <c r="G161" i="18"/>
  <c r="F161" i="18"/>
  <c r="E161" i="18"/>
  <c r="D161" i="18"/>
  <c r="C161" i="18"/>
  <c r="H160" i="18"/>
  <c r="G160" i="18"/>
  <c r="F160" i="18"/>
  <c r="E160" i="18"/>
  <c r="D160" i="18"/>
  <c r="C160" i="18"/>
  <c r="H159" i="18"/>
  <c r="G159" i="18"/>
  <c r="F159" i="18"/>
  <c r="E159" i="18"/>
  <c r="D159" i="18"/>
  <c r="C159" i="18"/>
  <c r="H158" i="18"/>
  <c r="G158" i="18"/>
  <c r="E158" i="18"/>
  <c r="D158" i="18"/>
  <c r="C158" i="18"/>
  <c r="H157" i="18"/>
  <c r="G157" i="18"/>
  <c r="F157" i="18"/>
  <c r="E157" i="18"/>
  <c r="D157" i="18"/>
  <c r="C157" i="18"/>
  <c r="H156" i="18"/>
  <c r="G156" i="18"/>
  <c r="F156" i="18"/>
  <c r="E156" i="18"/>
  <c r="D156" i="18"/>
  <c r="C156" i="18"/>
  <c r="H155" i="18"/>
  <c r="G155" i="18"/>
  <c r="F155" i="18"/>
  <c r="E155" i="18"/>
  <c r="D155" i="18"/>
  <c r="C155" i="18"/>
  <c r="H154" i="18"/>
  <c r="G154" i="18"/>
  <c r="F154" i="18"/>
  <c r="E154" i="18"/>
  <c r="D154" i="18"/>
  <c r="H153" i="18"/>
  <c r="G153" i="18"/>
  <c r="F153" i="18"/>
  <c r="E153" i="18"/>
  <c r="D153" i="18"/>
  <c r="H152" i="18"/>
  <c r="G152" i="18"/>
  <c r="F152" i="18"/>
  <c r="D152" i="18"/>
  <c r="H151" i="18"/>
  <c r="G151" i="18"/>
  <c r="F151" i="18"/>
  <c r="E151" i="18"/>
  <c r="D151" i="18"/>
  <c r="H150" i="18"/>
  <c r="G150" i="18"/>
  <c r="F150" i="18"/>
  <c r="E150" i="18"/>
  <c r="D150" i="18"/>
  <c r="H149" i="18"/>
  <c r="G149" i="18"/>
  <c r="F149" i="18"/>
  <c r="E149" i="18"/>
  <c r="D149" i="18"/>
  <c r="H148" i="18"/>
  <c r="G148" i="18"/>
  <c r="F148" i="18"/>
  <c r="E148" i="18"/>
  <c r="D148" i="18"/>
  <c r="H147" i="18"/>
  <c r="G147" i="18"/>
  <c r="F147" i="18"/>
  <c r="E147" i="18"/>
  <c r="D147" i="18"/>
  <c r="H146" i="18"/>
  <c r="G146" i="18"/>
  <c r="F146" i="18"/>
  <c r="E146" i="18"/>
  <c r="H145" i="18"/>
  <c r="G145" i="18"/>
  <c r="F145" i="18"/>
  <c r="E145" i="18"/>
  <c r="D145" i="18"/>
  <c r="G144" i="18"/>
  <c r="F144" i="18"/>
  <c r="E144" i="18"/>
  <c r="D144" i="18"/>
  <c r="H143" i="18"/>
  <c r="G143" i="18"/>
  <c r="F143" i="18"/>
  <c r="E143" i="18"/>
  <c r="D143" i="18"/>
  <c r="F110" i="18"/>
  <c r="E110" i="18"/>
  <c r="D110" i="18"/>
  <c r="F109" i="18"/>
  <c r="E109" i="18"/>
  <c r="D109" i="18"/>
  <c r="C109" i="18"/>
  <c r="F108" i="18"/>
  <c r="E108" i="18"/>
  <c r="D108" i="18"/>
  <c r="C108" i="18"/>
  <c r="F107" i="18"/>
  <c r="E107" i="18"/>
  <c r="D107" i="18"/>
  <c r="C107" i="18"/>
  <c r="F106" i="18"/>
  <c r="E106" i="18"/>
  <c r="D106" i="18"/>
  <c r="C106" i="18"/>
  <c r="F105" i="18"/>
  <c r="E105" i="18"/>
  <c r="D105" i="18"/>
  <c r="C105" i="18"/>
  <c r="F104" i="18"/>
  <c r="E104" i="18"/>
  <c r="D104" i="18"/>
  <c r="C104" i="18"/>
  <c r="F103" i="18"/>
  <c r="E103" i="18"/>
  <c r="D103" i="18"/>
  <c r="C103" i="18"/>
  <c r="E102" i="18"/>
  <c r="D102" i="18"/>
  <c r="C102" i="18"/>
  <c r="F101" i="18"/>
  <c r="E101" i="18"/>
  <c r="D101" i="18"/>
  <c r="C101" i="18"/>
  <c r="F100" i="18"/>
  <c r="E100" i="18"/>
  <c r="D100" i="18"/>
  <c r="C100" i="18"/>
  <c r="F99" i="18"/>
  <c r="E99" i="18"/>
  <c r="D99" i="18"/>
  <c r="C99" i="18"/>
  <c r="F98" i="18"/>
  <c r="E98" i="18"/>
  <c r="D98" i="18"/>
  <c r="C98" i="18"/>
  <c r="F97" i="18"/>
  <c r="E97" i="18"/>
  <c r="D97" i="18"/>
  <c r="C97" i="18"/>
  <c r="G96" i="18"/>
  <c r="F96" i="18"/>
  <c r="D96" i="18"/>
  <c r="C96" i="18"/>
  <c r="G95" i="18"/>
  <c r="F95" i="18"/>
  <c r="E95" i="18"/>
  <c r="D95" i="18"/>
  <c r="C95" i="18"/>
  <c r="G94" i="18"/>
  <c r="F94" i="18"/>
  <c r="E94" i="18"/>
  <c r="D94" i="18"/>
  <c r="C94" i="18"/>
  <c r="G93" i="18"/>
  <c r="F93" i="18"/>
  <c r="E93" i="18"/>
  <c r="D93" i="18"/>
  <c r="C93" i="18"/>
  <c r="G92" i="18"/>
  <c r="F92" i="18"/>
  <c r="E92" i="18"/>
  <c r="D92" i="18"/>
  <c r="C92" i="18"/>
  <c r="G91" i="18"/>
  <c r="F91" i="18"/>
  <c r="E91" i="18"/>
  <c r="D91" i="18"/>
  <c r="C91" i="18"/>
  <c r="H162" i="17"/>
  <c r="G162" i="17"/>
  <c r="F162" i="17"/>
  <c r="E162" i="17"/>
  <c r="D162" i="17"/>
  <c r="C162" i="17"/>
  <c r="H161" i="17"/>
  <c r="G161" i="17"/>
  <c r="F161" i="17"/>
  <c r="E161" i="17"/>
  <c r="D161" i="17"/>
  <c r="C161" i="17"/>
  <c r="H160" i="17"/>
  <c r="G160" i="17"/>
  <c r="F160" i="17"/>
  <c r="E160" i="17"/>
  <c r="D160" i="17"/>
  <c r="C160" i="17"/>
  <c r="H159" i="17"/>
  <c r="G159" i="17"/>
  <c r="F159" i="17"/>
  <c r="E159" i="17"/>
  <c r="D159" i="17"/>
  <c r="C159" i="17"/>
  <c r="H158" i="17"/>
  <c r="G158" i="17"/>
  <c r="E158" i="17"/>
  <c r="D158" i="17"/>
  <c r="C158" i="17"/>
  <c r="H157" i="17"/>
  <c r="G157" i="17"/>
  <c r="F157" i="17"/>
  <c r="E157" i="17"/>
  <c r="D157" i="17"/>
  <c r="C157" i="17"/>
  <c r="H156" i="17"/>
  <c r="G156" i="17"/>
  <c r="F156" i="17"/>
  <c r="E156" i="17"/>
  <c r="D156" i="17"/>
  <c r="C156" i="17"/>
  <c r="H155" i="17"/>
  <c r="G155" i="17"/>
  <c r="F155" i="17"/>
  <c r="E155" i="17"/>
  <c r="D155" i="17"/>
  <c r="C155" i="17"/>
  <c r="H154" i="17"/>
  <c r="G154" i="17"/>
  <c r="F154" i="17"/>
  <c r="E154" i="17"/>
  <c r="D154" i="17"/>
  <c r="H153" i="17"/>
  <c r="G153" i="17"/>
  <c r="F153" i="17"/>
  <c r="E153" i="17"/>
  <c r="D153" i="17"/>
  <c r="H152" i="17"/>
  <c r="G152" i="17"/>
  <c r="F152" i="17"/>
  <c r="D152" i="17"/>
  <c r="H151" i="17"/>
  <c r="G151" i="17"/>
  <c r="F151" i="17"/>
  <c r="E151" i="17"/>
  <c r="D151" i="17"/>
  <c r="H150" i="17"/>
  <c r="G150" i="17"/>
  <c r="F150" i="17"/>
  <c r="E150" i="17"/>
  <c r="D150" i="17"/>
  <c r="H149" i="17"/>
  <c r="G149" i="17"/>
  <c r="F149" i="17"/>
  <c r="E149" i="17"/>
  <c r="D149" i="17"/>
  <c r="H148" i="17"/>
  <c r="G148" i="17"/>
  <c r="F148" i="17"/>
  <c r="E148" i="17"/>
  <c r="D148" i="17"/>
  <c r="H147" i="17"/>
  <c r="G147" i="17"/>
  <c r="F147" i="17"/>
  <c r="E147" i="17"/>
  <c r="D147" i="17"/>
  <c r="H146" i="17"/>
  <c r="G146" i="17"/>
  <c r="F146" i="17"/>
  <c r="E146" i="17"/>
  <c r="H145" i="17"/>
  <c r="G145" i="17"/>
  <c r="F145" i="17"/>
  <c r="E145" i="17"/>
  <c r="D145" i="17"/>
  <c r="G144" i="17"/>
  <c r="F144" i="17"/>
  <c r="E144" i="17"/>
  <c r="D144" i="17"/>
  <c r="H143" i="17"/>
  <c r="G143" i="17"/>
  <c r="F143" i="17"/>
  <c r="E143" i="17"/>
  <c r="D143" i="17"/>
  <c r="F110" i="17"/>
  <c r="E110" i="17"/>
  <c r="D110" i="17"/>
  <c r="F109" i="17"/>
  <c r="E109" i="17"/>
  <c r="D109" i="17"/>
  <c r="C109" i="17"/>
  <c r="F108" i="17"/>
  <c r="E108" i="17"/>
  <c r="D108" i="17"/>
  <c r="C108" i="17"/>
  <c r="F107" i="17"/>
  <c r="E107" i="17"/>
  <c r="D107" i="17"/>
  <c r="C107" i="17"/>
  <c r="F106" i="17"/>
  <c r="E106" i="17"/>
  <c r="D106" i="17"/>
  <c r="C106" i="17"/>
  <c r="F105" i="17"/>
  <c r="E105" i="17"/>
  <c r="D105" i="17"/>
  <c r="C105" i="17"/>
  <c r="F104" i="17"/>
  <c r="E104" i="17"/>
  <c r="D104" i="17"/>
  <c r="C104" i="17"/>
  <c r="F103" i="17"/>
  <c r="E103" i="17"/>
  <c r="D103" i="17"/>
  <c r="C103" i="17"/>
  <c r="E102" i="17"/>
  <c r="D102" i="17"/>
  <c r="C102" i="17"/>
  <c r="F101" i="17"/>
  <c r="E101" i="17"/>
  <c r="D101" i="17"/>
  <c r="C101" i="17"/>
  <c r="F100" i="17"/>
  <c r="E100" i="17"/>
  <c r="D100" i="17"/>
  <c r="C100" i="17"/>
  <c r="F99" i="17"/>
  <c r="E99" i="17"/>
  <c r="D99" i="17"/>
  <c r="C99" i="17"/>
  <c r="F98" i="17"/>
  <c r="E98" i="17"/>
  <c r="D98" i="17"/>
  <c r="C98" i="17"/>
  <c r="F97" i="17"/>
  <c r="E97" i="17"/>
  <c r="D97" i="17"/>
  <c r="C97" i="17"/>
  <c r="G96" i="17"/>
  <c r="F96" i="17"/>
  <c r="D96" i="17"/>
  <c r="C96" i="17"/>
  <c r="G95" i="17"/>
  <c r="F95" i="17"/>
  <c r="E95" i="17"/>
  <c r="D95" i="17"/>
  <c r="C95" i="17"/>
  <c r="G94" i="17"/>
  <c r="F94" i="17"/>
  <c r="E94" i="17"/>
  <c r="D94" i="17"/>
  <c r="C94" i="17"/>
  <c r="G93" i="17"/>
  <c r="F93" i="17"/>
  <c r="E93" i="17"/>
  <c r="D93" i="17"/>
  <c r="C93" i="17"/>
  <c r="G92" i="17"/>
  <c r="F92" i="17"/>
  <c r="E92" i="17"/>
  <c r="D92" i="17"/>
  <c r="C92" i="17"/>
  <c r="G91" i="17"/>
  <c r="F91" i="17"/>
  <c r="E91" i="17"/>
  <c r="D91" i="17"/>
  <c r="C91" i="17"/>
  <c r="H162" i="16"/>
  <c r="G162" i="16"/>
  <c r="F162" i="16"/>
  <c r="E162" i="16"/>
  <c r="D162" i="16"/>
  <c r="C162" i="16"/>
  <c r="H161" i="16"/>
  <c r="G161" i="16"/>
  <c r="F161" i="16"/>
  <c r="E161" i="16"/>
  <c r="D161" i="16"/>
  <c r="C161" i="16"/>
  <c r="H160" i="16"/>
  <c r="G160" i="16"/>
  <c r="F160" i="16"/>
  <c r="E160" i="16"/>
  <c r="D160" i="16"/>
  <c r="C160" i="16"/>
  <c r="H159" i="16"/>
  <c r="G159" i="16"/>
  <c r="F159" i="16"/>
  <c r="E159" i="16"/>
  <c r="D159" i="16"/>
  <c r="C159" i="16"/>
  <c r="H158" i="16"/>
  <c r="G158" i="16"/>
  <c r="E158" i="16"/>
  <c r="D158" i="16"/>
  <c r="C158" i="16"/>
  <c r="H157" i="16"/>
  <c r="G157" i="16"/>
  <c r="F157" i="16"/>
  <c r="E157" i="16"/>
  <c r="D157" i="16"/>
  <c r="C157" i="16"/>
  <c r="H156" i="16"/>
  <c r="G156" i="16"/>
  <c r="F156" i="16"/>
  <c r="E156" i="16"/>
  <c r="D156" i="16"/>
  <c r="C156" i="16"/>
  <c r="H155" i="16"/>
  <c r="G155" i="16"/>
  <c r="F155" i="16"/>
  <c r="E155" i="16"/>
  <c r="D155" i="16"/>
  <c r="C155" i="16"/>
  <c r="H154" i="16"/>
  <c r="G154" i="16"/>
  <c r="F154" i="16"/>
  <c r="E154" i="16"/>
  <c r="D154" i="16"/>
  <c r="H153" i="16"/>
  <c r="G153" i="16"/>
  <c r="F153" i="16"/>
  <c r="E153" i="16"/>
  <c r="D153" i="16"/>
  <c r="H152" i="16"/>
  <c r="G152" i="16"/>
  <c r="F152" i="16"/>
  <c r="D152" i="16"/>
  <c r="H151" i="16"/>
  <c r="G151" i="16"/>
  <c r="F151" i="16"/>
  <c r="E151" i="16"/>
  <c r="D151" i="16"/>
  <c r="H150" i="16"/>
  <c r="G150" i="16"/>
  <c r="F150" i="16"/>
  <c r="E150" i="16"/>
  <c r="D150" i="16"/>
  <c r="H149" i="16"/>
  <c r="G149" i="16"/>
  <c r="F149" i="16"/>
  <c r="E149" i="16"/>
  <c r="D149" i="16"/>
  <c r="H148" i="16"/>
  <c r="G148" i="16"/>
  <c r="F148" i="16"/>
  <c r="E148" i="16"/>
  <c r="D148" i="16"/>
  <c r="H147" i="16"/>
  <c r="G147" i="16"/>
  <c r="F147" i="16"/>
  <c r="E147" i="16"/>
  <c r="D147" i="16"/>
  <c r="H146" i="16"/>
  <c r="G146" i="16"/>
  <c r="F146" i="16"/>
  <c r="E146" i="16"/>
  <c r="H145" i="16"/>
  <c r="G145" i="16"/>
  <c r="F145" i="16"/>
  <c r="E145" i="16"/>
  <c r="D145" i="16"/>
  <c r="G144" i="16"/>
  <c r="F144" i="16"/>
  <c r="E144" i="16"/>
  <c r="D144" i="16"/>
  <c r="H143" i="16"/>
  <c r="G143" i="16"/>
  <c r="F143" i="16"/>
  <c r="E143" i="16"/>
  <c r="D143" i="16"/>
  <c r="F110" i="16"/>
  <c r="E110" i="16"/>
  <c r="D110" i="16"/>
  <c r="F109" i="16"/>
  <c r="E109" i="16"/>
  <c r="D109" i="16"/>
  <c r="C109" i="16"/>
  <c r="F108" i="16"/>
  <c r="E108" i="16"/>
  <c r="D108" i="16"/>
  <c r="C108" i="16"/>
  <c r="F107" i="16"/>
  <c r="E107" i="16"/>
  <c r="D107" i="16"/>
  <c r="C107" i="16"/>
  <c r="F106" i="16"/>
  <c r="E106" i="16"/>
  <c r="D106" i="16"/>
  <c r="C106" i="16"/>
  <c r="F105" i="16"/>
  <c r="E105" i="16"/>
  <c r="D105" i="16"/>
  <c r="C105" i="16"/>
  <c r="F104" i="16"/>
  <c r="E104" i="16"/>
  <c r="D104" i="16"/>
  <c r="C104" i="16"/>
  <c r="F103" i="16"/>
  <c r="E103" i="16"/>
  <c r="D103" i="16"/>
  <c r="C103" i="16"/>
  <c r="E102" i="16"/>
  <c r="D102" i="16"/>
  <c r="C102" i="16"/>
  <c r="F101" i="16"/>
  <c r="E101" i="16"/>
  <c r="D101" i="16"/>
  <c r="C101" i="16"/>
  <c r="F100" i="16"/>
  <c r="E100" i="16"/>
  <c r="D100" i="16"/>
  <c r="C100" i="16"/>
  <c r="F99" i="16"/>
  <c r="E99" i="16"/>
  <c r="D99" i="16"/>
  <c r="C99" i="16"/>
  <c r="F98" i="16"/>
  <c r="E98" i="16"/>
  <c r="D98" i="16"/>
  <c r="C98" i="16"/>
  <c r="F97" i="16"/>
  <c r="E97" i="16"/>
  <c r="D97" i="16"/>
  <c r="C97" i="16"/>
  <c r="G96" i="16"/>
  <c r="F96" i="16"/>
  <c r="D96" i="16"/>
  <c r="C96" i="16"/>
  <c r="G95" i="16"/>
  <c r="F95" i="16"/>
  <c r="E95" i="16"/>
  <c r="D95" i="16"/>
  <c r="C95" i="16"/>
  <c r="G94" i="16"/>
  <c r="F94" i="16"/>
  <c r="E94" i="16"/>
  <c r="D94" i="16"/>
  <c r="C94" i="16"/>
  <c r="G93" i="16"/>
  <c r="F93" i="16"/>
  <c r="E93" i="16"/>
  <c r="D93" i="16"/>
  <c r="C93" i="16"/>
  <c r="G92" i="16"/>
  <c r="F92" i="16"/>
  <c r="E92" i="16"/>
  <c r="D92" i="16"/>
  <c r="C92" i="16"/>
  <c r="G91" i="16"/>
  <c r="F91" i="16"/>
  <c r="E91" i="16"/>
  <c r="D91" i="16"/>
  <c r="C91" i="16"/>
  <c r="H162" i="15"/>
  <c r="G162" i="15"/>
  <c r="F162" i="15"/>
  <c r="E162" i="15"/>
  <c r="D162" i="15"/>
  <c r="C162" i="15"/>
  <c r="H161" i="15"/>
  <c r="G161" i="15"/>
  <c r="F161" i="15"/>
  <c r="E161" i="15"/>
  <c r="D161" i="15"/>
  <c r="C161" i="15"/>
  <c r="H160" i="15"/>
  <c r="G160" i="15"/>
  <c r="F160" i="15"/>
  <c r="E160" i="15"/>
  <c r="D160" i="15"/>
  <c r="C160" i="15"/>
  <c r="H159" i="15"/>
  <c r="G159" i="15"/>
  <c r="F159" i="15"/>
  <c r="E159" i="15"/>
  <c r="D159" i="15"/>
  <c r="C159" i="15"/>
  <c r="H158" i="15"/>
  <c r="G158" i="15"/>
  <c r="E158" i="15"/>
  <c r="D158" i="15"/>
  <c r="C158" i="15"/>
  <c r="H157" i="15"/>
  <c r="G157" i="15"/>
  <c r="F157" i="15"/>
  <c r="E157" i="15"/>
  <c r="D157" i="15"/>
  <c r="C157" i="15"/>
  <c r="H156" i="15"/>
  <c r="G156" i="15"/>
  <c r="F156" i="15"/>
  <c r="E156" i="15"/>
  <c r="D156" i="15"/>
  <c r="C156" i="15"/>
  <c r="H155" i="15"/>
  <c r="G155" i="15"/>
  <c r="F155" i="15"/>
  <c r="E155" i="15"/>
  <c r="D155" i="15"/>
  <c r="C155" i="15"/>
  <c r="H154" i="15"/>
  <c r="G154" i="15"/>
  <c r="F154" i="15"/>
  <c r="E154" i="15"/>
  <c r="D154" i="15"/>
  <c r="H153" i="15"/>
  <c r="G153" i="15"/>
  <c r="F153" i="15"/>
  <c r="E153" i="15"/>
  <c r="D153" i="15"/>
  <c r="H152" i="15"/>
  <c r="G152" i="15"/>
  <c r="F152" i="15"/>
  <c r="D152" i="15"/>
  <c r="H151" i="15"/>
  <c r="G151" i="15"/>
  <c r="F151" i="15"/>
  <c r="E151" i="15"/>
  <c r="D151" i="15"/>
  <c r="H150" i="15"/>
  <c r="G150" i="15"/>
  <c r="F150" i="15"/>
  <c r="E150" i="15"/>
  <c r="D150" i="15"/>
  <c r="H149" i="15"/>
  <c r="G149" i="15"/>
  <c r="F149" i="15"/>
  <c r="E149" i="15"/>
  <c r="D149" i="15"/>
  <c r="H148" i="15"/>
  <c r="G148" i="15"/>
  <c r="F148" i="15"/>
  <c r="E148" i="15"/>
  <c r="D148" i="15"/>
  <c r="H147" i="15"/>
  <c r="G147" i="15"/>
  <c r="F147" i="15"/>
  <c r="E147" i="15"/>
  <c r="D147" i="15"/>
  <c r="H146" i="15"/>
  <c r="G146" i="15"/>
  <c r="F146" i="15"/>
  <c r="E146" i="15"/>
  <c r="H145" i="15"/>
  <c r="G145" i="15"/>
  <c r="F145" i="15"/>
  <c r="E145" i="15"/>
  <c r="D145" i="15"/>
  <c r="G144" i="15"/>
  <c r="F144" i="15"/>
  <c r="E144" i="15"/>
  <c r="D144" i="15"/>
  <c r="H143" i="15"/>
  <c r="G143" i="15"/>
  <c r="F143" i="15"/>
  <c r="E143" i="15"/>
  <c r="D143" i="15"/>
  <c r="F110" i="15"/>
  <c r="E110" i="15"/>
  <c r="D110" i="15"/>
  <c r="F109" i="15"/>
  <c r="E109" i="15"/>
  <c r="D109" i="15"/>
  <c r="C109" i="15"/>
  <c r="F108" i="15"/>
  <c r="E108" i="15"/>
  <c r="D108" i="15"/>
  <c r="C108" i="15"/>
  <c r="F107" i="15"/>
  <c r="E107" i="15"/>
  <c r="D107" i="15"/>
  <c r="C107" i="15"/>
  <c r="F106" i="15"/>
  <c r="E106" i="15"/>
  <c r="D106" i="15"/>
  <c r="C106" i="15"/>
  <c r="F105" i="15"/>
  <c r="E105" i="15"/>
  <c r="D105" i="15"/>
  <c r="C105" i="15"/>
  <c r="F104" i="15"/>
  <c r="E104" i="15"/>
  <c r="D104" i="15"/>
  <c r="C104" i="15"/>
  <c r="F103" i="15"/>
  <c r="E103" i="15"/>
  <c r="D103" i="15"/>
  <c r="C103" i="15"/>
  <c r="E102" i="15"/>
  <c r="D102" i="15"/>
  <c r="C102" i="15"/>
  <c r="F101" i="15"/>
  <c r="E101" i="15"/>
  <c r="D101" i="15"/>
  <c r="C101" i="15"/>
  <c r="F100" i="15"/>
  <c r="E100" i="15"/>
  <c r="D100" i="15"/>
  <c r="C100" i="15"/>
  <c r="F99" i="15"/>
  <c r="E99" i="15"/>
  <c r="D99" i="15"/>
  <c r="C99" i="15"/>
  <c r="F98" i="15"/>
  <c r="E98" i="15"/>
  <c r="D98" i="15"/>
  <c r="C98" i="15"/>
  <c r="F97" i="15"/>
  <c r="E97" i="15"/>
  <c r="D97" i="15"/>
  <c r="C97" i="15"/>
  <c r="G96" i="15"/>
  <c r="F96" i="15"/>
  <c r="D96" i="15"/>
  <c r="C96" i="15"/>
  <c r="G95" i="15"/>
  <c r="F95" i="15"/>
  <c r="E95" i="15"/>
  <c r="D95" i="15"/>
  <c r="C95" i="15"/>
  <c r="G94" i="15"/>
  <c r="F94" i="15"/>
  <c r="E94" i="15"/>
  <c r="D94" i="15"/>
  <c r="C94" i="15"/>
  <c r="G93" i="15"/>
  <c r="F93" i="15"/>
  <c r="E93" i="15"/>
  <c r="D93" i="15"/>
  <c r="C93" i="15"/>
  <c r="G92" i="15"/>
  <c r="F92" i="15"/>
  <c r="E92" i="15"/>
  <c r="D92" i="15"/>
  <c r="C92" i="15"/>
  <c r="G91" i="15"/>
  <c r="F91" i="15"/>
  <c r="E91" i="15"/>
  <c r="D91" i="15"/>
  <c r="C91" i="15"/>
  <c r="H162" i="14"/>
  <c r="G162" i="14"/>
  <c r="F162" i="14"/>
  <c r="E162" i="14"/>
  <c r="D162" i="14"/>
  <c r="C162" i="14"/>
  <c r="H161" i="14"/>
  <c r="G161" i="14"/>
  <c r="F161" i="14"/>
  <c r="E161" i="14"/>
  <c r="D161" i="14"/>
  <c r="C161" i="14"/>
  <c r="H160" i="14"/>
  <c r="G160" i="14"/>
  <c r="F160" i="14"/>
  <c r="E160" i="14"/>
  <c r="D160" i="14"/>
  <c r="C160" i="14"/>
  <c r="H159" i="14"/>
  <c r="G159" i="14"/>
  <c r="F159" i="14"/>
  <c r="E159" i="14"/>
  <c r="D159" i="14"/>
  <c r="C159" i="14"/>
  <c r="H158" i="14"/>
  <c r="G158" i="14"/>
  <c r="E158" i="14"/>
  <c r="D158" i="14"/>
  <c r="C158" i="14"/>
  <c r="H157" i="14"/>
  <c r="G157" i="14"/>
  <c r="F157" i="14"/>
  <c r="E157" i="14"/>
  <c r="D157" i="14"/>
  <c r="C157" i="14"/>
  <c r="H156" i="14"/>
  <c r="G156" i="14"/>
  <c r="F156" i="14"/>
  <c r="E156" i="14"/>
  <c r="D156" i="14"/>
  <c r="C156" i="14"/>
  <c r="H155" i="14"/>
  <c r="G155" i="14"/>
  <c r="F155" i="14"/>
  <c r="E155" i="14"/>
  <c r="D155" i="14"/>
  <c r="C155" i="14"/>
  <c r="H154" i="14"/>
  <c r="G154" i="14"/>
  <c r="F154" i="14"/>
  <c r="E154" i="14"/>
  <c r="D154" i="14"/>
  <c r="H153" i="14"/>
  <c r="G153" i="14"/>
  <c r="F153" i="14"/>
  <c r="E153" i="14"/>
  <c r="D153" i="14"/>
  <c r="H152" i="14"/>
  <c r="G152" i="14"/>
  <c r="F152" i="14"/>
  <c r="D152" i="14"/>
  <c r="H151" i="14"/>
  <c r="G151" i="14"/>
  <c r="F151" i="14"/>
  <c r="E151" i="14"/>
  <c r="D151" i="14"/>
  <c r="H150" i="14"/>
  <c r="G150" i="14"/>
  <c r="F150" i="14"/>
  <c r="E150" i="14"/>
  <c r="D150" i="14"/>
  <c r="H149" i="14"/>
  <c r="G149" i="14"/>
  <c r="F149" i="14"/>
  <c r="E149" i="14"/>
  <c r="D149" i="14"/>
  <c r="H148" i="14"/>
  <c r="G148" i="14"/>
  <c r="F148" i="14"/>
  <c r="E148" i="14"/>
  <c r="D148" i="14"/>
  <c r="H147" i="14"/>
  <c r="G147" i="14"/>
  <c r="F147" i="14"/>
  <c r="E147" i="14"/>
  <c r="D147" i="14"/>
  <c r="H146" i="14"/>
  <c r="G146" i="14"/>
  <c r="F146" i="14"/>
  <c r="E146" i="14"/>
  <c r="H145" i="14"/>
  <c r="G145" i="14"/>
  <c r="F145" i="14"/>
  <c r="E145" i="14"/>
  <c r="D145" i="14"/>
  <c r="G144" i="14"/>
  <c r="F144" i="14"/>
  <c r="E144" i="14"/>
  <c r="D144" i="14"/>
  <c r="H143" i="14"/>
  <c r="G143" i="14"/>
  <c r="F143" i="14"/>
  <c r="E143" i="14"/>
  <c r="D143" i="14"/>
  <c r="F110" i="14"/>
  <c r="E110" i="14"/>
  <c r="D110" i="14"/>
  <c r="F109" i="14"/>
  <c r="E109" i="14"/>
  <c r="D109" i="14"/>
  <c r="C109" i="14"/>
  <c r="F108" i="14"/>
  <c r="E108" i="14"/>
  <c r="D108" i="14"/>
  <c r="C108" i="14"/>
  <c r="F107" i="14"/>
  <c r="E107" i="14"/>
  <c r="D107" i="14"/>
  <c r="C107" i="14"/>
  <c r="F106" i="14"/>
  <c r="E106" i="14"/>
  <c r="D106" i="14"/>
  <c r="C106" i="14"/>
  <c r="F105" i="14"/>
  <c r="E105" i="14"/>
  <c r="D105" i="14"/>
  <c r="C105" i="14"/>
  <c r="F104" i="14"/>
  <c r="E104" i="14"/>
  <c r="D104" i="14"/>
  <c r="C104" i="14"/>
  <c r="F103" i="14"/>
  <c r="E103" i="14"/>
  <c r="D103" i="14"/>
  <c r="C103" i="14"/>
  <c r="E102" i="14"/>
  <c r="D102" i="14"/>
  <c r="C102" i="14"/>
  <c r="F101" i="14"/>
  <c r="E101" i="14"/>
  <c r="D101" i="14"/>
  <c r="C101" i="14"/>
  <c r="F100" i="14"/>
  <c r="E100" i="14"/>
  <c r="D100" i="14"/>
  <c r="C100" i="14"/>
  <c r="F99" i="14"/>
  <c r="E99" i="14"/>
  <c r="D99" i="14"/>
  <c r="C99" i="14"/>
  <c r="F98" i="14"/>
  <c r="E98" i="14"/>
  <c r="D98" i="14"/>
  <c r="C98" i="14"/>
  <c r="F97" i="14"/>
  <c r="E97" i="14"/>
  <c r="D97" i="14"/>
  <c r="C97" i="14"/>
  <c r="G96" i="14"/>
  <c r="F96" i="14"/>
  <c r="D96" i="14"/>
  <c r="C96" i="14"/>
  <c r="G95" i="14"/>
  <c r="F95" i="14"/>
  <c r="E95" i="14"/>
  <c r="D95" i="14"/>
  <c r="C95" i="14"/>
  <c r="G94" i="14"/>
  <c r="F94" i="14"/>
  <c r="E94" i="14"/>
  <c r="D94" i="14"/>
  <c r="C94" i="14"/>
  <c r="G93" i="14"/>
  <c r="F93" i="14"/>
  <c r="E93" i="14"/>
  <c r="D93" i="14"/>
  <c r="C93" i="14"/>
  <c r="G92" i="14"/>
  <c r="F92" i="14"/>
  <c r="E92" i="14"/>
  <c r="D92" i="14"/>
  <c r="C92" i="14"/>
  <c r="G91" i="14"/>
  <c r="F91" i="14"/>
  <c r="E91" i="14"/>
  <c r="D91" i="14"/>
  <c r="C91" i="14"/>
  <c r="H162" i="12"/>
  <c r="G162" i="12"/>
  <c r="F162" i="12"/>
  <c r="E162" i="12"/>
  <c r="D162" i="12"/>
  <c r="C162" i="12"/>
  <c r="H161" i="12"/>
  <c r="G161" i="12"/>
  <c r="F161" i="12"/>
  <c r="E161" i="12"/>
  <c r="D161" i="12"/>
  <c r="C161" i="12"/>
  <c r="H160" i="12"/>
  <c r="G160" i="12"/>
  <c r="F160" i="12"/>
  <c r="E160" i="12"/>
  <c r="D160" i="12"/>
  <c r="C160" i="12"/>
  <c r="H159" i="12"/>
  <c r="G159" i="12"/>
  <c r="F159" i="12"/>
  <c r="E159" i="12"/>
  <c r="D159" i="12"/>
  <c r="C159" i="12"/>
  <c r="H158" i="12"/>
  <c r="G158" i="12"/>
  <c r="E158" i="12"/>
  <c r="D158" i="12"/>
  <c r="C158" i="12"/>
  <c r="H157" i="12"/>
  <c r="G157" i="12"/>
  <c r="F157" i="12"/>
  <c r="E157" i="12"/>
  <c r="D157" i="12"/>
  <c r="C157" i="12"/>
  <c r="H156" i="12"/>
  <c r="G156" i="12"/>
  <c r="F156" i="12"/>
  <c r="E156" i="12"/>
  <c r="D156" i="12"/>
  <c r="C156" i="12"/>
  <c r="H155" i="12"/>
  <c r="G155" i="12"/>
  <c r="F155" i="12"/>
  <c r="E155" i="12"/>
  <c r="D155" i="12"/>
  <c r="C155" i="12"/>
  <c r="H154" i="12"/>
  <c r="G154" i="12"/>
  <c r="F154" i="12"/>
  <c r="E154" i="12"/>
  <c r="D154" i="12"/>
  <c r="H153" i="12"/>
  <c r="G153" i="12"/>
  <c r="F153" i="12"/>
  <c r="E153" i="12"/>
  <c r="D153" i="12"/>
  <c r="H152" i="12"/>
  <c r="G152" i="12"/>
  <c r="F152" i="12"/>
  <c r="D152" i="12"/>
  <c r="H151" i="12"/>
  <c r="G151" i="12"/>
  <c r="F151" i="12"/>
  <c r="E151" i="12"/>
  <c r="D151" i="12"/>
  <c r="H150" i="12"/>
  <c r="G150" i="12"/>
  <c r="F150" i="12"/>
  <c r="E150" i="12"/>
  <c r="D150" i="12"/>
  <c r="H149" i="12"/>
  <c r="G149" i="12"/>
  <c r="F149" i="12"/>
  <c r="E149" i="12"/>
  <c r="D149" i="12"/>
  <c r="H148" i="12"/>
  <c r="G148" i="12"/>
  <c r="F148" i="12"/>
  <c r="E148" i="12"/>
  <c r="D148" i="12"/>
  <c r="H147" i="12"/>
  <c r="G147" i="12"/>
  <c r="F147" i="12"/>
  <c r="E147" i="12"/>
  <c r="D147" i="12"/>
  <c r="H146" i="12"/>
  <c r="G146" i="12"/>
  <c r="F146" i="12"/>
  <c r="E146" i="12"/>
  <c r="H145" i="12"/>
  <c r="G145" i="12"/>
  <c r="F145" i="12"/>
  <c r="E145" i="12"/>
  <c r="D145" i="12"/>
  <c r="G144" i="12"/>
  <c r="F144" i="12"/>
  <c r="E144" i="12"/>
  <c r="D144" i="12"/>
  <c r="H143" i="12"/>
  <c r="G143" i="12"/>
  <c r="F143" i="12"/>
  <c r="E143" i="12"/>
  <c r="D143" i="12"/>
  <c r="F110" i="12"/>
  <c r="E110" i="12"/>
  <c r="D110" i="12"/>
  <c r="F109" i="12"/>
  <c r="E109" i="12"/>
  <c r="D109" i="12"/>
  <c r="C109" i="12"/>
  <c r="F108" i="12"/>
  <c r="E108" i="12"/>
  <c r="D108" i="12"/>
  <c r="C108" i="12"/>
  <c r="F107" i="12"/>
  <c r="E107" i="12"/>
  <c r="D107" i="12"/>
  <c r="C107" i="12"/>
  <c r="F106" i="12"/>
  <c r="E106" i="12"/>
  <c r="D106" i="12"/>
  <c r="C106" i="12"/>
  <c r="F105" i="12"/>
  <c r="E105" i="12"/>
  <c r="D105" i="12"/>
  <c r="C105" i="12"/>
  <c r="F104" i="12"/>
  <c r="E104" i="12"/>
  <c r="D104" i="12"/>
  <c r="C104" i="12"/>
  <c r="F103" i="12"/>
  <c r="E103" i="12"/>
  <c r="D103" i="12"/>
  <c r="C103" i="12"/>
  <c r="E102" i="12"/>
  <c r="D102" i="12"/>
  <c r="C102" i="12"/>
  <c r="F101" i="12"/>
  <c r="E101" i="12"/>
  <c r="D101" i="12"/>
  <c r="C101" i="12"/>
  <c r="F100" i="12"/>
  <c r="E100" i="12"/>
  <c r="D100" i="12"/>
  <c r="C100" i="12"/>
  <c r="F99" i="12"/>
  <c r="E99" i="12"/>
  <c r="D99" i="12"/>
  <c r="C99" i="12"/>
  <c r="F98" i="12"/>
  <c r="E98" i="12"/>
  <c r="D98" i="12"/>
  <c r="C98" i="12"/>
  <c r="F97" i="12"/>
  <c r="E97" i="12"/>
  <c r="D97" i="12"/>
  <c r="C97" i="12"/>
  <c r="G96" i="12"/>
  <c r="F96" i="12"/>
  <c r="D96" i="12"/>
  <c r="C96" i="12"/>
  <c r="G95" i="12"/>
  <c r="F95" i="12"/>
  <c r="E95" i="12"/>
  <c r="D95" i="12"/>
  <c r="C95" i="12"/>
  <c r="G94" i="12"/>
  <c r="F94" i="12"/>
  <c r="E94" i="12"/>
  <c r="D94" i="12"/>
  <c r="C94" i="12"/>
  <c r="G93" i="12"/>
  <c r="F93" i="12"/>
  <c r="E93" i="12"/>
  <c r="D93" i="12"/>
  <c r="C93" i="12"/>
  <c r="G92" i="12"/>
  <c r="F92" i="12"/>
  <c r="E92" i="12"/>
  <c r="D92" i="12"/>
  <c r="C92" i="12"/>
  <c r="G91" i="12"/>
  <c r="F91" i="12"/>
  <c r="E91" i="12"/>
  <c r="D91" i="12"/>
  <c r="C91" i="12"/>
  <c r="H162" i="11"/>
  <c r="G162" i="11"/>
  <c r="F162" i="11"/>
  <c r="E162" i="11"/>
  <c r="D162" i="11"/>
  <c r="C162" i="11"/>
  <c r="H161" i="11"/>
  <c r="G161" i="11"/>
  <c r="F161" i="11"/>
  <c r="E161" i="11"/>
  <c r="D161" i="11"/>
  <c r="C161" i="11"/>
  <c r="H160" i="11"/>
  <c r="G160" i="11"/>
  <c r="F160" i="11"/>
  <c r="E160" i="11"/>
  <c r="D160" i="11"/>
  <c r="C160" i="11"/>
  <c r="H159" i="11"/>
  <c r="G159" i="11"/>
  <c r="F159" i="11"/>
  <c r="E159" i="11"/>
  <c r="D159" i="11"/>
  <c r="C159" i="11"/>
  <c r="H158" i="11"/>
  <c r="G158" i="11"/>
  <c r="E158" i="11"/>
  <c r="D158" i="11"/>
  <c r="C158" i="11"/>
  <c r="H157" i="11"/>
  <c r="G157" i="11"/>
  <c r="F157" i="11"/>
  <c r="E157" i="11"/>
  <c r="D157" i="11"/>
  <c r="C157" i="11"/>
  <c r="H156" i="11"/>
  <c r="G156" i="11"/>
  <c r="F156" i="11"/>
  <c r="E156" i="11"/>
  <c r="D156" i="11"/>
  <c r="C156" i="11"/>
  <c r="H155" i="11"/>
  <c r="G155" i="11"/>
  <c r="F155" i="11"/>
  <c r="E155" i="11"/>
  <c r="D155" i="11"/>
  <c r="C155" i="11"/>
  <c r="H154" i="11"/>
  <c r="G154" i="11"/>
  <c r="F154" i="11"/>
  <c r="E154" i="11"/>
  <c r="D154" i="11"/>
  <c r="H153" i="11"/>
  <c r="G153" i="11"/>
  <c r="F153" i="11"/>
  <c r="E153" i="11"/>
  <c r="D153" i="11"/>
  <c r="H152" i="11"/>
  <c r="G152" i="11"/>
  <c r="F152" i="11"/>
  <c r="D152" i="11"/>
  <c r="H151" i="11"/>
  <c r="G151" i="11"/>
  <c r="F151" i="11"/>
  <c r="E151" i="11"/>
  <c r="D151" i="11"/>
  <c r="H150" i="11"/>
  <c r="G150" i="11"/>
  <c r="F150" i="11"/>
  <c r="E150" i="11"/>
  <c r="D150" i="11"/>
  <c r="H149" i="11"/>
  <c r="G149" i="11"/>
  <c r="F149" i="11"/>
  <c r="E149" i="11"/>
  <c r="D149" i="11"/>
  <c r="H148" i="11"/>
  <c r="G148" i="11"/>
  <c r="F148" i="11"/>
  <c r="E148" i="11"/>
  <c r="D148" i="11"/>
  <c r="H147" i="11"/>
  <c r="G147" i="11"/>
  <c r="F147" i="11"/>
  <c r="E147" i="11"/>
  <c r="D147" i="11"/>
  <c r="H146" i="11"/>
  <c r="G146" i="11"/>
  <c r="F146" i="11"/>
  <c r="E146" i="11"/>
  <c r="H145" i="11"/>
  <c r="G145" i="11"/>
  <c r="F145" i="11"/>
  <c r="E145" i="11"/>
  <c r="D145" i="11"/>
  <c r="G144" i="11"/>
  <c r="F144" i="11"/>
  <c r="E144" i="11"/>
  <c r="D144" i="11"/>
  <c r="H143" i="11"/>
  <c r="G143" i="11"/>
  <c r="F143" i="11"/>
  <c r="E143" i="11"/>
  <c r="D143" i="11"/>
  <c r="F110" i="11"/>
  <c r="E110" i="11"/>
  <c r="D110" i="11"/>
  <c r="F109" i="11"/>
  <c r="E109" i="11"/>
  <c r="D109" i="11"/>
  <c r="C109" i="11"/>
  <c r="F108" i="11"/>
  <c r="E108" i="11"/>
  <c r="D108" i="11"/>
  <c r="C108" i="11"/>
  <c r="F107" i="11"/>
  <c r="E107" i="11"/>
  <c r="D107" i="11"/>
  <c r="C107" i="11"/>
  <c r="F106" i="11"/>
  <c r="E106" i="11"/>
  <c r="D106" i="11"/>
  <c r="C106" i="11"/>
  <c r="F105" i="11"/>
  <c r="E105" i="11"/>
  <c r="D105" i="11"/>
  <c r="C105" i="11"/>
  <c r="F104" i="11"/>
  <c r="E104" i="11"/>
  <c r="D104" i="11"/>
  <c r="C104" i="11"/>
  <c r="F103" i="11"/>
  <c r="E103" i="11"/>
  <c r="D103" i="11"/>
  <c r="C103" i="11"/>
  <c r="E102" i="11"/>
  <c r="D102" i="11"/>
  <c r="C102" i="11"/>
  <c r="F101" i="11"/>
  <c r="E101" i="11"/>
  <c r="D101" i="11"/>
  <c r="C101" i="11"/>
  <c r="F100" i="11"/>
  <c r="E100" i="11"/>
  <c r="D100" i="11"/>
  <c r="C100" i="11"/>
  <c r="F99" i="11"/>
  <c r="E99" i="11"/>
  <c r="D99" i="11"/>
  <c r="C99" i="11"/>
  <c r="F98" i="11"/>
  <c r="E98" i="11"/>
  <c r="D98" i="11"/>
  <c r="C98" i="11"/>
  <c r="F97" i="11"/>
  <c r="E97" i="11"/>
  <c r="D97" i="11"/>
  <c r="C97" i="11"/>
  <c r="G96" i="11"/>
  <c r="F96" i="11"/>
  <c r="D96" i="11"/>
  <c r="C96" i="11"/>
  <c r="G95" i="11"/>
  <c r="F95" i="11"/>
  <c r="E95" i="11"/>
  <c r="D95" i="11"/>
  <c r="C95" i="11"/>
  <c r="G94" i="11"/>
  <c r="F94" i="11"/>
  <c r="E94" i="11"/>
  <c r="D94" i="11"/>
  <c r="C94" i="11"/>
  <c r="G93" i="11"/>
  <c r="F93" i="11"/>
  <c r="E93" i="11"/>
  <c r="D93" i="11"/>
  <c r="C93" i="11"/>
  <c r="G92" i="11"/>
  <c r="F92" i="11"/>
  <c r="E92" i="11"/>
  <c r="D92" i="11"/>
  <c r="C92" i="11"/>
  <c r="G91" i="11"/>
  <c r="F91" i="11"/>
  <c r="E91" i="11"/>
  <c r="D91" i="11"/>
  <c r="C91" i="11"/>
  <c r="H162" i="10"/>
  <c r="G162" i="10"/>
  <c r="F162" i="10"/>
  <c r="E162" i="10"/>
  <c r="D162" i="10"/>
  <c r="C162" i="10"/>
  <c r="H161" i="10"/>
  <c r="G161" i="10"/>
  <c r="F161" i="10"/>
  <c r="E161" i="10"/>
  <c r="D161" i="10"/>
  <c r="C161" i="10"/>
  <c r="H160" i="10"/>
  <c r="G160" i="10"/>
  <c r="F160" i="10"/>
  <c r="E160" i="10"/>
  <c r="D160" i="10"/>
  <c r="C160" i="10"/>
  <c r="H159" i="10"/>
  <c r="G159" i="10"/>
  <c r="F159" i="10"/>
  <c r="E159" i="10"/>
  <c r="D159" i="10"/>
  <c r="C159" i="10"/>
  <c r="H158" i="10"/>
  <c r="G158" i="10"/>
  <c r="E158" i="10"/>
  <c r="D158" i="10"/>
  <c r="C158" i="10"/>
  <c r="H157" i="10"/>
  <c r="G157" i="10"/>
  <c r="F157" i="10"/>
  <c r="E157" i="10"/>
  <c r="D157" i="10"/>
  <c r="C157" i="10"/>
  <c r="H156" i="10"/>
  <c r="G156" i="10"/>
  <c r="F156" i="10"/>
  <c r="E156" i="10"/>
  <c r="D156" i="10"/>
  <c r="C156" i="10"/>
  <c r="H155" i="10"/>
  <c r="G155" i="10"/>
  <c r="F155" i="10"/>
  <c r="E155" i="10"/>
  <c r="D155" i="10"/>
  <c r="C155" i="10"/>
  <c r="H154" i="10"/>
  <c r="G154" i="10"/>
  <c r="F154" i="10"/>
  <c r="E154" i="10"/>
  <c r="D154" i="10"/>
  <c r="H153" i="10"/>
  <c r="G153" i="10"/>
  <c r="F153" i="10"/>
  <c r="E153" i="10"/>
  <c r="D153" i="10"/>
  <c r="H152" i="10"/>
  <c r="G152" i="10"/>
  <c r="F152" i="10"/>
  <c r="D152" i="10"/>
  <c r="H151" i="10"/>
  <c r="G151" i="10"/>
  <c r="F151" i="10"/>
  <c r="E151" i="10"/>
  <c r="D151" i="10"/>
  <c r="H150" i="10"/>
  <c r="G150" i="10"/>
  <c r="F150" i="10"/>
  <c r="E150" i="10"/>
  <c r="D150" i="10"/>
  <c r="H149" i="10"/>
  <c r="G149" i="10"/>
  <c r="F149" i="10"/>
  <c r="E149" i="10"/>
  <c r="D149" i="10"/>
  <c r="H148" i="10"/>
  <c r="G148" i="10"/>
  <c r="F148" i="10"/>
  <c r="E148" i="10"/>
  <c r="D148" i="10"/>
  <c r="H147" i="10"/>
  <c r="G147" i="10"/>
  <c r="F147" i="10"/>
  <c r="E147" i="10"/>
  <c r="D147" i="10"/>
  <c r="H146" i="10"/>
  <c r="G146" i="10"/>
  <c r="F146" i="10"/>
  <c r="E146" i="10"/>
  <c r="H145" i="10"/>
  <c r="G145" i="10"/>
  <c r="F145" i="10"/>
  <c r="E145" i="10"/>
  <c r="D145" i="10"/>
  <c r="G144" i="10"/>
  <c r="F144" i="10"/>
  <c r="E144" i="10"/>
  <c r="D144" i="10"/>
  <c r="H143" i="10"/>
  <c r="G143" i="10"/>
  <c r="F143" i="10"/>
  <c r="E143" i="10"/>
  <c r="D143" i="10"/>
  <c r="F110" i="10"/>
  <c r="E110" i="10"/>
  <c r="D110" i="10"/>
  <c r="F109" i="10"/>
  <c r="E109" i="10"/>
  <c r="D109" i="10"/>
  <c r="C109" i="10"/>
  <c r="F108" i="10"/>
  <c r="E108" i="10"/>
  <c r="D108" i="10"/>
  <c r="C108" i="10"/>
  <c r="F107" i="10"/>
  <c r="E107" i="10"/>
  <c r="D107" i="10"/>
  <c r="C107" i="10"/>
  <c r="F106" i="10"/>
  <c r="E106" i="10"/>
  <c r="D106" i="10"/>
  <c r="C106" i="10"/>
  <c r="F105" i="10"/>
  <c r="E105" i="10"/>
  <c r="D105" i="10"/>
  <c r="C105" i="10"/>
  <c r="F104" i="10"/>
  <c r="E104" i="10"/>
  <c r="D104" i="10"/>
  <c r="C104" i="10"/>
  <c r="F103" i="10"/>
  <c r="E103" i="10"/>
  <c r="D103" i="10"/>
  <c r="C103" i="10"/>
  <c r="E102" i="10"/>
  <c r="D102" i="10"/>
  <c r="C102" i="10"/>
  <c r="F101" i="10"/>
  <c r="E101" i="10"/>
  <c r="D101" i="10"/>
  <c r="C101" i="10"/>
  <c r="F100" i="10"/>
  <c r="E100" i="10"/>
  <c r="D100" i="10"/>
  <c r="C100" i="10"/>
  <c r="F99" i="10"/>
  <c r="E99" i="10"/>
  <c r="D99" i="10"/>
  <c r="C99" i="10"/>
  <c r="F98" i="10"/>
  <c r="E98" i="10"/>
  <c r="D98" i="10"/>
  <c r="C98" i="10"/>
  <c r="F97" i="10"/>
  <c r="E97" i="10"/>
  <c r="D97" i="10"/>
  <c r="C97" i="10"/>
  <c r="G96" i="10"/>
  <c r="F96" i="10"/>
  <c r="D96" i="10"/>
  <c r="C96" i="10"/>
  <c r="G95" i="10"/>
  <c r="F95" i="10"/>
  <c r="E95" i="10"/>
  <c r="D95" i="10"/>
  <c r="C95" i="10"/>
  <c r="G94" i="10"/>
  <c r="F94" i="10"/>
  <c r="E94" i="10"/>
  <c r="D94" i="10"/>
  <c r="C94" i="10"/>
  <c r="G93" i="10"/>
  <c r="F93" i="10"/>
  <c r="E93" i="10"/>
  <c r="D93" i="10"/>
  <c r="C93" i="10"/>
  <c r="G92" i="10"/>
  <c r="F92" i="10"/>
  <c r="E92" i="10"/>
  <c r="D92" i="10"/>
  <c r="C92" i="10"/>
  <c r="G91" i="10"/>
  <c r="F91" i="10"/>
  <c r="E91" i="10"/>
  <c r="D91" i="10"/>
  <c r="C91" i="10"/>
  <c r="H162" i="9"/>
  <c r="J162" i="9" s="1"/>
  <c r="G162" i="9"/>
  <c r="F162" i="9"/>
  <c r="E162" i="9"/>
  <c r="D162" i="9"/>
  <c r="C162" i="9"/>
  <c r="H161" i="9"/>
  <c r="J161" i="9" s="1"/>
  <c r="G161" i="9"/>
  <c r="F161" i="9"/>
  <c r="E161" i="9"/>
  <c r="D161" i="9"/>
  <c r="C161" i="9"/>
  <c r="H160" i="9"/>
  <c r="J160" i="9" s="1"/>
  <c r="G160" i="9"/>
  <c r="F160" i="9"/>
  <c r="E160" i="9"/>
  <c r="D160" i="9"/>
  <c r="C160" i="9"/>
  <c r="H159" i="9"/>
  <c r="J159" i="9" s="1"/>
  <c r="G159" i="9"/>
  <c r="F159" i="9"/>
  <c r="E159" i="9"/>
  <c r="D159" i="9"/>
  <c r="C159" i="9"/>
  <c r="H158" i="9"/>
  <c r="J158" i="9" s="1"/>
  <c r="G158" i="9"/>
  <c r="E158" i="9"/>
  <c r="D158" i="9"/>
  <c r="C158" i="9"/>
  <c r="H157" i="9"/>
  <c r="J157" i="9" s="1"/>
  <c r="G157" i="9"/>
  <c r="F157" i="9"/>
  <c r="E157" i="9"/>
  <c r="D157" i="9"/>
  <c r="C157" i="9"/>
  <c r="H156" i="9"/>
  <c r="J156" i="9" s="1"/>
  <c r="G156" i="9"/>
  <c r="F156" i="9"/>
  <c r="E156" i="9"/>
  <c r="D156" i="9"/>
  <c r="C156" i="9"/>
  <c r="H155" i="9"/>
  <c r="J155" i="9" s="1"/>
  <c r="G155" i="9"/>
  <c r="F155" i="9"/>
  <c r="E155" i="9"/>
  <c r="D155" i="9"/>
  <c r="C155" i="9"/>
  <c r="H154" i="9"/>
  <c r="J154" i="9" s="1"/>
  <c r="G154" i="9"/>
  <c r="F154" i="9"/>
  <c r="E154" i="9"/>
  <c r="D154" i="9"/>
  <c r="H153" i="9"/>
  <c r="J153" i="9" s="1"/>
  <c r="G153" i="9"/>
  <c r="F153" i="9"/>
  <c r="E153" i="9"/>
  <c r="D153" i="9"/>
  <c r="H152" i="9"/>
  <c r="J152" i="9" s="1"/>
  <c r="G152" i="9"/>
  <c r="F152" i="9"/>
  <c r="D152" i="9"/>
  <c r="H151" i="9"/>
  <c r="J151" i="9" s="1"/>
  <c r="G151" i="9"/>
  <c r="F151" i="9"/>
  <c r="E151" i="9"/>
  <c r="D151" i="9"/>
  <c r="H150" i="9"/>
  <c r="J150" i="9" s="1"/>
  <c r="G150" i="9"/>
  <c r="F150" i="9"/>
  <c r="E150" i="9"/>
  <c r="D150" i="9"/>
  <c r="H149" i="9"/>
  <c r="J149" i="9" s="1"/>
  <c r="G149" i="9"/>
  <c r="F149" i="9"/>
  <c r="E149" i="9"/>
  <c r="D149" i="9"/>
  <c r="H148" i="9"/>
  <c r="J148" i="9" s="1"/>
  <c r="G148" i="9"/>
  <c r="F148" i="9"/>
  <c r="E148" i="9"/>
  <c r="D148" i="9"/>
  <c r="H147" i="9"/>
  <c r="J147" i="9" s="1"/>
  <c r="G147" i="9"/>
  <c r="F147" i="9"/>
  <c r="E147" i="9"/>
  <c r="D147" i="9"/>
  <c r="H146" i="9"/>
  <c r="J146" i="9" s="1"/>
  <c r="G146" i="9"/>
  <c r="F146" i="9"/>
  <c r="E146" i="9"/>
  <c r="H145" i="9"/>
  <c r="J145" i="9" s="1"/>
  <c r="G145" i="9"/>
  <c r="F145" i="9"/>
  <c r="E145" i="9"/>
  <c r="D145" i="9"/>
  <c r="G144" i="9"/>
  <c r="F144" i="9"/>
  <c r="E144" i="9"/>
  <c r="D144" i="9"/>
  <c r="H143" i="9"/>
  <c r="J143" i="9" s="1"/>
  <c r="G143" i="9"/>
  <c r="F143" i="9"/>
  <c r="E143" i="9"/>
  <c r="D143" i="9"/>
  <c r="F110" i="9"/>
  <c r="E110" i="9"/>
  <c r="D110" i="9"/>
  <c r="F109" i="9"/>
  <c r="E109" i="9"/>
  <c r="D109" i="9"/>
  <c r="C109" i="9"/>
  <c r="F108" i="9"/>
  <c r="E108" i="9"/>
  <c r="D108" i="9"/>
  <c r="C108" i="9"/>
  <c r="F107" i="9"/>
  <c r="E107" i="9"/>
  <c r="D107" i="9"/>
  <c r="C107" i="9"/>
  <c r="F106" i="9"/>
  <c r="E106" i="9"/>
  <c r="D106" i="9"/>
  <c r="C106" i="9"/>
  <c r="F105" i="9"/>
  <c r="E105" i="9"/>
  <c r="D105" i="9"/>
  <c r="C105" i="9"/>
  <c r="F104" i="9"/>
  <c r="E104" i="9"/>
  <c r="D104" i="9"/>
  <c r="C104" i="9"/>
  <c r="F103" i="9"/>
  <c r="E103" i="9"/>
  <c r="D103" i="9"/>
  <c r="C103" i="9"/>
  <c r="E102" i="9"/>
  <c r="D102" i="9"/>
  <c r="C102" i="9"/>
  <c r="F101" i="9"/>
  <c r="E101" i="9"/>
  <c r="D101" i="9"/>
  <c r="C101" i="9"/>
  <c r="F100" i="9"/>
  <c r="E100" i="9"/>
  <c r="D100" i="9"/>
  <c r="C100" i="9"/>
  <c r="F99" i="9"/>
  <c r="E99" i="9"/>
  <c r="D99" i="9"/>
  <c r="C99" i="9"/>
  <c r="F98" i="9"/>
  <c r="E98" i="9"/>
  <c r="D98" i="9"/>
  <c r="C98" i="9"/>
  <c r="F97" i="9"/>
  <c r="E97" i="9"/>
  <c r="D97" i="9"/>
  <c r="C97" i="9"/>
  <c r="G96" i="9"/>
  <c r="F96" i="9"/>
  <c r="D96" i="9"/>
  <c r="C96" i="9"/>
  <c r="G95" i="9"/>
  <c r="F95" i="9"/>
  <c r="E95" i="9"/>
  <c r="D95" i="9"/>
  <c r="C95" i="9"/>
  <c r="G94" i="9"/>
  <c r="F94" i="9"/>
  <c r="E94" i="9"/>
  <c r="D94" i="9"/>
  <c r="C94" i="9"/>
  <c r="G93" i="9"/>
  <c r="F93" i="9"/>
  <c r="E93" i="9"/>
  <c r="D93" i="9"/>
  <c r="C93" i="9"/>
  <c r="G92" i="9"/>
  <c r="F92" i="9"/>
  <c r="E92" i="9"/>
  <c r="D92" i="9"/>
  <c r="C92" i="9"/>
  <c r="G91" i="9"/>
  <c r="F91" i="9"/>
  <c r="E91" i="9"/>
  <c r="D91" i="9"/>
  <c r="C91" i="9"/>
  <c r="H147" i="6"/>
  <c r="H146" i="6"/>
  <c r="H162" i="6"/>
  <c r="H161" i="6"/>
  <c r="H160" i="6"/>
  <c r="H159" i="6"/>
  <c r="H158" i="6"/>
  <c r="H157" i="6"/>
  <c r="H156" i="6"/>
  <c r="H155" i="6"/>
  <c r="H154" i="6"/>
  <c r="H153" i="6"/>
  <c r="H152" i="6"/>
  <c r="H151" i="6"/>
  <c r="H150" i="6"/>
  <c r="H149" i="6"/>
  <c r="H148" i="6"/>
  <c r="H145" i="6"/>
  <c r="H143" i="6"/>
  <c r="G162" i="6"/>
  <c r="G161" i="6"/>
  <c r="G160" i="6"/>
  <c r="G159" i="6"/>
  <c r="G158" i="6"/>
  <c r="G157" i="6"/>
  <c r="G156" i="6"/>
  <c r="G155" i="6"/>
  <c r="G154" i="6"/>
  <c r="G153" i="6"/>
  <c r="G152" i="6"/>
  <c r="G151" i="6"/>
  <c r="G150" i="6"/>
  <c r="G149" i="6"/>
  <c r="G148" i="6"/>
  <c r="G147" i="6"/>
  <c r="G146" i="6"/>
  <c r="G145" i="6"/>
  <c r="G144" i="6"/>
  <c r="G143" i="6"/>
  <c r="F162" i="6"/>
  <c r="F161" i="6"/>
  <c r="F160" i="6"/>
  <c r="F159" i="6"/>
  <c r="F157" i="6"/>
  <c r="F156" i="6"/>
  <c r="F155" i="6"/>
  <c r="F154" i="6"/>
  <c r="F153" i="6"/>
  <c r="F152" i="6"/>
  <c r="F151" i="6"/>
  <c r="F150" i="6"/>
  <c r="F149" i="6"/>
  <c r="F148" i="6"/>
  <c r="F147" i="6"/>
  <c r="F143" i="6"/>
  <c r="F146" i="6"/>
  <c r="F145" i="6"/>
  <c r="F144" i="6"/>
  <c r="E162" i="6"/>
  <c r="E161" i="6"/>
  <c r="E160" i="6"/>
  <c r="E159" i="6"/>
  <c r="E158" i="6"/>
  <c r="E157" i="6"/>
  <c r="E156" i="6"/>
  <c r="E155" i="6"/>
  <c r="E154" i="6"/>
  <c r="E153" i="6"/>
  <c r="E151" i="6"/>
  <c r="E150" i="6"/>
  <c r="E149" i="6"/>
  <c r="E148" i="6"/>
  <c r="E147" i="6"/>
  <c r="E146" i="6"/>
  <c r="E145" i="6"/>
  <c r="E144" i="6"/>
  <c r="E143" i="6"/>
  <c r="D162" i="6"/>
  <c r="D161" i="6"/>
  <c r="D160" i="6"/>
  <c r="D159" i="6"/>
  <c r="D158" i="6"/>
  <c r="D157" i="6"/>
  <c r="D156" i="6"/>
  <c r="D155" i="6"/>
  <c r="D154" i="6"/>
  <c r="D153" i="6"/>
  <c r="D152" i="6"/>
  <c r="D151" i="6"/>
  <c r="D150" i="6"/>
  <c r="D149" i="6"/>
  <c r="D148" i="6"/>
  <c r="D147" i="6"/>
  <c r="D145" i="6"/>
  <c r="D144" i="6"/>
  <c r="D143" i="6"/>
  <c r="C162" i="6"/>
  <c r="C161" i="6"/>
  <c r="C160" i="6"/>
  <c r="C159" i="6"/>
  <c r="C158" i="6"/>
  <c r="C157" i="6"/>
  <c r="C156" i="6"/>
  <c r="C155" i="6"/>
  <c r="H140" i="6"/>
  <c r="G96" i="6"/>
  <c r="G95" i="6"/>
  <c r="G94" i="6"/>
  <c r="G93" i="6"/>
  <c r="G92" i="6"/>
  <c r="G91" i="6"/>
  <c r="F110" i="6"/>
  <c r="F109" i="6"/>
  <c r="F108" i="6"/>
  <c r="F107" i="6"/>
  <c r="F106" i="6"/>
  <c r="F105" i="6"/>
  <c r="F104" i="6"/>
  <c r="F103" i="6"/>
  <c r="F101" i="6"/>
  <c r="F100" i="6"/>
  <c r="F99" i="6"/>
  <c r="F98" i="6"/>
  <c r="F97" i="6"/>
  <c r="F96" i="6"/>
  <c r="F95" i="6"/>
  <c r="F94" i="6"/>
  <c r="F93" i="6"/>
  <c r="F92" i="6"/>
  <c r="F91" i="6"/>
  <c r="E110" i="6"/>
  <c r="E109" i="6"/>
  <c r="E108" i="6"/>
  <c r="E107" i="6"/>
  <c r="E106" i="6"/>
  <c r="E105" i="6"/>
  <c r="E104" i="6"/>
  <c r="E103" i="6"/>
  <c r="E102" i="6"/>
  <c r="E101" i="6"/>
  <c r="E100" i="6"/>
  <c r="E99" i="6"/>
  <c r="E98" i="6"/>
  <c r="E97" i="6"/>
  <c r="E95" i="6"/>
  <c r="E94" i="6"/>
  <c r="E93" i="6"/>
  <c r="E92" i="6"/>
  <c r="E91" i="6"/>
  <c r="D110" i="6"/>
  <c r="D109" i="6"/>
  <c r="D108" i="6"/>
  <c r="D107" i="6"/>
  <c r="D106" i="6"/>
  <c r="D105" i="6"/>
  <c r="D104" i="6"/>
  <c r="D103" i="6"/>
  <c r="D102" i="6"/>
  <c r="D101" i="6"/>
  <c r="D100" i="6"/>
  <c r="D99" i="6"/>
  <c r="D98" i="6"/>
  <c r="D97" i="6"/>
  <c r="D96" i="6"/>
  <c r="D95" i="6"/>
  <c r="D94" i="6"/>
  <c r="D93" i="6"/>
  <c r="D92" i="6"/>
  <c r="D91" i="6"/>
  <c r="C109" i="6"/>
  <c r="C108" i="6"/>
  <c r="C107" i="6"/>
  <c r="C106" i="6"/>
  <c r="C105" i="6"/>
  <c r="C104" i="6"/>
  <c r="C103" i="6"/>
  <c r="C102" i="6"/>
  <c r="C101" i="6"/>
  <c r="C100" i="6"/>
  <c r="C99" i="6"/>
  <c r="C98" i="6"/>
  <c r="C97" i="6"/>
  <c r="C96" i="6"/>
  <c r="C95" i="6"/>
  <c r="C94" i="6"/>
  <c r="C93" i="6"/>
  <c r="C92" i="6"/>
  <c r="C91" i="6"/>
  <c r="G80" i="6"/>
  <c r="G63" i="44" s="1"/>
  <c r="G79" i="6"/>
  <c r="G62" i="44" s="1"/>
  <c r="G77" i="6"/>
  <c r="G60" i="44" s="1"/>
  <c r="G76" i="6"/>
  <c r="G59" i="44" s="1"/>
  <c r="G75" i="6"/>
  <c r="G58" i="44" s="1"/>
  <c r="G74" i="6"/>
  <c r="G57" i="44" s="1"/>
  <c r="G73" i="6"/>
  <c r="G56" i="44" s="1"/>
  <c r="G72" i="6"/>
  <c r="G55" i="44" s="1"/>
  <c r="G71" i="6"/>
  <c r="G54" i="44" s="1"/>
  <c r="G70" i="6"/>
  <c r="G53" i="44" s="1"/>
  <c r="G69" i="6"/>
  <c r="G52" i="44" s="1"/>
  <c r="G68" i="6"/>
  <c r="G51" i="44" s="1"/>
  <c r="G67" i="6"/>
  <c r="G50" i="44" s="1"/>
  <c r="G66" i="6"/>
  <c r="G49" i="44" s="1"/>
  <c r="G65" i="6"/>
  <c r="G48" i="44" s="1"/>
  <c r="G64" i="6"/>
  <c r="G47" i="44" s="1"/>
  <c r="G63" i="6"/>
  <c r="G46" i="44" s="1"/>
  <c r="G62" i="6"/>
  <c r="G45" i="44" s="1"/>
  <c r="G61" i="6"/>
  <c r="G44" i="44" s="1"/>
  <c r="F80" i="6"/>
  <c r="F63" i="44" s="1"/>
  <c r="F79" i="6"/>
  <c r="F62" i="44" s="1"/>
  <c r="F78" i="6"/>
  <c r="F61" i="44" s="1"/>
  <c r="F77" i="6"/>
  <c r="F60" i="44" s="1"/>
  <c r="F76" i="6"/>
  <c r="F59" i="44" s="1"/>
  <c r="F75" i="6"/>
  <c r="F58" i="44" s="1"/>
  <c r="F74" i="6"/>
  <c r="F57" i="44" s="1"/>
  <c r="F73" i="6"/>
  <c r="F56" i="44" s="1"/>
  <c r="F71" i="6"/>
  <c r="F54" i="44" s="1"/>
  <c r="F70" i="6"/>
  <c r="F53" i="44" s="1"/>
  <c r="F69" i="6"/>
  <c r="F52" i="44" s="1"/>
  <c r="F68" i="6"/>
  <c r="F51" i="44" s="1"/>
  <c r="F67" i="6"/>
  <c r="F50" i="44" s="1"/>
  <c r="F66" i="6"/>
  <c r="F49" i="44" s="1"/>
  <c r="F65" i="6"/>
  <c r="F48" i="44" s="1"/>
  <c r="F64" i="6"/>
  <c r="F47" i="44" s="1"/>
  <c r="F63" i="6"/>
  <c r="F46" i="44" s="1"/>
  <c r="F62" i="6"/>
  <c r="F45" i="44" s="1"/>
  <c r="F61" i="6"/>
  <c r="F44" i="44" s="1"/>
  <c r="E80" i="6"/>
  <c r="E63" i="44" s="1"/>
  <c r="E79" i="6"/>
  <c r="E62" i="44" s="1"/>
  <c r="E78" i="6"/>
  <c r="E61" i="44" s="1"/>
  <c r="E77" i="6"/>
  <c r="E60" i="44" s="1"/>
  <c r="E76" i="6"/>
  <c r="E59" i="44" s="1"/>
  <c r="E75" i="6"/>
  <c r="E58" i="44" s="1"/>
  <c r="E74" i="6"/>
  <c r="E57" i="44" s="1"/>
  <c r="E73" i="6"/>
  <c r="E56" i="44" s="1"/>
  <c r="E72" i="6"/>
  <c r="E55" i="44" s="1"/>
  <c r="E71" i="6"/>
  <c r="E54" i="44" s="1"/>
  <c r="E70" i="6"/>
  <c r="E53" i="44" s="1"/>
  <c r="E69" i="6"/>
  <c r="E52" i="44" s="1"/>
  <c r="E68" i="6"/>
  <c r="E51" i="44" s="1"/>
  <c r="E67" i="6"/>
  <c r="E50" i="44" s="1"/>
  <c r="E65" i="6"/>
  <c r="E48" i="44" s="1"/>
  <c r="E64" i="6"/>
  <c r="E47" i="44" s="1"/>
  <c r="E63" i="6"/>
  <c r="E46" i="44" s="1"/>
  <c r="E62" i="6"/>
  <c r="E45" i="44" s="1"/>
  <c r="E61" i="6"/>
  <c r="E44" i="44" s="1"/>
  <c r="D80" i="6"/>
  <c r="D63" i="44" s="1"/>
  <c r="D79" i="6"/>
  <c r="D62" i="44" s="1"/>
  <c r="D78" i="6"/>
  <c r="D61" i="44" s="1"/>
  <c r="D77" i="6"/>
  <c r="D60" i="44" s="1"/>
  <c r="D76" i="6"/>
  <c r="D59" i="44" s="1"/>
  <c r="D75" i="6"/>
  <c r="D58" i="44" s="1"/>
  <c r="D74" i="6"/>
  <c r="D57" i="44" s="1"/>
  <c r="D73" i="6"/>
  <c r="D56" i="44" s="1"/>
  <c r="D72" i="6"/>
  <c r="D55" i="44" s="1"/>
  <c r="D71" i="6"/>
  <c r="D54" i="44" s="1"/>
  <c r="D70" i="6"/>
  <c r="D53" i="44" s="1"/>
  <c r="D69" i="6"/>
  <c r="D52" i="44" s="1"/>
  <c r="D68" i="6"/>
  <c r="D51" i="44" s="1"/>
  <c r="D67" i="6"/>
  <c r="D50" i="44" s="1"/>
  <c r="D66" i="6"/>
  <c r="D49" i="44" s="1"/>
  <c r="D65" i="6"/>
  <c r="D48" i="44" s="1"/>
  <c r="D64" i="6"/>
  <c r="D47" i="44" s="1"/>
  <c r="D63" i="6"/>
  <c r="D46" i="44" s="1"/>
  <c r="D62" i="6"/>
  <c r="D45" i="44" s="1"/>
  <c r="D61" i="6"/>
  <c r="D44" i="44" s="1"/>
  <c r="C79" i="6"/>
  <c r="C62" i="44" s="1"/>
  <c r="C78" i="6"/>
  <c r="C61" i="44" s="1"/>
  <c r="C77" i="6"/>
  <c r="C60" i="44" s="1"/>
  <c r="C76" i="6"/>
  <c r="C59" i="44" s="1"/>
  <c r="C75" i="6"/>
  <c r="C58" i="44" s="1"/>
  <c r="C74" i="6"/>
  <c r="C57" i="44" s="1"/>
  <c r="C73" i="6"/>
  <c r="C56" i="44" s="1"/>
  <c r="C72" i="6"/>
  <c r="C55" i="44" s="1"/>
  <c r="C71" i="6"/>
  <c r="C54" i="44" s="1"/>
  <c r="C70" i="6"/>
  <c r="C53" i="44" s="1"/>
  <c r="C69" i="6"/>
  <c r="C52" i="44" s="1"/>
  <c r="C68" i="6"/>
  <c r="C51" i="44" s="1"/>
  <c r="C67" i="6"/>
  <c r="C50" i="44" s="1"/>
  <c r="C66" i="6"/>
  <c r="C49" i="44" s="1"/>
  <c r="C65" i="6"/>
  <c r="C48" i="44" s="1"/>
  <c r="C64" i="6"/>
  <c r="C47" i="44" s="1"/>
  <c r="C63" i="6"/>
  <c r="C46" i="44" s="1"/>
  <c r="C62" i="6"/>
  <c r="C45" i="44" s="1"/>
  <c r="C61" i="6"/>
  <c r="C44" i="44" s="1"/>
  <c r="G51" i="6"/>
  <c r="G50" i="6"/>
  <c r="G49" i="6"/>
  <c r="G48" i="6"/>
  <c r="G47" i="6"/>
  <c r="G46" i="6"/>
  <c r="G44" i="6"/>
  <c r="G43" i="6"/>
  <c r="G42" i="6"/>
  <c r="G41" i="6"/>
  <c r="G40" i="6"/>
  <c r="G39" i="6"/>
  <c r="G38" i="6"/>
  <c r="G37" i="6"/>
  <c r="G36" i="6"/>
  <c r="G35" i="6"/>
  <c r="G34" i="6"/>
  <c r="G33" i="6"/>
  <c r="G32" i="6"/>
  <c r="F51" i="6"/>
  <c r="F50" i="6"/>
  <c r="F49" i="6"/>
  <c r="F48" i="6"/>
  <c r="F47" i="6"/>
  <c r="F46" i="6"/>
  <c r="F45" i="6"/>
  <c r="F44" i="6"/>
  <c r="F43" i="6"/>
  <c r="F42" i="6"/>
  <c r="F41" i="6"/>
  <c r="F40" i="6"/>
  <c r="F109" i="46"/>
  <c r="F85" i="46" s="1"/>
  <c r="F38" i="6"/>
  <c r="F37" i="6"/>
  <c r="F36" i="6"/>
  <c r="F35" i="6"/>
  <c r="F34" i="6"/>
  <c r="F33" i="6"/>
  <c r="F32" i="6"/>
  <c r="E51" i="6"/>
  <c r="E50" i="6"/>
  <c r="E49" i="6"/>
  <c r="E48" i="6"/>
  <c r="E47" i="6"/>
  <c r="E46" i="6"/>
  <c r="E45" i="6"/>
  <c r="E44" i="6"/>
  <c r="E43" i="6"/>
  <c r="E42" i="6"/>
  <c r="E41" i="6"/>
  <c r="E40" i="6"/>
  <c r="E39" i="6"/>
  <c r="E38" i="6"/>
  <c r="E37" i="6"/>
  <c r="E36" i="6"/>
  <c r="E35" i="6"/>
  <c r="E34" i="6"/>
  <c r="E103" i="46"/>
  <c r="E79" i="46" s="1"/>
  <c r="E32" i="6"/>
  <c r="D51" i="6"/>
  <c r="D50" i="6"/>
  <c r="D49" i="6"/>
  <c r="D48" i="6"/>
  <c r="D47" i="6"/>
  <c r="D46" i="6"/>
  <c r="D45" i="6"/>
  <c r="D44" i="6"/>
  <c r="D43" i="6"/>
  <c r="D42" i="6"/>
  <c r="D41" i="6"/>
  <c r="D40" i="6"/>
  <c r="D39" i="6"/>
  <c r="D38" i="6"/>
  <c r="D37" i="6"/>
  <c r="D36" i="6"/>
  <c r="D35" i="6"/>
  <c r="D34" i="6"/>
  <c r="D33" i="6"/>
  <c r="D32" i="6"/>
  <c r="C51" i="6"/>
  <c r="C50" i="6"/>
  <c r="C49" i="6"/>
  <c r="C48" i="6"/>
  <c r="C117" i="46"/>
  <c r="C93" i="46" s="1"/>
  <c r="C46" i="6"/>
  <c r="C45" i="6"/>
  <c r="C44" i="6"/>
  <c r="C43" i="6"/>
  <c r="C42" i="6"/>
  <c r="C41" i="6"/>
  <c r="C40" i="6"/>
  <c r="C39" i="6"/>
  <c r="C38" i="6"/>
  <c r="C37" i="6"/>
  <c r="C36" i="6"/>
  <c r="C35" i="6"/>
  <c r="C34" i="6"/>
  <c r="C33" i="6"/>
  <c r="C32" i="6"/>
  <c r="H28" i="6"/>
  <c r="D28" i="6"/>
  <c r="G25" i="6"/>
  <c r="G16" i="44" s="1"/>
  <c r="F25" i="6"/>
  <c r="F16" i="44" s="1"/>
  <c r="D25" i="6"/>
  <c r="D16" i="44" s="1"/>
  <c r="C25" i="6"/>
  <c r="C16" i="44" s="1"/>
  <c r="E25" i="6"/>
  <c r="E16" i="44" s="1"/>
  <c r="H21" i="6"/>
  <c r="G21" i="6"/>
  <c r="F17" i="6"/>
  <c r="F11" i="44" s="1"/>
  <c r="F16" i="6"/>
  <c r="F10" i="44" s="1"/>
  <c r="F15" i="6"/>
  <c r="F9" i="44" s="1"/>
  <c r="F14" i="6"/>
  <c r="F8" i="44" s="1"/>
  <c r="F13" i="6"/>
  <c r="F7" i="44" s="1"/>
  <c r="H324" i="57" l="1"/>
  <c r="H325" i="59"/>
  <c r="H343" i="57"/>
  <c r="H333" i="57"/>
  <c r="E338" i="59"/>
  <c r="H333" i="59"/>
  <c r="H348" i="59"/>
  <c r="E31" i="48"/>
  <c r="H288" i="57"/>
  <c r="H363" i="57" s="1"/>
  <c r="D17" i="47" s="1"/>
  <c r="C31" i="48"/>
  <c r="H331" i="57"/>
  <c r="H320" i="59"/>
  <c r="H326" i="57"/>
  <c r="D338" i="57"/>
  <c r="G63" i="49"/>
  <c r="G102" i="49" s="1"/>
  <c r="I19" i="49"/>
  <c r="H343" i="59"/>
  <c r="H288" i="59"/>
  <c r="H363" i="59" s="1"/>
  <c r="D31" i="47" s="1"/>
  <c r="C331" i="59"/>
  <c r="C103" i="46"/>
  <c r="C79" i="46" s="1"/>
  <c r="C21" i="44"/>
  <c r="C105" i="46"/>
  <c r="C81" i="46" s="1"/>
  <c r="C23" i="44"/>
  <c r="C107" i="46"/>
  <c r="C83" i="46" s="1"/>
  <c r="C25" i="44"/>
  <c r="C109" i="46"/>
  <c r="C85" i="46" s="1"/>
  <c r="C27" i="44"/>
  <c r="C111" i="46"/>
  <c r="C87" i="46" s="1"/>
  <c r="C29" i="44"/>
  <c r="C113" i="46"/>
  <c r="C89" i="46" s="1"/>
  <c r="C31" i="44"/>
  <c r="C115" i="46"/>
  <c r="C91" i="46" s="1"/>
  <c r="C33" i="44"/>
  <c r="C119" i="46"/>
  <c r="C95" i="46" s="1"/>
  <c r="C37" i="44"/>
  <c r="C121" i="46"/>
  <c r="C97" i="46" s="1"/>
  <c r="C39" i="44"/>
  <c r="D103" i="46"/>
  <c r="D79" i="46" s="1"/>
  <c r="D21" i="44"/>
  <c r="D105" i="46"/>
  <c r="D81" i="46" s="1"/>
  <c r="D23" i="44"/>
  <c r="D107" i="46"/>
  <c r="D83" i="46" s="1"/>
  <c r="D25" i="44"/>
  <c r="D109" i="46"/>
  <c r="D85" i="46" s="1"/>
  <c r="D27" i="44"/>
  <c r="D111" i="46"/>
  <c r="D87" i="46" s="1"/>
  <c r="D29" i="44"/>
  <c r="D113" i="46"/>
  <c r="D89" i="46" s="1"/>
  <c r="D31" i="44"/>
  <c r="D115" i="46"/>
  <c r="D91" i="46" s="1"/>
  <c r="D33" i="44"/>
  <c r="D117" i="46"/>
  <c r="D93" i="46" s="1"/>
  <c r="D35" i="44"/>
  <c r="D119" i="46"/>
  <c r="D95" i="46" s="1"/>
  <c r="D37" i="44"/>
  <c r="D121" i="46"/>
  <c r="D97" i="46" s="1"/>
  <c r="D39" i="44"/>
  <c r="E105" i="46"/>
  <c r="E81" i="46" s="1"/>
  <c r="E23" i="44"/>
  <c r="E107" i="46"/>
  <c r="E83" i="46" s="1"/>
  <c r="E25" i="44"/>
  <c r="E109" i="46"/>
  <c r="E85" i="46" s="1"/>
  <c r="E27" i="44"/>
  <c r="E111" i="46"/>
  <c r="E87" i="46" s="1"/>
  <c r="E29" i="44"/>
  <c r="E113" i="46"/>
  <c r="E89" i="46" s="1"/>
  <c r="E31" i="44"/>
  <c r="E115" i="46"/>
  <c r="E91" i="46" s="1"/>
  <c r="E33" i="44"/>
  <c r="E117" i="46"/>
  <c r="E93" i="46" s="1"/>
  <c r="E35" i="44"/>
  <c r="E119" i="46"/>
  <c r="E95" i="46" s="1"/>
  <c r="E37" i="44"/>
  <c r="E121" i="46"/>
  <c r="E97" i="46" s="1"/>
  <c r="E39" i="44"/>
  <c r="F103" i="46"/>
  <c r="F79" i="46" s="1"/>
  <c r="F21" i="44"/>
  <c r="F105" i="46"/>
  <c r="F81" i="46" s="1"/>
  <c r="F23" i="44"/>
  <c r="F107" i="46"/>
  <c r="F83" i="46" s="1"/>
  <c r="F25" i="44"/>
  <c r="F111" i="46"/>
  <c r="F87" i="46" s="1"/>
  <c r="F29" i="44"/>
  <c r="F113" i="46"/>
  <c r="F89" i="46" s="1"/>
  <c r="F31" i="44"/>
  <c r="F115" i="46"/>
  <c r="F91" i="46" s="1"/>
  <c r="F33" i="44"/>
  <c r="F117" i="46"/>
  <c r="F93" i="46" s="1"/>
  <c r="F35" i="44"/>
  <c r="F119" i="46"/>
  <c r="F95" i="46" s="1"/>
  <c r="F37" i="44"/>
  <c r="F121" i="46"/>
  <c r="F97" i="46" s="1"/>
  <c r="F39" i="44"/>
  <c r="G103" i="46"/>
  <c r="G79" i="46" s="1"/>
  <c r="G21" i="44"/>
  <c r="G105" i="46"/>
  <c r="G81" i="46" s="1"/>
  <c r="G23" i="44"/>
  <c r="G107" i="46"/>
  <c r="G83" i="46" s="1"/>
  <c r="G35" i="46" s="1"/>
  <c r="G25" i="44"/>
  <c r="G109" i="46"/>
  <c r="G85" i="46" s="1"/>
  <c r="G27" i="44"/>
  <c r="G111" i="46"/>
  <c r="G87" i="46" s="1"/>
  <c r="G39" i="46" s="1"/>
  <c r="G29" i="44"/>
  <c r="G113" i="46"/>
  <c r="G89" i="46" s="1"/>
  <c r="G41" i="46" s="1"/>
  <c r="G31" i="44"/>
  <c r="G117" i="46"/>
  <c r="G93" i="46" s="1"/>
  <c r="G45" i="46" s="1"/>
  <c r="G35" i="44"/>
  <c r="G119" i="46"/>
  <c r="G95" i="46" s="1"/>
  <c r="G47" i="46" s="1"/>
  <c r="G37" i="44"/>
  <c r="G121" i="46"/>
  <c r="G97" i="46" s="1"/>
  <c r="G39" i="44"/>
  <c r="G10" i="44"/>
  <c r="D69" i="44"/>
  <c r="F69" i="44"/>
  <c r="C70" i="44"/>
  <c r="E70" i="44"/>
  <c r="G70" i="44"/>
  <c r="D71" i="44"/>
  <c r="F71" i="44"/>
  <c r="C72" i="44"/>
  <c r="E72" i="44"/>
  <c r="G72" i="44"/>
  <c r="D73" i="44"/>
  <c r="F73" i="44"/>
  <c r="C74" i="44"/>
  <c r="F74" i="44"/>
  <c r="C75" i="44"/>
  <c r="E75" i="44"/>
  <c r="C76" i="44"/>
  <c r="E76" i="44"/>
  <c r="C77" i="44"/>
  <c r="E77" i="44"/>
  <c r="C78" i="44"/>
  <c r="E78" i="44"/>
  <c r="C79" i="44"/>
  <c r="E79" i="44"/>
  <c r="C80" i="44"/>
  <c r="E80" i="44"/>
  <c r="D81" i="44"/>
  <c r="F81" i="44"/>
  <c r="D82" i="44"/>
  <c r="F82" i="44"/>
  <c r="D83" i="44"/>
  <c r="F83" i="44"/>
  <c r="D84" i="44"/>
  <c r="F84" i="44"/>
  <c r="D85" i="44"/>
  <c r="F85" i="44"/>
  <c r="D86" i="44"/>
  <c r="F86" i="44"/>
  <c r="D87" i="44"/>
  <c r="F87" i="44"/>
  <c r="E88" i="44"/>
  <c r="C102" i="46"/>
  <c r="C78" i="46" s="1"/>
  <c r="C20" i="44"/>
  <c r="C104" i="46"/>
  <c r="C80" i="46" s="1"/>
  <c r="C22" i="44"/>
  <c r="C106" i="46"/>
  <c r="C82" i="46" s="1"/>
  <c r="C24" i="44"/>
  <c r="C108" i="46"/>
  <c r="C84" i="46" s="1"/>
  <c r="C26" i="44"/>
  <c r="C110" i="46"/>
  <c r="C86" i="46" s="1"/>
  <c r="C28" i="44"/>
  <c r="C112" i="46"/>
  <c r="C88" i="46" s="1"/>
  <c r="C30" i="44"/>
  <c r="C114" i="46"/>
  <c r="C90" i="46" s="1"/>
  <c r="C32" i="44"/>
  <c r="C116" i="46"/>
  <c r="C92" i="46" s="1"/>
  <c r="C34" i="44"/>
  <c r="C118" i="46"/>
  <c r="C94" i="46" s="1"/>
  <c r="C36" i="44"/>
  <c r="C120" i="46"/>
  <c r="C96" i="46" s="1"/>
  <c r="C38" i="44"/>
  <c r="D102" i="46"/>
  <c r="D78" i="46" s="1"/>
  <c r="D20" i="44"/>
  <c r="D104" i="46"/>
  <c r="D80" i="46" s="1"/>
  <c r="D22" i="44"/>
  <c r="D106" i="46"/>
  <c r="D82" i="46" s="1"/>
  <c r="D24" i="44"/>
  <c r="D108" i="46"/>
  <c r="D84" i="46" s="1"/>
  <c r="D26" i="44"/>
  <c r="D110" i="46"/>
  <c r="D86" i="46" s="1"/>
  <c r="D28" i="44"/>
  <c r="D112" i="46"/>
  <c r="D88" i="46" s="1"/>
  <c r="D30" i="44"/>
  <c r="D114" i="46"/>
  <c r="D90" i="46" s="1"/>
  <c r="D32" i="44"/>
  <c r="D116" i="46"/>
  <c r="D92" i="46" s="1"/>
  <c r="D34" i="44"/>
  <c r="D118" i="46"/>
  <c r="D94" i="46" s="1"/>
  <c r="D36" i="44"/>
  <c r="D120" i="46"/>
  <c r="D96" i="46" s="1"/>
  <c r="D38" i="44"/>
  <c r="E102" i="46"/>
  <c r="E78" i="46" s="1"/>
  <c r="E20" i="44"/>
  <c r="E104" i="46"/>
  <c r="E80" i="46" s="1"/>
  <c r="E22" i="44"/>
  <c r="E106" i="46"/>
  <c r="E82" i="46" s="1"/>
  <c r="E24" i="44"/>
  <c r="E108" i="46"/>
  <c r="E84" i="46" s="1"/>
  <c r="E26" i="44"/>
  <c r="E110" i="46"/>
  <c r="E86" i="46" s="1"/>
  <c r="E28" i="44"/>
  <c r="E112" i="46"/>
  <c r="E88" i="46" s="1"/>
  <c r="E30" i="44"/>
  <c r="E114" i="46"/>
  <c r="E90" i="46" s="1"/>
  <c r="E32" i="44"/>
  <c r="E116" i="46"/>
  <c r="E92" i="46" s="1"/>
  <c r="E34" i="44"/>
  <c r="E118" i="46"/>
  <c r="E94" i="46" s="1"/>
  <c r="E36" i="44"/>
  <c r="E120" i="46"/>
  <c r="E96" i="46" s="1"/>
  <c r="E38" i="44"/>
  <c r="F102" i="46"/>
  <c r="F78" i="46" s="1"/>
  <c r="F20" i="44"/>
  <c r="F104" i="46"/>
  <c r="F80" i="46" s="1"/>
  <c r="F22" i="44"/>
  <c r="F106" i="46"/>
  <c r="F82" i="46" s="1"/>
  <c r="F24" i="44"/>
  <c r="F108" i="46"/>
  <c r="F84" i="46" s="1"/>
  <c r="F26" i="44"/>
  <c r="F110" i="46"/>
  <c r="F86" i="46" s="1"/>
  <c r="F28" i="44"/>
  <c r="F112" i="46"/>
  <c r="F88" i="46" s="1"/>
  <c r="F30" i="44"/>
  <c r="F114" i="46"/>
  <c r="F90" i="46" s="1"/>
  <c r="F32" i="44"/>
  <c r="F116" i="46"/>
  <c r="F92" i="46" s="1"/>
  <c r="F34" i="44"/>
  <c r="F118" i="46"/>
  <c r="F94" i="46" s="1"/>
  <c r="F36" i="44"/>
  <c r="F120" i="46"/>
  <c r="F96" i="46" s="1"/>
  <c r="F38" i="44"/>
  <c r="G102" i="46"/>
  <c r="G78" i="46" s="1"/>
  <c r="G20" i="44"/>
  <c r="G104" i="46"/>
  <c r="G80" i="46" s="1"/>
  <c r="G32" i="46" s="1"/>
  <c r="G22" i="44"/>
  <c r="G106" i="46"/>
  <c r="G82" i="46" s="1"/>
  <c r="G34" i="46" s="1"/>
  <c r="G24" i="44"/>
  <c r="G108" i="46"/>
  <c r="G84" i="46" s="1"/>
  <c r="G36" i="46" s="1"/>
  <c r="G26" i="44"/>
  <c r="G110" i="46"/>
  <c r="G86" i="46" s="1"/>
  <c r="G38" i="46" s="1"/>
  <c r="G28" i="44"/>
  <c r="G112" i="46"/>
  <c r="G88" i="46" s="1"/>
  <c r="G30" i="44"/>
  <c r="G114" i="46"/>
  <c r="G90" i="46" s="1"/>
  <c r="G42" i="46" s="1"/>
  <c r="G32" i="44"/>
  <c r="G116" i="46"/>
  <c r="G92" i="46" s="1"/>
  <c r="G34" i="44"/>
  <c r="G118" i="46"/>
  <c r="G94" i="46" s="1"/>
  <c r="G36" i="44"/>
  <c r="G120" i="46"/>
  <c r="G96" i="46" s="1"/>
  <c r="G48" i="46" s="1"/>
  <c r="G38" i="44"/>
  <c r="C69" i="44"/>
  <c r="E69" i="44"/>
  <c r="G69" i="44"/>
  <c r="D70" i="44"/>
  <c r="F70" i="44"/>
  <c r="C71" i="44"/>
  <c r="E71" i="44"/>
  <c r="G71" i="44"/>
  <c r="D72" i="44"/>
  <c r="F72" i="44"/>
  <c r="C73" i="44"/>
  <c r="E73" i="44"/>
  <c r="G73" i="44"/>
  <c r="D74" i="44"/>
  <c r="G74" i="44"/>
  <c r="D75" i="44"/>
  <c r="F75" i="44"/>
  <c r="D76" i="44"/>
  <c r="F76" i="44"/>
  <c r="D77" i="44"/>
  <c r="F77" i="44"/>
  <c r="D78" i="44"/>
  <c r="F78" i="44"/>
  <c r="D79" i="44"/>
  <c r="F79" i="44"/>
  <c r="D80" i="44"/>
  <c r="C81" i="44"/>
  <c r="E81" i="44"/>
  <c r="C82" i="44"/>
  <c r="E82" i="44"/>
  <c r="C83" i="44"/>
  <c r="E83" i="44"/>
  <c r="C84" i="44"/>
  <c r="E84" i="44"/>
  <c r="C85" i="44"/>
  <c r="E85" i="44"/>
  <c r="C86" i="44"/>
  <c r="E86" i="44"/>
  <c r="C87" i="44"/>
  <c r="E87" i="44"/>
  <c r="D88" i="44"/>
  <c r="F88" i="44"/>
  <c r="G77" i="49"/>
  <c r="G116" i="49" s="1"/>
  <c r="I33" i="49"/>
  <c r="H91" i="33"/>
  <c r="H93" i="33"/>
  <c r="H95" i="33"/>
  <c r="H103" i="33"/>
  <c r="H104" i="33"/>
  <c r="H105" i="33"/>
  <c r="H106" i="33"/>
  <c r="H107" i="33"/>
  <c r="H108" i="33"/>
  <c r="H109" i="33"/>
  <c r="H110" i="33"/>
  <c r="H92" i="33"/>
  <c r="H94" i="33"/>
  <c r="H96" i="33"/>
  <c r="H97" i="33"/>
  <c r="H98" i="33"/>
  <c r="H99" i="33"/>
  <c r="H100" i="33"/>
  <c r="H101" i="33"/>
  <c r="H102" i="33"/>
  <c r="G67" i="49"/>
  <c r="G106" i="49" s="1"/>
  <c r="H336" i="57"/>
  <c r="T17" i="48"/>
  <c r="H320" i="57"/>
  <c r="D17" i="48"/>
  <c r="H329" i="57"/>
  <c r="M17" i="48"/>
  <c r="H318" i="57"/>
  <c r="B17" i="48"/>
  <c r="H337" i="57"/>
  <c r="U17" i="48"/>
  <c r="H321" i="57"/>
  <c r="E17" i="48"/>
  <c r="H319" i="57"/>
  <c r="C17" i="48"/>
  <c r="H318" i="59"/>
  <c r="B31" i="48"/>
  <c r="H323" i="59"/>
  <c r="G31" i="48"/>
  <c r="H330" i="59"/>
  <c r="N31" i="48"/>
  <c r="H331" i="59"/>
  <c r="O31" i="48"/>
  <c r="H299" i="59"/>
  <c r="H349" i="59"/>
  <c r="C349" i="59"/>
  <c r="C324" i="59"/>
  <c r="E163" i="18"/>
  <c r="C163" i="18"/>
  <c r="C163" i="11"/>
  <c r="D163" i="18"/>
  <c r="F163" i="18"/>
  <c r="H163" i="18"/>
  <c r="G163" i="18"/>
  <c r="E163" i="11"/>
  <c r="G163" i="11"/>
  <c r="D163" i="11"/>
  <c r="F163" i="11"/>
  <c r="H163" i="11"/>
  <c r="C363" i="59"/>
  <c r="C338" i="59"/>
  <c r="C338" i="57"/>
  <c r="H141" i="15"/>
  <c r="I140" i="15" s="1"/>
  <c r="C17" i="47" l="1"/>
  <c r="B17" i="47" s="1"/>
  <c r="C14" i="56"/>
  <c r="H313" i="57"/>
  <c r="H338" i="57" s="1"/>
  <c r="C28" i="56"/>
  <c r="C31" i="47"/>
  <c r="B31" i="47" s="1"/>
  <c r="H313" i="59"/>
  <c r="V31" i="48" s="1"/>
  <c r="H324" i="59"/>
  <c r="H31" i="48"/>
  <c r="H17" i="17"/>
  <c r="H215" i="17" s="1"/>
  <c r="H15" i="17"/>
  <c r="H190" i="17" s="1"/>
  <c r="A2" i="48"/>
  <c r="A2" i="49"/>
  <c r="B2" i="44"/>
  <c r="A2" i="47"/>
  <c r="A1" i="48"/>
  <c r="A1" i="49"/>
  <c r="B1" i="44"/>
  <c r="A1" i="47"/>
  <c r="B74" i="46"/>
  <c r="B73" i="46"/>
  <c r="B72" i="46"/>
  <c r="B71" i="46"/>
  <c r="B70" i="46"/>
  <c r="B69" i="46"/>
  <c r="B68" i="46"/>
  <c r="B67" i="46"/>
  <c r="B66" i="46"/>
  <c r="B65" i="46"/>
  <c r="B64" i="46"/>
  <c r="B63" i="46"/>
  <c r="B62" i="46"/>
  <c r="B61" i="46"/>
  <c r="B60" i="46"/>
  <c r="B59" i="46"/>
  <c r="B58" i="46"/>
  <c r="B57" i="46"/>
  <c r="B56" i="46"/>
  <c r="B55" i="46"/>
  <c r="B54" i="46"/>
  <c r="B242" i="46"/>
  <c r="B241" i="46"/>
  <c r="B240" i="46"/>
  <c r="B239" i="46"/>
  <c r="B238" i="46"/>
  <c r="B237" i="46"/>
  <c r="B236" i="46"/>
  <c r="B235" i="46"/>
  <c r="B234" i="46"/>
  <c r="B233" i="46"/>
  <c r="B232" i="46"/>
  <c r="B231" i="46"/>
  <c r="B230" i="46"/>
  <c r="B229" i="46"/>
  <c r="B228" i="46"/>
  <c r="B227" i="46"/>
  <c r="B226" i="46"/>
  <c r="B225" i="46"/>
  <c r="B224" i="46"/>
  <c r="B223" i="46"/>
  <c r="B222" i="46"/>
  <c r="B218" i="46"/>
  <c r="B217" i="46"/>
  <c r="B216" i="46"/>
  <c r="B215" i="46"/>
  <c r="B214" i="46"/>
  <c r="B213" i="46"/>
  <c r="B212" i="46"/>
  <c r="B211" i="46"/>
  <c r="B210" i="46"/>
  <c r="B209" i="46"/>
  <c r="B208" i="46"/>
  <c r="B207" i="46"/>
  <c r="B206" i="46"/>
  <c r="B205" i="46"/>
  <c r="B204" i="46"/>
  <c r="B203" i="46"/>
  <c r="B202" i="46"/>
  <c r="B201" i="46"/>
  <c r="B200" i="46"/>
  <c r="B199" i="46"/>
  <c r="B198" i="46"/>
  <c r="B26" i="46"/>
  <c r="B25" i="46"/>
  <c r="B24" i="46"/>
  <c r="B23" i="46"/>
  <c r="B22" i="46"/>
  <c r="B21" i="46"/>
  <c r="B20" i="46"/>
  <c r="B19" i="46"/>
  <c r="B18" i="46"/>
  <c r="B17" i="46"/>
  <c r="B16" i="46"/>
  <c r="B15" i="46"/>
  <c r="B14" i="46"/>
  <c r="B13" i="46"/>
  <c r="B12" i="46"/>
  <c r="B11" i="46"/>
  <c r="B10" i="46"/>
  <c r="B9" i="46"/>
  <c r="B8" i="46"/>
  <c r="B7" i="46"/>
  <c r="B6" i="46"/>
  <c r="B50" i="46"/>
  <c r="B49" i="46"/>
  <c r="B48" i="46"/>
  <c r="B47" i="46"/>
  <c r="B46" i="46"/>
  <c r="B45" i="46"/>
  <c r="B44" i="46"/>
  <c r="B43" i="46"/>
  <c r="B42" i="46"/>
  <c r="B41" i="46"/>
  <c r="B40" i="46"/>
  <c r="B39" i="46"/>
  <c r="B38" i="46"/>
  <c r="B37" i="46"/>
  <c r="B36" i="46"/>
  <c r="B35" i="46"/>
  <c r="B34" i="46"/>
  <c r="B33" i="46"/>
  <c r="B32" i="46"/>
  <c r="B31" i="46"/>
  <c r="B30" i="46"/>
  <c r="B194" i="46"/>
  <c r="B193" i="46"/>
  <c r="B192" i="46"/>
  <c r="B191" i="46"/>
  <c r="B190" i="46"/>
  <c r="B189" i="46"/>
  <c r="B188" i="46"/>
  <c r="B187" i="46"/>
  <c r="B186" i="46"/>
  <c r="B185" i="46"/>
  <c r="B184" i="46"/>
  <c r="B183" i="46"/>
  <c r="B182" i="46"/>
  <c r="B181" i="46"/>
  <c r="B180" i="46"/>
  <c r="B179" i="46"/>
  <c r="B178" i="46"/>
  <c r="B177" i="46"/>
  <c r="B176" i="46"/>
  <c r="B175" i="46"/>
  <c r="B174" i="46"/>
  <c r="H91" i="10"/>
  <c r="H92" i="10"/>
  <c r="H93" i="10"/>
  <c r="H94" i="10"/>
  <c r="H95" i="10"/>
  <c r="H96" i="10"/>
  <c r="H97" i="10"/>
  <c r="H98" i="10"/>
  <c r="H99" i="10"/>
  <c r="H100" i="10"/>
  <c r="H101" i="10"/>
  <c r="H102" i="10"/>
  <c r="H103" i="10"/>
  <c r="H104" i="10"/>
  <c r="H105" i="10"/>
  <c r="H106" i="10"/>
  <c r="H107" i="10"/>
  <c r="H108" i="10"/>
  <c r="H109" i="10"/>
  <c r="H110" i="10"/>
  <c r="F135" i="25"/>
  <c r="D135" i="25"/>
  <c r="G134" i="25"/>
  <c r="E134" i="25"/>
  <c r="C134" i="25"/>
  <c r="F133" i="25"/>
  <c r="G132" i="25"/>
  <c r="E132" i="25"/>
  <c r="F131" i="25"/>
  <c r="G130" i="25"/>
  <c r="E130" i="25"/>
  <c r="F129" i="25"/>
  <c r="G128" i="25"/>
  <c r="E128" i="25"/>
  <c r="F127" i="25"/>
  <c r="D127" i="25"/>
  <c r="G126" i="25"/>
  <c r="E126" i="25"/>
  <c r="F125" i="25"/>
  <c r="G124" i="25"/>
  <c r="E124" i="25"/>
  <c r="F123" i="25"/>
  <c r="G122" i="25"/>
  <c r="E122" i="25"/>
  <c r="F121" i="25"/>
  <c r="G120" i="25"/>
  <c r="E120" i="25"/>
  <c r="F119" i="25"/>
  <c r="G118" i="25"/>
  <c r="E118" i="25"/>
  <c r="C118" i="25"/>
  <c r="E52" i="25"/>
  <c r="D20" i="49" s="1"/>
  <c r="H25" i="25"/>
  <c r="H16" i="25"/>
  <c r="H240" i="25" s="1"/>
  <c r="G135" i="41"/>
  <c r="E135" i="41"/>
  <c r="F134" i="41"/>
  <c r="D134" i="41"/>
  <c r="G133" i="41"/>
  <c r="E133" i="41"/>
  <c r="F132" i="41"/>
  <c r="G131" i="41"/>
  <c r="E131" i="41"/>
  <c r="F130" i="41"/>
  <c r="G129" i="41"/>
  <c r="E129" i="41"/>
  <c r="F128" i="41"/>
  <c r="G127" i="41"/>
  <c r="E127" i="41"/>
  <c r="F126" i="41"/>
  <c r="G125" i="41"/>
  <c r="E125" i="41"/>
  <c r="C125" i="41"/>
  <c r="F124" i="41"/>
  <c r="G123" i="41"/>
  <c r="E123" i="41"/>
  <c r="F122" i="41"/>
  <c r="G121" i="41"/>
  <c r="E121" i="41"/>
  <c r="F120" i="41"/>
  <c r="G119" i="41"/>
  <c r="E119" i="41"/>
  <c r="F118" i="41"/>
  <c r="D118" i="41"/>
  <c r="G117" i="41"/>
  <c r="H25" i="41"/>
  <c r="E52" i="41"/>
  <c r="H17" i="41"/>
  <c r="H215" i="41" s="1"/>
  <c r="H15" i="41"/>
  <c r="H190" i="41" s="1"/>
  <c r="F135" i="40"/>
  <c r="G134" i="40"/>
  <c r="E134" i="40"/>
  <c r="F133" i="40"/>
  <c r="G132" i="40"/>
  <c r="E132" i="40"/>
  <c r="F131" i="40"/>
  <c r="G130" i="40"/>
  <c r="E130" i="40"/>
  <c r="F129" i="40"/>
  <c r="G128" i="40"/>
  <c r="E128" i="40"/>
  <c r="F127" i="40"/>
  <c r="G126" i="40"/>
  <c r="E126" i="40"/>
  <c r="F125" i="40"/>
  <c r="G124" i="40"/>
  <c r="E124" i="40"/>
  <c r="C124" i="40"/>
  <c r="F123" i="40"/>
  <c r="G122" i="40"/>
  <c r="E122" i="40"/>
  <c r="F121" i="40"/>
  <c r="D121" i="40"/>
  <c r="G120" i="40"/>
  <c r="E120" i="40"/>
  <c r="F119" i="40"/>
  <c r="G118" i="40"/>
  <c r="E118" i="40"/>
  <c r="G116" i="40"/>
  <c r="H50" i="40"/>
  <c r="H44" i="40"/>
  <c r="H40" i="40"/>
  <c r="H350" i="40"/>
  <c r="H38" i="40"/>
  <c r="H36" i="40"/>
  <c r="H34" i="40"/>
  <c r="E52" i="40"/>
  <c r="D41" i="49" s="1"/>
  <c r="F52" i="40"/>
  <c r="E41" i="49" s="1"/>
  <c r="D52" i="40"/>
  <c r="C41" i="49" s="1"/>
  <c r="H16" i="40"/>
  <c r="H240" i="40" s="1"/>
  <c r="H14" i="40"/>
  <c r="G135" i="39"/>
  <c r="E135" i="39"/>
  <c r="F134" i="39"/>
  <c r="G133" i="39"/>
  <c r="E133" i="39"/>
  <c r="F132" i="39"/>
  <c r="G131" i="39"/>
  <c r="E131" i="39"/>
  <c r="F130" i="39"/>
  <c r="G129" i="39"/>
  <c r="E129" i="39"/>
  <c r="F128" i="39"/>
  <c r="G127" i="39"/>
  <c r="E127" i="39"/>
  <c r="F126" i="39"/>
  <c r="G125" i="39"/>
  <c r="E125" i="39"/>
  <c r="F124" i="39"/>
  <c r="G123" i="39"/>
  <c r="E123" i="39"/>
  <c r="F122" i="39"/>
  <c r="G121" i="39"/>
  <c r="E121" i="39"/>
  <c r="C121" i="39"/>
  <c r="F120" i="39"/>
  <c r="G119" i="39"/>
  <c r="E119" i="39"/>
  <c r="F118" i="39"/>
  <c r="E117" i="39"/>
  <c r="F116" i="39"/>
  <c r="H50" i="39"/>
  <c r="H49" i="39"/>
  <c r="H359" i="39"/>
  <c r="H47" i="39"/>
  <c r="H357" i="39"/>
  <c r="H44" i="39"/>
  <c r="H353" i="39"/>
  <c r="H41" i="39"/>
  <c r="H38" i="39"/>
  <c r="H37" i="39"/>
  <c r="H36" i="39"/>
  <c r="H35" i="39"/>
  <c r="H34" i="39"/>
  <c r="F52" i="39"/>
  <c r="E40" i="49" s="1"/>
  <c r="G52" i="39"/>
  <c r="F40" i="49" s="1"/>
  <c r="F123" i="49" s="1"/>
  <c r="E52" i="39"/>
  <c r="H25" i="39"/>
  <c r="H17" i="39"/>
  <c r="H215" i="39" s="1"/>
  <c r="H15" i="39"/>
  <c r="H190" i="39" s="1"/>
  <c r="F135" i="38"/>
  <c r="G134" i="38"/>
  <c r="E134" i="38"/>
  <c r="C134" i="38"/>
  <c r="F133" i="38"/>
  <c r="G132" i="38"/>
  <c r="E132" i="38"/>
  <c r="F131" i="38"/>
  <c r="G130" i="38"/>
  <c r="E130" i="38"/>
  <c r="F129" i="38"/>
  <c r="G128" i="38"/>
  <c r="E128" i="38"/>
  <c r="H72" i="38"/>
  <c r="H71" i="38"/>
  <c r="F125" i="38"/>
  <c r="G124" i="38"/>
  <c r="E124" i="38"/>
  <c r="F123" i="38"/>
  <c r="G122" i="38"/>
  <c r="E122" i="38"/>
  <c r="F121" i="38"/>
  <c r="G120" i="38"/>
  <c r="E120" i="38"/>
  <c r="F119" i="38"/>
  <c r="D119" i="38"/>
  <c r="G118" i="38"/>
  <c r="E118" i="38"/>
  <c r="C118" i="38"/>
  <c r="H50" i="38"/>
  <c r="H40" i="38"/>
  <c r="H38" i="38"/>
  <c r="H34" i="38"/>
  <c r="E52" i="38"/>
  <c r="D39" i="49" s="1"/>
  <c r="H25" i="38"/>
  <c r="H16" i="38"/>
  <c r="H240" i="38" s="1"/>
  <c r="G135" i="37"/>
  <c r="E135" i="37"/>
  <c r="C135" i="37"/>
  <c r="F134" i="37"/>
  <c r="G133" i="37"/>
  <c r="E133" i="37"/>
  <c r="F132" i="37"/>
  <c r="G131" i="37"/>
  <c r="E131" i="37"/>
  <c r="F130" i="37"/>
  <c r="G129" i="37"/>
  <c r="E129" i="37"/>
  <c r="H73" i="37"/>
  <c r="H72" i="37"/>
  <c r="F126" i="37"/>
  <c r="G125" i="37"/>
  <c r="E125" i="37"/>
  <c r="F124" i="37"/>
  <c r="G123" i="37"/>
  <c r="E123" i="37"/>
  <c r="F122" i="37"/>
  <c r="G121" i="37"/>
  <c r="E121" i="37"/>
  <c r="F120" i="37"/>
  <c r="D120" i="37"/>
  <c r="G119" i="37"/>
  <c r="E119" i="37"/>
  <c r="C119" i="37"/>
  <c r="F118" i="37"/>
  <c r="F116" i="37"/>
  <c r="H51" i="37"/>
  <c r="H50" i="37"/>
  <c r="H49" i="37"/>
  <c r="H359" i="37"/>
  <c r="H47" i="37"/>
  <c r="H357" i="37"/>
  <c r="H45" i="37"/>
  <c r="H44" i="37"/>
  <c r="H353" i="37"/>
  <c r="H41" i="37"/>
  <c r="H40" i="37"/>
  <c r="H38" i="37"/>
  <c r="H37" i="37"/>
  <c r="H36" i="37"/>
  <c r="H35" i="37"/>
  <c r="H34" i="37"/>
  <c r="F52" i="37"/>
  <c r="E38" i="49" s="1"/>
  <c r="G52" i="37"/>
  <c r="E52" i="37"/>
  <c r="D38" i="49" s="1"/>
  <c r="H25" i="37"/>
  <c r="H17" i="37"/>
  <c r="H215" i="37" s="1"/>
  <c r="H15" i="37"/>
  <c r="H190" i="37" s="1"/>
  <c r="F18" i="37"/>
  <c r="D37" i="49"/>
  <c r="E37" i="49"/>
  <c r="G135" i="35"/>
  <c r="E135" i="35"/>
  <c r="F134" i="35"/>
  <c r="D134" i="35"/>
  <c r="G133" i="35"/>
  <c r="E133" i="35"/>
  <c r="F132" i="35"/>
  <c r="G131" i="35"/>
  <c r="E131" i="35"/>
  <c r="F130" i="35"/>
  <c r="G129" i="35"/>
  <c r="E129" i="35"/>
  <c r="F128" i="35"/>
  <c r="G127" i="35"/>
  <c r="E127" i="35"/>
  <c r="F126" i="35"/>
  <c r="G125" i="35"/>
  <c r="E125" i="35"/>
  <c r="F124" i="35"/>
  <c r="G123" i="35"/>
  <c r="E123" i="35"/>
  <c r="F122" i="35"/>
  <c r="G121" i="35"/>
  <c r="E121" i="35"/>
  <c r="F120" i="35"/>
  <c r="G119" i="35"/>
  <c r="E119" i="35"/>
  <c r="H63" i="35"/>
  <c r="G81" i="35"/>
  <c r="E81" i="35"/>
  <c r="H62" i="35"/>
  <c r="H50" i="35"/>
  <c r="H49" i="35"/>
  <c r="H359" i="35"/>
  <c r="H47" i="35"/>
  <c r="H45" i="35"/>
  <c r="H44" i="35"/>
  <c r="H353" i="35"/>
  <c r="H40" i="35"/>
  <c r="H38" i="35"/>
  <c r="H37" i="35"/>
  <c r="H36" i="35"/>
  <c r="H35" i="35"/>
  <c r="H34" i="35"/>
  <c r="F52" i="35"/>
  <c r="E36" i="49" s="1"/>
  <c r="E52" i="35"/>
  <c r="D36" i="49" s="1"/>
  <c r="H25" i="35"/>
  <c r="F135" i="34"/>
  <c r="H79" i="34"/>
  <c r="F133" i="34"/>
  <c r="H77" i="34"/>
  <c r="F131" i="34"/>
  <c r="H75" i="34"/>
  <c r="F129" i="34"/>
  <c r="H73" i="34"/>
  <c r="F127" i="34"/>
  <c r="H71" i="34"/>
  <c r="F125" i="34"/>
  <c r="H69" i="34"/>
  <c r="F123" i="34"/>
  <c r="H66" i="34"/>
  <c r="G120" i="34"/>
  <c r="E120" i="34"/>
  <c r="F119" i="34"/>
  <c r="H64" i="34"/>
  <c r="G118" i="34"/>
  <c r="E118" i="34"/>
  <c r="G81" i="34"/>
  <c r="E81" i="34"/>
  <c r="H50" i="34"/>
  <c r="H48" i="34"/>
  <c r="H309" i="34" s="1"/>
  <c r="H47" i="34"/>
  <c r="H46" i="34"/>
  <c r="H45" i="34"/>
  <c r="H44" i="34"/>
  <c r="H43" i="34"/>
  <c r="H38" i="34"/>
  <c r="H37" i="34"/>
  <c r="H35" i="34"/>
  <c r="H34" i="34"/>
  <c r="E52" i="34"/>
  <c r="F52" i="34"/>
  <c r="H25" i="34"/>
  <c r="H16" i="34"/>
  <c r="H240" i="34" s="1"/>
  <c r="H79" i="33"/>
  <c r="G133" i="33"/>
  <c r="E133" i="33"/>
  <c r="F132" i="33"/>
  <c r="H75" i="33"/>
  <c r="G129" i="33"/>
  <c r="E129" i="33"/>
  <c r="F128" i="33"/>
  <c r="D128" i="33"/>
  <c r="H71" i="33"/>
  <c r="G125" i="33"/>
  <c r="E125" i="33"/>
  <c r="F124" i="33"/>
  <c r="H67" i="33"/>
  <c r="G121" i="33"/>
  <c r="E121" i="33"/>
  <c r="F120" i="33"/>
  <c r="H63" i="33"/>
  <c r="H51" i="33"/>
  <c r="H49" i="33"/>
  <c r="H359" i="33"/>
  <c r="H47" i="33"/>
  <c r="H357" i="33"/>
  <c r="H45" i="33"/>
  <c r="H43" i="33"/>
  <c r="H353" i="33"/>
  <c r="H37" i="33"/>
  <c r="H35" i="33"/>
  <c r="E52" i="33"/>
  <c r="D34" i="49" s="1"/>
  <c r="H25" i="33"/>
  <c r="H17" i="33"/>
  <c r="H215" i="33" s="1"/>
  <c r="H15" i="33"/>
  <c r="H190" i="33" s="1"/>
  <c r="F135" i="32"/>
  <c r="G134" i="32"/>
  <c r="E134" i="32"/>
  <c r="C134" i="32"/>
  <c r="F133" i="32"/>
  <c r="G132" i="32"/>
  <c r="E132" i="32"/>
  <c r="F131" i="32"/>
  <c r="G130" i="32"/>
  <c r="E130" i="32"/>
  <c r="F129" i="32"/>
  <c r="G128" i="32"/>
  <c r="E128" i="32"/>
  <c r="F127" i="32"/>
  <c r="G126" i="32"/>
  <c r="E126" i="32"/>
  <c r="F125" i="32"/>
  <c r="G124" i="32"/>
  <c r="E124" i="32"/>
  <c r="F123" i="32"/>
  <c r="G122" i="32"/>
  <c r="E122" i="32"/>
  <c r="F121" i="32"/>
  <c r="D121" i="32"/>
  <c r="G120" i="32"/>
  <c r="E120" i="32"/>
  <c r="F119" i="32"/>
  <c r="D119" i="32"/>
  <c r="G118" i="32"/>
  <c r="E118" i="32"/>
  <c r="H50" i="32"/>
  <c r="H49" i="32"/>
  <c r="H47" i="32"/>
  <c r="H45" i="32"/>
  <c r="H43" i="32"/>
  <c r="H41" i="32"/>
  <c r="H38" i="32"/>
  <c r="H37" i="32"/>
  <c r="H35" i="32"/>
  <c r="H34" i="32"/>
  <c r="E52" i="32"/>
  <c r="H33" i="32"/>
  <c r="F52" i="32"/>
  <c r="E32" i="49" s="1"/>
  <c r="H25" i="32"/>
  <c r="H16" i="32"/>
  <c r="H240" i="32" s="1"/>
  <c r="G135" i="31"/>
  <c r="E135" i="31"/>
  <c r="F134" i="31"/>
  <c r="G133" i="31"/>
  <c r="E133" i="31"/>
  <c r="F132" i="31"/>
  <c r="G131" i="31"/>
  <c r="E131" i="31"/>
  <c r="F130" i="31"/>
  <c r="G129" i="31"/>
  <c r="E129" i="31"/>
  <c r="F128" i="31"/>
  <c r="G127" i="31"/>
  <c r="E127" i="31"/>
  <c r="F126" i="31"/>
  <c r="G125" i="31"/>
  <c r="E125" i="31"/>
  <c r="H70" i="31"/>
  <c r="F124" i="31"/>
  <c r="G123" i="31"/>
  <c r="E123" i="31"/>
  <c r="F122" i="31"/>
  <c r="G121" i="31"/>
  <c r="E121" i="31"/>
  <c r="F120" i="31"/>
  <c r="G119" i="31"/>
  <c r="E119" i="31"/>
  <c r="F118" i="31"/>
  <c r="H51" i="31"/>
  <c r="H49" i="31"/>
  <c r="H359" i="31"/>
  <c r="H47" i="31"/>
  <c r="H357" i="31"/>
  <c r="H45" i="31"/>
  <c r="H43" i="31"/>
  <c r="H353" i="31"/>
  <c r="H37" i="31"/>
  <c r="H35" i="31"/>
  <c r="E52" i="31"/>
  <c r="D31" i="49" s="1"/>
  <c r="H25" i="31"/>
  <c r="H17" i="31"/>
  <c r="H215" i="31" s="1"/>
  <c r="H15" i="31"/>
  <c r="H190" i="31" s="1"/>
  <c r="F135" i="30"/>
  <c r="G134" i="30"/>
  <c r="E134" i="30"/>
  <c r="F133" i="30"/>
  <c r="G132" i="30"/>
  <c r="E132" i="30"/>
  <c r="F131" i="30"/>
  <c r="G130" i="30"/>
  <c r="E130" i="30"/>
  <c r="F129" i="30"/>
  <c r="G128" i="30"/>
  <c r="E128" i="30"/>
  <c r="F127" i="30"/>
  <c r="G126" i="30"/>
  <c r="E126" i="30"/>
  <c r="F125" i="30"/>
  <c r="G124" i="30"/>
  <c r="E124" i="30"/>
  <c r="F123" i="30"/>
  <c r="G122" i="30"/>
  <c r="E122" i="30"/>
  <c r="F121" i="30"/>
  <c r="G120" i="30"/>
  <c r="E120" i="30"/>
  <c r="C120" i="30"/>
  <c r="F119" i="30"/>
  <c r="G118" i="30"/>
  <c r="E118" i="30"/>
  <c r="H50" i="30"/>
  <c r="H350" i="30"/>
  <c r="H38" i="30"/>
  <c r="E52" i="30"/>
  <c r="D30" i="49" s="1"/>
  <c r="H25" i="30"/>
  <c r="H16" i="30"/>
  <c r="H240" i="30" s="1"/>
  <c r="G135" i="29"/>
  <c r="E135" i="29"/>
  <c r="F134" i="29"/>
  <c r="G133" i="29"/>
  <c r="E133" i="29"/>
  <c r="F132" i="29"/>
  <c r="G131" i="29"/>
  <c r="E131" i="29"/>
  <c r="F130" i="29"/>
  <c r="G129" i="29"/>
  <c r="E129" i="29"/>
  <c r="F128" i="29"/>
  <c r="G127" i="29"/>
  <c r="E127" i="29"/>
  <c r="F126" i="29"/>
  <c r="G125" i="29"/>
  <c r="E125" i="29"/>
  <c r="F124" i="29"/>
  <c r="G123" i="29"/>
  <c r="E123" i="29"/>
  <c r="F122" i="29"/>
  <c r="G121" i="29"/>
  <c r="E121" i="29"/>
  <c r="F120" i="29"/>
  <c r="G119" i="29"/>
  <c r="E119" i="29"/>
  <c r="F118" i="29"/>
  <c r="H359" i="29"/>
  <c r="H47" i="29"/>
  <c r="H357" i="29"/>
  <c r="H353" i="29"/>
  <c r="H37" i="29"/>
  <c r="H35" i="29"/>
  <c r="H25" i="29"/>
  <c r="H17" i="29"/>
  <c r="H215" i="29" s="1"/>
  <c r="H15" i="29"/>
  <c r="H190" i="29" s="1"/>
  <c r="H13" i="29"/>
  <c r="F135" i="28"/>
  <c r="G134" i="28"/>
  <c r="E134" i="28"/>
  <c r="F133" i="28"/>
  <c r="G132" i="28"/>
  <c r="E132" i="28"/>
  <c r="F131" i="28"/>
  <c r="G130" i="28"/>
  <c r="E130" i="28"/>
  <c r="F129" i="28"/>
  <c r="G128" i="28"/>
  <c r="E128" i="28"/>
  <c r="F127" i="28"/>
  <c r="G126" i="28"/>
  <c r="E126" i="28"/>
  <c r="H71" i="28"/>
  <c r="F125" i="28"/>
  <c r="G124" i="28"/>
  <c r="E124" i="28"/>
  <c r="F123" i="28"/>
  <c r="G122" i="28"/>
  <c r="E122" i="28"/>
  <c r="F121" i="28"/>
  <c r="D121" i="28"/>
  <c r="G120" i="28"/>
  <c r="E120" i="28"/>
  <c r="F119" i="28"/>
  <c r="G118" i="28"/>
  <c r="E118" i="28"/>
  <c r="H50" i="28"/>
  <c r="H40" i="28"/>
  <c r="H350" i="28"/>
  <c r="H38" i="28"/>
  <c r="H36" i="28"/>
  <c r="H34" i="28"/>
  <c r="E52" i="28"/>
  <c r="D28" i="49" s="1"/>
  <c r="H25" i="28"/>
  <c r="H16" i="28"/>
  <c r="H240" i="28" s="1"/>
  <c r="G135" i="27"/>
  <c r="E135" i="27"/>
  <c r="F134" i="27"/>
  <c r="G133" i="27"/>
  <c r="E133" i="27"/>
  <c r="F132" i="27"/>
  <c r="G131" i="27"/>
  <c r="E131" i="27"/>
  <c r="F130" i="27"/>
  <c r="G129" i="27"/>
  <c r="E129" i="27"/>
  <c r="C129" i="27"/>
  <c r="F128" i="27"/>
  <c r="G127" i="27"/>
  <c r="E127" i="27"/>
  <c r="F126" i="27"/>
  <c r="G125" i="27"/>
  <c r="E125" i="27"/>
  <c r="F124" i="27"/>
  <c r="G123" i="27"/>
  <c r="E123" i="27"/>
  <c r="F122" i="27"/>
  <c r="G121" i="27"/>
  <c r="E121" i="27"/>
  <c r="F120" i="27"/>
  <c r="G119" i="27"/>
  <c r="E119" i="27"/>
  <c r="F118" i="27"/>
  <c r="H50" i="27"/>
  <c r="H49" i="27"/>
  <c r="H47" i="27"/>
  <c r="H46" i="27"/>
  <c r="H45" i="27"/>
  <c r="H43" i="27"/>
  <c r="H353" i="27"/>
  <c r="H40" i="27"/>
  <c r="H38" i="27"/>
  <c r="H37" i="27"/>
  <c r="H35" i="27"/>
  <c r="H34" i="27"/>
  <c r="F52" i="27"/>
  <c r="E27" i="49" s="1"/>
  <c r="E52" i="27"/>
  <c r="D27" i="49" s="1"/>
  <c r="H25" i="27"/>
  <c r="H17" i="27"/>
  <c r="H215" i="27" s="1"/>
  <c r="H15" i="27"/>
  <c r="H190" i="27" s="1"/>
  <c r="F135" i="26"/>
  <c r="G134" i="26"/>
  <c r="E134" i="26"/>
  <c r="F133" i="26"/>
  <c r="G132" i="26"/>
  <c r="E132" i="26"/>
  <c r="F131" i="26"/>
  <c r="G130" i="26"/>
  <c r="E130" i="26"/>
  <c r="H75" i="26"/>
  <c r="F129" i="26"/>
  <c r="G128" i="26"/>
  <c r="E128" i="26"/>
  <c r="F127" i="26"/>
  <c r="G126" i="26"/>
  <c r="E126" i="26"/>
  <c r="F125" i="26"/>
  <c r="D125" i="26"/>
  <c r="G124" i="26"/>
  <c r="E124" i="26"/>
  <c r="F123" i="26"/>
  <c r="G122" i="26"/>
  <c r="E122" i="26"/>
  <c r="F121" i="26"/>
  <c r="G120" i="26"/>
  <c r="E120" i="26"/>
  <c r="F119" i="26"/>
  <c r="G118" i="26"/>
  <c r="E118" i="26"/>
  <c r="F117" i="26"/>
  <c r="H51" i="26"/>
  <c r="H50" i="26"/>
  <c r="H47" i="26"/>
  <c r="H45" i="26"/>
  <c r="H350" i="26"/>
  <c r="H38" i="26"/>
  <c r="H37" i="26"/>
  <c r="H35" i="26"/>
  <c r="H34" i="26"/>
  <c r="E52" i="26"/>
  <c r="D25" i="49" s="1"/>
  <c r="F52" i="26"/>
  <c r="H25" i="26"/>
  <c r="H16" i="26"/>
  <c r="H240" i="26" s="1"/>
  <c r="G135" i="24"/>
  <c r="E135" i="24"/>
  <c r="F134" i="24"/>
  <c r="G133" i="24"/>
  <c r="E133" i="24"/>
  <c r="F132" i="24"/>
  <c r="G131" i="24"/>
  <c r="E131" i="24"/>
  <c r="F130" i="24"/>
  <c r="G129" i="24"/>
  <c r="E129" i="24"/>
  <c r="F128" i="24"/>
  <c r="D128" i="24"/>
  <c r="G127" i="24"/>
  <c r="E127" i="24"/>
  <c r="F126" i="24"/>
  <c r="G125" i="24"/>
  <c r="E125" i="24"/>
  <c r="C125" i="24"/>
  <c r="F124" i="24"/>
  <c r="G123" i="24"/>
  <c r="E123" i="24"/>
  <c r="F122" i="24"/>
  <c r="G121" i="24"/>
  <c r="E121" i="24"/>
  <c r="F120" i="24"/>
  <c r="G119" i="24"/>
  <c r="E119" i="24"/>
  <c r="F118" i="24"/>
  <c r="G117" i="24"/>
  <c r="F116" i="24"/>
  <c r="H51" i="24"/>
  <c r="H49" i="24"/>
  <c r="H359" i="24"/>
  <c r="H47" i="24"/>
  <c r="H45" i="24"/>
  <c r="H353" i="24"/>
  <c r="H41" i="24"/>
  <c r="H37" i="24"/>
  <c r="H35" i="24"/>
  <c r="F52" i="24"/>
  <c r="E26" i="49" s="1"/>
  <c r="E52" i="24"/>
  <c r="D26" i="49" s="1"/>
  <c r="H25" i="24"/>
  <c r="H17" i="24"/>
  <c r="H215" i="24" s="1"/>
  <c r="H15" i="24"/>
  <c r="H190" i="24" s="1"/>
  <c r="F135" i="23"/>
  <c r="G134" i="23"/>
  <c r="E134" i="23"/>
  <c r="F133" i="23"/>
  <c r="G132" i="23"/>
  <c r="E132" i="23"/>
  <c r="C132" i="23"/>
  <c r="F131" i="23"/>
  <c r="G130" i="23"/>
  <c r="E130" i="23"/>
  <c r="F129" i="23"/>
  <c r="G128" i="23"/>
  <c r="E128" i="23"/>
  <c r="F127" i="23"/>
  <c r="G126" i="23"/>
  <c r="E126" i="23"/>
  <c r="F125" i="23"/>
  <c r="G124" i="23"/>
  <c r="E124" i="23"/>
  <c r="F123" i="23"/>
  <c r="D123" i="23"/>
  <c r="G122" i="23"/>
  <c r="E122" i="23"/>
  <c r="F121" i="23"/>
  <c r="G120" i="23"/>
  <c r="E120" i="23"/>
  <c r="F119" i="23"/>
  <c r="G118" i="23"/>
  <c r="E118" i="23"/>
  <c r="E116" i="23"/>
  <c r="H50" i="23"/>
  <c r="H40" i="23"/>
  <c r="H38" i="23"/>
  <c r="H36" i="23"/>
  <c r="H34" i="23"/>
  <c r="E52" i="23"/>
  <c r="D24" i="49" s="1"/>
  <c r="H25" i="23"/>
  <c r="H16" i="23"/>
  <c r="H240" i="23" s="1"/>
  <c r="H14" i="23"/>
  <c r="G135" i="22"/>
  <c r="E135" i="22"/>
  <c r="F134" i="22"/>
  <c r="G133" i="22"/>
  <c r="E133" i="22"/>
  <c r="C133" i="22"/>
  <c r="F132" i="22"/>
  <c r="G131" i="22"/>
  <c r="E131" i="22"/>
  <c r="F130" i="22"/>
  <c r="G129" i="22"/>
  <c r="E129" i="22"/>
  <c r="F128" i="22"/>
  <c r="G127" i="22"/>
  <c r="E127" i="22"/>
  <c r="F126" i="22"/>
  <c r="G125" i="22"/>
  <c r="E125" i="22"/>
  <c r="F124" i="22"/>
  <c r="G123" i="22"/>
  <c r="E123" i="22"/>
  <c r="F122" i="22"/>
  <c r="D122" i="22"/>
  <c r="G121" i="22"/>
  <c r="E121" i="22"/>
  <c r="F120" i="22"/>
  <c r="G119" i="22"/>
  <c r="E119" i="22"/>
  <c r="F118" i="22"/>
  <c r="F116" i="22"/>
  <c r="E52" i="22"/>
  <c r="D22" i="49" s="1"/>
  <c r="H25" i="22"/>
  <c r="H17" i="22"/>
  <c r="H215" i="22" s="1"/>
  <c r="H15" i="22"/>
  <c r="H190" i="22" s="1"/>
  <c r="F52" i="22"/>
  <c r="E22" i="49" s="1"/>
  <c r="F135" i="21"/>
  <c r="G134" i="21"/>
  <c r="E134" i="21"/>
  <c r="F133" i="21"/>
  <c r="G132" i="21"/>
  <c r="E132" i="21"/>
  <c r="F131" i="21"/>
  <c r="G130" i="21"/>
  <c r="E130" i="21"/>
  <c r="F129" i="21"/>
  <c r="D129" i="21"/>
  <c r="G128" i="21"/>
  <c r="E128" i="21"/>
  <c r="F127" i="21"/>
  <c r="G126" i="21"/>
  <c r="E126" i="21"/>
  <c r="C126" i="21"/>
  <c r="F125" i="21"/>
  <c r="G124" i="21"/>
  <c r="E124" i="21"/>
  <c r="F123" i="21"/>
  <c r="G122" i="21"/>
  <c r="E122" i="21"/>
  <c r="F121" i="21"/>
  <c r="G120" i="21"/>
  <c r="E120" i="21"/>
  <c r="F119" i="21"/>
  <c r="G118" i="21"/>
  <c r="E118" i="21"/>
  <c r="H50" i="21"/>
  <c r="H40" i="21"/>
  <c r="H38" i="21"/>
  <c r="H36" i="21"/>
  <c r="E52" i="21"/>
  <c r="D21" i="49" s="1"/>
  <c r="F52" i="21"/>
  <c r="E21" i="49" s="1"/>
  <c r="H32" i="21"/>
  <c r="H25" i="21"/>
  <c r="H16" i="21"/>
  <c r="H240" i="21" s="1"/>
  <c r="G135" i="20"/>
  <c r="E135" i="20"/>
  <c r="C135" i="20"/>
  <c r="F134" i="20"/>
  <c r="G133" i="20"/>
  <c r="E133" i="20"/>
  <c r="F132" i="20"/>
  <c r="G131" i="20"/>
  <c r="E131" i="20"/>
  <c r="F130" i="20"/>
  <c r="G129" i="20"/>
  <c r="E129" i="20"/>
  <c r="F128" i="20"/>
  <c r="D128" i="20"/>
  <c r="G127" i="20"/>
  <c r="E127" i="20"/>
  <c r="F126" i="20"/>
  <c r="G125" i="20"/>
  <c r="E125" i="20"/>
  <c r="F124" i="20"/>
  <c r="G123" i="20"/>
  <c r="E123" i="20"/>
  <c r="F122" i="20"/>
  <c r="G121" i="20"/>
  <c r="E121" i="20"/>
  <c r="F120" i="20"/>
  <c r="G119" i="20"/>
  <c r="E119" i="20"/>
  <c r="C119" i="20"/>
  <c r="F118" i="20"/>
  <c r="H51" i="20"/>
  <c r="H49" i="20"/>
  <c r="H359" i="20"/>
  <c r="H47" i="20"/>
  <c r="H45" i="20"/>
  <c r="H43" i="20"/>
  <c r="H353" i="20"/>
  <c r="H37" i="20"/>
  <c r="H35" i="20"/>
  <c r="H25" i="20"/>
  <c r="H17" i="20"/>
  <c r="H215" i="20" s="1"/>
  <c r="H15" i="20"/>
  <c r="H190" i="20" s="1"/>
  <c r="H13" i="20"/>
  <c r="F135" i="19"/>
  <c r="G134" i="19"/>
  <c r="E134" i="19"/>
  <c r="F133" i="19"/>
  <c r="G132" i="19"/>
  <c r="E132" i="19"/>
  <c r="F131" i="19"/>
  <c r="G130" i="19"/>
  <c r="E130" i="19"/>
  <c r="F129" i="19"/>
  <c r="G128" i="19"/>
  <c r="E128" i="19"/>
  <c r="F127" i="19"/>
  <c r="G126" i="19"/>
  <c r="E126" i="19"/>
  <c r="F125" i="19"/>
  <c r="G124" i="19"/>
  <c r="E124" i="19"/>
  <c r="F123" i="19"/>
  <c r="G122" i="19"/>
  <c r="E122" i="19"/>
  <c r="C122" i="19"/>
  <c r="F121" i="19"/>
  <c r="G120" i="19"/>
  <c r="E120" i="19"/>
  <c r="F119" i="19"/>
  <c r="G118" i="19"/>
  <c r="E118" i="19"/>
  <c r="E116" i="19"/>
  <c r="H51" i="19"/>
  <c r="H50" i="19"/>
  <c r="H47" i="19"/>
  <c r="H45" i="19"/>
  <c r="H40" i="19"/>
  <c r="H38" i="19"/>
  <c r="H37" i="19"/>
  <c r="H36" i="19"/>
  <c r="H35" i="19"/>
  <c r="H34" i="19"/>
  <c r="E52" i="19"/>
  <c r="D17" i="49" s="1"/>
  <c r="F52" i="19"/>
  <c r="E17" i="49" s="1"/>
  <c r="H25" i="19"/>
  <c r="H16" i="19"/>
  <c r="H240" i="19" s="1"/>
  <c r="G135" i="18"/>
  <c r="E135" i="18"/>
  <c r="F134" i="18"/>
  <c r="G133" i="18"/>
  <c r="E133" i="18"/>
  <c r="F132" i="18"/>
  <c r="G131" i="18"/>
  <c r="E131" i="18"/>
  <c r="F130" i="18"/>
  <c r="D130" i="18"/>
  <c r="G129" i="18"/>
  <c r="E129" i="18"/>
  <c r="F128" i="18"/>
  <c r="G127" i="18"/>
  <c r="E127" i="18"/>
  <c r="F126" i="18"/>
  <c r="G125" i="18"/>
  <c r="E125" i="18"/>
  <c r="F124" i="18"/>
  <c r="G123" i="18"/>
  <c r="E123" i="18"/>
  <c r="F122" i="18"/>
  <c r="G121" i="18"/>
  <c r="E121" i="18"/>
  <c r="F120" i="18"/>
  <c r="G119" i="18"/>
  <c r="E119" i="18"/>
  <c r="F118" i="18"/>
  <c r="H359" i="18"/>
  <c r="H47" i="18"/>
  <c r="H357" i="18"/>
  <c r="H43" i="18"/>
  <c r="H353" i="18"/>
  <c r="H41" i="18"/>
  <c r="H37" i="18"/>
  <c r="F52" i="18"/>
  <c r="H25" i="18"/>
  <c r="H17" i="18"/>
  <c r="H215" i="18" s="1"/>
  <c r="H15" i="18"/>
  <c r="H190" i="18" s="1"/>
  <c r="F135" i="17"/>
  <c r="G134" i="17"/>
  <c r="E134" i="17"/>
  <c r="F133" i="17"/>
  <c r="G132" i="17"/>
  <c r="E132" i="17"/>
  <c r="F131" i="17"/>
  <c r="G130" i="17"/>
  <c r="E130" i="17"/>
  <c r="F129" i="17"/>
  <c r="G128" i="17"/>
  <c r="E128" i="17"/>
  <c r="F127" i="17"/>
  <c r="G126" i="17"/>
  <c r="E126" i="17"/>
  <c r="F125" i="17"/>
  <c r="G124" i="17"/>
  <c r="E124" i="17"/>
  <c r="F123" i="17"/>
  <c r="G122" i="17"/>
  <c r="E122" i="17"/>
  <c r="F121" i="17"/>
  <c r="G120" i="17"/>
  <c r="E120" i="17"/>
  <c r="F119" i="17"/>
  <c r="G118" i="17"/>
  <c r="E118" i="17"/>
  <c r="F117" i="17"/>
  <c r="E52" i="17"/>
  <c r="D15" i="49" s="1"/>
  <c r="D52" i="17"/>
  <c r="C15" i="49" s="1"/>
  <c r="H25" i="17"/>
  <c r="F52" i="17"/>
  <c r="E15" i="49" s="1"/>
  <c r="F135" i="16"/>
  <c r="G134" i="16"/>
  <c r="E134" i="16"/>
  <c r="F133" i="16"/>
  <c r="G132" i="16"/>
  <c r="E132" i="16"/>
  <c r="F131" i="16"/>
  <c r="G130" i="16"/>
  <c r="E130" i="16"/>
  <c r="F129" i="16"/>
  <c r="G128" i="16"/>
  <c r="E128" i="16"/>
  <c r="F127" i="16"/>
  <c r="G126" i="16"/>
  <c r="E126" i="16"/>
  <c r="F125" i="16"/>
  <c r="G124" i="16"/>
  <c r="E124" i="16"/>
  <c r="F123" i="16"/>
  <c r="G122" i="16"/>
  <c r="E122" i="16"/>
  <c r="F121" i="16"/>
  <c r="G120" i="16"/>
  <c r="E120" i="16"/>
  <c r="F119" i="16"/>
  <c r="G118" i="16"/>
  <c r="E118" i="16"/>
  <c r="H50" i="16"/>
  <c r="H38" i="16"/>
  <c r="H34" i="16"/>
  <c r="E52" i="16"/>
  <c r="D14" i="49" s="1"/>
  <c r="H25" i="16"/>
  <c r="H16" i="16"/>
  <c r="H240" i="16" s="1"/>
  <c r="G135" i="15"/>
  <c r="E135" i="15"/>
  <c r="F134" i="15"/>
  <c r="G133" i="15"/>
  <c r="E133" i="15"/>
  <c r="F132" i="15"/>
  <c r="G131" i="15"/>
  <c r="E131" i="15"/>
  <c r="F130" i="15"/>
  <c r="D130" i="15"/>
  <c r="G129" i="15"/>
  <c r="E129" i="15"/>
  <c r="F128" i="15"/>
  <c r="G127" i="15"/>
  <c r="E127" i="15"/>
  <c r="F126" i="15"/>
  <c r="G125" i="15"/>
  <c r="E125" i="15"/>
  <c r="C125" i="15"/>
  <c r="F124" i="15"/>
  <c r="G123" i="15"/>
  <c r="E123" i="15"/>
  <c r="F122" i="15"/>
  <c r="G121" i="15"/>
  <c r="E121" i="15"/>
  <c r="F120" i="15"/>
  <c r="G119" i="15"/>
  <c r="E119" i="15"/>
  <c r="F118" i="15"/>
  <c r="H49" i="15"/>
  <c r="H359" i="15"/>
  <c r="H47" i="15"/>
  <c r="H357" i="15"/>
  <c r="H45" i="15"/>
  <c r="H43" i="15"/>
  <c r="H353" i="15"/>
  <c r="H37" i="15"/>
  <c r="H35" i="15"/>
  <c r="F52" i="15"/>
  <c r="E13" i="49" s="1"/>
  <c r="G52" i="15"/>
  <c r="E52" i="15"/>
  <c r="D13" i="49" s="1"/>
  <c r="H25" i="15"/>
  <c r="H17" i="15"/>
  <c r="H215" i="15" s="1"/>
  <c r="H15" i="15"/>
  <c r="H190" i="15" s="1"/>
  <c r="F135" i="14"/>
  <c r="G134" i="14"/>
  <c r="E134" i="14"/>
  <c r="F133" i="14"/>
  <c r="D133" i="14"/>
  <c r="G132" i="14"/>
  <c r="E132" i="14"/>
  <c r="F131" i="14"/>
  <c r="G130" i="14"/>
  <c r="E130" i="14"/>
  <c r="F129" i="14"/>
  <c r="G128" i="14"/>
  <c r="E128" i="14"/>
  <c r="F127" i="14"/>
  <c r="G126" i="14"/>
  <c r="E126" i="14"/>
  <c r="F125" i="14"/>
  <c r="G124" i="14"/>
  <c r="E124" i="14"/>
  <c r="F123" i="14"/>
  <c r="G122" i="14"/>
  <c r="E122" i="14"/>
  <c r="F121" i="14"/>
  <c r="G120" i="14"/>
  <c r="E120" i="14"/>
  <c r="F119" i="14"/>
  <c r="G118" i="14"/>
  <c r="E118" i="14"/>
  <c r="E52" i="14"/>
  <c r="H25" i="14"/>
  <c r="H16" i="14"/>
  <c r="H240" i="14" s="1"/>
  <c r="G135" i="12"/>
  <c r="E135" i="12"/>
  <c r="H79" i="12"/>
  <c r="H78" i="12"/>
  <c r="F132" i="12"/>
  <c r="G131" i="12"/>
  <c r="E131" i="12"/>
  <c r="F130" i="12"/>
  <c r="G129" i="12"/>
  <c r="E129" i="12"/>
  <c r="F128" i="12"/>
  <c r="G127" i="12"/>
  <c r="E127" i="12"/>
  <c r="F126" i="12"/>
  <c r="G125" i="12"/>
  <c r="E125" i="12"/>
  <c r="F124" i="12"/>
  <c r="G123" i="12"/>
  <c r="E123" i="12"/>
  <c r="F122" i="12"/>
  <c r="G121" i="12"/>
  <c r="E121" i="12"/>
  <c r="F120" i="12"/>
  <c r="G119" i="12"/>
  <c r="E119" i="12"/>
  <c r="C119" i="12"/>
  <c r="F118" i="12"/>
  <c r="H51" i="12"/>
  <c r="H49" i="12"/>
  <c r="H359" i="12"/>
  <c r="H47" i="12"/>
  <c r="H357" i="12"/>
  <c r="H45" i="12"/>
  <c r="H353" i="12"/>
  <c r="H41" i="12"/>
  <c r="H37" i="12"/>
  <c r="H35" i="12"/>
  <c r="E52" i="12"/>
  <c r="D11" i="49" s="1"/>
  <c r="H25" i="12"/>
  <c r="H17" i="12"/>
  <c r="H215" i="12" s="1"/>
  <c r="H15" i="12"/>
  <c r="F135" i="11"/>
  <c r="G134" i="11"/>
  <c r="E134" i="11"/>
  <c r="F133" i="11"/>
  <c r="G132" i="11"/>
  <c r="E132" i="11"/>
  <c r="F131" i="11"/>
  <c r="G130" i="11"/>
  <c r="E130" i="11"/>
  <c r="F129" i="11"/>
  <c r="G128" i="11"/>
  <c r="E128" i="11"/>
  <c r="F127" i="11"/>
  <c r="G126" i="11"/>
  <c r="E126" i="11"/>
  <c r="F125" i="11"/>
  <c r="G124" i="11"/>
  <c r="E124" i="11"/>
  <c r="H68" i="11"/>
  <c r="F121" i="11"/>
  <c r="G120" i="11"/>
  <c r="E120" i="11"/>
  <c r="F119" i="11"/>
  <c r="G118" i="11"/>
  <c r="E118" i="11"/>
  <c r="E52" i="11"/>
  <c r="D10" i="49" s="1"/>
  <c r="H25" i="11"/>
  <c r="H16" i="11"/>
  <c r="H240" i="11" s="1"/>
  <c r="E133" i="10"/>
  <c r="F132" i="10"/>
  <c r="G127" i="10"/>
  <c r="F122" i="10"/>
  <c r="H49" i="10"/>
  <c r="H359" i="10"/>
  <c r="H47" i="10"/>
  <c r="H357" i="10"/>
  <c r="H45" i="10"/>
  <c r="H353" i="10"/>
  <c r="H35" i="10"/>
  <c r="H17" i="10"/>
  <c r="H215" i="10" s="1"/>
  <c r="H15" i="10"/>
  <c r="H190" i="10" s="1"/>
  <c r="F135" i="9"/>
  <c r="G132" i="9"/>
  <c r="E132" i="9"/>
  <c r="E130" i="9"/>
  <c r="G124" i="9"/>
  <c r="E124" i="9"/>
  <c r="E122" i="9"/>
  <c r="E116" i="9"/>
  <c r="E52" i="9"/>
  <c r="D8" i="49" s="1"/>
  <c r="H25" i="9"/>
  <c r="F52" i="38"/>
  <c r="B305" i="44"/>
  <c r="B304" i="44"/>
  <c r="B303" i="44"/>
  <c r="B302" i="44"/>
  <c r="B301" i="44"/>
  <c r="B300" i="44"/>
  <c r="B299" i="44"/>
  <c r="B298" i="44"/>
  <c r="B297" i="44"/>
  <c r="B296" i="44"/>
  <c r="B295" i="44"/>
  <c r="B294" i="44"/>
  <c r="B293" i="44"/>
  <c r="B292" i="44"/>
  <c r="B291" i="44"/>
  <c r="B290" i="44"/>
  <c r="B289" i="44"/>
  <c r="B288" i="44"/>
  <c r="B287" i="44"/>
  <c r="B286" i="44"/>
  <c r="B285" i="44"/>
  <c r="B281" i="44"/>
  <c r="B280" i="44"/>
  <c r="B279" i="44"/>
  <c r="B278" i="44"/>
  <c r="B277" i="44"/>
  <c r="B276" i="44"/>
  <c r="B275" i="44"/>
  <c r="B274" i="44"/>
  <c r="B273" i="44"/>
  <c r="B272" i="44"/>
  <c r="B271" i="44"/>
  <c r="B270" i="44"/>
  <c r="B269" i="44"/>
  <c r="B268" i="44"/>
  <c r="B267" i="44"/>
  <c r="B266" i="44"/>
  <c r="B265" i="44"/>
  <c r="B264" i="44"/>
  <c r="B263" i="44"/>
  <c r="B262" i="44"/>
  <c r="B261" i="44"/>
  <c r="B257" i="44"/>
  <c r="B256" i="44"/>
  <c r="B255" i="44"/>
  <c r="B254" i="44"/>
  <c r="B253" i="44"/>
  <c r="B252" i="44"/>
  <c r="B251" i="44"/>
  <c r="B250" i="44"/>
  <c r="B249" i="44"/>
  <c r="B248" i="44"/>
  <c r="B247" i="44"/>
  <c r="B246" i="44"/>
  <c r="B245" i="44"/>
  <c r="B244" i="44"/>
  <c r="B243" i="44"/>
  <c r="B242" i="44"/>
  <c r="B241" i="44"/>
  <c r="B240" i="44"/>
  <c r="B239" i="44"/>
  <c r="B238" i="44"/>
  <c r="B237" i="44"/>
  <c r="B233" i="44"/>
  <c r="B232" i="44"/>
  <c r="B231" i="44"/>
  <c r="B230" i="44"/>
  <c r="B229" i="44"/>
  <c r="B228" i="44"/>
  <c r="B227" i="44"/>
  <c r="B226" i="44"/>
  <c r="B225" i="44"/>
  <c r="B224" i="44"/>
  <c r="B223" i="44"/>
  <c r="B222" i="44"/>
  <c r="B221" i="44"/>
  <c r="B220" i="44"/>
  <c r="B219" i="44"/>
  <c r="B218" i="44"/>
  <c r="B217" i="44"/>
  <c r="B216" i="44"/>
  <c r="B215" i="44"/>
  <c r="B214" i="44"/>
  <c r="B213" i="44"/>
  <c r="B209" i="44"/>
  <c r="B208" i="44"/>
  <c r="B207" i="44"/>
  <c r="B206" i="44"/>
  <c r="B205" i="44"/>
  <c r="B204" i="44"/>
  <c r="B203" i="44"/>
  <c r="B202" i="44"/>
  <c r="B201" i="44"/>
  <c r="B200" i="44"/>
  <c r="B199" i="44"/>
  <c r="B198" i="44"/>
  <c r="B197" i="44"/>
  <c r="B196" i="44"/>
  <c r="B195" i="44"/>
  <c r="B194" i="44"/>
  <c r="B193" i="44"/>
  <c r="B192" i="44"/>
  <c r="B191" i="44"/>
  <c r="B190" i="44"/>
  <c r="B189" i="44"/>
  <c r="B185" i="44"/>
  <c r="B184" i="44"/>
  <c r="B183" i="44"/>
  <c r="B182" i="44"/>
  <c r="B181" i="44"/>
  <c r="B180" i="44"/>
  <c r="B179" i="44"/>
  <c r="B178" i="44"/>
  <c r="B177" i="44"/>
  <c r="B176" i="44"/>
  <c r="B175" i="44"/>
  <c r="B174" i="44"/>
  <c r="B173" i="44"/>
  <c r="B172" i="44"/>
  <c r="B171" i="44"/>
  <c r="B170" i="44"/>
  <c r="B169" i="44"/>
  <c r="B168" i="44"/>
  <c r="B167" i="44"/>
  <c r="B166" i="44"/>
  <c r="B165" i="44"/>
  <c r="B161" i="44"/>
  <c r="B160" i="44"/>
  <c r="B159" i="44"/>
  <c r="B158" i="44"/>
  <c r="B157" i="44"/>
  <c r="B156" i="44"/>
  <c r="B155" i="44"/>
  <c r="B154" i="44"/>
  <c r="B153" i="44"/>
  <c r="B152" i="44"/>
  <c r="B151" i="44"/>
  <c r="B150" i="44"/>
  <c r="B149" i="44"/>
  <c r="B148" i="44"/>
  <c r="B147" i="44"/>
  <c r="B146" i="44"/>
  <c r="B145" i="44"/>
  <c r="B144" i="44"/>
  <c r="B143" i="44"/>
  <c r="B142" i="44"/>
  <c r="B141" i="44"/>
  <c r="B137" i="44"/>
  <c r="B136" i="44"/>
  <c r="B135" i="44"/>
  <c r="B134" i="44"/>
  <c r="B133" i="44"/>
  <c r="B132" i="44"/>
  <c r="B131" i="44"/>
  <c r="B130" i="44"/>
  <c r="B129" i="44"/>
  <c r="B128" i="44"/>
  <c r="B127" i="44"/>
  <c r="B126" i="44"/>
  <c r="B125" i="44"/>
  <c r="B124" i="44"/>
  <c r="B123" i="44"/>
  <c r="B122" i="44"/>
  <c r="B121" i="44"/>
  <c r="B120" i="44"/>
  <c r="B119" i="44"/>
  <c r="B118" i="44"/>
  <c r="B117" i="44"/>
  <c r="B113" i="44"/>
  <c r="B112" i="44"/>
  <c r="B111" i="44"/>
  <c r="B110" i="44"/>
  <c r="B109" i="44"/>
  <c r="B108" i="44"/>
  <c r="B107" i="44"/>
  <c r="B106" i="44"/>
  <c r="B105" i="44"/>
  <c r="B104" i="44"/>
  <c r="B103" i="44"/>
  <c r="B102" i="44"/>
  <c r="B101" i="44"/>
  <c r="B100" i="44"/>
  <c r="B99" i="44"/>
  <c r="B98" i="44"/>
  <c r="B97" i="44"/>
  <c r="B96" i="44"/>
  <c r="B95" i="44"/>
  <c r="B94" i="44"/>
  <c r="B93" i="44"/>
  <c r="B89" i="44"/>
  <c r="B88" i="44"/>
  <c r="B87" i="44"/>
  <c r="B86" i="44"/>
  <c r="B85" i="44"/>
  <c r="B84" i="44"/>
  <c r="B83" i="44"/>
  <c r="B82" i="44"/>
  <c r="B81" i="44"/>
  <c r="B80" i="44"/>
  <c r="B79" i="44"/>
  <c r="B78" i="44"/>
  <c r="B77" i="44"/>
  <c r="B76" i="44"/>
  <c r="B75" i="44"/>
  <c r="B74" i="44"/>
  <c r="B73" i="44"/>
  <c r="B72" i="44"/>
  <c r="B71" i="44"/>
  <c r="B70" i="44"/>
  <c r="B69" i="44"/>
  <c r="B64" i="44"/>
  <c r="B63" i="44"/>
  <c r="B62" i="44"/>
  <c r="B61" i="44"/>
  <c r="B60" i="44"/>
  <c r="B59" i="44"/>
  <c r="B58" i="44"/>
  <c r="B57" i="44"/>
  <c r="B56" i="44"/>
  <c r="B55" i="44"/>
  <c r="B54" i="44"/>
  <c r="B53" i="44"/>
  <c r="B52" i="44"/>
  <c r="B51" i="44"/>
  <c r="B50" i="44"/>
  <c r="B49" i="44"/>
  <c r="B48" i="44"/>
  <c r="B47" i="44"/>
  <c r="B46" i="44"/>
  <c r="B45" i="44"/>
  <c r="B44" i="44"/>
  <c r="B363" i="41"/>
  <c r="B362" i="41"/>
  <c r="B361" i="41"/>
  <c r="B360" i="41"/>
  <c r="B359" i="41"/>
  <c r="B358" i="41"/>
  <c r="B357" i="41"/>
  <c r="B356" i="41"/>
  <c r="B355" i="41"/>
  <c r="B354" i="41"/>
  <c r="B353" i="41"/>
  <c r="B352" i="41"/>
  <c r="B351" i="41"/>
  <c r="B350" i="41"/>
  <c r="B349" i="41"/>
  <c r="B348" i="41"/>
  <c r="B347" i="41"/>
  <c r="B346" i="41"/>
  <c r="B345" i="41"/>
  <c r="B344" i="41"/>
  <c r="B343" i="41"/>
  <c r="B338" i="41"/>
  <c r="B337" i="41"/>
  <c r="B336" i="41"/>
  <c r="B335" i="41"/>
  <c r="B334" i="41"/>
  <c r="B333" i="41"/>
  <c r="B332" i="41"/>
  <c r="B331" i="41"/>
  <c r="B330" i="41"/>
  <c r="B329" i="41"/>
  <c r="B328" i="41"/>
  <c r="B327" i="41"/>
  <c r="B326" i="41"/>
  <c r="B325" i="41"/>
  <c r="B324" i="41"/>
  <c r="B323" i="41"/>
  <c r="B322" i="41"/>
  <c r="B321" i="41"/>
  <c r="B320" i="41"/>
  <c r="B319" i="41"/>
  <c r="B318" i="41"/>
  <c r="B313" i="41"/>
  <c r="B312" i="41"/>
  <c r="B311" i="41"/>
  <c r="B310" i="41"/>
  <c r="B309" i="41"/>
  <c r="B308" i="41"/>
  <c r="B307" i="41"/>
  <c r="B306" i="41"/>
  <c r="B305" i="41"/>
  <c r="B304" i="41"/>
  <c r="B303" i="41"/>
  <c r="B302" i="41"/>
  <c r="B301" i="41"/>
  <c r="B300" i="41"/>
  <c r="B299" i="41"/>
  <c r="B298" i="41"/>
  <c r="B297" i="41"/>
  <c r="B296" i="41"/>
  <c r="B295" i="41"/>
  <c r="B294" i="41"/>
  <c r="B293" i="41"/>
  <c r="B288" i="41"/>
  <c r="B287" i="41"/>
  <c r="B286" i="41"/>
  <c r="B285" i="41"/>
  <c r="B284" i="41"/>
  <c r="B283" i="41"/>
  <c r="B282" i="41"/>
  <c r="B281" i="41"/>
  <c r="B280" i="41"/>
  <c r="B279" i="41"/>
  <c r="B278" i="41"/>
  <c r="B277" i="41"/>
  <c r="B276" i="41"/>
  <c r="B275" i="41"/>
  <c r="B274" i="41"/>
  <c r="B273" i="41"/>
  <c r="B272" i="41"/>
  <c r="B271" i="41"/>
  <c r="B270" i="41"/>
  <c r="B269" i="41"/>
  <c r="B268" i="41"/>
  <c r="B263" i="41"/>
  <c r="B262" i="41"/>
  <c r="B261" i="41"/>
  <c r="B260" i="41"/>
  <c r="B259" i="41"/>
  <c r="B258" i="41"/>
  <c r="B257" i="41"/>
  <c r="B256" i="41"/>
  <c r="B255" i="41"/>
  <c r="B254" i="41"/>
  <c r="B253" i="41"/>
  <c r="B252" i="41"/>
  <c r="B251" i="41"/>
  <c r="B250" i="41"/>
  <c r="B249" i="41"/>
  <c r="B248" i="41"/>
  <c r="B247" i="41"/>
  <c r="B246" i="41"/>
  <c r="B245" i="41"/>
  <c r="B244" i="41"/>
  <c r="B243" i="41"/>
  <c r="B238" i="41"/>
  <c r="B237" i="41"/>
  <c r="B236" i="41"/>
  <c r="B235" i="41"/>
  <c r="B234" i="41"/>
  <c r="B233" i="41"/>
  <c r="B232" i="41"/>
  <c r="B231" i="41"/>
  <c r="B230" i="41"/>
  <c r="B229" i="41"/>
  <c r="B228" i="41"/>
  <c r="B227" i="41"/>
  <c r="B226" i="41"/>
  <c r="B225" i="41"/>
  <c r="B224" i="41"/>
  <c r="B223" i="41"/>
  <c r="B222" i="41"/>
  <c r="B221" i="41"/>
  <c r="B220" i="41"/>
  <c r="B219" i="41"/>
  <c r="B218" i="41"/>
  <c r="B213" i="41"/>
  <c r="B212" i="41"/>
  <c r="B211" i="41"/>
  <c r="B210" i="41"/>
  <c r="B209" i="41"/>
  <c r="B208" i="41"/>
  <c r="B207" i="41"/>
  <c r="B206" i="41"/>
  <c r="B205" i="41"/>
  <c r="B204" i="41"/>
  <c r="B203" i="41"/>
  <c r="B202" i="41"/>
  <c r="B201" i="41"/>
  <c r="B200" i="41"/>
  <c r="B199" i="41"/>
  <c r="B198" i="41"/>
  <c r="B197" i="41"/>
  <c r="B196" i="41"/>
  <c r="B195" i="41"/>
  <c r="B194" i="41"/>
  <c r="B193" i="41"/>
  <c r="B188" i="41"/>
  <c r="B187" i="41"/>
  <c r="B186" i="41"/>
  <c r="B185" i="41"/>
  <c r="B184" i="41"/>
  <c r="B183" i="41"/>
  <c r="B182" i="41"/>
  <c r="B181" i="41"/>
  <c r="B180" i="41"/>
  <c r="B179" i="41"/>
  <c r="B178" i="41"/>
  <c r="B177" i="41"/>
  <c r="B176" i="41"/>
  <c r="B175" i="41"/>
  <c r="B174" i="41"/>
  <c r="B173" i="41"/>
  <c r="B172" i="41"/>
  <c r="B171" i="41"/>
  <c r="B170" i="41"/>
  <c r="B169" i="41"/>
  <c r="B168" i="41"/>
  <c r="H163" i="41"/>
  <c r="G163" i="41"/>
  <c r="F163" i="41"/>
  <c r="E163" i="41"/>
  <c r="D163" i="41"/>
  <c r="C163" i="41"/>
  <c r="B163" i="41"/>
  <c r="I162" i="41"/>
  <c r="B162" i="41"/>
  <c r="I161" i="41"/>
  <c r="B161" i="41"/>
  <c r="I160" i="41"/>
  <c r="B160" i="41"/>
  <c r="I159" i="41"/>
  <c r="B159" i="41"/>
  <c r="I158" i="41"/>
  <c r="B158" i="41"/>
  <c r="I157" i="41"/>
  <c r="B157" i="41"/>
  <c r="I156" i="41"/>
  <c r="B156" i="41"/>
  <c r="I155" i="41"/>
  <c r="B155" i="41"/>
  <c r="I154" i="41"/>
  <c r="B154" i="41"/>
  <c r="I153" i="41"/>
  <c r="B153" i="41"/>
  <c r="I152" i="41"/>
  <c r="B152" i="41"/>
  <c r="I151" i="41"/>
  <c r="B151" i="41"/>
  <c r="I150" i="41"/>
  <c r="B150" i="41"/>
  <c r="I149" i="41"/>
  <c r="B149" i="41"/>
  <c r="I148" i="41"/>
  <c r="B148" i="41"/>
  <c r="I147" i="41"/>
  <c r="B147" i="41"/>
  <c r="I146" i="41"/>
  <c r="B146" i="41"/>
  <c r="I145" i="41"/>
  <c r="B145" i="41"/>
  <c r="I144" i="41"/>
  <c r="B144" i="41"/>
  <c r="I143" i="41"/>
  <c r="B143" i="41"/>
  <c r="H141" i="41"/>
  <c r="I140" i="41" s="1"/>
  <c r="B136" i="41"/>
  <c r="B135" i="41"/>
  <c r="B134" i="41"/>
  <c r="B133" i="41"/>
  <c r="B132" i="41"/>
  <c r="B131" i="41"/>
  <c r="B130" i="41"/>
  <c r="B129" i="41"/>
  <c r="B128" i="41"/>
  <c r="B127" i="41"/>
  <c r="B126" i="41"/>
  <c r="B125" i="41"/>
  <c r="B124" i="41"/>
  <c r="B123" i="41"/>
  <c r="B122" i="41"/>
  <c r="B121" i="41"/>
  <c r="B120" i="41"/>
  <c r="B119" i="41"/>
  <c r="B118" i="41"/>
  <c r="B117" i="41"/>
  <c r="B116" i="41"/>
  <c r="G111" i="41"/>
  <c r="F111" i="41"/>
  <c r="E111" i="41"/>
  <c r="D111" i="41"/>
  <c r="C111" i="41"/>
  <c r="B111" i="41"/>
  <c r="H110" i="41"/>
  <c r="B110" i="41"/>
  <c r="H109" i="41"/>
  <c r="B109" i="41"/>
  <c r="H108" i="41"/>
  <c r="B108" i="41"/>
  <c r="H107" i="41"/>
  <c r="B107" i="41"/>
  <c r="H106" i="41"/>
  <c r="B106" i="41"/>
  <c r="H105" i="41"/>
  <c r="B105" i="41"/>
  <c r="H104" i="41"/>
  <c r="B104" i="41"/>
  <c r="H103" i="41"/>
  <c r="B103" i="41"/>
  <c r="H102" i="41"/>
  <c r="B102" i="41"/>
  <c r="H101" i="41"/>
  <c r="B101" i="41"/>
  <c r="H100" i="41"/>
  <c r="B100" i="41"/>
  <c r="H99" i="41"/>
  <c r="B99" i="41"/>
  <c r="H98" i="41"/>
  <c r="B98" i="41"/>
  <c r="H97" i="41"/>
  <c r="B97" i="41"/>
  <c r="H96" i="41"/>
  <c r="B96" i="41"/>
  <c r="H95" i="41"/>
  <c r="B95" i="41"/>
  <c r="H94" i="41"/>
  <c r="B94" i="41"/>
  <c r="H93" i="41"/>
  <c r="B93" i="41"/>
  <c r="H92" i="41"/>
  <c r="B92" i="41"/>
  <c r="H91" i="41"/>
  <c r="B91" i="41"/>
  <c r="B81" i="41"/>
  <c r="F135" i="41"/>
  <c r="D135" i="41"/>
  <c r="B80" i="41"/>
  <c r="G134" i="41"/>
  <c r="E134" i="41"/>
  <c r="C134" i="41"/>
  <c r="B79" i="41"/>
  <c r="F133" i="41"/>
  <c r="D133" i="41"/>
  <c r="B78" i="41"/>
  <c r="G132" i="41"/>
  <c r="E132" i="41"/>
  <c r="C132" i="41"/>
  <c r="B77" i="41"/>
  <c r="F131" i="41"/>
  <c r="D131" i="41"/>
  <c r="B76" i="41"/>
  <c r="G130" i="41"/>
  <c r="E130" i="41"/>
  <c r="C130" i="41"/>
  <c r="B75" i="41"/>
  <c r="F129" i="41"/>
  <c r="D129" i="41"/>
  <c r="B74" i="41"/>
  <c r="G128" i="41"/>
  <c r="E128" i="41"/>
  <c r="C128" i="41"/>
  <c r="B73" i="41"/>
  <c r="F127" i="41"/>
  <c r="D127" i="41"/>
  <c r="B72" i="41"/>
  <c r="G126" i="41"/>
  <c r="E126" i="41"/>
  <c r="C126" i="41"/>
  <c r="B71" i="41"/>
  <c r="F125" i="41"/>
  <c r="D125" i="41"/>
  <c r="B70" i="41"/>
  <c r="G124" i="41"/>
  <c r="E124" i="41"/>
  <c r="C124" i="41"/>
  <c r="B69" i="41"/>
  <c r="F123" i="41"/>
  <c r="D123" i="41"/>
  <c r="B68" i="41"/>
  <c r="G122" i="41"/>
  <c r="E122" i="41"/>
  <c r="C122" i="41"/>
  <c r="B67" i="41"/>
  <c r="F121" i="41"/>
  <c r="D121" i="41"/>
  <c r="B66" i="41"/>
  <c r="G120" i="41"/>
  <c r="E120" i="41"/>
  <c r="C120" i="41"/>
  <c r="B65" i="41"/>
  <c r="F119" i="41"/>
  <c r="D119" i="41"/>
  <c r="B64" i="41"/>
  <c r="G118" i="41"/>
  <c r="E118" i="41"/>
  <c r="C118" i="41"/>
  <c r="B63" i="41"/>
  <c r="F117" i="41"/>
  <c r="D117" i="41"/>
  <c r="B62" i="41"/>
  <c r="G116" i="41"/>
  <c r="E116" i="41"/>
  <c r="C116" i="41"/>
  <c r="B61" i="41"/>
  <c r="H16" i="41"/>
  <c r="H240" i="41" s="1"/>
  <c r="H14" i="41"/>
  <c r="B363" i="40"/>
  <c r="B362" i="40"/>
  <c r="B361" i="40"/>
  <c r="B360" i="40"/>
  <c r="B359" i="40"/>
  <c r="B358" i="40"/>
  <c r="B357" i="40"/>
  <c r="B356" i="40"/>
  <c r="B355" i="40"/>
  <c r="B354" i="40"/>
  <c r="B353" i="40"/>
  <c r="B352" i="40"/>
  <c r="B351" i="40"/>
  <c r="B350" i="40"/>
  <c r="B349" i="40"/>
  <c r="B348" i="40"/>
  <c r="B347" i="40"/>
  <c r="B346" i="40"/>
  <c r="B345" i="40"/>
  <c r="B344" i="40"/>
  <c r="B343" i="40"/>
  <c r="B338" i="40"/>
  <c r="B337" i="40"/>
  <c r="B336" i="40"/>
  <c r="B335" i="40"/>
  <c r="B334" i="40"/>
  <c r="B333" i="40"/>
  <c r="B332" i="40"/>
  <c r="B331" i="40"/>
  <c r="B330" i="40"/>
  <c r="B329" i="40"/>
  <c r="B328" i="40"/>
  <c r="B327" i="40"/>
  <c r="B326" i="40"/>
  <c r="B325" i="40"/>
  <c r="B324" i="40"/>
  <c r="B323" i="40"/>
  <c r="B322" i="40"/>
  <c r="B321" i="40"/>
  <c r="B320" i="40"/>
  <c r="B319" i="40"/>
  <c r="B318" i="40"/>
  <c r="B313" i="40"/>
  <c r="B312" i="40"/>
  <c r="B311" i="40"/>
  <c r="B310" i="40"/>
  <c r="B309" i="40"/>
  <c r="B308" i="40"/>
  <c r="B307" i="40"/>
  <c r="B306" i="40"/>
  <c r="B305" i="40"/>
  <c r="B304" i="40"/>
  <c r="B303" i="40"/>
  <c r="B302" i="40"/>
  <c r="B301" i="40"/>
  <c r="B300" i="40"/>
  <c r="B299" i="40"/>
  <c r="B298" i="40"/>
  <c r="B297" i="40"/>
  <c r="B296" i="40"/>
  <c r="B295" i="40"/>
  <c r="B294" i="40"/>
  <c r="B293" i="40"/>
  <c r="B288" i="40"/>
  <c r="B287" i="40"/>
  <c r="B286" i="40"/>
  <c r="B285" i="40"/>
  <c r="B284" i="40"/>
  <c r="B283" i="40"/>
  <c r="B282" i="40"/>
  <c r="B281" i="40"/>
  <c r="B280" i="40"/>
  <c r="B279" i="40"/>
  <c r="B278" i="40"/>
  <c r="B277" i="40"/>
  <c r="B276" i="40"/>
  <c r="B275" i="40"/>
  <c r="B274" i="40"/>
  <c r="B273" i="40"/>
  <c r="B272" i="40"/>
  <c r="B271" i="40"/>
  <c r="B270" i="40"/>
  <c r="B269" i="40"/>
  <c r="B268" i="40"/>
  <c r="B263" i="40"/>
  <c r="B262" i="40"/>
  <c r="B261" i="40"/>
  <c r="B260" i="40"/>
  <c r="B259" i="40"/>
  <c r="B258" i="40"/>
  <c r="B257" i="40"/>
  <c r="B256" i="40"/>
  <c r="B255" i="40"/>
  <c r="B254" i="40"/>
  <c r="B253" i="40"/>
  <c r="B252" i="40"/>
  <c r="B251" i="40"/>
  <c r="B250" i="40"/>
  <c r="B249" i="40"/>
  <c r="B248" i="40"/>
  <c r="B247" i="40"/>
  <c r="B246" i="40"/>
  <c r="B245" i="40"/>
  <c r="B244" i="40"/>
  <c r="B243" i="40"/>
  <c r="B238" i="40"/>
  <c r="B237" i="40"/>
  <c r="B236" i="40"/>
  <c r="B235" i="40"/>
  <c r="B234" i="40"/>
  <c r="B233" i="40"/>
  <c r="B232" i="40"/>
  <c r="B231" i="40"/>
  <c r="B230" i="40"/>
  <c r="B229" i="40"/>
  <c r="B228" i="40"/>
  <c r="B227" i="40"/>
  <c r="B226" i="40"/>
  <c r="B225" i="40"/>
  <c r="B224" i="40"/>
  <c r="B223" i="40"/>
  <c r="B222" i="40"/>
  <c r="B221" i="40"/>
  <c r="B220" i="40"/>
  <c r="B219" i="40"/>
  <c r="B218" i="40"/>
  <c r="B213" i="40"/>
  <c r="B212" i="40"/>
  <c r="B211" i="40"/>
  <c r="B210" i="40"/>
  <c r="B209" i="40"/>
  <c r="B208" i="40"/>
  <c r="B207" i="40"/>
  <c r="B206" i="40"/>
  <c r="B205" i="40"/>
  <c r="B204" i="40"/>
  <c r="B203" i="40"/>
  <c r="B202" i="40"/>
  <c r="B201" i="40"/>
  <c r="B200" i="40"/>
  <c r="B199" i="40"/>
  <c r="B198" i="40"/>
  <c r="B197" i="40"/>
  <c r="B196" i="40"/>
  <c r="B195" i="40"/>
  <c r="B194" i="40"/>
  <c r="B193" i="40"/>
  <c r="B188" i="40"/>
  <c r="B187" i="40"/>
  <c r="B186" i="40"/>
  <c r="B185" i="40"/>
  <c r="B184" i="40"/>
  <c r="B183" i="40"/>
  <c r="B182" i="40"/>
  <c r="B181" i="40"/>
  <c r="B180" i="40"/>
  <c r="B179" i="40"/>
  <c r="B178" i="40"/>
  <c r="B177" i="40"/>
  <c r="B176" i="40"/>
  <c r="B175" i="40"/>
  <c r="B174" i="40"/>
  <c r="B173" i="40"/>
  <c r="B172" i="40"/>
  <c r="B171" i="40"/>
  <c r="B170" i="40"/>
  <c r="B169" i="40"/>
  <c r="B168" i="40"/>
  <c r="H163" i="40"/>
  <c r="G163" i="40"/>
  <c r="F163" i="40"/>
  <c r="E163" i="40"/>
  <c r="D163" i="40"/>
  <c r="C163" i="40"/>
  <c r="B163" i="40"/>
  <c r="I162" i="40"/>
  <c r="B162" i="40"/>
  <c r="I161" i="40"/>
  <c r="B161" i="40"/>
  <c r="I160" i="40"/>
  <c r="B160" i="40"/>
  <c r="I159" i="40"/>
  <c r="B159" i="40"/>
  <c r="I158" i="40"/>
  <c r="B158" i="40"/>
  <c r="I157" i="40"/>
  <c r="B157" i="40"/>
  <c r="I156" i="40"/>
  <c r="B156" i="40"/>
  <c r="I155" i="40"/>
  <c r="B155" i="40"/>
  <c r="I154" i="40"/>
  <c r="B154" i="40"/>
  <c r="I153" i="40"/>
  <c r="B153" i="40"/>
  <c r="I152" i="40"/>
  <c r="B152" i="40"/>
  <c r="I151" i="40"/>
  <c r="B151" i="40"/>
  <c r="I150" i="40"/>
  <c r="B150" i="40"/>
  <c r="I149" i="40"/>
  <c r="B149" i="40"/>
  <c r="I148" i="40"/>
  <c r="B148" i="40"/>
  <c r="I147" i="40"/>
  <c r="B147" i="40"/>
  <c r="I146" i="40"/>
  <c r="B146" i="40"/>
  <c r="I145" i="40"/>
  <c r="B145" i="40"/>
  <c r="I144" i="40"/>
  <c r="B144" i="40"/>
  <c r="I143" i="40"/>
  <c r="B143" i="40"/>
  <c r="H141" i="40"/>
  <c r="I140" i="40" s="1"/>
  <c r="B136" i="40"/>
  <c r="B135" i="40"/>
  <c r="B134" i="40"/>
  <c r="B133" i="40"/>
  <c r="B132" i="40"/>
  <c r="B131" i="40"/>
  <c r="B130" i="40"/>
  <c r="B129" i="40"/>
  <c r="B128" i="40"/>
  <c r="B127" i="40"/>
  <c r="B126" i="40"/>
  <c r="B125" i="40"/>
  <c r="B124" i="40"/>
  <c r="B123" i="40"/>
  <c r="B122" i="40"/>
  <c r="B121" i="40"/>
  <c r="B120" i="40"/>
  <c r="B119" i="40"/>
  <c r="B118" i="40"/>
  <c r="B117" i="40"/>
  <c r="B116" i="40"/>
  <c r="G111" i="40"/>
  <c r="F111" i="40"/>
  <c r="E111" i="40"/>
  <c r="D111" i="40"/>
  <c r="C111" i="40"/>
  <c r="B111" i="40"/>
  <c r="H110" i="40"/>
  <c r="B110" i="40"/>
  <c r="H109" i="40"/>
  <c r="B109" i="40"/>
  <c r="H108" i="40"/>
  <c r="B108" i="40"/>
  <c r="H107" i="40"/>
  <c r="B107" i="40"/>
  <c r="H106" i="40"/>
  <c r="B106" i="40"/>
  <c r="H105" i="40"/>
  <c r="B105" i="40"/>
  <c r="H104" i="40"/>
  <c r="B104" i="40"/>
  <c r="H103" i="40"/>
  <c r="B103" i="40"/>
  <c r="H102" i="40"/>
  <c r="B102" i="40"/>
  <c r="H101" i="40"/>
  <c r="B101" i="40"/>
  <c r="H100" i="40"/>
  <c r="B100" i="40"/>
  <c r="H99" i="40"/>
  <c r="B99" i="40"/>
  <c r="H98" i="40"/>
  <c r="B98" i="40"/>
  <c r="H97" i="40"/>
  <c r="B97" i="40"/>
  <c r="H96" i="40"/>
  <c r="B96" i="40"/>
  <c r="H95" i="40"/>
  <c r="B95" i="40"/>
  <c r="H94" i="40"/>
  <c r="B94" i="40"/>
  <c r="H93" i="40"/>
  <c r="B93" i="40"/>
  <c r="H92" i="40"/>
  <c r="B92" i="40"/>
  <c r="H91" i="40"/>
  <c r="B91" i="40"/>
  <c r="B81" i="40"/>
  <c r="G135" i="40"/>
  <c r="E135" i="40"/>
  <c r="B80" i="40"/>
  <c r="F134" i="40"/>
  <c r="D134" i="40"/>
  <c r="B79" i="40"/>
  <c r="G133" i="40"/>
  <c r="E133" i="40"/>
  <c r="B78" i="40"/>
  <c r="F132" i="40"/>
  <c r="D132" i="40"/>
  <c r="B77" i="40"/>
  <c r="G131" i="40"/>
  <c r="E131" i="40"/>
  <c r="B76" i="40"/>
  <c r="F130" i="40"/>
  <c r="D130" i="40"/>
  <c r="B75" i="40"/>
  <c r="G129" i="40"/>
  <c r="E129" i="40"/>
  <c r="B74" i="40"/>
  <c r="F128" i="40"/>
  <c r="D128" i="40"/>
  <c r="B73" i="40"/>
  <c r="G127" i="40"/>
  <c r="E127" i="40"/>
  <c r="B72" i="40"/>
  <c r="F126" i="40"/>
  <c r="D126" i="40"/>
  <c r="B71" i="40"/>
  <c r="G125" i="40"/>
  <c r="E125" i="40"/>
  <c r="B70" i="40"/>
  <c r="F124" i="40"/>
  <c r="D124" i="40"/>
  <c r="B69" i="40"/>
  <c r="G123" i="40"/>
  <c r="E123" i="40"/>
  <c r="B68" i="40"/>
  <c r="F122" i="40"/>
  <c r="D122" i="40"/>
  <c r="B67" i="40"/>
  <c r="G121" i="40"/>
  <c r="E121" i="40"/>
  <c r="B66" i="40"/>
  <c r="F120" i="40"/>
  <c r="D120" i="40"/>
  <c r="B65" i="40"/>
  <c r="G119" i="40"/>
  <c r="E119" i="40"/>
  <c r="B64" i="40"/>
  <c r="F118" i="40"/>
  <c r="D118" i="40"/>
  <c r="B63" i="40"/>
  <c r="G117" i="40"/>
  <c r="E117" i="40"/>
  <c r="B62" i="40"/>
  <c r="F116" i="40"/>
  <c r="D116" i="40"/>
  <c r="B61" i="40"/>
  <c r="H17" i="40"/>
  <c r="H215" i="40" s="1"/>
  <c r="H15" i="40"/>
  <c r="H190" i="40" s="1"/>
  <c r="H13" i="40"/>
  <c r="B363" i="39"/>
  <c r="B362" i="39"/>
  <c r="B361" i="39"/>
  <c r="B360" i="39"/>
  <c r="B359" i="39"/>
  <c r="B358" i="39"/>
  <c r="B357" i="39"/>
  <c r="B356" i="39"/>
  <c r="B355" i="39"/>
  <c r="B354" i="39"/>
  <c r="B353" i="39"/>
  <c r="B352" i="39"/>
  <c r="B351" i="39"/>
  <c r="B350" i="39"/>
  <c r="B349" i="39"/>
  <c r="B348" i="39"/>
  <c r="B347" i="39"/>
  <c r="B346" i="39"/>
  <c r="B345" i="39"/>
  <c r="B344" i="39"/>
  <c r="B343" i="39"/>
  <c r="B338" i="39"/>
  <c r="B337" i="39"/>
  <c r="B336" i="39"/>
  <c r="B335" i="39"/>
  <c r="B334" i="39"/>
  <c r="B333" i="39"/>
  <c r="B332" i="39"/>
  <c r="B331" i="39"/>
  <c r="B330" i="39"/>
  <c r="B329" i="39"/>
  <c r="B328" i="39"/>
  <c r="B327" i="39"/>
  <c r="B326" i="39"/>
  <c r="B325" i="39"/>
  <c r="B324" i="39"/>
  <c r="B323" i="39"/>
  <c r="B322" i="39"/>
  <c r="B321" i="39"/>
  <c r="B320" i="39"/>
  <c r="B319" i="39"/>
  <c r="B318" i="39"/>
  <c r="B313" i="39"/>
  <c r="B312" i="39"/>
  <c r="B311" i="39"/>
  <c r="B310" i="39"/>
  <c r="B309" i="39"/>
  <c r="B308" i="39"/>
  <c r="B307" i="39"/>
  <c r="B306" i="39"/>
  <c r="B305" i="39"/>
  <c r="B304" i="39"/>
  <c r="B303" i="39"/>
  <c r="B302" i="39"/>
  <c r="B301" i="39"/>
  <c r="B300" i="39"/>
  <c r="B299" i="39"/>
  <c r="B298" i="39"/>
  <c r="B297" i="39"/>
  <c r="B296" i="39"/>
  <c r="B295" i="39"/>
  <c r="B294" i="39"/>
  <c r="B293" i="39"/>
  <c r="B288" i="39"/>
  <c r="B287" i="39"/>
  <c r="B286" i="39"/>
  <c r="B285" i="39"/>
  <c r="B284" i="39"/>
  <c r="B283" i="39"/>
  <c r="B282" i="39"/>
  <c r="B281" i="39"/>
  <c r="B280" i="39"/>
  <c r="B279" i="39"/>
  <c r="B278" i="39"/>
  <c r="B277" i="39"/>
  <c r="B276" i="39"/>
  <c r="B275" i="39"/>
  <c r="B274" i="39"/>
  <c r="B273" i="39"/>
  <c r="B272" i="39"/>
  <c r="B271" i="39"/>
  <c r="B270" i="39"/>
  <c r="B269" i="39"/>
  <c r="B268" i="39"/>
  <c r="B263" i="39"/>
  <c r="B262" i="39"/>
  <c r="B261" i="39"/>
  <c r="B260" i="39"/>
  <c r="B259" i="39"/>
  <c r="B258" i="39"/>
  <c r="B257" i="39"/>
  <c r="B256" i="39"/>
  <c r="B255" i="39"/>
  <c r="B254" i="39"/>
  <c r="B253" i="39"/>
  <c r="B252" i="39"/>
  <c r="B251" i="39"/>
  <c r="B250" i="39"/>
  <c r="B249" i="39"/>
  <c r="B248" i="39"/>
  <c r="B247" i="39"/>
  <c r="B246" i="39"/>
  <c r="B245" i="39"/>
  <c r="B244" i="39"/>
  <c r="B243" i="39"/>
  <c r="B238" i="39"/>
  <c r="B237" i="39"/>
  <c r="B236" i="39"/>
  <c r="B235" i="39"/>
  <c r="B234" i="39"/>
  <c r="B233" i="39"/>
  <c r="B232" i="39"/>
  <c r="B231" i="39"/>
  <c r="B230" i="39"/>
  <c r="B229" i="39"/>
  <c r="B228" i="39"/>
  <c r="B227" i="39"/>
  <c r="B226" i="39"/>
  <c r="B225" i="39"/>
  <c r="B224" i="39"/>
  <c r="B223" i="39"/>
  <c r="B222" i="39"/>
  <c r="B221" i="39"/>
  <c r="B220" i="39"/>
  <c r="B219" i="39"/>
  <c r="B218" i="39"/>
  <c r="B213" i="39"/>
  <c r="B212" i="39"/>
  <c r="B211" i="39"/>
  <c r="B210" i="39"/>
  <c r="B209" i="39"/>
  <c r="B208" i="39"/>
  <c r="B207" i="39"/>
  <c r="B206" i="39"/>
  <c r="B205" i="39"/>
  <c r="B204" i="39"/>
  <c r="B203" i="39"/>
  <c r="B202" i="39"/>
  <c r="B201" i="39"/>
  <c r="B200" i="39"/>
  <c r="B199" i="39"/>
  <c r="B198" i="39"/>
  <c r="B197" i="39"/>
  <c r="B196" i="39"/>
  <c r="B195" i="39"/>
  <c r="B194" i="39"/>
  <c r="B193" i="39"/>
  <c r="B188" i="39"/>
  <c r="B187" i="39"/>
  <c r="B186" i="39"/>
  <c r="B185" i="39"/>
  <c r="B184" i="39"/>
  <c r="B183" i="39"/>
  <c r="B182" i="39"/>
  <c r="B181" i="39"/>
  <c r="B180" i="39"/>
  <c r="B179" i="39"/>
  <c r="B178" i="39"/>
  <c r="B177" i="39"/>
  <c r="B176" i="39"/>
  <c r="B175" i="39"/>
  <c r="B174" i="39"/>
  <c r="B173" i="39"/>
  <c r="B172" i="39"/>
  <c r="B171" i="39"/>
  <c r="B170" i="39"/>
  <c r="B169" i="39"/>
  <c r="B168" i="39"/>
  <c r="H163" i="39"/>
  <c r="G163" i="39"/>
  <c r="F163" i="39"/>
  <c r="E163" i="39"/>
  <c r="D163" i="39"/>
  <c r="C163" i="39"/>
  <c r="B163" i="39"/>
  <c r="I162" i="39"/>
  <c r="B162" i="39"/>
  <c r="I161" i="39"/>
  <c r="B161" i="39"/>
  <c r="I160" i="39"/>
  <c r="B160" i="39"/>
  <c r="I159" i="39"/>
  <c r="B159" i="39"/>
  <c r="I158" i="39"/>
  <c r="B158" i="39"/>
  <c r="I157" i="39"/>
  <c r="B157" i="39"/>
  <c r="I156" i="39"/>
  <c r="B156" i="39"/>
  <c r="I155" i="39"/>
  <c r="B155" i="39"/>
  <c r="I154" i="39"/>
  <c r="B154" i="39"/>
  <c r="I153" i="39"/>
  <c r="B153" i="39"/>
  <c r="I152" i="39"/>
  <c r="B152" i="39"/>
  <c r="I151" i="39"/>
  <c r="B151" i="39"/>
  <c r="I150" i="39"/>
  <c r="B150" i="39"/>
  <c r="I149" i="39"/>
  <c r="B149" i="39"/>
  <c r="I148" i="39"/>
  <c r="B148" i="39"/>
  <c r="I147" i="39"/>
  <c r="B147" i="39"/>
  <c r="I146" i="39"/>
  <c r="B146" i="39"/>
  <c r="I145" i="39"/>
  <c r="B145" i="39"/>
  <c r="I144" i="39"/>
  <c r="B144" i="39"/>
  <c r="I143" i="39"/>
  <c r="B143" i="39"/>
  <c r="H141" i="39"/>
  <c r="I140" i="39" s="1"/>
  <c r="B136" i="39"/>
  <c r="B135" i="39"/>
  <c r="B134" i="39"/>
  <c r="B133" i="39"/>
  <c r="B132" i="39"/>
  <c r="B131" i="39"/>
  <c r="B130" i="39"/>
  <c r="B129" i="39"/>
  <c r="B128" i="39"/>
  <c r="B127" i="39"/>
  <c r="B126" i="39"/>
  <c r="B125" i="39"/>
  <c r="B124" i="39"/>
  <c r="B123" i="39"/>
  <c r="B122" i="39"/>
  <c r="B121" i="39"/>
  <c r="B120" i="39"/>
  <c r="B119" i="39"/>
  <c r="B118" i="39"/>
  <c r="B117" i="39"/>
  <c r="B116" i="39"/>
  <c r="G111" i="39"/>
  <c r="F111" i="39"/>
  <c r="E111" i="39"/>
  <c r="D111" i="39"/>
  <c r="C111" i="39"/>
  <c r="B111" i="39"/>
  <c r="H110" i="39"/>
  <c r="B110" i="39"/>
  <c r="H109" i="39"/>
  <c r="B109" i="39"/>
  <c r="H108" i="39"/>
  <c r="B108" i="39"/>
  <c r="H107" i="39"/>
  <c r="B107" i="39"/>
  <c r="H106" i="39"/>
  <c r="B106" i="39"/>
  <c r="H105" i="39"/>
  <c r="B105" i="39"/>
  <c r="H104" i="39"/>
  <c r="B104" i="39"/>
  <c r="H103" i="39"/>
  <c r="B103" i="39"/>
  <c r="H102" i="39"/>
  <c r="B102" i="39"/>
  <c r="H101" i="39"/>
  <c r="B101" i="39"/>
  <c r="H100" i="39"/>
  <c r="B100" i="39"/>
  <c r="H99" i="39"/>
  <c r="B99" i="39"/>
  <c r="H98" i="39"/>
  <c r="B98" i="39"/>
  <c r="H97" i="39"/>
  <c r="B97" i="39"/>
  <c r="H96" i="39"/>
  <c r="B96" i="39"/>
  <c r="H95" i="39"/>
  <c r="B95" i="39"/>
  <c r="H94" i="39"/>
  <c r="B94" i="39"/>
  <c r="H93" i="39"/>
  <c r="B93" i="39"/>
  <c r="H92" i="39"/>
  <c r="B92" i="39"/>
  <c r="H91" i="39"/>
  <c r="B91" i="39"/>
  <c r="B81" i="39"/>
  <c r="F135" i="39"/>
  <c r="D135" i="39"/>
  <c r="B80" i="39"/>
  <c r="G134" i="39"/>
  <c r="E134" i="39"/>
  <c r="B79" i="39"/>
  <c r="F133" i="39"/>
  <c r="D133" i="39"/>
  <c r="B78" i="39"/>
  <c r="G132" i="39"/>
  <c r="E132" i="39"/>
  <c r="B77" i="39"/>
  <c r="F131" i="39"/>
  <c r="D131" i="39"/>
  <c r="B76" i="39"/>
  <c r="G130" i="39"/>
  <c r="E130" i="39"/>
  <c r="B75" i="39"/>
  <c r="F129" i="39"/>
  <c r="B74" i="39"/>
  <c r="G128" i="39"/>
  <c r="E128" i="39"/>
  <c r="B73" i="39"/>
  <c r="F127" i="39"/>
  <c r="D127" i="39"/>
  <c r="B72" i="39"/>
  <c r="G126" i="39"/>
  <c r="E126" i="39"/>
  <c r="B71" i="39"/>
  <c r="F125" i="39"/>
  <c r="D125" i="39"/>
  <c r="B70" i="39"/>
  <c r="G124" i="39"/>
  <c r="E124" i="39"/>
  <c r="B69" i="39"/>
  <c r="F123" i="39"/>
  <c r="D123" i="39"/>
  <c r="B68" i="39"/>
  <c r="G122" i="39"/>
  <c r="E122" i="39"/>
  <c r="B67" i="39"/>
  <c r="F121" i="39"/>
  <c r="D121" i="39"/>
  <c r="B66" i="39"/>
  <c r="G120" i="39"/>
  <c r="E120" i="39"/>
  <c r="B65" i="39"/>
  <c r="F119" i="39"/>
  <c r="D119" i="39"/>
  <c r="B64" i="39"/>
  <c r="G118" i="39"/>
  <c r="E118" i="39"/>
  <c r="B63" i="39"/>
  <c r="F117" i="39"/>
  <c r="D117" i="39"/>
  <c r="B62" i="39"/>
  <c r="G116" i="39"/>
  <c r="E116" i="39"/>
  <c r="B61" i="39"/>
  <c r="H16" i="39"/>
  <c r="H240" i="39" s="1"/>
  <c r="H14" i="39"/>
  <c r="B363" i="38"/>
  <c r="B362" i="38"/>
  <c r="B361" i="38"/>
  <c r="B360" i="38"/>
  <c r="B359" i="38"/>
  <c r="B358" i="38"/>
  <c r="B357" i="38"/>
  <c r="B356" i="38"/>
  <c r="B355" i="38"/>
  <c r="B354" i="38"/>
  <c r="B353" i="38"/>
  <c r="B352" i="38"/>
  <c r="B351" i="38"/>
  <c r="B350" i="38"/>
  <c r="B349" i="38"/>
  <c r="B348" i="38"/>
  <c r="B347" i="38"/>
  <c r="B346" i="38"/>
  <c r="B345" i="38"/>
  <c r="B344" i="38"/>
  <c r="B343" i="38"/>
  <c r="B338" i="38"/>
  <c r="B337" i="38"/>
  <c r="B336" i="38"/>
  <c r="B335" i="38"/>
  <c r="B334" i="38"/>
  <c r="B333" i="38"/>
  <c r="B332" i="38"/>
  <c r="B331" i="38"/>
  <c r="B330" i="38"/>
  <c r="B329" i="38"/>
  <c r="B328" i="38"/>
  <c r="B327" i="38"/>
  <c r="B326" i="38"/>
  <c r="B325" i="38"/>
  <c r="B324" i="38"/>
  <c r="B323" i="38"/>
  <c r="B322" i="38"/>
  <c r="B321" i="38"/>
  <c r="B320" i="38"/>
  <c r="B319" i="38"/>
  <c r="B318" i="38"/>
  <c r="B313" i="38"/>
  <c r="B312" i="38"/>
  <c r="B311" i="38"/>
  <c r="B310" i="38"/>
  <c r="B309" i="38"/>
  <c r="B308" i="38"/>
  <c r="B307" i="38"/>
  <c r="B306" i="38"/>
  <c r="B305" i="38"/>
  <c r="B304" i="38"/>
  <c r="B303" i="38"/>
  <c r="B302" i="38"/>
  <c r="B301" i="38"/>
  <c r="B300" i="38"/>
  <c r="B299" i="38"/>
  <c r="B298" i="38"/>
  <c r="B297" i="38"/>
  <c r="B296" i="38"/>
  <c r="B295" i="38"/>
  <c r="B294" i="38"/>
  <c r="B293" i="38"/>
  <c r="B288" i="38"/>
  <c r="B287" i="38"/>
  <c r="B286" i="38"/>
  <c r="B285" i="38"/>
  <c r="B284" i="38"/>
  <c r="B283" i="38"/>
  <c r="B282" i="38"/>
  <c r="B281" i="38"/>
  <c r="B280" i="38"/>
  <c r="B279" i="38"/>
  <c r="B278" i="38"/>
  <c r="B277" i="38"/>
  <c r="B276" i="38"/>
  <c r="B275" i="38"/>
  <c r="B274" i="38"/>
  <c r="B273" i="38"/>
  <c r="B272" i="38"/>
  <c r="B271" i="38"/>
  <c r="B270" i="38"/>
  <c r="B269" i="38"/>
  <c r="B268" i="38"/>
  <c r="B263" i="38"/>
  <c r="B262" i="38"/>
  <c r="B261" i="38"/>
  <c r="B260" i="38"/>
  <c r="B259" i="38"/>
  <c r="B258" i="38"/>
  <c r="B257" i="38"/>
  <c r="B256" i="38"/>
  <c r="B255" i="38"/>
  <c r="B254" i="38"/>
  <c r="B253" i="38"/>
  <c r="B252" i="38"/>
  <c r="B251" i="38"/>
  <c r="B250" i="38"/>
  <c r="B249" i="38"/>
  <c r="B248" i="38"/>
  <c r="B247" i="38"/>
  <c r="B246" i="38"/>
  <c r="B245" i="38"/>
  <c r="B244" i="38"/>
  <c r="B243" i="38"/>
  <c r="B238" i="38"/>
  <c r="B237" i="38"/>
  <c r="B236" i="38"/>
  <c r="B235" i="38"/>
  <c r="B234" i="38"/>
  <c r="B233" i="38"/>
  <c r="B232" i="38"/>
  <c r="B231" i="38"/>
  <c r="B230" i="38"/>
  <c r="B229" i="38"/>
  <c r="B228" i="38"/>
  <c r="B227" i="38"/>
  <c r="B226" i="38"/>
  <c r="B225" i="38"/>
  <c r="B224" i="38"/>
  <c r="B223" i="38"/>
  <c r="B222" i="38"/>
  <c r="B221" i="38"/>
  <c r="B220" i="38"/>
  <c r="B219" i="38"/>
  <c r="B218" i="38"/>
  <c r="B213" i="38"/>
  <c r="B212" i="38"/>
  <c r="B211" i="38"/>
  <c r="B210" i="38"/>
  <c r="B209" i="38"/>
  <c r="B208" i="38"/>
  <c r="B207" i="38"/>
  <c r="B206" i="38"/>
  <c r="B205" i="38"/>
  <c r="B204" i="38"/>
  <c r="B203" i="38"/>
  <c r="B202" i="38"/>
  <c r="B201" i="38"/>
  <c r="B200" i="38"/>
  <c r="B199" i="38"/>
  <c r="B198" i="38"/>
  <c r="B197" i="38"/>
  <c r="B196" i="38"/>
  <c r="B195" i="38"/>
  <c r="B194" i="38"/>
  <c r="B193" i="38"/>
  <c r="B188" i="38"/>
  <c r="B187" i="38"/>
  <c r="B186" i="38"/>
  <c r="B185" i="38"/>
  <c r="B184" i="38"/>
  <c r="B183" i="38"/>
  <c r="B182" i="38"/>
  <c r="B181" i="38"/>
  <c r="B180" i="38"/>
  <c r="B179" i="38"/>
  <c r="B178" i="38"/>
  <c r="B177" i="38"/>
  <c r="B176" i="38"/>
  <c r="B175" i="38"/>
  <c r="B174" i="38"/>
  <c r="B173" i="38"/>
  <c r="B172" i="38"/>
  <c r="B171" i="38"/>
  <c r="B170" i="38"/>
  <c r="B169" i="38"/>
  <c r="B168" i="38"/>
  <c r="H163" i="38"/>
  <c r="G163" i="38"/>
  <c r="F163" i="38"/>
  <c r="E163" i="38"/>
  <c r="D163" i="38"/>
  <c r="C163" i="38"/>
  <c r="B163" i="38"/>
  <c r="I162" i="38"/>
  <c r="B162" i="38"/>
  <c r="I161" i="38"/>
  <c r="B161" i="38"/>
  <c r="I160" i="38"/>
  <c r="B160" i="38"/>
  <c r="I159" i="38"/>
  <c r="B159" i="38"/>
  <c r="I158" i="38"/>
  <c r="B158" i="38"/>
  <c r="I157" i="38"/>
  <c r="B157" i="38"/>
  <c r="I156" i="38"/>
  <c r="B156" i="38"/>
  <c r="I155" i="38"/>
  <c r="B155" i="38"/>
  <c r="I154" i="38"/>
  <c r="B154" i="38"/>
  <c r="I153" i="38"/>
  <c r="B153" i="38"/>
  <c r="I152" i="38"/>
  <c r="B152" i="38"/>
  <c r="I151" i="38"/>
  <c r="B151" i="38"/>
  <c r="I150" i="38"/>
  <c r="B150" i="38"/>
  <c r="I149" i="38"/>
  <c r="B149" i="38"/>
  <c r="I148" i="38"/>
  <c r="B148" i="38"/>
  <c r="I147" i="38"/>
  <c r="B147" i="38"/>
  <c r="I146" i="38"/>
  <c r="B146" i="38"/>
  <c r="I145" i="38"/>
  <c r="B145" i="38"/>
  <c r="I144" i="38"/>
  <c r="B144" i="38"/>
  <c r="I143" i="38"/>
  <c r="B143" i="38"/>
  <c r="H141" i="38"/>
  <c r="I140" i="38" s="1"/>
  <c r="B136" i="38"/>
  <c r="B135" i="38"/>
  <c r="B134" i="38"/>
  <c r="B133" i="38"/>
  <c r="B132" i="38"/>
  <c r="B131" i="38"/>
  <c r="B130" i="38"/>
  <c r="B129" i="38"/>
  <c r="B128" i="38"/>
  <c r="B127" i="38"/>
  <c r="B126" i="38"/>
  <c r="B125" i="38"/>
  <c r="B124" i="38"/>
  <c r="B123" i="38"/>
  <c r="B122" i="38"/>
  <c r="B121" i="38"/>
  <c r="B120" i="38"/>
  <c r="B119" i="38"/>
  <c r="B118" i="38"/>
  <c r="B117" i="38"/>
  <c r="B116" i="38"/>
  <c r="G111" i="38"/>
  <c r="F111" i="38"/>
  <c r="E111" i="38"/>
  <c r="D111" i="38"/>
  <c r="C111" i="38"/>
  <c r="B111" i="38"/>
  <c r="H110" i="38"/>
  <c r="B110" i="38"/>
  <c r="H109" i="38"/>
  <c r="B109" i="38"/>
  <c r="H108" i="38"/>
  <c r="B108" i="38"/>
  <c r="H107" i="38"/>
  <c r="B107" i="38"/>
  <c r="H106" i="38"/>
  <c r="B106" i="38"/>
  <c r="H105" i="38"/>
  <c r="B105" i="38"/>
  <c r="H104" i="38"/>
  <c r="B104" i="38"/>
  <c r="H103" i="38"/>
  <c r="B103" i="38"/>
  <c r="H102" i="38"/>
  <c r="B102" i="38"/>
  <c r="H101" i="38"/>
  <c r="B101" i="38"/>
  <c r="H100" i="38"/>
  <c r="B100" i="38"/>
  <c r="H99" i="38"/>
  <c r="B99" i="38"/>
  <c r="H98" i="38"/>
  <c r="B98" i="38"/>
  <c r="H97" i="38"/>
  <c r="B97" i="38"/>
  <c r="H96" i="38"/>
  <c r="B96" i="38"/>
  <c r="H95" i="38"/>
  <c r="B95" i="38"/>
  <c r="H94" i="38"/>
  <c r="B94" i="38"/>
  <c r="H93" i="38"/>
  <c r="B93" i="38"/>
  <c r="H92" i="38"/>
  <c r="B92" i="38"/>
  <c r="H91" i="38"/>
  <c r="B91" i="38"/>
  <c r="B81" i="38"/>
  <c r="G135" i="38"/>
  <c r="E135" i="38"/>
  <c r="B80" i="38"/>
  <c r="F134" i="38"/>
  <c r="D134" i="38"/>
  <c r="B79" i="38"/>
  <c r="G133" i="38"/>
  <c r="E133" i="38"/>
  <c r="B78" i="38"/>
  <c r="F132" i="38"/>
  <c r="D132" i="38"/>
  <c r="B77" i="38"/>
  <c r="G131" i="38"/>
  <c r="E131" i="38"/>
  <c r="B76" i="38"/>
  <c r="F130" i="38"/>
  <c r="D130" i="38"/>
  <c r="B75" i="38"/>
  <c r="G129" i="38"/>
  <c r="E129" i="38"/>
  <c r="B74" i="38"/>
  <c r="F128" i="38"/>
  <c r="D128" i="38"/>
  <c r="B73" i="38"/>
  <c r="G127" i="38"/>
  <c r="F127" i="38"/>
  <c r="E127" i="38"/>
  <c r="D127" i="38"/>
  <c r="B72" i="38"/>
  <c r="G126" i="38"/>
  <c r="F126" i="38"/>
  <c r="E126" i="38"/>
  <c r="D126" i="38"/>
  <c r="C126" i="38"/>
  <c r="B71" i="38"/>
  <c r="G125" i="38"/>
  <c r="E125" i="38"/>
  <c r="B70" i="38"/>
  <c r="F124" i="38"/>
  <c r="D124" i="38"/>
  <c r="B69" i="38"/>
  <c r="G123" i="38"/>
  <c r="E123" i="38"/>
  <c r="B68" i="38"/>
  <c r="F122" i="38"/>
  <c r="D122" i="38"/>
  <c r="B67" i="38"/>
  <c r="G121" i="38"/>
  <c r="E121" i="38"/>
  <c r="B66" i="38"/>
  <c r="F120" i="38"/>
  <c r="D120" i="38"/>
  <c r="B65" i="38"/>
  <c r="G119" i="38"/>
  <c r="E119" i="38"/>
  <c r="B64" i="38"/>
  <c r="F118" i="38"/>
  <c r="D118" i="38"/>
  <c r="B63" i="38"/>
  <c r="G117" i="38"/>
  <c r="E117" i="38"/>
  <c r="B62" i="38"/>
  <c r="F116" i="38"/>
  <c r="D116" i="38"/>
  <c r="B61" i="38"/>
  <c r="H17" i="38"/>
  <c r="H215" i="38" s="1"/>
  <c r="H15" i="38"/>
  <c r="H190" i="38" s="1"/>
  <c r="H13" i="38"/>
  <c r="B363" i="37"/>
  <c r="B362" i="37"/>
  <c r="B361" i="37"/>
  <c r="B360" i="37"/>
  <c r="B359" i="37"/>
  <c r="B358" i="37"/>
  <c r="B357" i="37"/>
  <c r="B356" i="37"/>
  <c r="B355" i="37"/>
  <c r="B354" i="37"/>
  <c r="B353" i="37"/>
  <c r="B352" i="37"/>
  <c r="B351" i="37"/>
  <c r="B350" i="37"/>
  <c r="B349" i="37"/>
  <c r="B348" i="37"/>
  <c r="B347" i="37"/>
  <c r="B346" i="37"/>
  <c r="B345" i="37"/>
  <c r="B344" i="37"/>
  <c r="B343" i="37"/>
  <c r="B338" i="37"/>
  <c r="B337" i="37"/>
  <c r="B336" i="37"/>
  <c r="B335" i="37"/>
  <c r="B334" i="37"/>
  <c r="B333" i="37"/>
  <c r="B332" i="37"/>
  <c r="B331" i="37"/>
  <c r="B330" i="37"/>
  <c r="B329" i="37"/>
  <c r="B328" i="37"/>
  <c r="B327" i="37"/>
  <c r="B326" i="37"/>
  <c r="B325" i="37"/>
  <c r="B324" i="37"/>
  <c r="B323" i="37"/>
  <c r="B322" i="37"/>
  <c r="B321" i="37"/>
  <c r="B320" i="37"/>
  <c r="B319" i="37"/>
  <c r="B318" i="37"/>
  <c r="B313" i="37"/>
  <c r="B312" i="37"/>
  <c r="B311" i="37"/>
  <c r="B310" i="37"/>
  <c r="B309" i="37"/>
  <c r="B308" i="37"/>
  <c r="B307" i="37"/>
  <c r="B306" i="37"/>
  <c r="B305" i="37"/>
  <c r="B304" i="37"/>
  <c r="B303" i="37"/>
  <c r="B302" i="37"/>
  <c r="B301" i="37"/>
  <c r="B300" i="37"/>
  <c r="B299" i="37"/>
  <c r="B298" i="37"/>
  <c r="B297" i="37"/>
  <c r="B296" i="37"/>
  <c r="B295" i="37"/>
  <c r="B294" i="37"/>
  <c r="B293" i="37"/>
  <c r="B288" i="37"/>
  <c r="B287" i="37"/>
  <c r="B286" i="37"/>
  <c r="B285" i="37"/>
  <c r="B284" i="37"/>
  <c r="B283" i="37"/>
  <c r="B282" i="37"/>
  <c r="B281" i="37"/>
  <c r="B280" i="37"/>
  <c r="B279" i="37"/>
  <c r="B278" i="37"/>
  <c r="B277" i="37"/>
  <c r="B276" i="37"/>
  <c r="B275" i="37"/>
  <c r="B274" i="37"/>
  <c r="B273" i="37"/>
  <c r="B272" i="37"/>
  <c r="B271" i="37"/>
  <c r="B270" i="37"/>
  <c r="B269" i="37"/>
  <c r="B268" i="37"/>
  <c r="B263" i="37"/>
  <c r="B262" i="37"/>
  <c r="B261" i="37"/>
  <c r="B260" i="37"/>
  <c r="B259" i="37"/>
  <c r="B258" i="37"/>
  <c r="B257" i="37"/>
  <c r="B256" i="37"/>
  <c r="B255" i="37"/>
  <c r="B254" i="37"/>
  <c r="B253" i="37"/>
  <c r="B252" i="37"/>
  <c r="B251" i="37"/>
  <c r="B250" i="37"/>
  <c r="B249" i="37"/>
  <c r="B248" i="37"/>
  <c r="B247" i="37"/>
  <c r="B246" i="37"/>
  <c r="B245" i="37"/>
  <c r="B244" i="37"/>
  <c r="B243" i="37"/>
  <c r="B238" i="37"/>
  <c r="B237" i="37"/>
  <c r="B236" i="37"/>
  <c r="B235" i="37"/>
  <c r="B234" i="37"/>
  <c r="B233" i="37"/>
  <c r="B232" i="37"/>
  <c r="B231" i="37"/>
  <c r="B230" i="37"/>
  <c r="B229" i="37"/>
  <c r="B228" i="37"/>
  <c r="B227" i="37"/>
  <c r="B226" i="37"/>
  <c r="B225" i="37"/>
  <c r="B224" i="37"/>
  <c r="B223" i="37"/>
  <c r="B222" i="37"/>
  <c r="B221" i="37"/>
  <c r="B220" i="37"/>
  <c r="B219" i="37"/>
  <c r="B218" i="37"/>
  <c r="B213" i="37"/>
  <c r="B212" i="37"/>
  <c r="B211" i="37"/>
  <c r="B210" i="37"/>
  <c r="B209" i="37"/>
  <c r="B208" i="37"/>
  <c r="B207" i="37"/>
  <c r="B206" i="37"/>
  <c r="B205" i="37"/>
  <c r="B204" i="37"/>
  <c r="B203" i="37"/>
  <c r="B202" i="37"/>
  <c r="B201" i="37"/>
  <c r="B200" i="37"/>
  <c r="B199" i="37"/>
  <c r="B198" i="37"/>
  <c r="B197" i="37"/>
  <c r="B196" i="37"/>
  <c r="B195" i="37"/>
  <c r="B194" i="37"/>
  <c r="B193" i="37"/>
  <c r="B188" i="37"/>
  <c r="B187" i="37"/>
  <c r="B186" i="37"/>
  <c r="B185" i="37"/>
  <c r="B184" i="37"/>
  <c r="B183" i="37"/>
  <c r="B182" i="37"/>
  <c r="B181" i="37"/>
  <c r="B180" i="37"/>
  <c r="B179" i="37"/>
  <c r="B178" i="37"/>
  <c r="B177" i="37"/>
  <c r="B176" i="37"/>
  <c r="B175" i="37"/>
  <c r="B174" i="37"/>
  <c r="B173" i="37"/>
  <c r="B172" i="37"/>
  <c r="B171" i="37"/>
  <c r="B170" i="37"/>
  <c r="B169" i="37"/>
  <c r="B168" i="37"/>
  <c r="H163" i="37"/>
  <c r="G163" i="37"/>
  <c r="F163" i="37"/>
  <c r="E163" i="37"/>
  <c r="D163" i="37"/>
  <c r="C163" i="37"/>
  <c r="B163" i="37"/>
  <c r="I162" i="37"/>
  <c r="B162" i="37"/>
  <c r="I161" i="37"/>
  <c r="B161" i="37"/>
  <c r="I160" i="37"/>
  <c r="B160" i="37"/>
  <c r="I159" i="37"/>
  <c r="B159" i="37"/>
  <c r="I158" i="37"/>
  <c r="B158" i="37"/>
  <c r="I157" i="37"/>
  <c r="B157" i="37"/>
  <c r="I156" i="37"/>
  <c r="B156" i="37"/>
  <c r="I155" i="37"/>
  <c r="B155" i="37"/>
  <c r="I154" i="37"/>
  <c r="B154" i="37"/>
  <c r="I153" i="37"/>
  <c r="B153" i="37"/>
  <c r="I152" i="37"/>
  <c r="B152" i="37"/>
  <c r="I151" i="37"/>
  <c r="B151" i="37"/>
  <c r="I150" i="37"/>
  <c r="B150" i="37"/>
  <c r="I149" i="37"/>
  <c r="B149" i="37"/>
  <c r="I148" i="37"/>
  <c r="B148" i="37"/>
  <c r="I147" i="37"/>
  <c r="B147" i="37"/>
  <c r="I146" i="37"/>
  <c r="B146" i="37"/>
  <c r="I145" i="37"/>
  <c r="B145" i="37"/>
  <c r="I144" i="37"/>
  <c r="B144" i="37"/>
  <c r="I143" i="37"/>
  <c r="B143" i="37"/>
  <c r="H141" i="37"/>
  <c r="I140" i="37" s="1"/>
  <c r="B136" i="37"/>
  <c r="B135" i="37"/>
  <c r="B134" i="37"/>
  <c r="B133" i="37"/>
  <c r="B132" i="37"/>
  <c r="B131" i="37"/>
  <c r="B130" i="37"/>
  <c r="B129" i="37"/>
  <c r="B128" i="37"/>
  <c r="B127" i="37"/>
  <c r="B126" i="37"/>
  <c r="B125" i="37"/>
  <c r="B124" i="37"/>
  <c r="B123" i="37"/>
  <c r="B122" i="37"/>
  <c r="B121" i="37"/>
  <c r="B120" i="37"/>
  <c r="B119" i="37"/>
  <c r="B118" i="37"/>
  <c r="B117" i="37"/>
  <c r="B116" i="37"/>
  <c r="G111" i="37"/>
  <c r="F111" i="37"/>
  <c r="E111" i="37"/>
  <c r="D111" i="37"/>
  <c r="C111" i="37"/>
  <c r="B111" i="37"/>
  <c r="H110" i="37"/>
  <c r="B110" i="37"/>
  <c r="H109" i="37"/>
  <c r="B109" i="37"/>
  <c r="H108" i="37"/>
  <c r="B108" i="37"/>
  <c r="H107" i="37"/>
  <c r="B107" i="37"/>
  <c r="H106" i="37"/>
  <c r="B106" i="37"/>
  <c r="H105" i="37"/>
  <c r="B105" i="37"/>
  <c r="H104" i="37"/>
  <c r="B104" i="37"/>
  <c r="H103" i="37"/>
  <c r="B103" i="37"/>
  <c r="H102" i="37"/>
  <c r="B102" i="37"/>
  <c r="H101" i="37"/>
  <c r="B101" i="37"/>
  <c r="H100" i="37"/>
  <c r="B100" i="37"/>
  <c r="H99" i="37"/>
  <c r="B99" i="37"/>
  <c r="H98" i="37"/>
  <c r="B98" i="37"/>
  <c r="H97" i="37"/>
  <c r="B97" i="37"/>
  <c r="H96" i="37"/>
  <c r="B96" i="37"/>
  <c r="H95" i="37"/>
  <c r="B95" i="37"/>
  <c r="H94" i="37"/>
  <c r="B94" i="37"/>
  <c r="H93" i="37"/>
  <c r="B93" i="37"/>
  <c r="H92" i="37"/>
  <c r="B92" i="37"/>
  <c r="H91" i="37"/>
  <c r="B91" i="37"/>
  <c r="B81" i="37"/>
  <c r="F135" i="37"/>
  <c r="D135" i="37"/>
  <c r="B80" i="37"/>
  <c r="G134" i="37"/>
  <c r="E134" i="37"/>
  <c r="B79" i="37"/>
  <c r="F133" i="37"/>
  <c r="D133" i="37"/>
  <c r="B78" i="37"/>
  <c r="G132" i="37"/>
  <c r="E132" i="37"/>
  <c r="B77" i="37"/>
  <c r="F131" i="37"/>
  <c r="D131" i="37"/>
  <c r="B76" i="37"/>
  <c r="G130" i="37"/>
  <c r="E130" i="37"/>
  <c r="B75" i="37"/>
  <c r="F129" i="37"/>
  <c r="D129" i="37"/>
  <c r="B74" i="37"/>
  <c r="G128" i="37"/>
  <c r="F128" i="37"/>
  <c r="E128" i="37"/>
  <c r="D128" i="37"/>
  <c r="B73" i="37"/>
  <c r="G127" i="37"/>
  <c r="F127" i="37"/>
  <c r="E127" i="37"/>
  <c r="D127" i="37"/>
  <c r="C127" i="37"/>
  <c r="B72" i="37"/>
  <c r="G126" i="37"/>
  <c r="E126" i="37"/>
  <c r="B71" i="37"/>
  <c r="F125" i="37"/>
  <c r="D125" i="37"/>
  <c r="B70" i="37"/>
  <c r="G124" i="37"/>
  <c r="E124" i="37"/>
  <c r="B69" i="37"/>
  <c r="F123" i="37"/>
  <c r="D123" i="37"/>
  <c r="B68" i="37"/>
  <c r="G122" i="37"/>
  <c r="E122" i="37"/>
  <c r="B67" i="37"/>
  <c r="F121" i="37"/>
  <c r="D121" i="37"/>
  <c r="B66" i="37"/>
  <c r="G120" i="37"/>
  <c r="E120" i="37"/>
  <c r="B65" i="37"/>
  <c r="F119" i="37"/>
  <c r="D119" i="37"/>
  <c r="B64" i="37"/>
  <c r="G118" i="37"/>
  <c r="E118" i="37"/>
  <c r="B63" i="37"/>
  <c r="F117" i="37"/>
  <c r="D117" i="37"/>
  <c r="B62" i="37"/>
  <c r="G116" i="37"/>
  <c r="E116" i="37"/>
  <c r="B61" i="37"/>
  <c r="H16" i="37"/>
  <c r="H240" i="37" s="1"/>
  <c r="H14" i="37"/>
  <c r="B363" i="35"/>
  <c r="B362" i="35"/>
  <c r="B361" i="35"/>
  <c r="B360" i="35"/>
  <c r="B359" i="35"/>
  <c r="B358" i="35"/>
  <c r="B357" i="35"/>
  <c r="B356" i="35"/>
  <c r="B355" i="35"/>
  <c r="B354" i="35"/>
  <c r="B353" i="35"/>
  <c r="B352" i="35"/>
  <c r="B351" i="35"/>
  <c r="B350" i="35"/>
  <c r="B349" i="35"/>
  <c r="B348" i="35"/>
  <c r="B347" i="35"/>
  <c r="B346" i="35"/>
  <c r="B345" i="35"/>
  <c r="B344" i="35"/>
  <c r="B343" i="35"/>
  <c r="B338" i="35"/>
  <c r="B337" i="35"/>
  <c r="B336" i="35"/>
  <c r="B335" i="35"/>
  <c r="B334" i="35"/>
  <c r="B333" i="35"/>
  <c r="B332" i="35"/>
  <c r="B331" i="35"/>
  <c r="B330" i="35"/>
  <c r="B329" i="35"/>
  <c r="B328" i="35"/>
  <c r="B327" i="35"/>
  <c r="B326" i="35"/>
  <c r="B325" i="35"/>
  <c r="B324" i="35"/>
  <c r="B323" i="35"/>
  <c r="B322" i="35"/>
  <c r="B321" i="35"/>
  <c r="B320" i="35"/>
  <c r="B319" i="35"/>
  <c r="B318" i="35"/>
  <c r="B313" i="35"/>
  <c r="B312" i="35"/>
  <c r="B311" i="35"/>
  <c r="B310" i="35"/>
  <c r="B309" i="35"/>
  <c r="B308" i="35"/>
  <c r="B307" i="35"/>
  <c r="B306" i="35"/>
  <c r="B305" i="35"/>
  <c r="B304" i="35"/>
  <c r="B303" i="35"/>
  <c r="B302" i="35"/>
  <c r="B301" i="35"/>
  <c r="B300" i="35"/>
  <c r="B299" i="35"/>
  <c r="B298" i="35"/>
  <c r="B297" i="35"/>
  <c r="B296" i="35"/>
  <c r="B295" i="35"/>
  <c r="B294" i="35"/>
  <c r="B293" i="35"/>
  <c r="B288" i="35"/>
  <c r="B287" i="35"/>
  <c r="B286" i="35"/>
  <c r="B285" i="35"/>
  <c r="B284" i="35"/>
  <c r="B283" i="35"/>
  <c r="B282" i="35"/>
  <c r="B281" i="35"/>
  <c r="B280" i="35"/>
  <c r="B279" i="35"/>
  <c r="B278" i="35"/>
  <c r="B277" i="35"/>
  <c r="B276" i="35"/>
  <c r="B275" i="35"/>
  <c r="B274" i="35"/>
  <c r="B273" i="35"/>
  <c r="B272" i="35"/>
  <c r="B271" i="35"/>
  <c r="B270" i="35"/>
  <c r="B269" i="35"/>
  <c r="B268" i="35"/>
  <c r="B263" i="35"/>
  <c r="B262" i="35"/>
  <c r="B261" i="35"/>
  <c r="B260" i="35"/>
  <c r="B259" i="35"/>
  <c r="B258" i="35"/>
  <c r="B257" i="35"/>
  <c r="B256" i="35"/>
  <c r="B255" i="35"/>
  <c r="B254" i="35"/>
  <c r="B253" i="35"/>
  <c r="B252" i="35"/>
  <c r="B251" i="35"/>
  <c r="B250" i="35"/>
  <c r="B249" i="35"/>
  <c r="B248" i="35"/>
  <c r="B247" i="35"/>
  <c r="B246" i="35"/>
  <c r="B245" i="35"/>
  <c r="B244" i="35"/>
  <c r="B243" i="35"/>
  <c r="B238" i="35"/>
  <c r="B237" i="35"/>
  <c r="B236" i="35"/>
  <c r="B235" i="35"/>
  <c r="B234" i="35"/>
  <c r="B233" i="35"/>
  <c r="B232" i="35"/>
  <c r="B231" i="35"/>
  <c r="B230" i="35"/>
  <c r="B229" i="35"/>
  <c r="B228" i="35"/>
  <c r="B227" i="35"/>
  <c r="B226" i="35"/>
  <c r="B225" i="35"/>
  <c r="B224" i="35"/>
  <c r="B223" i="35"/>
  <c r="B222" i="35"/>
  <c r="B221" i="35"/>
  <c r="B220" i="35"/>
  <c r="B219" i="35"/>
  <c r="B218" i="35"/>
  <c r="B213" i="35"/>
  <c r="B212" i="35"/>
  <c r="B211" i="35"/>
  <c r="B210" i="35"/>
  <c r="B209" i="35"/>
  <c r="B208" i="35"/>
  <c r="B207" i="35"/>
  <c r="B206" i="35"/>
  <c r="B205" i="35"/>
  <c r="B204" i="35"/>
  <c r="B203" i="35"/>
  <c r="B202" i="35"/>
  <c r="B201" i="35"/>
  <c r="B200" i="35"/>
  <c r="B199" i="35"/>
  <c r="B198" i="35"/>
  <c r="B197" i="35"/>
  <c r="B196" i="35"/>
  <c r="B195" i="35"/>
  <c r="B194" i="35"/>
  <c r="B193" i="35"/>
  <c r="B188" i="35"/>
  <c r="B187" i="35"/>
  <c r="B186" i="35"/>
  <c r="B185" i="35"/>
  <c r="B184" i="35"/>
  <c r="B183" i="35"/>
  <c r="B182" i="35"/>
  <c r="B181" i="35"/>
  <c r="B180" i="35"/>
  <c r="B179" i="35"/>
  <c r="B178" i="35"/>
  <c r="B177" i="35"/>
  <c r="B176" i="35"/>
  <c r="B175" i="35"/>
  <c r="B174" i="35"/>
  <c r="B173" i="35"/>
  <c r="B172" i="35"/>
  <c r="B171" i="35"/>
  <c r="B170" i="35"/>
  <c r="B169" i="35"/>
  <c r="B168" i="35"/>
  <c r="H163" i="35"/>
  <c r="G163" i="35"/>
  <c r="F163" i="35"/>
  <c r="E163" i="35"/>
  <c r="D163" i="35"/>
  <c r="C163" i="35"/>
  <c r="B163" i="35"/>
  <c r="I162" i="35"/>
  <c r="B162" i="35"/>
  <c r="I161" i="35"/>
  <c r="B161" i="35"/>
  <c r="I160" i="35"/>
  <c r="B160" i="35"/>
  <c r="I159" i="35"/>
  <c r="B159" i="35"/>
  <c r="I158" i="35"/>
  <c r="B158" i="35"/>
  <c r="I157" i="35"/>
  <c r="B157" i="35"/>
  <c r="I156" i="35"/>
  <c r="B156" i="35"/>
  <c r="I155" i="35"/>
  <c r="B155" i="35"/>
  <c r="I154" i="35"/>
  <c r="B154" i="35"/>
  <c r="I153" i="35"/>
  <c r="B153" i="35"/>
  <c r="I152" i="35"/>
  <c r="B152" i="35"/>
  <c r="I151" i="35"/>
  <c r="B151" i="35"/>
  <c r="I150" i="35"/>
  <c r="B150" i="35"/>
  <c r="I149" i="35"/>
  <c r="B149" i="35"/>
  <c r="I148" i="35"/>
  <c r="B148" i="35"/>
  <c r="I147" i="35"/>
  <c r="B147" i="35"/>
  <c r="I146" i="35"/>
  <c r="B146" i="35"/>
  <c r="I145" i="35"/>
  <c r="B145" i="35"/>
  <c r="I144" i="35"/>
  <c r="B144" i="35"/>
  <c r="I143" i="35"/>
  <c r="B143" i="35"/>
  <c r="H141" i="35"/>
  <c r="I140" i="35" s="1"/>
  <c r="B136" i="35"/>
  <c r="B135" i="35"/>
  <c r="B134" i="35"/>
  <c r="B133" i="35"/>
  <c r="B132" i="35"/>
  <c r="B131" i="35"/>
  <c r="B130" i="35"/>
  <c r="B129" i="35"/>
  <c r="B128" i="35"/>
  <c r="B127" i="35"/>
  <c r="B126" i="35"/>
  <c r="B125" i="35"/>
  <c r="B124" i="35"/>
  <c r="B123" i="35"/>
  <c r="B122" i="35"/>
  <c r="B121" i="35"/>
  <c r="B120" i="35"/>
  <c r="B119" i="35"/>
  <c r="B118" i="35"/>
  <c r="B117" i="35"/>
  <c r="B116" i="35"/>
  <c r="G111" i="35"/>
  <c r="F111" i="35"/>
  <c r="E111" i="35"/>
  <c r="D111" i="35"/>
  <c r="C111" i="35"/>
  <c r="B111" i="35"/>
  <c r="H110" i="35"/>
  <c r="B110" i="35"/>
  <c r="H109" i="35"/>
  <c r="B109" i="35"/>
  <c r="H108" i="35"/>
  <c r="B108" i="35"/>
  <c r="H107" i="35"/>
  <c r="B107" i="35"/>
  <c r="H106" i="35"/>
  <c r="B106" i="35"/>
  <c r="H105" i="35"/>
  <c r="B105" i="35"/>
  <c r="H104" i="35"/>
  <c r="B104" i="35"/>
  <c r="H103" i="35"/>
  <c r="B103" i="35"/>
  <c r="H102" i="35"/>
  <c r="B102" i="35"/>
  <c r="H101" i="35"/>
  <c r="B101" i="35"/>
  <c r="H100" i="35"/>
  <c r="B100" i="35"/>
  <c r="H99" i="35"/>
  <c r="B99" i="35"/>
  <c r="H98" i="35"/>
  <c r="B98" i="35"/>
  <c r="H97" i="35"/>
  <c r="B97" i="35"/>
  <c r="H96" i="35"/>
  <c r="B96" i="35"/>
  <c r="H95" i="35"/>
  <c r="B95" i="35"/>
  <c r="H94" i="35"/>
  <c r="B94" i="35"/>
  <c r="H93" i="35"/>
  <c r="B93" i="35"/>
  <c r="H92" i="35"/>
  <c r="B92" i="35"/>
  <c r="H91" i="35"/>
  <c r="B91" i="35"/>
  <c r="B81" i="35"/>
  <c r="F135" i="35"/>
  <c r="D135" i="35"/>
  <c r="B80" i="35"/>
  <c r="G134" i="35"/>
  <c r="E134" i="35"/>
  <c r="B79" i="35"/>
  <c r="F133" i="35"/>
  <c r="D133" i="35"/>
  <c r="B78" i="35"/>
  <c r="G132" i="35"/>
  <c r="E132" i="35"/>
  <c r="B77" i="35"/>
  <c r="F131" i="35"/>
  <c r="D131" i="35"/>
  <c r="B76" i="35"/>
  <c r="G130" i="35"/>
  <c r="E130" i="35"/>
  <c r="B75" i="35"/>
  <c r="F129" i="35"/>
  <c r="D129" i="35"/>
  <c r="B74" i="35"/>
  <c r="G128" i="35"/>
  <c r="E128" i="35"/>
  <c r="B73" i="35"/>
  <c r="F127" i="35"/>
  <c r="D127" i="35"/>
  <c r="B72" i="35"/>
  <c r="G126" i="35"/>
  <c r="E126" i="35"/>
  <c r="B71" i="35"/>
  <c r="F125" i="35"/>
  <c r="D125" i="35"/>
  <c r="B70" i="35"/>
  <c r="G124" i="35"/>
  <c r="E124" i="35"/>
  <c r="B69" i="35"/>
  <c r="F123" i="35"/>
  <c r="D123" i="35"/>
  <c r="B68" i="35"/>
  <c r="G122" i="35"/>
  <c r="E122" i="35"/>
  <c r="B67" i="35"/>
  <c r="F121" i="35"/>
  <c r="D121" i="35"/>
  <c r="B66" i="35"/>
  <c r="G120" i="35"/>
  <c r="E120" i="35"/>
  <c r="B65" i="35"/>
  <c r="F119" i="35"/>
  <c r="D119" i="35"/>
  <c r="B64" i="35"/>
  <c r="G118" i="35"/>
  <c r="F118" i="35"/>
  <c r="E118" i="35"/>
  <c r="D118" i="35"/>
  <c r="B63" i="35"/>
  <c r="G117" i="35"/>
  <c r="F117" i="35"/>
  <c r="E117" i="35"/>
  <c r="D117" i="35"/>
  <c r="C117" i="35"/>
  <c r="B62" i="35"/>
  <c r="G116" i="35"/>
  <c r="E116" i="35"/>
  <c r="B61" i="35"/>
  <c r="H17" i="35"/>
  <c r="H215" i="35" s="1"/>
  <c r="H16" i="35"/>
  <c r="H240" i="35" s="1"/>
  <c r="H15" i="35"/>
  <c r="H190" i="35" s="1"/>
  <c r="H14" i="35"/>
  <c r="B363" i="34"/>
  <c r="B362" i="34"/>
  <c r="B361" i="34"/>
  <c r="B360" i="34"/>
  <c r="B359" i="34"/>
  <c r="B358" i="34"/>
  <c r="B357" i="34"/>
  <c r="B356" i="34"/>
  <c r="B355" i="34"/>
  <c r="B354" i="34"/>
  <c r="B353" i="34"/>
  <c r="B352" i="34"/>
  <c r="B351" i="34"/>
  <c r="B350" i="34"/>
  <c r="B349" i="34"/>
  <c r="B348" i="34"/>
  <c r="B347" i="34"/>
  <c r="B346" i="34"/>
  <c r="B345" i="34"/>
  <c r="B344" i="34"/>
  <c r="B343" i="34"/>
  <c r="B338" i="34"/>
  <c r="B337" i="34"/>
  <c r="B336" i="34"/>
  <c r="B335" i="34"/>
  <c r="B334" i="34"/>
  <c r="B333" i="34"/>
  <c r="B332" i="34"/>
  <c r="B331" i="34"/>
  <c r="B330" i="34"/>
  <c r="B329" i="34"/>
  <c r="B328" i="34"/>
  <c r="B327" i="34"/>
  <c r="B326" i="34"/>
  <c r="B325" i="34"/>
  <c r="B324" i="34"/>
  <c r="B323" i="34"/>
  <c r="B322" i="34"/>
  <c r="B321" i="34"/>
  <c r="B320" i="34"/>
  <c r="B319" i="34"/>
  <c r="B318" i="34"/>
  <c r="B313" i="34"/>
  <c r="B312" i="34"/>
  <c r="B311" i="34"/>
  <c r="B310" i="34"/>
  <c r="B309" i="34"/>
  <c r="B308" i="34"/>
  <c r="B307" i="34"/>
  <c r="B306" i="34"/>
  <c r="B305" i="34"/>
  <c r="B304" i="34"/>
  <c r="B303" i="34"/>
  <c r="B302" i="34"/>
  <c r="B301" i="34"/>
  <c r="B300" i="34"/>
  <c r="B299" i="34"/>
  <c r="B298" i="34"/>
  <c r="B297" i="34"/>
  <c r="B296" i="34"/>
  <c r="B295" i="34"/>
  <c r="B294" i="34"/>
  <c r="B293" i="34"/>
  <c r="B288" i="34"/>
  <c r="B287" i="34"/>
  <c r="B286" i="34"/>
  <c r="B285" i="34"/>
  <c r="B284" i="34"/>
  <c r="B283" i="34"/>
  <c r="B282" i="34"/>
  <c r="B281" i="34"/>
  <c r="B280" i="34"/>
  <c r="B279" i="34"/>
  <c r="B278" i="34"/>
  <c r="B277" i="34"/>
  <c r="B276" i="34"/>
  <c r="B275" i="34"/>
  <c r="B274" i="34"/>
  <c r="B273" i="34"/>
  <c r="B272" i="34"/>
  <c r="B271" i="34"/>
  <c r="B270" i="34"/>
  <c r="B269" i="34"/>
  <c r="B268" i="34"/>
  <c r="B263" i="34"/>
  <c r="B262" i="34"/>
  <c r="B261" i="34"/>
  <c r="B260" i="34"/>
  <c r="B259" i="34"/>
  <c r="B258" i="34"/>
  <c r="B257" i="34"/>
  <c r="B256" i="34"/>
  <c r="B255" i="34"/>
  <c r="B254" i="34"/>
  <c r="B253" i="34"/>
  <c r="B252" i="34"/>
  <c r="B251" i="34"/>
  <c r="B250" i="34"/>
  <c r="B249" i="34"/>
  <c r="B248" i="34"/>
  <c r="B247" i="34"/>
  <c r="B246" i="34"/>
  <c r="B245" i="34"/>
  <c r="B244" i="34"/>
  <c r="B243" i="34"/>
  <c r="B238" i="34"/>
  <c r="B237" i="34"/>
  <c r="B236" i="34"/>
  <c r="B235" i="34"/>
  <c r="B234" i="34"/>
  <c r="B233" i="34"/>
  <c r="B232" i="34"/>
  <c r="B231" i="34"/>
  <c r="B230" i="34"/>
  <c r="B229" i="34"/>
  <c r="B228" i="34"/>
  <c r="B227" i="34"/>
  <c r="B226" i="34"/>
  <c r="B225" i="34"/>
  <c r="B224" i="34"/>
  <c r="B223" i="34"/>
  <c r="B222" i="34"/>
  <c r="B221" i="34"/>
  <c r="B220" i="34"/>
  <c r="B219" i="34"/>
  <c r="B218" i="34"/>
  <c r="B213" i="34"/>
  <c r="B212" i="34"/>
  <c r="B211" i="34"/>
  <c r="B210" i="34"/>
  <c r="B209" i="34"/>
  <c r="B208" i="34"/>
  <c r="B207" i="34"/>
  <c r="B206" i="34"/>
  <c r="B205" i="34"/>
  <c r="B204" i="34"/>
  <c r="B203" i="34"/>
  <c r="B202" i="34"/>
  <c r="B201" i="34"/>
  <c r="B200" i="34"/>
  <c r="B199" i="34"/>
  <c r="B198" i="34"/>
  <c r="B197" i="34"/>
  <c r="B196" i="34"/>
  <c r="B195" i="34"/>
  <c r="B194" i="34"/>
  <c r="B193" i="34"/>
  <c r="B188" i="34"/>
  <c r="B187" i="34"/>
  <c r="B186" i="34"/>
  <c r="B185" i="34"/>
  <c r="B184" i="34"/>
  <c r="B183" i="34"/>
  <c r="B182" i="34"/>
  <c r="B181" i="34"/>
  <c r="B180" i="34"/>
  <c r="B179" i="34"/>
  <c r="B178" i="34"/>
  <c r="B177" i="34"/>
  <c r="B176" i="34"/>
  <c r="B175" i="34"/>
  <c r="B174" i="34"/>
  <c r="B173" i="34"/>
  <c r="B172" i="34"/>
  <c r="B171" i="34"/>
  <c r="B170" i="34"/>
  <c r="B169" i="34"/>
  <c r="B168" i="34"/>
  <c r="H163" i="34"/>
  <c r="G163" i="34"/>
  <c r="F163" i="34"/>
  <c r="E163" i="34"/>
  <c r="D163" i="34"/>
  <c r="C163" i="34"/>
  <c r="B163" i="34"/>
  <c r="I162" i="34"/>
  <c r="B162" i="34"/>
  <c r="I161" i="34"/>
  <c r="B161" i="34"/>
  <c r="I160" i="34"/>
  <c r="B160" i="34"/>
  <c r="I159" i="34"/>
  <c r="B159" i="34"/>
  <c r="I158" i="34"/>
  <c r="B158" i="34"/>
  <c r="I157" i="34"/>
  <c r="B157" i="34"/>
  <c r="I156" i="34"/>
  <c r="B156" i="34"/>
  <c r="I155" i="34"/>
  <c r="B155" i="34"/>
  <c r="I154" i="34"/>
  <c r="B154" i="34"/>
  <c r="I153" i="34"/>
  <c r="B153" i="34"/>
  <c r="I152" i="34"/>
  <c r="B152" i="34"/>
  <c r="I151" i="34"/>
  <c r="B151" i="34"/>
  <c r="I150" i="34"/>
  <c r="B150" i="34"/>
  <c r="I149" i="34"/>
  <c r="B149" i="34"/>
  <c r="I148" i="34"/>
  <c r="B148" i="34"/>
  <c r="I147" i="34"/>
  <c r="B147" i="34"/>
  <c r="I146" i="34"/>
  <c r="B146" i="34"/>
  <c r="I145" i="34"/>
  <c r="B145" i="34"/>
  <c r="I144" i="34"/>
  <c r="B144" i="34"/>
  <c r="I143" i="34"/>
  <c r="B143" i="34"/>
  <c r="H141" i="34"/>
  <c r="I140" i="34" s="1"/>
  <c r="B136" i="34"/>
  <c r="B135" i="34"/>
  <c r="B134" i="34"/>
  <c r="B133" i="34"/>
  <c r="B132" i="34"/>
  <c r="B131" i="34"/>
  <c r="B130" i="34"/>
  <c r="B129" i="34"/>
  <c r="B128" i="34"/>
  <c r="B127" i="34"/>
  <c r="B126" i="34"/>
  <c r="B125" i="34"/>
  <c r="B124" i="34"/>
  <c r="B123" i="34"/>
  <c r="B122" i="34"/>
  <c r="B121" i="34"/>
  <c r="B120" i="34"/>
  <c r="B119" i="34"/>
  <c r="B118" i="34"/>
  <c r="B117" i="34"/>
  <c r="B116" i="34"/>
  <c r="G111" i="34"/>
  <c r="F111" i="34"/>
  <c r="E111" i="34"/>
  <c r="D111" i="34"/>
  <c r="C111" i="34"/>
  <c r="B111" i="34"/>
  <c r="H110" i="34"/>
  <c r="B110" i="34"/>
  <c r="H109" i="34"/>
  <c r="B109" i="34"/>
  <c r="H108" i="34"/>
  <c r="B108" i="34"/>
  <c r="H107" i="34"/>
  <c r="B107" i="34"/>
  <c r="H106" i="34"/>
  <c r="B106" i="34"/>
  <c r="H105" i="34"/>
  <c r="B105" i="34"/>
  <c r="H104" i="34"/>
  <c r="B104" i="34"/>
  <c r="H103" i="34"/>
  <c r="B103" i="34"/>
  <c r="H102" i="34"/>
  <c r="B102" i="34"/>
  <c r="H101" i="34"/>
  <c r="B101" i="34"/>
  <c r="H100" i="34"/>
  <c r="B100" i="34"/>
  <c r="H99" i="34"/>
  <c r="B99" i="34"/>
  <c r="H98" i="34"/>
  <c r="B98" i="34"/>
  <c r="H97" i="34"/>
  <c r="B97" i="34"/>
  <c r="H96" i="34"/>
  <c r="B96" i="34"/>
  <c r="H95" i="34"/>
  <c r="B95" i="34"/>
  <c r="H94" i="34"/>
  <c r="B94" i="34"/>
  <c r="H93" i="34"/>
  <c r="B93" i="34"/>
  <c r="H92" i="34"/>
  <c r="B92" i="34"/>
  <c r="H91" i="34"/>
  <c r="B91" i="34"/>
  <c r="B81" i="34"/>
  <c r="G135" i="34"/>
  <c r="E135" i="34"/>
  <c r="C135" i="34"/>
  <c r="B80" i="34"/>
  <c r="G134" i="34"/>
  <c r="F134" i="34"/>
  <c r="E134" i="34"/>
  <c r="D134" i="34"/>
  <c r="C134" i="34"/>
  <c r="B79" i="34"/>
  <c r="G133" i="34"/>
  <c r="E133" i="34"/>
  <c r="C133" i="34"/>
  <c r="B78" i="34"/>
  <c r="G132" i="34"/>
  <c r="F132" i="34"/>
  <c r="E132" i="34"/>
  <c r="D132" i="34"/>
  <c r="C132" i="34"/>
  <c r="B77" i="34"/>
  <c r="G131" i="34"/>
  <c r="E131" i="34"/>
  <c r="C131" i="34"/>
  <c r="B76" i="34"/>
  <c r="G130" i="34"/>
  <c r="F130" i="34"/>
  <c r="E130" i="34"/>
  <c r="D130" i="34"/>
  <c r="C130" i="34"/>
  <c r="B75" i="34"/>
  <c r="G129" i="34"/>
  <c r="E129" i="34"/>
  <c r="C129" i="34"/>
  <c r="B74" i="34"/>
  <c r="G128" i="34"/>
  <c r="F128" i="34"/>
  <c r="E128" i="34"/>
  <c r="D128" i="34"/>
  <c r="C128" i="34"/>
  <c r="B73" i="34"/>
  <c r="G127" i="34"/>
  <c r="E127" i="34"/>
  <c r="C127" i="34"/>
  <c r="B72" i="34"/>
  <c r="G126" i="34"/>
  <c r="F126" i="34"/>
  <c r="E126" i="34"/>
  <c r="D126" i="34"/>
  <c r="C126" i="34"/>
  <c r="B71" i="34"/>
  <c r="G125" i="34"/>
  <c r="E125" i="34"/>
  <c r="C125" i="34"/>
  <c r="B70" i="34"/>
  <c r="G124" i="34"/>
  <c r="F124" i="34"/>
  <c r="E124" i="34"/>
  <c r="D124" i="34"/>
  <c r="C124" i="34"/>
  <c r="B69" i="34"/>
  <c r="G123" i="34"/>
  <c r="E123" i="34"/>
  <c r="C123" i="34"/>
  <c r="B68" i="34"/>
  <c r="G122" i="34"/>
  <c r="F122" i="34"/>
  <c r="E122" i="34"/>
  <c r="D122" i="34"/>
  <c r="B67" i="34"/>
  <c r="G121" i="34"/>
  <c r="F121" i="34"/>
  <c r="E121" i="34"/>
  <c r="D121" i="34"/>
  <c r="C121" i="34"/>
  <c r="B66" i="34"/>
  <c r="F120" i="34"/>
  <c r="D120" i="34"/>
  <c r="B65" i="34"/>
  <c r="G119" i="34"/>
  <c r="E119" i="34"/>
  <c r="D119" i="34"/>
  <c r="C119" i="34"/>
  <c r="B64" i="34"/>
  <c r="F118" i="34"/>
  <c r="D118" i="34"/>
  <c r="B63" i="34"/>
  <c r="G117" i="34"/>
  <c r="E117" i="34"/>
  <c r="C117" i="34"/>
  <c r="B62" i="34"/>
  <c r="G116" i="34"/>
  <c r="F116" i="34"/>
  <c r="E116" i="34"/>
  <c r="D116" i="34"/>
  <c r="B61" i="34"/>
  <c r="H17" i="34"/>
  <c r="H215" i="34" s="1"/>
  <c r="H15" i="34"/>
  <c r="H190" i="34" s="1"/>
  <c r="B363" i="33"/>
  <c r="B362" i="33"/>
  <c r="B361" i="33"/>
  <c r="B360" i="33"/>
  <c r="B359" i="33"/>
  <c r="B358" i="33"/>
  <c r="B357" i="33"/>
  <c r="B356" i="33"/>
  <c r="B355" i="33"/>
  <c r="B354" i="33"/>
  <c r="B353" i="33"/>
  <c r="B352" i="33"/>
  <c r="B351" i="33"/>
  <c r="B350" i="33"/>
  <c r="B349" i="33"/>
  <c r="B348" i="33"/>
  <c r="B347" i="33"/>
  <c r="B346" i="33"/>
  <c r="B345" i="33"/>
  <c r="B344" i="33"/>
  <c r="B343" i="33"/>
  <c r="B338" i="33"/>
  <c r="B337" i="33"/>
  <c r="B336" i="33"/>
  <c r="B335" i="33"/>
  <c r="B334" i="33"/>
  <c r="B333" i="33"/>
  <c r="B332" i="33"/>
  <c r="B331" i="33"/>
  <c r="B330" i="33"/>
  <c r="B329" i="33"/>
  <c r="B328" i="33"/>
  <c r="B327" i="33"/>
  <c r="B326" i="33"/>
  <c r="B325" i="33"/>
  <c r="B324" i="33"/>
  <c r="B323" i="33"/>
  <c r="B322" i="33"/>
  <c r="B321" i="33"/>
  <c r="B320" i="33"/>
  <c r="B319" i="33"/>
  <c r="B318" i="33"/>
  <c r="B313" i="33"/>
  <c r="B312" i="33"/>
  <c r="B311" i="33"/>
  <c r="B310" i="33"/>
  <c r="B309" i="33"/>
  <c r="B308" i="33"/>
  <c r="B307" i="33"/>
  <c r="B306" i="33"/>
  <c r="B305" i="33"/>
  <c r="B304" i="33"/>
  <c r="B303" i="33"/>
  <c r="B302" i="33"/>
  <c r="B301" i="33"/>
  <c r="B300" i="33"/>
  <c r="B299" i="33"/>
  <c r="B298" i="33"/>
  <c r="B297" i="33"/>
  <c r="B296" i="33"/>
  <c r="B295" i="33"/>
  <c r="B294" i="33"/>
  <c r="B293" i="33"/>
  <c r="B288" i="33"/>
  <c r="B287" i="33"/>
  <c r="B286" i="33"/>
  <c r="B285" i="33"/>
  <c r="B284" i="33"/>
  <c r="B283" i="33"/>
  <c r="B282" i="33"/>
  <c r="B281" i="33"/>
  <c r="B280" i="33"/>
  <c r="B279" i="33"/>
  <c r="B278" i="33"/>
  <c r="B277" i="33"/>
  <c r="B276" i="33"/>
  <c r="B275" i="33"/>
  <c r="B274" i="33"/>
  <c r="B273" i="33"/>
  <c r="B272" i="33"/>
  <c r="B271" i="33"/>
  <c r="B270" i="33"/>
  <c r="B269" i="33"/>
  <c r="B268" i="33"/>
  <c r="B263" i="33"/>
  <c r="B262" i="33"/>
  <c r="B261" i="33"/>
  <c r="B260" i="33"/>
  <c r="B259" i="33"/>
  <c r="B258" i="33"/>
  <c r="B257" i="33"/>
  <c r="B256" i="33"/>
  <c r="B255" i="33"/>
  <c r="B254" i="33"/>
  <c r="B253" i="33"/>
  <c r="B252" i="33"/>
  <c r="B251" i="33"/>
  <c r="B250" i="33"/>
  <c r="B249" i="33"/>
  <c r="B248" i="33"/>
  <c r="B247" i="33"/>
  <c r="B246" i="33"/>
  <c r="B245" i="33"/>
  <c r="B244" i="33"/>
  <c r="B243" i="33"/>
  <c r="B238" i="33"/>
  <c r="B237" i="33"/>
  <c r="B236" i="33"/>
  <c r="B235" i="33"/>
  <c r="B234" i="33"/>
  <c r="B233" i="33"/>
  <c r="B232" i="33"/>
  <c r="B231" i="33"/>
  <c r="B230" i="33"/>
  <c r="B229" i="33"/>
  <c r="B228" i="33"/>
  <c r="B227" i="33"/>
  <c r="B226" i="33"/>
  <c r="B225" i="33"/>
  <c r="B224" i="33"/>
  <c r="B223" i="33"/>
  <c r="B222" i="33"/>
  <c r="B221" i="33"/>
  <c r="B220" i="33"/>
  <c r="B219" i="33"/>
  <c r="B218" i="33"/>
  <c r="B213" i="33"/>
  <c r="B212" i="33"/>
  <c r="B211" i="33"/>
  <c r="B210" i="33"/>
  <c r="B209" i="33"/>
  <c r="B208" i="33"/>
  <c r="B207" i="33"/>
  <c r="B206" i="33"/>
  <c r="B205" i="33"/>
  <c r="B204" i="33"/>
  <c r="B203" i="33"/>
  <c r="B202" i="33"/>
  <c r="B201" i="33"/>
  <c r="B200" i="33"/>
  <c r="B199" i="33"/>
  <c r="B198" i="33"/>
  <c r="B197" i="33"/>
  <c r="B196" i="33"/>
  <c r="B195" i="33"/>
  <c r="B194" i="33"/>
  <c r="B193" i="33"/>
  <c r="B188" i="33"/>
  <c r="B187" i="33"/>
  <c r="B186" i="33"/>
  <c r="B185" i="33"/>
  <c r="B184" i="33"/>
  <c r="B183" i="33"/>
  <c r="B182" i="33"/>
  <c r="B181" i="33"/>
  <c r="B180" i="33"/>
  <c r="B179" i="33"/>
  <c r="B178" i="33"/>
  <c r="B177" i="33"/>
  <c r="B176" i="33"/>
  <c r="B175" i="33"/>
  <c r="B174" i="33"/>
  <c r="B173" i="33"/>
  <c r="B172" i="33"/>
  <c r="B171" i="33"/>
  <c r="B170" i="33"/>
  <c r="B169" i="33"/>
  <c r="B168" i="33"/>
  <c r="H163" i="33"/>
  <c r="G163" i="33"/>
  <c r="F163" i="33"/>
  <c r="E163" i="33"/>
  <c r="D163" i="33"/>
  <c r="C163" i="33"/>
  <c r="B163" i="33"/>
  <c r="I162" i="33"/>
  <c r="B162" i="33"/>
  <c r="I161" i="33"/>
  <c r="B161" i="33"/>
  <c r="I160" i="33"/>
  <c r="B160" i="33"/>
  <c r="I159" i="33"/>
  <c r="B159" i="33"/>
  <c r="I158" i="33"/>
  <c r="B158" i="33"/>
  <c r="I157" i="33"/>
  <c r="B157" i="33"/>
  <c r="I156" i="33"/>
  <c r="B156" i="33"/>
  <c r="I155" i="33"/>
  <c r="B155" i="33"/>
  <c r="I154" i="33"/>
  <c r="B154" i="33"/>
  <c r="I153" i="33"/>
  <c r="B153" i="33"/>
  <c r="I152" i="33"/>
  <c r="B152" i="33"/>
  <c r="I151" i="33"/>
  <c r="B151" i="33"/>
  <c r="I150" i="33"/>
  <c r="B150" i="33"/>
  <c r="I149" i="33"/>
  <c r="B149" i="33"/>
  <c r="I148" i="33"/>
  <c r="B148" i="33"/>
  <c r="I147" i="33"/>
  <c r="B147" i="33"/>
  <c r="I146" i="33"/>
  <c r="B146" i="33"/>
  <c r="I145" i="33"/>
  <c r="B145" i="33"/>
  <c r="I144" i="33"/>
  <c r="B144" i="33"/>
  <c r="I143" i="33"/>
  <c r="B143" i="33"/>
  <c r="H141" i="33"/>
  <c r="I140" i="33" s="1"/>
  <c r="B136" i="33"/>
  <c r="B135" i="33"/>
  <c r="B134" i="33"/>
  <c r="B133" i="33"/>
  <c r="B132" i="33"/>
  <c r="B131" i="33"/>
  <c r="B130" i="33"/>
  <c r="B129" i="33"/>
  <c r="B128" i="33"/>
  <c r="B127" i="33"/>
  <c r="B126" i="33"/>
  <c r="B125" i="33"/>
  <c r="B124" i="33"/>
  <c r="B123" i="33"/>
  <c r="B122" i="33"/>
  <c r="B121" i="33"/>
  <c r="B120" i="33"/>
  <c r="B119" i="33"/>
  <c r="B118" i="33"/>
  <c r="B117" i="33"/>
  <c r="B116" i="33"/>
  <c r="G111" i="33"/>
  <c r="F111" i="33"/>
  <c r="E111" i="33"/>
  <c r="D111" i="33"/>
  <c r="C111" i="33"/>
  <c r="B111" i="33"/>
  <c r="B110" i="33"/>
  <c r="B109" i="33"/>
  <c r="B108" i="33"/>
  <c r="B107" i="33"/>
  <c r="B106" i="33"/>
  <c r="B105" i="33"/>
  <c r="B104" i="33"/>
  <c r="B103" i="33"/>
  <c r="B102" i="33"/>
  <c r="B101" i="33"/>
  <c r="B100" i="33"/>
  <c r="B99" i="33"/>
  <c r="B98" i="33"/>
  <c r="B97" i="33"/>
  <c r="B96" i="33"/>
  <c r="B95" i="33"/>
  <c r="B94" i="33"/>
  <c r="B93" i="33"/>
  <c r="B92" i="33"/>
  <c r="B91" i="33"/>
  <c r="B81" i="33"/>
  <c r="G135" i="33"/>
  <c r="F135" i="33"/>
  <c r="E135" i="33"/>
  <c r="D135" i="33"/>
  <c r="B80" i="33"/>
  <c r="G134" i="33"/>
  <c r="F134" i="33"/>
  <c r="E134" i="33"/>
  <c r="D134" i="33"/>
  <c r="C134" i="33"/>
  <c r="B79" i="33"/>
  <c r="F133" i="33"/>
  <c r="D133" i="33"/>
  <c r="B78" i="33"/>
  <c r="G132" i="33"/>
  <c r="E132" i="33"/>
  <c r="C132" i="33"/>
  <c r="B77" i="33"/>
  <c r="G131" i="33"/>
  <c r="F131" i="33"/>
  <c r="E131" i="33"/>
  <c r="D131" i="33"/>
  <c r="B76" i="33"/>
  <c r="G130" i="33"/>
  <c r="F130" i="33"/>
  <c r="E130" i="33"/>
  <c r="D130" i="33"/>
  <c r="C130" i="33"/>
  <c r="B75" i="33"/>
  <c r="F129" i="33"/>
  <c r="D129" i="33"/>
  <c r="B74" i="33"/>
  <c r="G128" i="33"/>
  <c r="E128" i="33"/>
  <c r="C128" i="33"/>
  <c r="B73" i="33"/>
  <c r="G127" i="33"/>
  <c r="F127" i="33"/>
  <c r="E127" i="33"/>
  <c r="D127" i="33"/>
  <c r="B72" i="33"/>
  <c r="G126" i="33"/>
  <c r="F126" i="33"/>
  <c r="E126" i="33"/>
  <c r="D126" i="33"/>
  <c r="C126" i="33"/>
  <c r="B71" i="33"/>
  <c r="F125" i="33"/>
  <c r="D125" i="33"/>
  <c r="B70" i="33"/>
  <c r="G124" i="33"/>
  <c r="E124" i="33"/>
  <c r="C124" i="33"/>
  <c r="B69" i="33"/>
  <c r="G123" i="33"/>
  <c r="F123" i="33"/>
  <c r="E123" i="33"/>
  <c r="D123" i="33"/>
  <c r="B68" i="33"/>
  <c r="G122" i="33"/>
  <c r="F122" i="33"/>
  <c r="E122" i="33"/>
  <c r="D122" i="33"/>
  <c r="C122" i="33"/>
  <c r="B67" i="33"/>
  <c r="F121" i="33"/>
  <c r="D121" i="33"/>
  <c r="B66" i="33"/>
  <c r="G120" i="33"/>
  <c r="E120" i="33"/>
  <c r="C120" i="33"/>
  <c r="B65" i="33"/>
  <c r="G119" i="33"/>
  <c r="F119" i="33"/>
  <c r="E119" i="33"/>
  <c r="D119" i="33"/>
  <c r="B64" i="33"/>
  <c r="G118" i="33"/>
  <c r="F118" i="33"/>
  <c r="E118" i="33"/>
  <c r="D118" i="33"/>
  <c r="C118" i="33"/>
  <c r="B63" i="33"/>
  <c r="F117" i="33"/>
  <c r="D117" i="33"/>
  <c r="B62" i="33"/>
  <c r="G116" i="33"/>
  <c r="E116" i="33"/>
  <c r="C116" i="33"/>
  <c r="B61" i="33"/>
  <c r="H16" i="33"/>
  <c r="H240" i="33" s="1"/>
  <c r="H14" i="33"/>
  <c r="B363" i="32"/>
  <c r="B362" i="32"/>
  <c r="B361" i="32"/>
  <c r="B360" i="32"/>
  <c r="B359" i="32"/>
  <c r="B358" i="32"/>
  <c r="B357" i="32"/>
  <c r="B356" i="32"/>
  <c r="B355" i="32"/>
  <c r="B354" i="32"/>
  <c r="B353" i="32"/>
  <c r="B352" i="32"/>
  <c r="B351" i="32"/>
  <c r="B350" i="32"/>
  <c r="B349" i="32"/>
  <c r="B348" i="32"/>
  <c r="B347" i="32"/>
  <c r="B346" i="32"/>
  <c r="B345" i="32"/>
  <c r="B344" i="32"/>
  <c r="B343" i="32"/>
  <c r="B338" i="32"/>
  <c r="B337" i="32"/>
  <c r="B336" i="32"/>
  <c r="B335" i="32"/>
  <c r="B334" i="32"/>
  <c r="B333" i="32"/>
  <c r="B332" i="32"/>
  <c r="B331" i="32"/>
  <c r="B330" i="32"/>
  <c r="B329" i="32"/>
  <c r="B328" i="32"/>
  <c r="B327" i="32"/>
  <c r="B326" i="32"/>
  <c r="B325" i="32"/>
  <c r="B324" i="32"/>
  <c r="B323" i="32"/>
  <c r="B322" i="32"/>
  <c r="B321" i="32"/>
  <c r="B320" i="32"/>
  <c r="B319" i="32"/>
  <c r="B318" i="32"/>
  <c r="B313" i="32"/>
  <c r="B312" i="32"/>
  <c r="B311" i="32"/>
  <c r="B310" i="32"/>
  <c r="B309" i="32"/>
  <c r="B308" i="32"/>
  <c r="B307" i="32"/>
  <c r="B306" i="32"/>
  <c r="B305" i="32"/>
  <c r="B304" i="32"/>
  <c r="B303" i="32"/>
  <c r="B302" i="32"/>
  <c r="B301" i="32"/>
  <c r="B300" i="32"/>
  <c r="B299" i="32"/>
  <c r="B298" i="32"/>
  <c r="B297" i="32"/>
  <c r="B296" i="32"/>
  <c r="B295" i="32"/>
  <c r="B294" i="32"/>
  <c r="B293" i="32"/>
  <c r="B288" i="32"/>
  <c r="B287" i="32"/>
  <c r="B286" i="32"/>
  <c r="B285" i="32"/>
  <c r="B284" i="32"/>
  <c r="B283" i="32"/>
  <c r="B282" i="32"/>
  <c r="B281" i="32"/>
  <c r="B280" i="32"/>
  <c r="B279" i="32"/>
  <c r="B278" i="32"/>
  <c r="B277" i="32"/>
  <c r="B276" i="32"/>
  <c r="B275" i="32"/>
  <c r="B274" i="32"/>
  <c r="B273" i="32"/>
  <c r="B272" i="32"/>
  <c r="B271" i="32"/>
  <c r="B270" i="32"/>
  <c r="B269" i="32"/>
  <c r="B268" i="32"/>
  <c r="B263" i="32"/>
  <c r="B262" i="32"/>
  <c r="B261" i="32"/>
  <c r="B260" i="32"/>
  <c r="B259" i="32"/>
  <c r="B258" i="32"/>
  <c r="B257" i="32"/>
  <c r="B256" i="32"/>
  <c r="B255" i="32"/>
  <c r="B254" i="32"/>
  <c r="B253" i="32"/>
  <c r="B252" i="32"/>
  <c r="B251" i="32"/>
  <c r="B250" i="32"/>
  <c r="B249" i="32"/>
  <c r="B248" i="32"/>
  <c r="B247" i="32"/>
  <c r="B246" i="32"/>
  <c r="B245" i="32"/>
  <c r="B244" i="32"/>
  <c r="B243" i="32"/>
  <c r="B238" i="32"/>
  <c r="B237" i="32"/>
  <c r="B236" i="32"/>
  <c r="B235" i="32"/>
  <c r="B234" i="32"/>
  <c r="B233" i="32"/>
  <c r="B232" i="32"/>
  <c r="B231" i="32"/>
  <c r="B230" i="32"/>
  <c r="B229" i="32"/>
  <c r="B228" i="32"/>
  <c r="B227" i="32"/>
  <c r="B226" i="32"/>
  <c r="B225" i="32"/>
  <c r="B224" i="32"/>
  <c r="B223" i="32"/>
  <c r="B222" i="32"/>
  <c r="B221" i="32"/>
  <c r="B220" i="32"/>
  <c r="B219" i="32"/>
  <c r="B218" i="32"/>
  <c r="B213" i="32"/>
  <c r="B212" i="32"/>
  <c r="B211" i="32"/>
  <c r="B210" i="32"/>
  <c r="B209" i="32"/>
  <c r="B208" i="32"/>
  <c r="B207" i="32"/>
  <c r="B206" i="32"/>
  <c r="B205" i="32"/>
  <c r="B204" i="32"/>
  <c r="B203" i="32"/>
  <c r="B202" i="32"/>
  <c r="B201" i="32"/>
  <c r="B200" i="32"/>
  <c r="B199" i="32"/>
  <c r="B198" i="32"/>
  <c r="B197" i="32"/>
  <c r="B196" i="32"/>
  <c r="B195" i="32"/>
  <c r="B194" i="32"/>
  <c r="B193" i="32"/>
  <c r="B188" i="32"/>
  <c r="B187" i="32"/>
  <c r="B186" i="32"/>
  <c r="B185" i="32"/>
  <c r="B184" i="32"/>
  <c r="B183" i="32"/>
  <c r="B182" i="32"/>
  <c r="B181" i="32"/>
  <c r="B180" i="32"/>
  <c r="B179" i="32"/>
  <c r="B178" i="32"/>
  <c r="B177" i="32"/>
  <c r="B176" i="32"/>
  <c r="B175" i="32"/>
  <c r="B174" i="32"/>
  <c r="B173" i="32"/>
  <c r="B172" i="32"/>
  <c r="B171" i="32"/>
  <c r="B170" i="32"/>
  <c r="B169" i="32"/>
  <c r="B168" i="32"/>
  <c r="H163" i="32"/>
  <c r="G163" i="32"/>
  <c r="F163" i="32"/>
  <c r="E163" i="32"/>
  <c r="D163" i="32"/>
  <c r="C163" i="32"/>
  <c r="B163" i="32"/>
  <c r="I162" i="32"/>
  <c r="B162" i="32"/>
  <c r="I161" i="32"/>
  <c r="B161" i="32"/>
  <c r="I160" i="32"/>
  <c r="B160" i="32"/>
  <c r="I159" i="32"/>
  <c r="B159" i="32"/>
  <c r="I158" i="32"/>
  <c r="B158" i="32"/>
  <c r="I157" i="32"/>
  <c r="B157" i="32"/>
  <c r="I156" i="32"/>
  <c r="B156" i="32"/>
  <c r="I155" i="32"/>
  <c r="B155" i="32"/>
  <c r="I154" i="32"/>
  <c r="B154" i="32"/>
  <c r="I153" i="32"/>
  <c r="B153" i="32"/>
  <c r="I152" i="32"/>
  <c r="B152" i="32"/>
  <c r="I151" i="32"/>
  <c r="B151" i="32"/>
  <c r="I150" i="32"/>
  <c r="B150" i="32"/>
  <c r="I149" i="32"/>
  <c r="B149" i="32"/>
  <c r="I148" i="32"/>
  <c r="B148" i="32"/>
  <c r="I147" i="32"/>
  <c r="B147" i="32"/>
  <c r="I146" i="32"/>
  <c r="B146" i="32"/>
  <c r="I145" i="32"/>
  <c r="B145" i="32"/>
  <c r="I144" i="32"/>
  <c r="B144" i="32"/>
  <c r="I143" i="32"/>
  <c r="B143" i="32"/>
  <c r="H141" i="32"/>
  <c r="I140" i="32" s="1"/>
  <c r="B136" i="32"/>
  <c r="B135" i="32"/>
  <c r="B134" i="32"/>
  <c r="B133" i="32"/>
  <c r="B132" i="32"/>
  <c r="B131" i="32"/>
  <c r="B130" i="32"/>
  <c r="B129" i="32"/>
  <c r="B128" i="32"/>
  <c r="B127" i="32"/>
  <c r="B126" i="32"/>
  <c r="B125" i="32"/>
  <c r="B124" i="32"/>
  <c r="B123" i="32"/>
  <c r="B122" i="32"/>
  <c r="B121" i="32"/>
  <c r="B120" i="32"/>
  <c r="B119" i="32"/>
  <c r="B118" i="32"/>
  <c r="B117" i="32"/>
  <c r="B116" i="32"/>
  <c r="G111" i="32"/>
  <c r="F111" i="32"/>
  <c r="E111" i="32"/>
  <c r="D111" i="32"/>
  <c r="C111" i="32"/>
  <c r="B111" i="32"/>
  <c r="H110" i="32"/>
  <c r="B110" i="32"/>
  <c r="H109" i="32"/>
  <c r="B109" i="32"/>
  <c r="H108" i="32"/>
  <c r="B108" i="32"/>
  <c r="H107" i="32"/>
  <c r="B107" i="32"/>
  <c r="H106" i="32"/>
  <c r="B106" i="32"/>
  <c r="H105" i="32"/>
  <c r="B105" i="32"/>
  <c r="H104" i="32"/>
  <c r="B104" i="32"/>
  <c r="H103" i="32"/>
  <c r="B103" i="32"/>
  <c r="H102" i="32"/>
  <c r="B102" i="32"/>
  <c r="H101" i="32"/>
  <c r="B101" i="32"/>
  <c r="H100" i="32"/>
  <c r="B100" i="32"/>
  <c r="H99" i="32"/>
  <c r="B99" i="32"/>
  <c r="H98" i="32"/>
  <c r="B98" i="32"/>
  <c r="H97" i="32"/>
  <c r="B97" i="32"/>
  <c r="H96" i="32"/>
  <c r="B96" i="32"/>
  <c r="H95" i="32"/>
  <c r="B95" i="32"/>
  <c r="H94" i="32"/>
  <c r="B94" i="32"/>
  <c r="H93" i="32"/>
  <c r="B93" i="32"/>
  <c r="H92" i="32"/>
  <c r="B92" i="32"/>
  <c r="H91" i="32"/>
  <c r="B91" i="32"/>
  <c r="B81" i="32"/>
  <c r="G135" i="32"/>
  <c r="E135" i="32"/>
  <c r="C135" i="32"/>
  <c r="B80" i="32"/>
  <c r="F134" i="32"/>
  <c r="D134" i="32"/>
  <c r="B79" i="32"/>
  <c r="G133" i="32"/>
  <c r="E133" i="32"/>
  <c r="C133" i="32"/>
  <c r="B78" i="32"/>
  <c r="F132" i="32"/>
  <c r="D132" i="32"/>
  <c r="B77" i="32"/>
  <c r="G131" i="32"/>
  <c r="E131" i="32"/>
  <c r="C131" i="32"/>
  <c r="B76" i="32"/>
  <c r="F130" i="32"/>
  <c r="D130" i="32"/>
  <c r="B75" i="32"/>
  <c r="G129" i="32"/>
  <c r="E129" i="32"/>
  <c r="C129" i="32"/>
  <c r="B74" i="32"/>
  <c r="F128" i="32"/>
  <c r="D128" i="32"/>
  <c r="B73" i="32"/>
  <c r="G127" i="32"/>
  <c r="E127" i="32"/>
  <c r="C127" i="32"/>
  <c r="B72" i="32"/>
  <c r="F126" i="32"/>
  <c r="D126" i="32"/>
  <c r="B71" i="32"/>
  <c r="G125" i="32"/>
  <c r="E125" i="32"/>
  <c r="C125" i="32"/>
  <c r="B70" i="32"/>
  <c r="F124" i="32"/>
  <c r="D124" i="32"/>
  <c r="B69" i="32"/>
  <c r="G123" i="32"/>
  <c r="E123" i="32"/>
  <c r="C123" i="32"/>
  <c r="B68" i="32"/>
  <c r="F122" i="32"/>
  <c r="D122" i="32"/>
  <c r="B67" i="32"/>
  <c r="G121" i="32"/>
  <c r="E121" i="32"/>
  <c r="C121" i="32"/>
  <c r="B66" i="32"/>
  <c r="F120" i="32"/>
  <c r="D120" i="32"/>
  <c r="B65" i="32"/>
  <c r="G119" i="32"/>
  <c r="E119" i="32"/>
  <c r="C119" i="32"/>
  <c r="B64" i="32"/>
  <c r="F118" i="32"/>
  <c r="D118" i="32"/>
  <c r="B63" i="32"/>
  <c r="G117" i="32"/>
  <c r="E117" i="32"/>
  <c r="C117" i="32"/>
  <c r="B62" i="32"/>
  <c r="F116" i="32"/>
  <c r="D116" i="32"/>
  <c r="B61" i="32"/>
  <c r="H17" i="32"/>
  <c r="H215" i="32" s="1"/>
  <c r="H15" i="32"/>
  <c r="H190" i="32" s="1"/>
  <c r="B363" i="31"/>
  <c r="B362" i="31"/>
  <c r="B361" i="31"/>
  <c r="B360" i="31"/>
  <c r="B359" i="31"/>
  <c r="B358" i="31"/>
  <c r="B357" i="31"/>
  <c r="B356" i="31"/>
  <c r="B355" i="31"/>
  <c r="B354" i="31"/>
  <c r="B353" i="31"/>
  <c r="B352" i="31"/>
  <c r="B351" i="31"/>
  <c r="B350" i="31"/>
  <c r="B349" i="31"/>
  <c r="B348" i="31"/>
  <c r="B347" i="31"/>
  <c r="B346" i="31"/>
  <c r="B345" i="31"/>
  <c r="B344" i="31"/>
  <c r="B343" i="31"/>
  <c r="B338" i="31"/>
  <c r="B337" i="31"/>
  <c r="B336" i="31"/>
  <c r="B335" i="31"/>
  <c r="B334" i="31"/>
  <c r="B333" i="31"/>
  <c r="B332" i="31"/>
  <c r="B331" i="31"/>
  <c r="B330" i="31"/>
  <c r="B329" i="31"/>
  <c r="B328" i="31"/>
  <c r="B327" i="31"/>
  <c r="B326" i="31"/>
  <c r="B325" i="31"/>
  <c r="B324" i="31"/>
  <c r="B323" i="31"/>
  <c r="B322" i="31"/>
  <c r="B321" i="31"/>
  <c r="B320" i="31"/>
  <c r="B319" i="31"/>
  <c r="B318" i="31"/>
  <c r="B313" i="31"/>
  <c r="B312" i="31"/>
  <c r="B311" i="31"/>
  <c r="B310" i="31"/>
  <c r="B309" i="31"/>
  <c r="B308" i="31"/>
  <c r="B307" i="31"/>
  <c r="B306" i="31"/>
  <c r="B305" i="31"/>
  <c r="B304" i="31"/>
  <c r="B303" i="31"/>
  <c r="B302" i="31"/>
  <c r="B301" i="31"/>
  <c r="B300" i="31"/>
  <c r="B299" i="31"/>
  <c r="B298" i="31"/>
  <c r="B297" i="31"/>
  <c r="B296" i="31"/>
  <c r="B295" i="31"/>
  <c r="B294" i="31"/>
  <c r="B293" i="31"/>
  <c r="B288" i="31"/>
  <c r="B287" i="31"/>
  <c r="B286" i="31"/>
  <c r="B285" i="31"/>
  <c r="B284" i="31"/>
  <c r="B283" i="31"/>
  <c r="B282" i="31"/>
  <c r="B281" i="31"/>
  <c r="B280" i="31"/>
  <c r="B279" i="31"/>
  <c r="B278" i="31"/>
  <c r="B277" i="31"/>
  <c r="B276" i="31"/>
  <c r="B275" i="31"/>
  <c r="B274" i="31"/>
  <c r="B273" i="31"/>
  <c r="B272" i="31"/>
  <c r="B271" i="31"/>
  <c r="B270" i="31"/>
  <c r="B269" i="31"/>
  <c r="B268" i="31"/>
  <c r="B263" i="31"/>
  <c r="B262" i="31"/>
  <c r="B261" i="31"/>
  <c r="B260" i="31"/>
  <c r="B259" i="31"/>
  <c r="B258" i="31"/>
  <c r="B257" i="31"/>
  <c r="B256" i="31"/>
  <c r="B255" i="31"/>
  <c r="B254" i="31"/>
  <c r="B253" i="31"/>
  <c r="B252" i="31"/>
  <c r="B251" i="31"/>
  <c r="B250" i="31"/>
  <c r="B249" i="31"/>
  <c r="B248" i="31"/>
  <c r="B247" i="31"/>
  <c r="B246" i="31"/>
  <c r="B245" i="31"/>
  <c r="B244" i="31"/>
  <c r="B243" i="31"/>
  <c r="B238" i="31"/>
  <c r="B237" i="31"/>
  <c r="B236" i="31"/>
  <c r="B235" i="31"/>
  <c r="B234" i="31"/>
  <c r="B233" i="31"/>
  <c r="B232" i="31"/>
  <c r="B231" i="31"/>
  <c r="B230" i="31"/>
  <c r="B229" i="31"/>
  <c r="B228" i="31"/>
  <c r="B227" i="31"/>
  <c r="B226" i="31"/>
  <c r="B225" i="31"/>
  <c r="B224" i="31"/>
  <c r="B223" i="31"/>
  <c r="B222" i="31"/>
  <c r="B221" i="31"/>
  <c r="B220" i="31"/>
  <c r="B219" i="31"/>
  <c r="B218" i="31"/>
  <c r="B213" i="31"/>
  <c r="B212" i="31"/>
  <c r="B211" i="31"/>
  <c r="B210" i="31"/>
  <c r="B209" i="31"/>
  <c r="B208" i="31"/>
  <c r="B207" i="31"/>
  <c r="B206" i="31"/>
  <c r="B205" i="31"/>
  <c r="B204" i="31"/>
  <c r="B203" i="31"/>
  <c r="B202" i="31"/>
  <c r="B201" i="31"/>
  <c r="B200" i="31"/>
  <c r="B199" i="31"/>
  <c r="B198" i="31"/>
  <c r="B197" i="31"/>
  <c r="B196" i="31"/>
  <c r="B195" i="31"/>
  <c r="B194" i="31"/>
  <c r="B193" i="31"/>
  <c r="B188" i="31"/>
  <c r="B187" i="31"/>
  <c r="B186" i="31"/>
  <c r="B185" i="31"/>
  <c r="B184" i="31"/>
  <c r="B183" i="31"/>
  <c r="B182" i="31"/>
  <c r="B181" i="31"/>
  <c r="B180" i="31"/>
  <c r="B179" i="31"/>
  <c r="B178" i="31"/>
  <c r="B177" i="31"/>
  <c r="B176" i="31"/>
  <c r="B175" i="31"/>
  <c r="B174" i="31"/>
  <c r="B173" i="31"/>
  <c r="B172" i="31"/>
  <c r="B171" i="31"/>
  <c r="B170" i="31"/>
  <c r="B169" i="31"/>
  <c r="B168" i="31"/>
  <c r="H163" i="31"/>
  <c r="G163" i="31"/>
  <c r="F163" i="31"/>
  <c r="E163" i="31"/>
  <c r="D163" i="31"/>
  <c r="C163" i="31"/>
  <c r="B163" i="31"/>
  <c r="I162" i="31"/>
  <c r="B162" i="31"/>
  <c r="I161" i="31"/>
  <c r="B161" i="31"/>
  <c r="I160" i="31"/>
  <c r="B160" i="31"/>
  <c r="I159" i="31"/>
  <c r="B159" i="31"/>
  <c r="I158" i="31"/>
  <c r="B158" i="31"/>
  <c r="I157" i="31"/>
  <c r="B157" i="31"/>
  <c r="I156" i="31"/>
  <c r="B156" i="31"/>
  <c r="I155" i="31"/>
  <c r="B155" i="31"/>
  <c r="I154" i="31"/>
  <c r="B154" i="31"/>
  <c r="I153" i="31"/>
  <c r="B153" i="31"/>
  <c r="I152" i="31"/>
  <c r="B152" i="31"/>
  <c r="I151" i="31"/>
  <c r="B151" i="31"/>
  <c r="I150" i="31"/>
  <c r="B150" i="31"/>
  <c r="I149" i="31"/>
  <c r="B149" i="31"/>
  <c r="I148" i="31"/>
  <c r="B148" i="31"/>
  <c r="I147" i="31"/>
  <c r="B147" i="31"/>
  <c r="I146" i="31"/>
  <c r="B146" i="31"/>
  <c r="I145" i="31"/>
  <c r="B145" i="31"/>
  <c r="I144" i="31"/>
  <c r="B144" i="31"/>
  <c r="I143" i="31"/>
  <c r="B143" i="31"/>
  <c r="H141" i="31"/>
  <c r="I140" i="31" s="1"/>
  <c r="B136" i="31"/>
  <c r="B135" i="31"/>
  <c r="B134" i="31"/>
  <c r="B133" i="31"/>
  <c r="B132" i="31"/>
  <c r="B131" i="31"/>
  <c r="B130" i="31"/>
  <c r="B129" i="31"/>
  <c r="B128" i="31"/>
  <c r="B127" i="31"/>
  <c r="B126" i="31"/>
  <c r="B125" i="31"/>
  <c r="B124" i="31"/>
  <c r="B123" i="31"/>
  <c r="B122" i="31"/>
  <c r="B121" i="31"/>
  <c r="B120" i="31"/>
  <c r="B119" i="31"/>
  <c r="B118" i="31"/>
  <c r="B117" i="31"/>
  <c r="B116" i="31"/>
  <c r="G111" i="31"/>
  <c r="F111" i="31"/>
  <c r="E111" i="31"/>
  <c r="D111" i="31"/>
  <c r="C111" i="31"/>
  <c r="B111" i="31"/>
  <c r="H110" i="31"/>
  <c r="B110" i="31"/>
  <c r="H109" i="31"/>
  <c r="B109" i="31"/>
  <c r="H108" i="31"/>
  <c r="B108" i="31"/>
  <c r="H107" i="31"/>
  <c r="B107" i="31"/>
  <c r="H106" i="31"/>
  <c r="B106" i="31"/>
  <c r="H105" i="31"/>
  <c r="B105" i="31"/>
  <c r="H104" i="31"/>
  <c r="B104" i="31"/>
  <c r="H103" i="31"/>
  <c r="B103" i="31"/>
  <c r="H102" i="31"/>
  <c r="B102" i="31"/>
  <c r="H101" i="31"/>
  <c r="B101" i="31"/>
  <c r="H100" i="31"/>
  <c r="B100" i="31"/>
  <c r="H99" i="31"/>
  <c r="B99" i="31"/>
  <c r="H98" i="31"/>
  <c r="B98" i="31"/>
  <c r="H97" i="31"/>
  <c r="B97" i="31"/>
  <c r="H96" i="31"/>
  <c r="B96" i="31"/>
  <c r="H95" i="31"/>
  <c r="B95" i="31"/>
  <c r="H94" i="31"/>
  <c r="B94" i="31"/>
  <c r="H93" i="31"/>
  <c r="B93" i="31"/>
  <c r="H92" i="31"/>
  <c r="B92" i="31"/>
  <c r="H91" i="31"/>
  <c r="B91" i="31"/>
  <c r="B81" i="31"/>
  <c r="F135" i="31"/>
  <c r="D135" i="31"/>
  <c r="B80" i="31"/>
  <c r="G134" i="31"/>
  <c r="E134" i="31"/>
  <c r="C134" i="31"/>
  <c r="B79" i="31"/>
  <c r="F133" i="31"/>
  <c r="D133" i="31"/>
  <c r="B78" i="31"/>
  <c r="G132" i="31"/>
  <c r="E132" i="31"/>
  <c r="C132" i="31"/>
  <c r="B77" i="31"/>
  <c r="F131" i="31"/>
  <c r="D131" i="31"/>
  <c r="B76" i="31"/>
  <c r="G130" i="31"/>
  <c r="E130" i="31"/>
  <c r="C130" i="31"/>
  <c r="B75" i="31"/>
  <c r="F129" i="31"/>
  <c r="D129" i="31"/>
  <c r="B74" i="31"/>
  <c r="G128" i="31"/>
  <c r="E128" i="31"/>
  <c r="C128" i="31"/>
  <c r="B73" i="31"/>
  <c r="F127" i="31"/>
  <c r="D127" i="31"/>
  <c r="B72" i="31"/>
  <c r="G126" i="31"/>
  <c r="E126" i="31"/>
  <c r="C126" i="31"/>
  <c r="B71" i="31"/>
  <c r="F125" i="31"/>
  <c r="D125" i="31"/>
  <c r="B70" i="31"/>
  <c r="G124" i="31"/>
  <c r="E124" i="31"/>
  <c r="C124" i="31"/>
  <c r="B69" i="31"/>
  <c r="F123" i="31"/>
  <c r="D123" i="31"/>
  <c r="B68" i="31"/>
  <c r="G122" i="31"/>
  <c r="E122" i="31"/>
  <c r="C122" i="31"/>
  <c r="B67" i="31"/>
  <c r="F121" i="31"/>
  <c r="D121" i="31"/>
  <c r="B66" i="31"/>
  <c r="G120" i="31"/>
  <c r="E120" i="31"/>
  <c r="C120" i="31"/>
  <c r="B65" i="31"/>
  <c r="F119" i="31"/>
  <c r="D119" i="31"/>
  <c r="B64" i="31"/>
  <c r="G118" i="31"/>
  <c r="E118" i="31"/>
  <c r="C118" i="31"/>
  <c r="B63" i="31"/>
  <c r="F117" i="31"/>
  <c r="D117" i="31"/>
  <c r="B62" i="31"/>
  <c r="G116" i="31"/>
  <c r="E116" i="31"/>
  <c r="C116" i="31"/>
  <c r="B61" i="31"/>
  <c r="H16" i="31"/>
  <c r="H240" i="31" s="1"/>
  <c r="H14" i="31"/>
  <c r="B363" i="30"/>
  <c r="B362" i="30"/>
  <c r="B361" i="30"/>
  <c r="B360" i="30"/>
  <c r="B359" i="30"/>
  <c r="B358" i="30"/>
  <c r="B357" i="30"/>
  <c r="B356" i="30"/>
  <c r="B355" i="30"/>
  <c r="B354" i="30"/>
  <c r="B353" i="30"/>
  <c r="B352" i="30"/>
  <c r="B351" i="30"/>
  <c r="B350" i="30"/>
  <c r="B349" i="30"/>
  <c r="B348" i="30"/>
  <c r="B347" i="30"/>
  <c r="B346" i="30"/>
  <c r="B345" i="30"/>
  <c r="B344" i="30"/>
  <c r="B343" i="30"/>
  <c r="B338" i="30"/>
  <c r="B337" i="30"/>
  <c r="B336" i="30"/>
  <c r="B335" i="30"/>
  <c r="B334" i="30"/>
  <c r="B333" i="30"/>
  <c r="B332" i="30"/>
  <c r="B331" i="30"/>
  <c r="B330" i="30"/>
  <c r="B329" i="30"/>
  <c r="B328" i="30"/>
  <c r="B327" i="30"/>
  <c r="B326" i="30"/>
  <c r="B325" i="30"/>
  <c r="B324" i="30"/>
  <c r="B323" i="30"/>
  <c r="B322" i="30"/>
  <c r="B321" i="30"/>
  <c r="B320" i="30"/>
  <c r="B319" i="30"/>
  <c r="B318" i="30"/>
  <c r="B313" i="30"/>
  <c r="B312" i="30"/>
  <c r="B311" i="30"/>
  <c r="B310" i="30"/>
  <c r="B309" i="30"/>
  <c r="B308" i="30"/>
  <c r="B307" i="30"/>
  <c r="B306" i="30"/>
  <c r="B305" i="30"/>
  <c r="B304" i="30"/>
  <c r="B303" i="30"/>
  <c r="B302" i="30"/>
  <c r="B301" i="30"/>
  <c r="B300" i="30"/>
  <c r="B299" i="30"/>
  <c r="B298" i="30"/>
  <c r="B297" i="30"/>
  <c r="B296" i="30"/>
  <c r="B295" i="30"/>
  <c r="B294" i="30"/>
  <c r="B293" i="30"/>
  <c r="B288" i="30"/>
  <c r="B287" i="30"/>
  <c r="B286" i="30"/>
  <c r="B285" i="30"/>
  <c r="B284" i="30"/>
  <c r="B283" i="30"/>
  <c r="B282" i="30"/>
  <c r="B281" i="30"/>
  <c r="B280" i="30"/>
  <c r="B279" i="30"/>
  <c r="B278" i="30"/>
  <c r="B277" i="30"/>
  <c r="B276" i="30"/>
  <c r="B275" i="30"/>
  <c r="B274" i="30"/>
  <c r="B273" i="30"/>
  <c r="B272" i="30"/>
  <c r="B271" i="30"/>
  <c r="B270" i="30"/>
  <c r="B269" i="30"/>
  <c r="B268" i="30"/>
  <c r="B263" i="30"/>
  <c r="B262" i="30"/>
  <c r="B261" i="30"/>
  <c r="B260" i="30"/>
  <c r="B259" i="30"/>
  <c r="B258" i="30"/>
  <c r="B257" i="30"/>
  <c r="B256" i="30"/>
  <c r="B255" i="30"/>
  <c r="B254" i="30"/>
  <c r="B253" i="30"/>
  <c r="B252" i="30"/>
  <c r="B251" i="30"/>
  <c r="B250" i="30"/>
  <c r="B249" i="30"/>
  <c r="B248" i="30"/>
  <c r="B247" i="30"/>
  <c r="B246" i="30"/>
  <c r="B245" i="30"/>
  <c r="B244" i="30"/>
  <c r="B243" i="30"/>
  <c r="B238" i="30"/>
  <c r="B237" i="30"/>
  <c r="B236" i="30"/>
  <c r="B235" i="30"/>
  <c r="B234" i="30"/>
  <c r="B233" i="30"/>
  <c r="B232" i="30"/>
  <c r="B231" i="30"/>
  <c r="B230" i="30"/>
  <c r="B229" i="30"/>
  <c r="B228" i="30"/>
  <c r="B227" i="30"/>
  <c r="B226" i="30"/>
  <c r="B225" i="30"/>
  <c r="B224" i="30"/>
  <c r="B223" i="30"/>
  <c r="B222" i="30"/>
  <c r="B221" i="30"/>
  <c r="B220" i="30"/>
  <c r="B219" i="30"/>
  <c r="B218" i="30"/>
  <c r="B213" i="30"/>
  <c r="B212" i="30"/>
  <c r="B211" i="30"/>
  <c r="B210" i="30"/>
  <c r="B209" i="30"/>
  <c r="B208" i="30"/>
  <c r="B207" i="30"/>
  <c r="B206" i="30"/>
  <c r="B205" i="30"/>
  <c r="B204" i="30"/>
  <c r="B203" i="30"/>
  <c r="B202" i="30"/>
  <c r="B201" i="30"/>
  <c r="B200" i="30"/>
  <c r="B199" i="30"/>
  <c r="B198" i="30"/>
  <c r="B197" i="30"/>
  <c r="B196" i="30"/>
  <c r="B195" i="30"/>
  <c r="B194" i="30"/>
  <c r="B193" i="30"/>
  <c r="B188" i="30"/>
  <c r="B187" i="30"/>
  <c r="B186" i="30"/>
  <c r="B185" i="30"/>
  <c r="B184" i="30"/>
  <c r="B183" i="30"/>
  <c r="B182" i="30"/>
  <c r="B181" i="30"/>
  <c r="B180" i="30"/>
  <c r="B179" i="30"/>
  <c r="B178" i="30"/>
  <c r="B177" i="30"/>
  <c r="B176" i="30"/>
  <c r="B175" i="30"/>
  <c r="B174" i="30"/>
  <c r="B173" i="30"/>
  <c r="B172" i="30"/>
  <c r="B171" i="30"/>
  <c r="B170" i="30"/>
  <c r="B169" i="30"/>
  <c r="B168" i="30"/>
  <c r="H163" i="30"/>
  <c r="G163" i="30"/>
  <c r="F163" i="30"/>
  <c r="E163" i="30"/>
  <c r="D163" i="30"/>
  <c r="C163" i="30"/>
  <c r="B163" i="30"/>
  <c r="I162" i="30"/>
  <c r="B162" i="30"/>
  <c r="I161" i="30"/>
  <c r="B161" i="30"/>
  <c r="I160" i="30"/>
  <c r="B160" i="30"/>
  <c r="I159" i="30"/>
  <c r="B159" i="30"/>
  <c r="I158" i="30"/>
  <c r="B158" i="30"/>
  <c r="I157" i="30"/>
  <c r="B157" i="30"/>
  <c r="I156" i="30"/>
  <c r="B156" i="30"/>
  <c r="I155" i="30"/>
  <c r="B155" i="30"/>
  <c r="I154" i="30"/>
  <c r="B154" i="30"/>
  <c r="I153" i="30"/>
  <c r="B153" i="30"/>
  <c r="I152" i="30"/>
  <c r="B152" i="30"/>
  <c r="I151" i="30"/>
  <c r="B151" i="30"/>
  <c r="I150" i="30"/>
  <c r="B150" i="30"/>
  <c r="I149" i="30"/>
  <c r="B149" i="30"/>
  <c r="I148" i="30"/>
  <c r="B148" i="30"/>
  <c r="I147" i="30"/>
  <c r="B147" i="30"/>
  <c r="I146" i="30"/>
  <c r="B146" i="30"/>
  <c r="I145" i="30"/>
  <c r="B145" i="30"/>
  <c r="I144" i="30"/>
  <c r="B144" i="30"/>
  <c r="I143" i="30"/>
  <c r="B143" i="30"/>
  <c r="H141" i="30"/>
  <c r="I140" i="30" s="1"/>
  <c r="B136" i="30"/>
  <c r="B135" i="30"/>
  <c r="B134" i="30"/>
  <c r="B133" i="30"/>
  <c r="B132" i="30"/>
  <c r="B131" i="30"/>
  <c r="B130" i="30"/>
  <c r="B129" i="30"/>
  <c r="B128" i="30"/>
  <c r="B127" i="30"/>
  <c r="B126" i="30"/>
  <c r="B125" i="30"/>
  <c r="B124" i="30"/>
  <c r="B123" i="30"/>
  <c r="B122" i="30"/>
  <c r="B121" i="30"/>
  <c r="B120" i="30"/>
  <c r="B119" i="30"/>
  <c r="B118" i="30"/>
  <c r="B117" i="30"/>
  <c r="B116" i="30"/>
  <c r="G111" i="30"/>
  <c r="F111" i="30"/>
  <c r="E111" i="30"/>
  <c r="D111" i="30"/>
  <c r="C111" i="30"/>
  <c r="B111" i="30"/>
  <c r="H110" i="30"/>
  <c r="B110" i="30"/>
  <c r="H109" i="30"/>
  <c r="B109" i="30"/>
  <c r="H108" i="30"/>
  <c r="B108" i="30"/>
  <c r="H107" i="30"/>
  <c r="B107" i="30"/>
  <c r="H106" i="30"/>
  <c r="B106" i="30"/>
  <c r="H105" i="30"/>
  <c r="B105" i="30"/>
  <c r="H104" i="30"/>
  <c r="B104" i="30"/>
  <c r="H103" i="30"/>
  <c r="B103" i="30"/>
  <c r="H102" i="30"/>
  <c r="B102" i="30"/>
  <c r="H101" i="30"/>
  <c r="B101" i="30"/>
  <c r="H100" i="30"/>
  <c r="B100" i="30"/>
  <c r="H99" i="30"/>
  <c r="B99" i="30"/>
  <c r="H98" i="30"/>
  <c r="B98" i="30"/>
  <c r="H97" i="30"/>
  <c r="B97" i="30"/>
  <c r="H96" i="30"/>
  <c r="B96" i="30"/>
  <c r="H95" i="30"/>
  <c r="B95" i="30"/>
  <c r="H94" i="30"/>
  <c r="B94" i="30"/>
  <c r="H93" i="30"/>
  <c r="B93" i="30"/>
  <c r="H92" i="30"/>
  <c r="B92" i="30"/>
  <c r="H91" i="30"/>
  <c r="B91" i="30"/>
  <c r="B81" i="30"/>
  <c r="G135" i="30"/>
  <c r="E135" i="30"/>
  <c r="C135" i="30"/>
  <c r="B80" i="30"/>
  <c r="F134" i="30"/>
  <c r="D134" i="30"/>
  <c r="B79" i="30"/>
  <c r="G133" i="30"/>
  <c r="E133" i="30"/>
  <c r="C133" i="30"/>
  <c r="B78" i="30"/>
  <c r="F132" i="30"/>
  <c r="D132" i="30"/>
  <c r="B77" i="30"/>
  <c r="G131" i="30"/>
  <c r="E131" i="30"/>
  <c r="C131" i="30"/>
  <c r="B76" i="30"/>
  <c r="F130" i="30"/>
  <c r="D130" i="30"/>
  <c r="B75" i="30"/>
  <c r="G129" i="30"/>
  <c r="E129" i="30"/>
  <c r="C129" i="30"/>
  <c r="B74" i="30"/>
  <c r="F128" i="30"/>
  <c r="D128" i="30"/>
  <c r="B73" i="30"/>
  <c r="G127" i="30"/>
  <c r="E127" i="30"/>
  <c r="C127" i="30"/>
  <c r="B72" i="30"/>
  <c r="F126" i="30"/>
  <c r="D126" i="30"/>
  <c r="B71" i="30"/>
  <c r="G125" i="30"/>
  <c r="E125" i="30"/>
  <c r="C125" i="30"/>
  <c r="B70" i="30"/>
  <c r="F124" i="30"/>
  <c r="D124" i="30"/>
  <c r="B69" i="30"/>
  <c r="G123" i="30"/>
  <c r="E123" i="30"/>
  <c r="C123" i="30"/>
  <c r="B68" i="30"/>
  <c r="F122" i="30"/>
  <c r="D122" i="30"/>
  <c r="B67" i="30"/>
  <c r="G121" i="30"/>
  <c r="E121" i="30"/>
  <c r="C121" i="30"/>
  <c r="B66" i="30"/>
  <c r="F120" i="30"/>
  <c r="D120" i="30"/>
  <c r="B65" i="30"/>
  <c r="G119" i="30"/>
  <c r="E119" i="30"/>
  <c r="C119" i="30"/>
  <c r="B64" i="30"/>
  <c r="F118" i="30"/>
  <c r="D118" i="30"/>
  <c r="B63" i="30"/>
  <c r="G117" i="30"/>
  <c r="E117" i="30"/>
  <c r="C117" i="30"/>
  <c r="B62" i="30"/>
  <c r="F116" i="30"/>
  <c r="D116" i="30"/>
  <c r="B61" i="30"/>
  <c r="H17" i="30"/>
  <c r="H215" i="30" s="1"/>
  <c r="H15" i="30"/>
  <c r="H190" i="30" s="1"/>
  <c r="B363" i="29"/>
  <c r="B362" i="29"/>
  <c r="B361" i="29"/>
  <c r="B360" i="29"/>
  <c r="B359" i="29"/>
  <c r="B358" i="29"/>
  <c r="B357" i="29"/>
  <c r="B356" i="29"/>
  <c r="B355" i="29"/>
  <c r="B354" i="29"/>
  <c r="B353" i="29"/>
  <c r="B352" i="29"/>
  <c r="B351" i="29"/>
  <c r="B350" i="29"/>
  <c r="B349" i="29"/>
  <c r="B348" i="29"/>
  <c r="B347" i="29"/>
  <c r="B346" i="29"/>
  <c r="B345" i="29"/>
  <c r="B344" i="29"/>
  <c r="B343" i="29"/>
  <c r="B338" i="29"/>
  <c r="B337" i="29"/>
  <c r="B336" i="29"/>
  <c r="B335" i="29"/>
  <c r="B334" i="29"/>
  <c r="B333" i="29"/>
  <c r="B332" i="29"/>
  <c r="B331" i="29"/>
  <c r="B330" i="29"/>
  <c r="B329" i="29"/>
  <c r="B328" i="29"/>
  <c r="B327" i="29"/>
  <c r="B326" i="29"/>
  <c r="B325" i="29"/>
  <c r="B324" i="29"/>
  <c r="B323" i="29"/>
  <c r="B322" i="29"/>
  <c r="B321" i="29"/>
  <c r="B320" i="29"/>
  <c r="B319" i="29"/>
  <c r="B318" i="29"/>
  <c r="B313" i="29"/>
  <c r="B312" i="29"/>
  <c r="B311" i="29"/>
  <c r="B310" i="29"/>
  <c r="B309" i="29"/>
  <c r="B308" i="29"/>
  <c r="B307" i="29"/>
  <c r="B306" i="29"/>
  <c r="B305" i="29"/>
  <c r="B304" i="29"/>
  <c r="B303" i="29"/>
  <c r="B302" i="29"/>
  <c r="B301" i="29"/>
  <c r="B300" i="29"/>
  <c r="B299" i="29"/>
  <c r="B298" i="29"/>
  <c r="B297" i="29"/>
  <c r="B296" i="29"/>
  <c r="B295" i="29"/>
  <c r="B294" i="29"/>
  <c r="B293" i="29"/>
  <c r="B288" i="29"/>
  <c r="B287" i="29"/>
  <c r="B286" i="29"/>
  <c r="B285" i="29"/>
  <c r="B284" i="29"/>
  <c r="B283" i="29"/>
  <c r="B282" i="29"/>
  <c r="B281" i="29"/>
  <c r="B280" i="29"/>
  <c r="B279" i="29"/>
  <c r="B278" i="29"/>
  <c r="B277" i="29"/>
  <c r="B276" i="29"/>
  <c r="B275" i="29"/>
  <c r="B274" i="29"/>
  <c r="B273" i="29"/>
  <c r="B272" i="29"/>
  <c r="B271" i="29"/>
  <c r="B270" i="29"/>
  <c r="B269" i="29"/>
  <c r="B268" i="29"/>
  <c r="B263" i="29"/>
  <c r="B262" i="29"/>
  <c r="B261" i="29"/>
  <c r="B260" i="29"/>
  <c r="B259" i="29"/>
  <c r="B258" i="29"/>
  <c r="B257" i="29"/>
  <c r="B256" i="29"/>
  <c r="B255" i="29"/>
  <c r="B254" i="29"/>
  <c r="B253" i="29"/>
  <c r="B252" i="29"/>
  <c r="B251" i="29"/>
  <c r="B250" i="29"/>
  <c r="B249" i="29"/>
  <c r="B248" i="29"/>
  <c r="B247" i="29"/>
  <c r="B246" i="29"/>
  <c r="B245" i="29"/>
  <c r="B244" i="29"/>
  <c r="B243" i="29"/>
  <c r="B238" i="29"/>
  <c r="B237" i="29"/>
  <c r="B236" i="29"/>
  <c r="B235" i="29"/>
  <c r="B234" i="29"/>
  <c r="B233" i="29"/>
  <c r="B232" i="29"/>
  <c r="B231" i="29"/>
  <c r="B230" i="29"/>
  <c r="B229" i="29"/>
  <c r="B228" i="29"/>
  <c r="B227" i="29"/>
  <c r="B226" i="29"/>
  <c r="B225" i="29"/>
  <c r="B224" i="29"/>
  <c r="B223" i="29"/>
  <c r="B222" i="29"/>
  <c r="B221" i="29"/>
  <c r="B220" i="29"/>
  <c r="B219" i="29"/>
  <c r="B218" i="29"/>
  <c r="B213" i="29"/>
  <c r="B212" i="29"/>
  <c r="B211" i="29"/>
  <c r="B210" i="29"/>
  <c r="B209" i="29"/>
  <c r="B208" i="29"/>
  <c r="B207" i="29"/>
  <c r="B206" i="29"/>
  <c r="B205" i="29"/>
  <c r="B204" i="29"/>
  <c r="B203" i="29"/>
  <c r="B202" i="29"/>
  <c r="B201" i="29"/>
  <c r="B200" i="29"/>
  <c r="B199" i="29"/>
  <c r="B198" i="29"/>
  <c r="B197" i="29"/>
  <c r="B196" i="29"/>
  <c r="B195" i="29"/>
  <c r="B194" i="29"/>
  <c r="B193" i="29"/>
  <c r="B188" i="29"/>
  <c r="B187" i="29"/>
  <c r="B186" i="29"/>
  <c r="B185" i="29"/>
  <c r="B184" i="29"/>
  <c r="B183" i="29"/>
  <c r="B182" i="29"/>
  <c r="B181" i="29"/>
  <c r="B180" i="29"/>
  <c r="B179" i="29"/>
  <c r="B178" i="29"/>
  <c r="B177" i="29"/>
  <c r="B176" i="29"/>
  <c r="B175" i="29"/>
  <c r="B174" i="29"/>
  <c r="B173" i="29"/>
  <c r="B172" i="29"/>
  <c r="B171" i="29"/>
  <c r="B170" i="29"/>
  <c r="B169" i="29"/>
  <c r="B168" i="29"/>
  <c r="H163" i="29"/>
  <c r="G163" i="29"/>
  <c r="F163" i="29"/>
  <c r="E163" i="29"/>
  <c r="D163" i="29"/>
  <c r="C163" i="29"/>
  <c r="B163" i="29"/>
  <c r="I162" i="29"/>
  <c r="B162" i="29"/>
  <c r="I161" i="29"/>
  <c r="B161" i="29"/>
  <c r="I160" i="29"/>
  <c r="B160" i="29"/>
  <c r="I159" i="29"/>
  <c r="B159" i="29"/>
  <c r="I158" i="29"/>
  <c r="B158" i="29"/>
  <c r="I157" i="29"/>
  <c r="B157" i="29"/>
  <c r="I156" i="29"/>
  <c r="B156" i="29"/>
  <c r="I155" i="29"/>
  <c r="B155" i="29"/>
  <c r="I154" i="29"/>
  <c r="B154" i="29"/>
  <c r="I153" i="29"/>
  <c r="B153" i="29"/>
  <c r="I152" i="29"/>
  <c r="B152" i="29"/>
  <c r="I151" i="29"/>
  <c r="B151" i="29"/>
  <c r="I150" i="29"/>
  <c r="B150" i="29"/>
  <c r="I149" i="29"/>
  <c r="B149" i="29"/>
  <c r="I148" i="29"/>
  <c r="B148" i="29"/>
  <c r="I147" i="29"/>
  <c r="B147" i="29"/>
  <c r="I146" i="29"/>
  <c r="B146" i="29"/>
  <c r="I145" i="29"/>
  <c r="B145" i="29"/>
  <c r="I144" i="29"/>
  <c r="B144" i="29"/>
  <c r="I143" i="29"/>
  <c r="B143" i="29"/>
  <c r="H141" i="29"/>
  <c r="I140" i="29" s="1"/>
  <c r="B136" i="29"/>
  <c r="B135" i="29"/>
  <c r="B134" i="29"/>
  <c r="B133" i="29"/>
  <c r="B132" i="29"/>
  <c r="B131" i="29"/>
  <c r="B130" i="29"/>
  <c r="B129" i="29"/>
  <c r="B128" i="29"/>
  <c r="B127" i="29"/>
  <c r="B126" i="29"/>
  <c r="B125" i="29"/>
  <c r="B124" i="29"/>
  <c r="B123" i="29"/>
  <c r="B122" i="29"/>
  <c r="B121" i="29"/>
  <c r="B120" i="29"/>
  <c r="B119" i="29"/>
  <c r="B118" i="29"/>
  <c r="B117" i="29"/>
  <c r="B116" i="29"/>
  <c r="G111" i="29"/>
  <c r="F111" i="29"/>
  <c r="E111" i="29"/>
  <c r="D111" i="29"/>
  <c r="C111" i="29"/>
  <c r="B111" i="29"/>
  <c r="H110" i="29"/>
  <c r="B110" i="29"/>
  <c r="H109" i="29"/>
  <c r="B109" i="29"/>
  <c r="H108" i="29"/>
  <c r="B108" i="29"/>
  <c r="H107" i="29"/>
  <c r="B107" i="29"/>
  <c r="H106" i="29"/>
  <c r="B106" i="29"/>
  <c r="H105" i="29"/>
  <c r="B105" i="29"/>
  <c r="H104" i="29"/>
  <c r="B104" i="29"/>
  <c r="H103" i="29"/>
  <c r="B103" i="29"/>
  <c r="H102" i="29"/>
  <c r="B102" i="29"/>
  <c r="H101" i="29"/>
  <c r="B101" i="29"/>
  <c r="H100" i="29"/>
  <c r="B100" i="29"/>
  <c r="H99" i="29"/>
  <c r="B99" i="29"/>
  <c r="H98" i="29"/>
  <c r="B98" i="29"/>
  <c r="H97" i="29"/>
  <c r="B97" i="29"/>
  <c r="H96" i="29"/>
  <c r="B96" i="29"/>
  <c r="H95" i="29"/>
  <c r="B95" i="29"/>
  <c r="H94" i="29"/>
  <c r="B94" i="29"/>
  <c r="H93" i="29"/>
  <c r="B93" i="29"/>
  <c r="H92" i="29"/>
  <c r="B92" i="29"/>
  <c r="H91" i="29"/>
  <c r="B91" i="29"/>
  <c r="B81" i="29"/>
  <c r="F135" i="29"/>
  <c r="D135" i="29"/>
  <c r="B80" i="29"/>
  <c r="G134" i="29"/>
  <c r="E134" i="29"/>
  <c r="C134" i="29"/>
  <c r="B79" i="29"/>
  <c r="F133" i="29"/>
  <c r="D133" i="29"/>
  <c r="B78" i="29"/>
  <c r="G132" i="29"/>
  <c r="E132" i="29"/>
  <c r="C132" i="29"/>
  <c r="B77" i="29"/>
  <c r="F131" i="29"/>
  <c r="D131" i="29"/>
  <c r="B76" i="29"/>
  <c r="G130" i="29"/>
  <c r="E130" i="29"/>
  <c r="C130" i="29"/>
  <c r="B75" i="29"/>
  <c r="F129" i="29"/>
  <c r="D129" i="29"/>
  <c r="B74" i="29"/>
  <c r="G128" i="29"/>
  <c r="E128" i="29"/>
  <c r="C128" i="29"/>
  <c r="B73" i="29"/>
  <c r="F127" i="29"/>
  <c r="D127" i="29"/>
  <c r="B72" i="29"/>
  <c r="G126" i="29"/>
  <c r="E126" i="29"/>
  <c r="C126" i="29"/>
  <c r="B71" i="29"/>
  <c r="F125" i="29"/>
  <c r="D125" i="29"/>
  <c r="B70" i="29"/>
  <c r="G124" i="29"/>
  <c r="E124" i="29"/>
  <c r="C124" i="29"/>
  <c r="B69" i="29"/>
  <c r="F123" i="29"/>
  <c r="D123" i="29"/>
  <c r="B68" i="29"/>
  <c r="G122" i="29"/>
  <c r="E122" i="29"/>
  <c r="C122" i="29"/>
  <c r="B67" i="29"/>
  <c r="F121" i="29"/>
  <c r="D121" i="29"/>
  <c r="B66" i="29"/>
  <c r="G120" i="29"/>
  <c r="E120" i="29"/>
  <c r="C120" i="29"/>
  <c r="B65" i="29"/>
  <c r="F119" i="29"/>
  <c r="D119" i="29"/>
  <c r="B64" i="29"/>
  <c r="G118" i="29"/>
  <c r="E118" i="29"/>
  <c r="C118" i="29"/>
  <c r="B63" i="29"/>
  <c r="F117" i="29"/>
  <c r="D117" i="29"/>
  <c r="B62" i="29"/>
  <c r="G116" i="29"/>
  <c r="E116" i="29"/>
  <c r="C116" i="29"/>
  <c r="B61" i="29"/>
  <c r="H16" i="29"/>
  <c r="H240" i="29" s="1"/>
  <c r="H14" i="29"/>
  <c r="B363" i="28"/>
  <c r="B362" i="28"/>
  <c r="B361" i="28"/>
  <c r="B360" i="28"/>
  <c r="B359" i="28"/>
  <c r="B358" i="28"/>
  <c r="B357" i="28"/>
  <c r="B356" i="28"/>
  <c r="B355" i="28"/>
  <c r="B354" i="28"/>
  <c r="B353" i="28"/>
  <c r="B352" i="28"/>
  <c r="B351" i="28"/>
  <c r="B350" i="28"/>
  <c r="B349" i="28"/>
  <c r="B348" i="28"/>
  <c r="B347" i="28"/>
  <c r="B346" i="28"/>
  <c r="B345" i="28"/>
  <c r="B344" i="28"/>
  <c r="B343" i="28"/>
  <c r="B338" i="28"/>
  <c r="B337" i="28"/>
  <c r="B336" i="28"/>
  <c r="B335" i="28"/>
  <c r="B334" i="28"/>
  <c r="B333" i="28"/>
  <c r="B332" i="28"/>
  <c r="B331" i="28"/>
  <c r="B330" i="28"/>
  <c r="B329" i="28"/>
  <c r="B328" i="28"/>
  <c r="B327" i="28"/>
  <c r="B326" i="28"/>
  <c r="B325" i="28"/>
  <c r="B324" i="28"/>
  <c r="B323" i="28"/>
  <c r="B322" i="28"/>
  <c r="B321" i="28"/>
  <c r="B320" i="28"/>
  <c r="B319" i="28"/>
  <c r="B318" i="28"/>
  <c r="B313" i="28"/>
  <c r="B312" i="28"/>
  <c r="B311" i="28"/>
  <c r="B310" i="28"/>
  <c r="B309" i="28"/>
  <c r="B308" i="28"/>
  <c r="B307" i="28"/>
  <c r="B306" i="28"/>
  <c r="B305" i="28"/>
  <c r="B304" i="28"/>
  <c r="B303" i="28"/>
  <c r="B302" i="28"/>
  <c r="B301" i="28"/>
  <c r="B300" i="28"/>
  <c r="B299" i="28"/>
  <c r="B298" i="28"/>
  <c r="B297" i="28"/>
  <c r="B296" i="28"/>
  <c r="B295" i="28"/>
  <c r="B294" i="28"/>
  <c r="B293" i="28"/>
  <c r="B288" i="28"/>
  <c r="B287" i="28"/>
  <c r="B286" i="28"/>
  <c r="B285" i="28"/>
  <c r="B284" i="28"/>
  <c r="B283" i="28"/>
  <c r="B282" i="28"/>
  <c r="B281" i="28"/>
  <c r="B280" i="28"/>
  <c r="B279" i="28"/>
  <c r="B278" i="28"/>
  <c r="B277" i="28"/>
  <c r="B276" i="28"/>
  <c r="B275" i="28"/>
  <c r="B274" i="28"/>
  <c r="B273" i="28"/>
  <c r="B272" i="28"/>
  <c r="B271" i="28"/>
  <c r="B270" i="28"/>
  <c r="B269" i="28"/>
  <c r="B268" i="28"/>
  <c r="B263" i="28"/>
  <c r="B262" i="28"/>
  <c r="B261" i="28"/>
  <c r="B260" i="28"/>
  <c r="B259" i="28"/>
  <c r="B258" i="28"/>
  <c r="B257" i="28"/>
  <c r="B256" i="28"/>
  <c r="B255" i="28"/>
  <c r="B254" i="28"/>
  <c r="B253" i="28"/>
  <c r="B252" i="28"/>
  <c r="B251" i="28"/>
  <c r="B250" i="28"/>
  <c r="B249" i="28"/>
  <c r="B248" i="28"/>
  <c r="B247" i="28"/>
  <c r="B246" i="28"/>
  <c r="B245" i="28"/>
  <c r="B244" i="28"/>
  <c r="B243" i="28"/>
  <c r="B238" i="28"/>
  <c r="B237" i="28"/>
  <c r="B236" i="28"/>
  <c r="B235" i="28"/>
  <c r="B234" i="28"/>
  <c r="B233" i="28"/>
  <c r="B232" i="28"/>
  <c r="B231" i="28"/>
  <c r="B230" i="28"/>
  <c r="B229" i="28"/>
  <c r="B228" i="28"/>
  <c r="B227" i="28"/>
  <c r="B226" i="28"/>
  <c r="B225" i="28"/>
  <c r="B224" i="28"/>
  <c r="B223" i="28"/>
  <c r="B222" i="28"/>
  <c r="B221" i="28"/>
  <c r="B220" i="28"/>
  <c r="B219" i="28"/>
  <c r="B218" i="28"/>
  <c r="B213" i="28"/>
  <c r="B212" i="28"/>
  <c r="B211" i="28"/>
  <c r="B210" i="28"/>
  <c r="B209" i="28"/>
  <c r="B208" i="28"/>
  <c r="B207" i="28"/>
  <c r="B206" i="28"/>
  <c r="B205" i="28"/>
  <c r="B204" i="28"/>
  <c r="B203" i="28"/>
  <c r="B202" i="28"/>
  <c r="B201" i="28"/>
  <c r="B200" i="28"/>
  <c r="B199" i="28"/>
  <c r="B198" i="28"/>
  <c r="B197" i="28"/>
  <c r="B196" i="28"/>
  <c r="B195" i="28"/>
  <c r="B194" i="28"/>
  <c r="B193" i="28"/>
  <c r="B188" i="28"/>
  <c r="B187" i="28"/>
  <c r="B186" i="28"/>
  <c r="B185" i="28"/>
  <c r="B184" i="28"/>
  <c r="B183" i="28"/>
  <c r="B182" i="28"/>
  <c r="B181" i="28"/>
  <c r="B180" i="28"/>
  <c r="B179" i="28"/>
  <c r="B178" i="28"/>
  <c r="B177" i="28"/>
  <c r="B176" i="28"/>
  <c r="B175" i="28"/>
  <c r="B174" i="28"/>
  <c r="B173" i="28"/>
  <c r="B172" i="28"/>
  <c r="B171" i="28"/>
  <c r="B170" i="28"/>
  <c r="B169" i="28"/>
  <c r="B168" i="28"/>
  <c r="H163" i="28"/>
  <c r="G163" i="28"/>
  <c r="F163" i="28"/>
  <c r="E163" i="28"/>
  <c r="D163" i="28"/>
  <c r="C163" i="28"/>
  <c r="B163" i="28"/>
  <c r="I162" i="28"/>
  <c r="B162" i="28"/>
  <c r="I161" i="28"/>
  <c r="B161" i="28"/>
  <c r="I160" i="28"/>
  <c r="B160" i="28"/>
  <c r="I159" i="28"/>
  <c r="B159" i="28"/>
  <c r="I158" i="28"/>
  <c r="B158" i="28"/>
  <c r="I157" i="28"/>
  <c r="B157" i="28"/>
  <c r="I156" i="28"/>
  <c r="B156" i="28"/>
  <c r="I155" i="28"/>
  <c r="B155" i="28"/>
  <c r="I154" i="28"/>
  <c r="B154" i="28"/>
  <c r="I153" i="28"/>
  <c r="B153" i="28"/>
  <c r="I152" i="28"/>
  <c r="B152" i="28"/>
  <c r="I151" i="28"/>
  <c r="B151" i="28"/>
  <c r="I150" i="28"/>
  <c r="B150" i="28"/>
  <c r="I149" i="28"/>
  <c r="B149" i="28"/>
  <c r="I148" i="28"/>
  <c r="B148" i="28"/>
  <c r="I147" i="28"/>
  <c r="B147" i="28"/>
  <c r="I146" i="28"/>
  <c r="B146" i="28"/>
  <c r="I145" i="28"/>
  <c r="B145" i="28"/>
  <c r="I144" i="28"/>
  <c r="B144" i="28"/>
  <c r="I143" i="28"/>
  <c r="B143" i="28"/>
  <c r="H141" i="28"/>
  <c r="I140" i="28" s="1"/>
  <c r="B136" i="28"/>
  <c r="B135" i="28"/>
  <c r="B134" i="28"/>
  <c r="B133" i="28"/>
  <c r="B132" i="28"/>
  <c r="B131" i="28"/>
  <c r="B130" i="28"/>
  <c r="B129" i="28"/>
  <c r="B128" i="28"/>
  <c r="B127" i="28"/>
  <c r="B126" i="28"/>
  <c r="B125" i="28"/>
  <c r="B124" i="28"/>
  <c r="B123" i="28"/>
  <c r="B122" i="28"/>
  <c r="B121" i="28"/>
  <c r="B120" i="28"/>
  <c r="B119" i="28"/>
  <c r="B118" i="28"/>
  <c r="B117" i="28"/>
  <c r="B116" i="28"/>
  <c r="G111" i="28"/>
  <c r="F111" i="28"/>
  <c r="E111" i="28"/>
  <c r="D111" i="28"/>
  <c r="C111" i="28"/>
  <c r="B111" i="28"/>
  <c r="H110" i="28"/>
  <c r="B110" i="28"/>
  <c r="H109" i="28"/>
  <c r="B109" i="28"/>
  <c r="H108" i="28"/>
  <c r="B108" i="28"/>
  <c r="H107" i="28"/>
  <c r="B107" i="28"/>
  <c r="H106" i="28"/>
  <c r="B106" i="28"/>
  <c r="H105" i="28"/>
  <c r="B105" i="28"/>
  <c r="H104" i="28"/>
  <c r="B104" i="28"/>
  <c r="H103" i="28"/>
  <c r="B103" i="28"/>
  <c r="H102" i="28"/>
  <c r="B102" i="28"/>
  <c r="H101" i="28"/>
  <c r="B101" i="28"/>
  <c r="H100" i="28"/>
  <c r="B100" i="28"/>
  <c r="H99" i="28"/>
  <c r="B99" i="28"/>
  <c r="H98" i="28"/>
  <c r="B98" i="28"/>
  <c r="H97" i="28"/>
  <c r="B97" i="28"/>
  <c r="H96" i="28"/>
  <c r="B96" i="28"/>
  <c r="H95" i="28"/>
  <c r="B95" i="28"/>
  <c r="H94" i="28"/>
  <c r="B94" i="28"/>
  <c r="H93" i="28"/>
  <c r="B93" i="28"/>
  <c r="H92" i="28"/>
  <c r="B92" i="28"/>
  <c r="H91" i="28"/>
  <c r="B91" i="28"/>
  <c r="B81" i="28"/>
  <c r="G135" i="28"/>
  <c r="E135" i="28"/>
  <c r="C135" i="28"/>
  <c r="B80" i="28"/>
  <c r="F134" i="28"/>
  <c r="D134" i="28"/>
  <c r="B79" i="28"/>
  <c r="G133" i="28"/>
  <c r="E133" i="28"/>
  <c r="C133" i="28"/>
  <c r="B78" i="28"/>
  <c r="F132" i="28"/>
  <c r="D132" i="28"/>
  <c r="B77" i="28"/>
  <c r="G131" i="28"/>
  <c r="E131" i="28"/>
  <c r="C131" i="28"/>
  <c r="B76" i="28"/>
  <c r="F130" i="28"/>
  <c r="D130" i="28"/>
  <c r="B75" i="28"/>
  <c r="G129" i="28"/>
  <c r="E129" i="28"/>
  <c r="C129" i="28"/>
  <c r="B74" i="28"/>
  <c r="F128" i="28"/>
  <c r="D128" i="28"/>
  <c r="B73" i="28"/>
  <c r="G127" i="28"/>
  <c r="E127" i="28"/>
  <c r="C127" i="28"/>
  <c r="B72" i="28"/>
  <c r="F126" i="28"/>
  <c r="D126" i="28"/>
  <c r="B71" i="28"/>
  <c r="G125" i="28"/>
  <c r="E125" i="28"/>
  <c r="C125" i="28"/>
  <c r="B70" i="28"/>
  <c r="F124" i="28"/>
  <c r="D124" i="28"/>
  <c r="B69" i="28"/>
  <c r="G123" i="28"/>
  <c r="E123" i="28"/>
  <c r="C123" i="28"/>
  <c r="B68" i="28"/>
  <c r="F122" i="28"/>
  <c r="D122" i="28"/>
  <c r="B67" i="28"/>
  <c r="G121" i="28"/>
  <c r="E121" i="28"/>
  <c r="C121" i="28"/>
  <c r="B66" i="28"/>
  <c r="F120" i="28"/>
  <c r="D120" i="28"/>
  <c r="B65" i="28"/>
  <c r="G119" i="28"/>
  <c r="E119" i="28"/>
  <c r="C119" i="28"/>
  <c r="B64" i="28"/>
  <c r="F118" i="28"/>
  <c r="D118" i="28"/>
  <c r="B63" i="28"/>
  <c r="G117" i="28"/>
  <c r="E117" i="28"/>
  <c r="C117" i="28"/>
  <c r="B62" i="28"/>
  <c r="F116" i="28"/>
  <c r="D116" i="28"/>
  <c r="B61" i="28"/>
  <c r="H17" i="28"/>
  <c r="H215" i="28" s="1"/>
  <c r="H15" i="28"/>
  <c r="H190" i="28" s="1"/>
  <c r="B363" i="27"/>
  <c r="B362" i="27"/>
  <c r="B361" i="27"/>
  <c r="B360" i="27"/>
  <c r="B359" i="27"/>
  <c r="B358" i="27"/>
  <c r="B357" i="27"/>
  <c r="B356" i="27"/>
  <c r="B355" i="27"/>
  <c r="B354" i="27"/>
  <c r="B353" i="27"/>
  <c r="B352" i="27"/>
  <c r="B351" i="27"/>
  <c r="B350" i="27"/>
  <c r="B349" i="27"/>
  <c r="B348" i="27"/>
  <c r="B347" i="27"/>
  <c r="B346" i="27"/>
  <c r="B345" i="27"/>
  <c r="B344" i="27"/>
  <c r="B343" i="27"/>
  <c r="B338" i="27"/>
  <c r="B337" i="27"/>
  <c r="B336" i="27"/>
  <c r="B335" i="27"/>
  <c r="B334" i="27"/>
  <c r="B333" i="27"/>
  <c r="B332" i="27"/>
  <c r="B331" i="27"/>
  <c r="B330" i="27"/>
  <c r="B329" i="27"/>
  <c r="B328" i="27"/>
  <c r="B327" i="27"/>
  <c r="B326" i="27"/>
  <c r="B325" i="27"/>
  <c r="B324" i="27"/>
  <c r="B323" i="27"/>
  <c r="B322" i="27"/>
  <c r="B321" i="27"/>
  <c r="B320" i="27"/>
  <c r="B319" i="27"/>
  <c r="B318" i="27"/>
  <c r="B313" i="27"/>
  <c r="B312" i="27"/>
  <c r="B311" i="27"/>
  <c r="B310" i="27"/>
  <c r="B309" i="27"/>
  <c r="B308" i="27"/>
  <c r="B307" i="27"/>
  <c r="B306" i="27"/>
  <c r="B305" i="27"/>
  <c r="B304" i="27"/>
  <c r="B303" i="27"/>
  <c r="B302" i="27"/>
  <c r="B301" i="27"/>
  <c r="B300" i="27"/>
  <c r="B299" i="27"/>
  <c r="B298" i="27"/>
  <c r="B297" i="27"/>
  <c r="B296" i="27"/>
  <c r="B295" i="27"/>
  <c r="B294" i="27"/>
  <c r="B293" i="27"/>
  <c r="B288" i="27"/>
  <c r="B287" i="27"/>
  <c r="B286" i="27"/>
  <c r="B285" i="27"/>
  <c r="B284" i="27"/>
  <c r="B283" i="27"/>
  <c r="B282" i="27"/>
  <c r="B281" i="27"/>
  <c r="B280" i="27"/>
  <c r="B279" i="27"/>
  <c r="B278" i="27"/>
  <c r="B277" i="27"/>
  <c r="B276" i="27"/>
  <c r="B275" i="27"/>
  <c r="B274" i="27"/>
  <c r="B273" i="27"/>
  <c r="B272" i="27"/>
  <c r="B271" i="27"/>
  <c r="B270" i="27"/>
  <c r="B269" i="27"/>
  <c r="B268" i="27"/>
  <c r="B263" i="27"/>
  <c r="B262" i="27"/>
  <c r="B261" i="27"/>
  <c r="B260" i="27"/>
  <c r="B259" i="27"/>
  <c r="B258" i="27"/>
  <c r="B257" i="27"/>
  <c r="B256" i="27"/>
  <c r="B255" i="27"/>
  <c r="B254" i="27"/>
  <c r="B253" i="27"/>
  <c r="B252" i="27"/>
  <c r="B251" i="27"/>
  <c r="B250" i="27"/>
  <c r="B249" i="27"/>
  <c r="B248" i="27"/>
  <c r="B247" i="27"/>
  <c r="B246" i="27"/>
  <c r="B245" i="27"/>
  <c r="B244" i="27"/>
  <c r="B243" i="27"/>
  <c r="B238" i="27"/>
  <c r="B237" i="27"/>
  <c r="B236" i="27"/>
  <c r="B235" i="27"/>
  <c r="B234" i="27"/>
  <c r="B233" i="27"/>
  <c r="B232" i="27"/>
  <c r="B231" i="27"/>
  <c r="B230" i="27"/>
  <c r="B229" i="27"/>
  <c r="B228" i="27"/>
  <c r="B227" i="27"/>
  <c r="B226" i="27"/>
  <c r="B225" i="27"/>
  <c r="B224" i="27"/>
  <c r="B223" i="27"/>
  <c r="B222" i="27"/>
  <c r="B221" i="27"/>
  <c r="B220" i="27"/>
  <c r="B219" i="27"/>
  <c r="B218" i="27"/>
  <c r="B213" i="27"/>
  <c r="B212" i="27"/>
  <c r="B211" i="27"/>
  <c r="B210" i="27"/>
  <c r="B209" i="27"/>
  <c r="B208" i="27"/>
  <c r="B207" i="27"/>
  <c r="B206" i="27"/>
  <c r="B205" i="27"/>
  <c r="B204" i="27"/>
  <c r="B203" i="27"/>
  <c r="B202" i="27"/>
  <c r="B201" i="27"/>
  <c r="B200" i="27"/>
  <c r="B199" i="27"/>
  <c r="B198" i="27"/>
  <c r="B197" i="27"/>
  <c r="B196" i="27"/>
  <c r="B195" i="27"/>
  <c r="B194" i="27"/>
  <c r="B193" i="27"/>
  <c r="B188" i="27"/>
  <c r="B187" i="27"/>
  <c r="B186" i="27"/>
  <c r="B185" i="27"/>
  <c r="B184" i="27"/>
  <c r="B183" i="27"/>
  <c r="B182" i="27"/>
  <c r="B181" i="27"/>
  <c r="B180" i="27"/>
  <c r="B179" i="27"/>
  <c r="B178" i="27"/>
  <c r="B177" i="27"/>
  <c r="B176" i="27"/>
  <c r="B175" i="27"/>
  <c r="B174" i="27"/>
  <c r="B173" i="27"/>
  <c r="B172" i="27"/>
  <c r="B171" i="27"/>
  <c r="B170" i="27"/>
  <c r="B169" i="27"/>
  <c r="B168" i="27"/>
  <c r="H163" i="27"/>
  <c r="G163" i="27"/>
  <c r="F163" i="27"/>
  <c r="E163" i="27"/>
  <c r="D163" i="27"/>
  <c r="C163" i="27"/>
  <c r="B163" i="27"/>
  <c r="I162" i="27"/>
  <c r="B162" i="27"/>
  <c r="I161" i="27"/>
  <c r="B161" i="27"/>
  <c r="I160" i="27"/>
  <c r="B160" i="27"/>
  <c r="I159" i="27"/>
  <c r="B159" i="27"/>
  <c r="I158" i="27"/>
  <c r="B158" i="27"/>
  <c r="I157" i="27"/>
  <c r="B157" i="27"/>
  <c r="I156" i="27"/>
  <c r="B156" i="27"/>
  <c r="I155" i="27"/>
  <c r="B155" i="27"/>
  <c r="I154" i="27"/>
  <c r="B154" i="27"/>
  <c r="I153" i="27"/>
  <c r="B153" i="27"/>
  <c r="I152" i="27"/>
  <c r="B152" i="27"/>
  <c r="I151" i="27"/>
  <c r="B151" i="27"/>
  <c r="I150" i="27"/>
  <c r="B150" i="27"/>
  <c r="I149" i="27"/>
  <c r="B149" i="27"/>
  <c r="I148" i="27"/>
  <c r="B148" i="27"/>
  <c r="I147" i="27"/>
  <c r="B147" i="27"/>
  <c r="I146" i="27"/>
  <c r="B146" i="27"/>
  <c r="I145" i="27"/>
  <c r="B145" i="27"/>
  <c r="I144" i="27"/>
  <c r="B144" i="27"/>
  <c r="I143" i="27"/>
  <c r="B143" i="27"/>
  <c r="H141" i="27"/>
  <c r="I140" i="27" s="1"/>
  <c r="B136" i="27"/>
  <c r="B135" i="27"/>
  <c r="B134" i="27"/>
  <c r="B133" i="27"/>
  <c r="B132" i="27"/>
  <c r="B131" i="27"/>
  <c r="B130" i="27"/>
  <c r="B129" i="27"/>
  <c r="B128" i="27"/>
  <c r="B127" i="27"/>
  <c r="B126" i="27"/>
  <c r="B125" i="27"/>
  <c r="B124" i="27"/>
  <c r="B123" i="27"/>
  <c r="B122" i="27"/>
  <c r="B121" i="27"/>
  <c r="B120" i="27"/>
  <c r="B119" i="27"/>
  <c r="B118" i="27"/>
  <c r="B117" i="27"/>
  <c r="B116" i="27"/>
  <c r="G111" i="27"/>
  <c r="F111" i="27"/>
  <c r="E111" i="27"/>
  <c r="D111" i="27"/>
  <c r="C111" i="27"/>
  <c r="B111" i="27"/>
  <c r="H110" i="27"/>
  <c r="B110" i="27"/>
  <c r="H109" i="27"/>
  <c r="B109" i="27"/>
  <c r="H108" i="27"/>
  <c r="B108" i="27"/>
  <c r="H107" i="27"/>
  <c r="B107" i="27"/>
  <c r="H106" i="27"/>
  <c r="B106" i="27"/>
  <c r="H105" i="27"/>
  <c r="B105" i="27"/>
  <c r="H104" i="27"/>
  <c r="B104" i="27"/>
  <c r="H103" i="27"/>
  <c r="B103" i="27"/>
  <c r="H102" i="27"/>
  <c r="B102" i="27"/>
  <c r="H101" i="27"/>
  <c r="B101" i="27"/>
  <c r="H100" i="27"/>
  <c r="B100" i="27"/>
  <c r="H99" i="27"/>
  <c r="B99" i="27"/>
  <c r="H98" i="27"/>
  <c r="B98" i="27"/>
  <c r="H97" i="27"/>
  <c r="B97" i="27"/>
  <c r="H96" i="27"/>
  <c r="B96" i="27"/>
  <c r="H95" i="27"/>
  <c r="B95" i="27"/>
  <c r="H94" i="27"/>
  <c r="B94" i="27"/>
  <c r="H93" i="27"/>
  <c r="B93" i="27"/>
  <c r="H92" i="27"/>
  <c r="B92" i="27"/>
  <c r="H91" i="27"/>
  <c r="B91" i="27"/>
  <c r="B81" i="27"/>
  <c r="F135" i="27"/>
  <c r="B80" i="27"/>
  <c r="G134" i="27"/>
  <c r="E134" i="27"/>
  <c r="C134" i="27"/>
  <c r="B79" i="27"/>
  <c r="F133" i="27"/>
  <c r="D133" i="27"/>
  <c r="B78" i="27"/>
  <c r="G132" i="27"/>
  <c r="E132" i="27"/>
  <c r="C132" i="27"/>
  <c r="B77" i="27"/>
  <c r="F131" i="27"/>
  <c r="D131" i="27"/>
  <c r="B76" i="27"/>
  <c r="G130" i="27"/>
  <c r="E130" i="27"/>
  <c r="C130" i="27"/>
  <c r="B75" i="27"/>
  <c r="F129" i="27"/>
  <c r="D129" i="27"/>
  <c r="B74" i="27"/>
  <c r="G128" i="27"/>
  <c r="E128" i="27"/>
  <c r="C128" i="27"/>
  <c r="B73" i="27"/>
  <c r="F127" i="27"/>
  <c r="D127" i="27"/>
  <c r="B72" i="27"/>
  <c r="G126" i="27"/>
  <c r="E126" i="27"/>
  <c r="C126" i="27"/>
  <c r="B71" i="27"/>
  <c r="F125" i="27"/>
  <c r="D125" i="27"/>
  <c r="B70" i="27"/>
  <c r="G124" i="27"/>
  <c r="E124" i="27"/>
  <c r="C124" i="27"/>
  <c r="B69" i="27"/>
  <c r="F123" i="27"/>
  <c r="D123" i="27"/>
  <c r="B68" i="27"/>
  <c r="G122" i="27"/>
  <c r="E122" i="27"/>
  <c r="C122" i="27"/>
  <c r="B67" i="27"/>
  <c r="F121" i="27"/>
  <c r="D121" i="27"/>
  <c r="B66" i="27"/>
  <c r="G120" i="27"/>
  <c r="E120" i="27"/>
  <c r="C120" i="27"/>
  <c r="B65" i="27"/>
  <c r="F119" i="27"/>
  <c r="D119" i="27"/>
  <c r="B64" i="27"/>
  <c r="G118" i="27"/>
  <c r="E118" i="27"/>
  <c r="C118" i="27"/>
  <c r="B63" i="27"/>
  <c r="F117" i="27"/>
  <c r="D117" i="27"/>
  <c r="B62" i="27"/>
  <c r="G116" i="27"/>
  <c r="E116" i="27"/>
  <c r="C116" i="27"/>
  <c r="B61" i="27"/>
  <c r="H16" i="27"/>
  <c r="H240" i="27" s="1"/>
  <c r="H14" i="27"/>
  <c r="B363" i="26"/>
  <c r="B362" i="26"/>
  <c r="B361" i="26"/>
  <c r="B360" i="26"/>
  <c r="B359" i="26"/>
  <c r="B358" i="26"/>
  <c r="B357" i="26"/>
  <c r="B356" i="26"/>
  <c r="B355" i="26"/>
  <c r="B354" i="26"/>
  <c r="B353" i="26"/>
  <c r="B352" i="26"/>
  <c r="B351" i="26"/>
  <c r="B350" i="26"/>
  <c r="B349" i="26"/>
  <c r="B348" i="26"/>
  <c r="B347" i="26"/>
  <c r="B346" i="26"/>
  <c r="B345" i="26"/>
  <c r="B344" i="26"/>
  <c r="B343" i="26"/>
  <c r="B338" i="26"/>
  <c r="B337" i="26"/>
  <c r="B336" i="26"/>
  <c r="B335" i="26"/>
  <c r="B334" i="26"/>
  <c r="B333" i="26"/>
  <c r="B332" i="26"/>
  <c r="B331" i="26"/>
  <c r="B330" i="26"/>
  <c r="B329" i="26"/>
  <c r="B328" i="26"/>
  <c r="B327" i="26"/>
  <c r="B326" i="26"/>
  <c r="B325" i="26"/>
  <c r="B324" i="26"/>
  <c r="B323" i="26"/>
  <c r="B322" i="26"/>
  <c r="B321" i="26"/>
  <c r="B320" i="26"/>
  <c r="B319" i="26"/>
  <c r="B318" i="26"/>
  <c r="B313" i="26"/>
  <c r="B312" i="26"/>
  <c r="B311" i="26"/>
  <c r="B310" i="26"/>
  <c r="B309" i="26"/>
  <c r="B308" i="26"/>
  <c r="B307" i="26"/>
  <c r="B306" i="26"/>
  <c r="B305" i="26"/>
  <c r="B304" i="26"/>
  <c r="B303" i="26"/>
  <c r="B302" i="26"/>
  <c r="B301" i="26"/>
  <c r="B300" i="26"/>
  <c r="B299" i="26"/>
  <c r="B298" i="26"/>
  <c r="B297" i="26"/>
  <c r="B296" i="26"/>
  <c r="B295" i="26"/>
  <c r="B294" i="26"/>
  <c r="B293" i="26"/>
  <c r="B288" i="26"/>
  <c r="B287" i="26"/>
  <c r="B286" i="26"/>
  <c r="B285" i="26"/>
  <c r="B284" i="26"/>
  <c r="B283" i="26"/>
  <c r="B282" i="26"/>
  <c r="B281" i="26"/>
  <c r="B280" i="26"/>
  <c r="B279" i="26"/>
  <c r="B278" i="26"/>
  <c r="B277" i="26"/>
  <c r="B276" i="26"/>
  <c r="B275" i="26"/>
  <c r="B274" i="26"/>
  <c r="B273" i="26"/>
  <c r="B272" i="26"/>
  <c r="B271" i="26"/>
  <c r="B270" i="26"/>
  <c r="B269" i="26"/>
  <c r="B268" i="26"/>
  <c r="B263" i="26"/>
  <c r="B262" i="26"/>
  <c r="B261" i="26"/>
  <c r="B260" i="26"/>
  <c r="B259" i="26"/>
  <c r="B258" i="26"/>
  <c r="B257" i="26"/>
  <c r="B256" i="26"/>
  <c r="B255" i="26"/>
  <c r="B254" i="26"/>
  <c r="B253" i="26"/>
  <c r="B252" i="26"/>
  <c r="B251" i="26"/>
  <c r="B250" i="26"/>
  <c r="B249" i="26"/>
  <c r="B248" i="26"/>
  <c r="B247" i="26"/>
  <c r="B246" i="26"/>
  <c r="B245" i="26"/>
  <c r="B244" i="26"/>
  <c r="B243" i="26"/>
  <c r="B238" i="26"/>
  <c r="B237" i="26"/>
  <c r="B236" i="26"/>
  <c r="B235" i="26"/>
  <c r="B234" i="26"/>
  <c r="B233" i="26"/>
  <c r="B232" i="26"/>
  <c r="B231" i="26"/>
  <c r="B230" i="26"/>
  <c r="B229" i="26"/>
  <c r="B228" i="26"/>
  <c r="B227" i="26"/>
  <c r="B226" i="26"/>
  <c r="B225" i="26"/>
  <c r="B224" i="26"/>
  <c r="B223" i="26"/>
  <c r="B222" i="26"/>
  <c r="B221" i="26"/>
  <c r="B220" i="26"/>
  <c r="B219" i="26"/>
  <c r="B218" i="26"/>
  <c r="B213" i="26"/>
  <c r="B212" i="26"/>
  <c r="B211" i="26"/>
  <c r="B210" i="26"/>
  <c r="B209" i="26"/>
  <c r="B208" i="26"/>
  <c r="B207" i="26"/>
  <c r="B206" i="26"/>
  <c r="B205" i="26"/>
  <c r="B204" i="26"/>
  <c r="B203" i="26"/>
  <c r="B202" i="26"/>
  <c r="B201" i="26"/>
  <c r="B200" i="26"/>
  <c r="B199" i="26"/>
  <c r="B198" i="26"/>
  <c r="B197" i="26"/>
  <c r="B196" i="26"/>
  <c r="B195" i="26"/>
  <c r="B194" i="26"/>
  <c r="B193" i="26"/>
  <c r="B188" i="26"/>
  <c r="B187" i="26"/>
  <c r="B186" i="26"/>
  <c r="B185" i="26"/>
  <c r="B184" i="26"/>
  <c r="B183" i="26"/>
  <c r="B182" i="26"/>
  <c r="B181" i="26"/>
  <c r="B180" i="26"/>
  <c r="B179" i="26"/>
  <c r="B178" i="26"/>
  <c r="B177" i="26"/>
  <c r="B176" i="26"/>
  <c r="B175" i="26"/>
  <c r="B174" i="26"/>
  <c r="B173" i="26"/>
  <c r="B172" i="26"/>
  <c r="B171" i="26"/>
  <c r="B170" i="26"/>
  <c r="B169" i="26"/>
  <c r="B168" i="26"/>
  <c r="H163" i="26"/>
  <c r="G163" i="26"/>
  <c r="F163" i="26"/>
  <c r="E163" i="26"/>
  <c r="D163" i="26"/>
  <c r="C163" i="26"/>
  <c r="B163" i="26"/>
  <c r="I162" i="26"/>
  <c r="B162" i="26"/>
  <c r="I161" i="26"/>
  <c r="B161" i="26"/>
  <c r="I160" i="26"/>
  <c r="B160" i="26"/>
  <c r="I159" i="26"/>
  <c r="B159" i="26"/>
  <c r="I158" i="26"/>
  <c r="B158" i="26"/>
  <c r="I157" i="26"/>
  <c r="B157" i="26"/>
  <c r="I156" i="26"/>
  <c r="B156" i="26"/>
  <c r="I155" i="26"/>
  <c r="B155" i="26"/>
  <c r="I154" i="26"/>
  <c r="B154" i="26"/>
  <c r="I153" i="26"/>
  <c r="B153" i="26"/>
  <c r="I152" i="26"/>
  <c r="B152" i="26"/>
  <c r="I151" i="26"/>
  <c r="B151" i="26"/>
  <c r="I150" i="26"/>
  <c r="B150" i="26"/>
  <c r="I149" i="26"/>
  <c r="B149" i="26"/>
  <c r="I148" i="26"/>
  <c r="B148" i="26"/>
  <c r="I147" i="26"/>
  <c r="B147" i="26"/>
  <c r="I146" i="26"/>
  <c r="B146" i="26"/>
  <c r="I145" i="26"/>
  <c r="B145" i="26"/>
  <c r="I144" i="26"/>
  <c r="B144" i="26"/>
  <c r="I143" i="26"/>
  <c r="B143" i="26"/>
  <c r="H141" i="26"/>
  <c r="I140" i="26" s="1"/>
  <c r="B136" i="26"/>
  <c r="B135" i="26"/>
  <c r="B134" i="26"/>
  <c r="B133" i="26"/>
  <c r="B132" i="26"/>
  <c r="B131" i="26"/>
  <c r="B130" i="26"/>
  <c r="B129" i="26"/>
  <c r="B128" i="26"/>
  <c r="B127" i="26"/>
  <c r="B126" i="26"/>
  <c r="B125" i="26"/>
  <c r="B124" i="26"/>
  <c r="B123" i="26"/>
  <c r="B122" i="26"/>
  <c r="B121" i="26"/>
  <c r="B120" i="26"/>
  <c r="B119" i="26"/>
  <c r="B118" i="26"/>
  <c r="B117" i="26"/>
  <c r="B116" i="26"/>
  <c r="G111" i="26"/>
  <c r="F111" i="26"/>
  <c r="E111" i="26"/>
  <c r="D111" i="26"/>
  <c r="C111" i="26"/>
  <c r="B111" i="26"/>
  <c r="H110" i="26"/>
  <c r="B110" i="26"/>
  <c r="H109" i="26"/>
  <c r="B109" i="26"/>
  <c r="H108" i="26"/>
  <c r="B108" i="26"/>
  <c r="H107" i="26"/>
  <c r="B107" i="26"/>
  <c r="H106" i="26"/>
  <c r="B106" i="26"/>
  <c r="H105" i="26"/>
  <c r="B105" i="26"/>
  <c r="H104" i="26"/>
  <c r="B104" i="26"/>
  <c r="H103" i="26"/>
  <c r="B103" i="26"/>
  <c r="H102" i="26"/>
  <c r="B102" i="26"/>
  <c r="H101" i="26"/>
  <c r="B101" i="26"/>
  <c r="H100" i="26"/>
  <c r="B100" i="26"/>
  <c r="H99" i="26"/>
  <c r="B99" i="26"/>
  <c r="H98" i="26"/>
  <c r="B98" i="26"/>
  <c r="H97" i="26"/>
  <c r="B97" i="26"/>
  <c r="H96" i="26"/>
  <c r="B96" i="26"/>
  <c r="H95" i="26"/>
  <c r="B95" i="26"/>
  <c r="H94" i="26"/>
  <c r="B94" i="26"/>
  <c r="H93" i="26"/>
  <c r="B93" i="26"/>
  <c r="H92" i="26"/>
  <c r="B92" i="26"/>
  <c r="H91" i="26"/>
  <c r="B91" i="26"/>
  <c r="B81" i="26"/>
  <c r="G135" i="26"/>
  <c r="E135" i="26"/>
  <c r="C135" i="26"/>
  <c r="B80" i="26"/>
  <c r="F134" i="26"/>
  <c r="D134" i="26"/>
  <c r="B79" i="26"/>
  <c r="G133" i="26"/>
  <c r="E133" i="26"/>
  <c r="C133" i="26"/>
  <c r="B78" i="26"/>
  <c r="F132" i="26"/>
  <c r="D132" i="26"/>
  <c r="B77" i="26"/>
  <c r="G131" i="26"/>
  <c r="E131" i="26"/>
  <c r="C131" i="26"/>
  <c r="B76" i="26"/>
  <c r="F130" i="26"/>
  <c r="D130" i="26"/>
  <c r="B75" i="26"/>
  <c r="G129" i="26"/>
  <c r="E129" i="26"/>
  <c r="C129" i="26"/>
  <c r="B74" i="26"/>
  <c r="F128" i="26"/>
  <c r="D128" i="26"/>
  <c r="B73" i="26"/>
  <c r="G127" i="26"/>
  <c r="E127" i="26"/>
  <c r="C127" i="26"/>
  <c r="B72" i="26"/>
  <c r="F126" i="26"/>
  <c r="D126" i="26"/>
  <c r="B71" i="26"/>
  <c r="G125" i="26"/>
  <c r="E125" i="26"/>
  <c r="C125" i="26"/>
  <c r="B70" i="26"/>
  <c r="F124" i="26"/>
  <c r="D124" i="26"/>
  <c r="B69" i="26"/>
  <c r="G123" i="26"/>
  <c r="E123" i="26"/>
  <c r="C123" i="26"/>
  <c r="B68" i="26"/>
  <c r="F122" i="26"/>
  <c r="D122" i="26"/>
  <c r="B67" i="26"/>
  <c r="G121" i="26"/>
  <c r="E121" i="26"/>
  <c r="C121" i="26"/>
  <c r="B66" i="26"/>
  <c r="F120" i="26"/>
  <c r="D120" i="26"/>
  <c r="B65" i="26"/>
  <c r="G119" i="26"/>
  <c r="E119" i="26"/>
  <c r="C119" i="26"/>
  <c r="B64" i="26"/>
  <c r="F118" i="26"/>
  <c r="D118" i="26"/>
  <c r="B63" i="26"/>
  <c r="G117" i="26"/>
  <c r="E117" i="26"/>
  <c r="C117" i="26"/>
  <c r="B62" i="26"/>
  <c r="F116" i="26"/>
  <c r="D116" i="26"/>
  <c r="B61" i="26"/>
  <c r="H17" i="26"/>
  <c r="H215" i="26" s="1"/>
  <c r="H15" i="26"/>
  <c r="H190" i="26" s="1"/>
  <c r="B363" i="25"/>
  <c r="B362" i="25"/>
  <c r="B361" i="25"/>
  <c r="B360" i="25"/>
  <c r="B359" i="25"/>
  <c r="B358" i="25"/>
  <c r="B357" i="25"/>
  <c r="B356" i="25"/>
  <c r="B355" i="25"/>
  <c r="B354" i="25"/>
  <c r="B353" i="25"/>
  <c r="B352" i="25"/>
  <c r="B351" i="25"/>
  <c r="B350" i="25"/>
  <c r="B349" i="25"/>
  <c r="B348" i="25"/>
  <c r="B347" i="25"/>
  <c r="B346" i="25"/>
  <c r="B345" i="25"/>
  <c r="B344" i="25"/>
  <c r="B343" i="25"/>
  <c r="B338" i="25"/>
  <c r="B337" i="25"/>
  <c r="B336" i="25"/>
  <c r="B335" i="25"/>
  <c r="B334" i="25"/>
  <c r="B333" i="25"/>
  <c r="B332" i="25"/>
  <c r="B331" i="25"/>
  <c r="B330" i="25"/>
  <c r="B329" i="25"/>
  <c r="B328" i="25"/>
  <c r="B327" i="25"/>
  <c r="B326" i="25"/>
  <c r="B325" i="25"/>
  <c r="B324" i="25"/>
  <c r="B323" i="25"/>
  <c r="B322" i="25"/>
  <c r="B321" i="25"/>
  <c r="B320" i="25"/>
  <c r="B319" i="25"/>
  <c r="B318" i="25"/>
  <c r="B313" i="25"/>
  <c r="B312" i="25"/>
  <c r="B311" i="25"/>
  <c r="B310" i="25"/>
  <c r="B309" i="25"/>
  <c r="B308" i="25"/>
  <c r="B307" i="25"/>
  <c r="B306" i="25"/>
  <c r="B305" i="25"/>
  <c r="B304" i="25"/>
  <c r="B303" i="25"/>
  <c r="B302" i="25"/>
  <c r="B301" i="25"/>
  <c r="B300" i="25"/>
  <c r="B299" i="25"/>
  <c r="B298" i="25"/>
  <c r="B297" i="25"/>
  <c r="B296" i="25"/>
  <c r="B295" i="25"/>
  <c r="B294" i="25"/>
  <c r="B293" i="25"/>
  <c r="B288" i="25"/>
  <c r="B287" i="25"/>
  <c r="B286" i="25"/>
  <c r="B285" i="25"/>
  <c r="B284" i="25"/>
  <c r="B283" i="25"/>
  <c r="B282" i="25"/>
  <c r="B281" i="25"/>
  <c r="B280" i="25"/>
  <c r="B279" i="25"/>
  <c r="B278" i="25"/>
  <c r="B277" i="25"/>
  <c r="B276" i="25"/>
  <c r="B275" i="25"/>
  <c r="B274" i="25"/>
  <c r="B273" i="25"/>
  <c r="B272" i="25"/>
  <c r="B271" i="25"/>
  <c r="B270" i="25"/>
  <c r="B269" i="25"/>
  <c r="B268" i="25"/>
  <c r="B263" i="25"/>
  <c r="B262" i="25"/>
  <c r="B261" i="25"/>
  <c r="B260" i="25"/>
  <c r="B259" i="25"/>
  <c r="B258" i="25"/>
  <c r="B257" i="25"/>
  <c r="B256" i="25"/>
  <c r="B255" i="25"/>
  <c r="B254" i="25"/>
  <c r="B253" i="25"/>
  <c r="B252" i="25"/>
  <c r="B251" i="25"/>
  <c r="B250" i="25"/>
  <c r="B249" i="25"/>
  <c r="B248" i="25"/>
  <c r="B247" i="25"/>
  <c r="B246" i="25"/>
  <c r="B245" i="25"/>
  <c r="B244" i="25"/>
  <c r="B243" i="25"/>
  <c r="B238" i="25"/>
  <c r="B237" i="25"/>
  <c r="B236" i="25"/>
  <c r="B235" i="25"/>
  <c r="B234" i="25"/>
  <c r="B233" i="25"/>
  <c r="B232" i="25"/>
  <c r="B231" i="25"/>
  <c r="B230" i="25"/>
  <c r="B229" i="25"/>
  <c r="B228" i="25"/>
  <c r="B227" i="25"/>
  <c r="B226" i="25"/>
  <c r="B225" i="25"/>
  <c r="B224" i="25"/>
  <c r="B223" i="25"/>
  <c r="B222" i="25"/>
  <c r="B221" i="25"/>
  <c r="B220" i="25"/>
  <c r="B219" i="25"/>
  <c r="B218" i="25"/>
  <c r="B213" i="25"/>
  <c r="B212" i="25"/>
  <c r="B211" i="25"/>
  <c r="B210" i="25"/>
  <c r="B209" i="25"/>
  <c r="B208" i="25"/>
  <c r="B207" i="25"/>
  <c r="B206" i="25"/>
  <c r="B205" i="25"/>
  <c r="B204" i="25"/>
  <c r="B203" i="25"/>
  <c r="B202" i="25"/>
  <c r="B201" i="25"/>
  <c r="B200" i="25"/>
  <c r="B199" i="25"/>
  <c r="B198" i="25"/>
  <c r="B197" i="25"/>
  <c r="B196" i="25"/>
  <c r="B195" i="25"/>
  <c r="B194" i="25"/>
  <c r="B193" i="25"/>
  <c r="B188" i="25"/>
  <c r="B187" i="25"/>
  <c r="B186" i="25"/>
  <c r="B185" i="25"/>
  <c r="B184" i="25"/>
  <c r="B183" i="25"/>
  <c r="B182" i="25"/>
  <c r="B181" i="25"/>
  <c r="B180" i="25"/>
  <c r="B179" i="25"/>
  <c r="B178" i="25"/>
  <c r="B177" i="25"/>
  <c r="B176" i="25"/>
  <c r="B175" i="25"/>
  <c r="B174" i="25"/>
  <c r="B173" i="25"/>
  <c r="B172" i="25"/>
  <c r="B171" i="25"/>
  <c r="B170" i="25"/>
  <c r="B169" i="25"/>
  <c r="B168" i="25"/>
  <c r="H163" i="25"/>
  <c r="G163" i="25"/>
  <c r="F163" i="25"/>
  <c r="E163" i="25"/>
  <c r="D163" i="25"/>
  <c r="C163" i="25"/>
  <c r="B163" i="25"/>
  <c r="I162" i="25"/>
  <c r="B162" i="25"/>
  <c r="I161" i="25"/>
  <c r="B161" i="25"/>
  <c r="I160" i="25"/>
  <c r="B160" i="25"/>
  <c r="I159" i="25"/>
  <c r="B159" i="25"/>
  <c r="I158" i="25"/>
  <c r="B158" i="25"/>
  <c r="I157" i="25"/>
  <c r="B157" i="25"/>
  <c r="I156" i="25"/>
  <c r="B156" i="25"/>
  <c r="I155" i="25"/>
  <c r="B155" i="25"/>
  <c r="I154" i="25"/>
  <c r="B154" i="25"/>
  <c r="I153" i="25"/>
  <c r="B153" i="25"/>
  <c r="I152" i="25"/>
  <c r="B152" i="25"/>
  <c r="I151" i="25"/>
  <c r="B151" i="25"/>
  <c r="I150" i="25"/>
  <c r="B150" i="25"/>
  <c r="I149" i="25"/>
  <c r="B149" i="25"/>
  <c r="I148" i="25"/>
  <c r="B148" i="25"/>
  <c r="I147" i="25"/>
  <c r="B147" i="25"/>
  <c r="I146" i="25"/>
  <c r="B146" i="25"/>
  <c r="I145" i="25"/>
  <c r="B145" i="25"/>
  <c r="I144" i="25"/>
  <c r="B144" i="25"/>
  <c r="I143" i="25"/>
  <c r="B143" i="25"/>
  <c r="H141" i="25"/>
  <c r="I140" i="25" s="1"/>
  <c r="B136" i="25"/>
  <c r="B135" i="25"/>
  <c r="B134" i="25"/>
  <c r="B133" i="25"/>
  <c r="B132" i="25"/>
  <c r="B131" i="25"/>
  <c r="B130" i="25"/>
  <c r="B129" i="25"/>
  <c r="B128" i="25"/>
  <c r="B127" i="25"/>
  <c r="B126" i="25"/>
  <c r="B125" i="25"/>
  <c r="B124" i="25"/>
  <c r="B123" i="25"/>
  <c r="B122" i="25"/>
  <c r="B121" i="25"/>
  <c r="B120" i="25"/>
  <c r="B119" i="25"/>
  <c r="B118" i="25"/>
  <c r="B117" i="25"/>
  <c r="B116" i="25"/>
  <c r="G111" i="25"/>
  <c r="F111" i="25"/>
  <c r="E111" i="25"/>
  <c r="D111" i="25"/>
  <c r="C111" i="25"/>
  <c r="B111" i="25"/>
  <c r="H110" i="25"/>
  <c r="B110" i="25"/>
  <c r="H109" i="25"/>
  <c r="B109" i="25"/>
  <c r="H108" i="25"/>
  <c r="B108" i="25"/>
  <c r="H107" i="25"/>
  <c r="B107" i="25"/>
  <c r="H106" i="25"/>
  <c r="B106" i="25"/>
  <c r="H105" i="25"/>
  <c r="B105" i="25"/>
  <c r="H104" i="25"/>
  <c r="B104" i="25"/>
  <c r="H103" i="25"/>
  <c r="B103" i="25"/>
  <c r="H102" i="25"/>
  <c r="B102" i="25"/>
  <c r="H101" i="25"/>
  <c r="B101" i="25"/>
  <c r="H100" i="25"/>
  <c r="B100" i="25"/>
  <c r="H99" i="25"/>
  <c r="B99" i="25"/>
  <c r="H98" i="25"/>
  <c r="B98" i="25"/>
  <c r="H97" i="25"/>
  <c r="B97" i="25"/>
  <c r="H96" i="25"/>
  <c r="B96" i="25"/>
  <c r="H95" i="25"/>
  <c r="B95" i="25"/>
  <c r="H94" i="25"/>
  <c r="B94" i="25"/>
  <c r="H93" i="25"/>
  <c r="B93" i="25"/>
  <c r="H92" i="25"/>
  <c r="B92" i="25"/>
  <c r="H91" i="25"/>
  <c r="B91" i="25"/>
  <c r="B81" i="25"/>
  <c r="G135" i="25"/>
  <c r="E135" i="25"/>
  <c r="C135" i="25"/>
  <c r="B80" i="25"/>
  <c r="F134" i="25"/>
  <c r="D134" i="25"/>
  <c r="B79" i="25"/>
  <c r="G133" i="25"/>
  <c r="E133" i="25"/>
  <c r="C133" i="25"/>
  <c r="B78" i="25"/>
  <c r="F132" i="25"/>
  <c r="D132" i="25"/>
  <c r="B77" i="25"/>
  <c r="G131" i="25"/>
  <c r="E131" i="25"/>
  <c r="C131" i="25"/>
  <c r="B76" i="25"/>
  <c r="F130" i="25"/>
  <c r="D130" i="25"/>
  <c r="B75" i="25"/>
  <c r="G129" i="25"/>
  <c r="E129" i="25"/>
  <c r="C129" i="25"/>
  <c r="B74" i="25"/>
  <c r="F128" i="25"/>
  <c r="D128" i="25"/>
  <c r="B73" i="25"/>
  <c r="G127" i="25"/>
  <c r="E127" i="25"/>
  <c r="C127" i="25"/>
  <c r="B72" i="25"/>
  <c r="F126" i="25"/>
  <c r="D126" i="25"/>
  <c r="B71" i="25"/>
  <c r="G125" i="25"/>
  <c r="E125" i="25"/>
  <c r="C125" i="25"/>
  <c r="B70" i="25"/>
  <c r="F124" i="25"/>
  <c r="D124" i="25"/>
  <c r="B69" i="25"/>
  <c r="G123" i="25"/>
  <c r="E123" i="25"/>
  <c r="C123" i="25"/>
  <c r="B68" i="25"/>
  <c r="F122" i="25"/>
  <c r="D122" i="25"/>
  <c r="B67" i="25"/>
  <c r="G121" i="25"/>
  <c r="E121" i="25"/>
  <c r="C121" i="25"/>
  <c r="B66" i="25"/>
  <c r="F120" i="25"/>
  <c r="D120" i="25"/>
  <c r="B65" i="25"/>
  <c r="G119" i="25"/>
  <c r="E119" i="25"/>
  <c r="C119" i="25"/>
  <c r="B64" i="25"/>
  <c r="F118" i="25"/>
  <c r="D118" i="25"/>
  <c r="B63" i="25"/>
  <c r="G117" i="25"/>
  <c r="E117" i="25"/>
  <c r="C117" i="25"/>
  <c r="B62" i="25"/>
  <c r="F116" i="25"/>
  <c r="D116" i="25"/>
  <c r="B61" i="25"/>
  <c r="H17" i="25"/>
  <c r="H215" i="25" s="1"/>
  <c r="H15" i="25"/>
  <c r="H190" i="25" s="1"/>
  <c r="B363" i="24"/>
  <c r="B362" i="24"/>
  <c r="B361" i="24"/>
  <c r="B360" i="24"/>
  <c r="B359" i="24"/>
  <c r="B358" i="24"/>
  <c r="B357" i="24"/>
  <c r="B356" i="24"/>
  <c r="B355" i="24"/>
  <c r="B354" i="24"/>
  <c r="B353" i="24"/>
  <c r="B352" i="24"/>
  <c r="B351" i="24"/>
  <c r="B350" i="24"/>
  <c r="B349" i="24"/>
  <c r="B348" i="24"/>
  <c r="B347" i="24"/>
  <c r="B346" i="24"/>
  <c r="B345" i="24"/>
  <c r="B344" i="24"/>
  <c r="B343" i="24"/>
  <c r="B338" i="24"/>
  <c r="B337" i="24"/>
  <c r="B336" i="24"/>
  <c r="B335" i="24"/>
  <c r="B334" i="24"/>
  <c r="B333" i="24"/>
  <c r="B332" i="24"/>
  <c r="B331" i="24"/>
  <c r="B330" i="24"/>
  <c r="B329" i="24"/>
  <c r="B328" i="24"/>
  <c r="B327" i="24"/>
  <c r="B326" i="24"/>
  <c r="B325" i="24"/>
  <c r="B324" i="24"/>
  <c r="B323" i="24"/>
  <c r="B322" i="24"/>
  <c r="B321" i="24"/>
  <c r="B320" i="24"/>
  <c r="B319" i="24"/>
  <c r="B318" i="24"/>
  <c r="B313" i="24"/>
  <c r="B312" i="24"/>
  <c r="B311" i="24"/>
  <c r="B310" i="24"/>
  <c r="B309" i="24"/>
  <c r="B308" i="24"/>
  <c r="B307" i="24"/>
  <c r="B306" i="24"/>
  <c r="B305" i="24"/>
  <c r="B304" i="24"/>
  <c r="B303" i="24"/>
  <c r="B302" i="24"/>
  <c r="B301" i="24"/>
  <c r="B300" i="24"/>
  <c r="B299" i="24"/>
  <c r="B298" i="24"/>
  <c r="B297" i="24"/>
  <c r="B296" i="24"/>
  <c r="B295" i="24"/>
  <c r="B294" i="24"/>
  <c r="B293" i="24"/>
  <c r="B288" i="24"/>
  <c r="B287" i="24"/>
  <c r="B286" i="24"/>
  <c r="B285" i="24"/>
  <c r="B284" i="24"/>
  <c r="B283" i="24"/>
  <c r="B282" i="24"/>
  <c r="B281" i="24"/>
  <c r="B280" i="24"/>
  <c r="B279" i="24"/>
  <c r="B278" i="24"/>
  <c r="B277" i="24"/>
  <c r="B276" i="24"/>
  <c r="B275" i="24"/>
  <c r="B274" i="24"/>
  <c r="B273" i="24"/>
  <c r="B272" i="24"/>
  <c r="B271" i="24"/>
  <c r="B270" i="24"/>
  <c r="B269" i="24"/>
  <c r="B268" i="24"/>
  <c r="B263" i="24"/>
  <c r="B262" i="24"/>
  <c r="B261" i="24"/>
  <c r="B260" i="24"/>
  <c r="B259" i="24"/>
  <c r="B258" i="24"/>
  <c r="B257" i="24"/>
  <c r="B256" i="24"/>
  <c r="B255" i="24"/>
  <c r="B254" i="24"/>
  <c r="B253" i="24"/>
  <c r="B252" i="24"/>
  <c r="B251" i="24"/>
  <c r="B250" i="24"/>
  <c r="B249" i="24"/>
  <c r="B248" i="24"/>
  <c r="B247" i="24"/>
  <c r="B246" i="24"/>
  <c r="B245" i="24"/>
  <c r="B244" i="24"/>
  <c r="B243" i="24"/>
  <c r="B238" i="24"/>
  <c r="B237" i="24"/>
  <c r="B236" i="24"/>
  <c r="B235" i="24"/>
  <c r="B234" i="24"/>
  <c r="B233" i="24"/>
  <c r="B232" i="24"/>
  <c r="B231" i="24"/>
  <c r="B230" i="24"/>
  <c r="B229" i="24"/>
  <c r="B228" i="24"/>
  <c r="B227" i="24"/>
  <c r="B226" i="24"/>
  <c r="B225" i="24"/>
  <c r="B224" i="24"/>
  <c r="B223" i="24"/>
  <c r="B222" i="24"/>
  <c r="B221" i="24"/>
  <c r="B220" i="24"/>
  <c r="B219" i="24"/>
  <c r="B218" i="24"/>
  <c r="B213" i="24"/>
  <c r="B212" i="24"/>
  <c r="B211" i="24"/>
  <c r="B210" i="24"/>
  <c r="B209" i="24"/>
  <c r="B208" i="24"/>
  <c r="B207" i="24"/>
  <c r="B206" i="24"/>
  <c r="B205" i="24"/>
  <c r="B204" i="24"/>
  <c r="B203" i="24"/>
  <c r="B202" i="24"/>
  <c r="B201" i="24"/>
  <c r="B200" i="24"/>
  <c r="B199" i="24"/>
  <c r="B198" i="24"/>
  <c r="B197" i="24"/>
  <c r="B196" i="24"/>
  <c r="B195" i="24"/>
  <c r="B194" i="24"/>
  <c r="B193" i="24"/>
  <c r="B188" i="24"/>
  <c r="B187" i="24"/>
  <c r="B186" i="24"/>
  <c r="B185" i="24"/>
  <c r="B184" i="24"/>
  <c r="B183" i="24"/>
  <c r="B182" i="24"/>
  <c r="B181" i="24"/>
  <c r="B180" i="24"/>
  <c r="B179" i="24"/>
  <c r="B178" i="24"/>
  <c r="B177" i="24"/>
  <c r="B176" i="24"/>
  <c r="B175" i="24"/>
  <c r="B174" i="24"/>
  <c r="B173" i="24"/>
  <c r="B172" i="24"/>
  <c r="B171" i="24"/>
  <c r="B170" i="24"/>
  <c r="B169" i="24"/>
  <c r="B168" i="24"/>
  <c r="H163" i="24"/>
  <c r="G163" i="24"/>
  <c r="F163" i="24"/>
  <c r="E163" i="24"/>
  <c r="D163" i="24"/>
  <c r="C163" i="24"/>
  <c r="B163" i="24"/>
  <c r="I162" i="24"/>
  <c r="B162" i="24"/>
  <c r="I161" i="24"/>
  <c r="B161" i="24"/>
  <c r="I160" i="24"/>
  <c r="B160" i="24"/>
  <c r="I159" i="24"/>
  <c r="B159" i="24"/>
  <c r="I158" i="24"/>
  <c r="B158" i="24"/>
  <c r="I157" i="24"/>
  <c r="B157" i="24"/>
  <c r="I156" i="24"/>
  <c r="B156" i="24"/>
  <c r="I155" i="24"/>
  <c r="B155" i="24"/>
  <c r="I154" i="24"/>
  <c r="B154" i="24"/>
  <c r="I153" i="24"/>
  <c r="B153" i="24"/>
  <c r="I152" i="24"/>
  <c r="B152" i="24"/>
  <c r="I151" i="24"/>
  <c r="B151" i="24"/>
  <c r="I150" i="24"/>
  <c r="B150" i="24"/>
  <c r="I149" i="24"/>
  <c r="B149" i="24"/>
  <c r="I148" i="24"/>
  <c r="B148" i="24"/>
  <c r="I147" i="24"/>
  <c r="B147" i="24"/>
  <c r="I146" i="24"/>
  <c r="B146" i="24"/>
  <c r="I145" i="24"/>
  <c r="B145" i="24"/>
  <c r="I144" i="24"/>
  <c r="B144" i="24"/>
  <c r="I143" i="24"/>
  <c r="B143" i="24"/>
  <c r="H141" i="24"/>
  <c r="I140" i="24" s="1"/>
  <c r="B136" i="24"/>
  <c r="B135" i="24"/>
  <c r="B134" i="24"/>
  <c r="B133" i="24"/>
  <c r="B132" i="24"/>
  <c r="B131" i="24"/>
  <c r="B130" i="24"/>
  <c r="B129" i="24"/>
  <c r="B128" i="24"/>
  <c r="B127" i="24"/>
  <c r="B126" i="24"/>
  <c r="B125" i="24"/>
  <c r="B124" i="24"/>
  <c r="B123" i="24"/>
  <c r="B122" i="24"/>
  <c r="B121" i="24"/>
  <c r="B120" i="24"/>
  <c r="B119" i="24"/>
  <c r="B118" i="24"/>
  <c r="B117" i="24"/>
  <c r="B116" i="24"/>
  <c r="G111" i="24"/>
  <c r="F111" i="24"/>
  <c r="E111" i="24"/>
  <c r="D111" i="24"/>
  <c r="C111" i="24"/>
  <c r="B111" i="24"/>
  <c r="H110" i="24"/>
  <c r="B110" i="24"/>
  <c r="H109" i="24"/>
  <c r="B109" i="24"/>
  <c r="H108" i="24"/>
  <c r="B108" i="24"/>
  <c r="H107" i="24"/>
  <c r="B107" i="24"/>
  <c r="H106" i="24"/>
  <c r="B106" i="24"/>
  <c r="H105" i="24"/>
  <c r="B105" i="24"/>
  <c r="H104" i="24"/>
  <c r="B104" i="24"/>
  <c r="H103" i="24"/>
  <c r="B103" i="24"/>
  <c r="H102" i="24"/>
  <c r="B102" i="24"/>
  <c r="H101" i="24"/>
  <c r="B101" i="24"/>
  <c r="H100" i="24"/>
  <c r="B100" i="24"/>
  <c r="H99" i="24"/>
  <c r="B99" i="24"/>
  <c r="H98" i="24"/>
  <c r="B98" i="24"/>
  <c r="H97" i="24"/>
  <c r="B97" i="24"/>
  <c r="H96" i="24"/>
  <c r="B96" i="24"/>
  <c r="H95" i="24"/>
  <c r="B95" i="24"/>
  <c r="H94" i="24"/>
  <c r="B94" i="24"/>
  <c r="H93" i="24"/>
  <c r="B93" i="24"/>
  <c r="H92" i="24"/>
  <c r="B92" i="24"/>
  <c r="H91" i="24"/>
  <c r="B91" i="24"/>
  <c r="B81" i="24"/>
  <c r="F135" i="24"/>
  <c r="D135" i="24"/>
  <c r="B80" i="24"/>
  <c r="G134" i="24"/>
  <c r="E134" i="24"/>
  <c r="B79" i="24"/>
  <c r="F133" i="24"/>
  <c r="D133" i="24"/>
  <c r="B78" i="24"/>
  <c r="G132" i="24"/>
  <c r="E132" i="24"/>
  <c r="B77" i="24"/>
  <c r="F131" i="24"/>
  <c r="D131" i="24"/>
  <c r="B76" i="24"/>
  <c r="G130" i="24"/>
  <c r="E130" i="24"/>
  <c r="B75" i="24"/>
  <c r="F129" i="24"/>
  <c r="D129" i="24"/>
  <c r="B74" i="24"/>
  <c r="G128" i="24"/>
  <c r="E128" i="24"/>
  <c r="B73" i="24"/>
  <c r="F127" i="24"/>
  <c r="D127" i="24"/>
  <c r="B72" i="24"/>
  <c r="G126" i="24"/>
  <c r="E126" i="24"/>
  <c r="B71" i="24"/>
  <c r="F125" i="24"/>
  <c r="D125" i="24"/>
  <c r="B70" i="24"/>
  <c r="G124" i="24"/>
  <c r="E124" i="24"/>
  <c r="B69" i="24"/>
  <c r="F123" i="24"/>
  <c r="D123" i="24"/>
  <c r="B68" i="24"/>
  <c r="G122" i="24"/>
  <c r="E122" i="24"/>
  <c r="B67" i="24"/>
  <c r="F121" i="24"/>
  <c r="D121" i="24"/>
  <c r="B66" i="24"/>
  <c r="G120" i="24"/>
  <c r="E120" i="24"/>
  <c r="B65" i="24"/>
  <c r="F119" i="24"/>
  <c r="D119" i="24"/>
  <c r="B64" i="24"/>
  <c r="G118" i="24"/>
  <c r="E118" i="24"/>
  <c r="B63" i="24"/>
  <c r="F117" i="24"/>
  <c r="D117" i="24"/>
  <c r="B62" i="24"/>
  <c r="G116" i="24"/>
  <c r="E116" i="24"/>
  <c r="B61" i="24"/>
  <c r="H16" i="24"/>
  <c r="H240" i="24" s="1"/>
  <c r="H14" i="24"/>
  <c r="B363" i="23"/>
  <c r="B362" i="23"/>
  <c r="B361" i="23"/>
  <c r="B360" i="23"/>
  <c r="B359" i="23"/>
  <c r="B358" i="23"/>
  <c r="B357" i="23"/>
  <c r="B356" i="23"/>
  <c r="B355" i="23"/>
  <c r="B354" i="23"/>
  <c r="B353" i="23"/>
  <c r="B352" i="23"/>
  <c r="B351" i="23"/>
  <c r="B350" i="23"/>
  <c r="B349" i="23"/>
  <c r="B348" i="23"/>
  <c r="B347" i="23"/>
  <c r="B346" i="23"/>
  <c r="B345" i="23"/>
  <c r="B344" i="23"/>
  <c r="B343" i="23"/>
  <c r="B338" i="23"/>
  <c r="B337" i="23"/>
  <c r="B336" i="23"/>
  <c r="B335" i="23"/>
  <c r="B334" i="23"/>
  <c r="B333" i="23"/>
  <c r="B332" i="23"/>
  <c r="B331" i="23"/>
  <c r="B330" i="23"/>
  <c r="B329" i="23"/>
  <c r="B328" i="23"/>
  <c r="B327" i="23"/>
  <c r="B326" i="23"/>
  <c r="B325" i="23"/>
  <c r="B324" i="23"/>
  <c r="B323" i="23"/>
  <c r="B322" i="23"/>
  <c r="B321" i="23"/>
  <c r="B320" i="23"/>
  <c r="B319" i="23"/>
  <c r="B318" i="23"/>
  <c r="B313" i="23"/>
  <c r="B312" i="23"/>
  <c r="B311" i="23"/>
  <c r="B310" i="23"/>
  <c r="B309" i="23"/>
  <c r="B308" i="23"/>
  <c r="B307" i="23"/>
  <c r="B306" i="23"/>
  <c r="B305" i="23"/>
  <c r="B304" i="23"/>
  <c r="B303" i="23"/>
  <c r="B302" i="23"/>
  <c r="B301" i="23"/>
  <c r="B300" i="23"/>
  <c r="B299" i="23"/>
  <c r="B298" i="23"/>
  <c r="B297" i="23"/>
  <c r="B296" i="23"/>
  <c r="B295" i="23"/>
  <c r="B294" i="23"/>
  <c r="B293" i="23"/>
  <c r="B288" i="23"/>
  <c r="B287" i="23"/>
  <c r="B286" i="23"/>
  <c r="B285" i="23"/>
  <c r="B284" i="23"/>
  <c r="B283" i="23"/>
  <c r="B282" i="23"/>
  <c r="B281" i="23"/>
  <c r="B280" i="23"/>
  <c r="B279" i="23"/>
  <c r="B278" i="23"/>
  <c r="B277" i="23"/>
  <c r="B276" i="23"/>
  <c r="B275" i="23"/>
  <c r="B274" i="23"/>
  <c r="B273" i="23"/>
  <c r="B272" i="23"/>
  <c r="B271" i="23"/>
  <c r="B270" i="23"/>
  <c r="B269" i="23"/>
  <c r="B268" i="23"/>
  <c r="B263" i="23"/>
  <c r="B262" i="23"/>
  <c r="B261" i="23"/>
  <c r="B260" i="23"/>
  <c r="B259" i="23"/>
  <c r="B258" i="23"/>
  <c r="B257" i="23"/>
  <c r="B256" i="23"/>
  <c r="B255" i="23"/>
  <c r="B254" i="23"/>
  <c r="B253" i="23"/>
  <c r="B252" i="23"/>
  <c r="B251" i="23"/>
  <c r="B250" i="23"/>
  <c r="B249" i="23"/>
  <c r="B248" i="23"/>
  <c r="B247" i="23"/>
  <c r="B246" i="23"/>
  <c r="B245" i="23"/>
  <c r="B244" i="23"/>
  <c r="B243" i="23"/>
  <c r="B238" i="23"/>
  <c r="B237" i="23"/>
  <c r="B236" i="23"/>
  <c r="B235" i="23"/>
  <c r="B234" i="23"/>
  <c r="B233" i="23"/>
  <c r="B232" i="23"/>
  <c r="B231" i="23"/>
  <c r="B230" i="23"/>
  <c r="B229" i="23"/>
  <c r="B228" i="23"/>
  <c r="B227" i="23"/>
  <c r="B226" i="23"/>
  <c r="B225" i="23"/>
  <c r="B224" i="23"/>
  <c r="B223" i="23"/>
  <c r="B222" i="23"/>
  <c r="B221" i="23"/>
  <c r="B220" i="23"/>
  <c r="B219" i="23"/>
  <c r="B218" i="23"/>
  <c r="B213" i="23"/>
  <c r="B212" i="23"/>
  <c r="B211" i="23"/>
  <c r="B210" i="23"/>
  <c r="B209" i="23"/>
  <c r="B208" i="23"/>
  <c r="B207" i="23"/>
  <c r="B206" i="23"/>
  <c r="B205" i="23"/>
  <c r="B204" i="23"/>
  <c r="B203" i="23"/>
  <c r="B202" i="23"/>
  <c r="B201" i="23"/>
  <c r="B200" i="23"/>
  <c r="B199" i="23"/>
  <c r="B198" i="23"/>
  <c r="B197" i="23"/>
  <c r="B196" i="23"/>
  <c r="B195" i="23"/>
  <c r="B194" i="23"/>
  <c r="B193" i="23"/>
  <c r="B188" i="23"/>
  <c r="B187" i="23"/>
  <c r="B186" i="23"/>
  <c r="B185" i="23"/>
  <c r="B184" i="23"/>
  <c r="B183" i="23"/>
  <c r="B182" i="23"/>
  <c r="B181" i="23"/>
  <c r="B180" i="23"/>
  <c r="B179" i="23"/>
  <c r="B178" i="23"/>
  <c r="B177" i="23"/>
  <c r="B176" i="23"/>
  <c r="B175" i="23"/>
  <c r="B174" i="23"/>
  <c r="B173" i="23"/>
  <c r="B172" i="23"/>
  <c r="B171" i="23"/>
  <c r="B170" i="23"/>
  <c r="B169" i="23"/>
  <c r="B168" i="23"/>
  <c r="H163" i="23"/>
  <c r="G163" i="23"/>
  <c r="F163" i="23"/>
  <c r="E163" i="23"/>
  <c r="D163" i="23"/>
  <c r="C163" i="23"/>
  <c r="B163" i="23"/>
  <c r="I162" i="23"/>
  <c r="B162" i="23"/>
  <c r="I161" i="23"/>
  <c r="B161" i="23"/>
  <c r="I160" i="23"/>
  <c r="B160" i="23"/>
  <c r="I159" i="23"/>
  <c r="B159" i="23"/>
  <c r="I158" i="23"/>
  <c r="B158" i="23"/>
  <c r="I157" i="23"/>
  <c r="B157" i="23"/>
  <c r="I156" i="23"/>
  <c r="B156" i="23"/>
  <c r="I155" i="23"/>
  <c r="B155" i="23"/>
  <c r="I154" i="23"/>
  <c r="B154" i="23"/>
  <c r="I153" i="23"/>
  <c r="B153" i="23"/>
  <c r="I152" i="23"/>
  <c r="B152" i="23"/>
  <c r="I151" i="23"/>
  <c r="B151" i="23"/>
  <c r="I150" i="23"/>
  <c r="B150" i="23"/>
  <c r="I149" i="23"/>
  <c r="B149" i="23"/>
  <c r="I148" i="23"/>
  <c r="B148" i="23"/>
  <c r="I147" i="23"/>
  <c r="B147" i="23"/>
  <c r="I146" i="23"/>
  <c r="B146" i="23"/>
  <c r="I145" i="23"/>
  <c r="B145" i="23"/>
  <c r="I144" i="23"/>
  <c r="B144" i="23"/>
  <c r="I143" i="23"/>
  <c r="B143" i="23"/>
  <c r="H141" i="23"/>
  <c r="I140" i="23" s="1"/>
  <c r="B136" i="23"/>
  <c r="B135" i="23"/>
  <c r="B134" i="23"/>
  <c r="B133" i="23"/>
  <c r="B132" i="23"/>
  <c r="B131" i="23"/>
  <c r="B130" i="23"/>
  <c r="B129" i="23"/>
  <c r="B128" i="23"/>
  <c r="B127" i="23"/>
  <c r="B126" i="23"/>
  <c r="B125" i="23"/>
  <c r="B124" i="23"/>
  <c r="B123" i="23"/>
  <c r="B122" i="23"/>
  <c r="B121" i="23"/>
  <c r="B120" i="23"/>
  <c r="B119" i="23"/>
  <c r="B118" i="23"/>
  <c r="B117" i="23"/>
  <c r="B116" i="23"/>
  <c r="G111" i="23"/>
  <c r="F111" i="23"/>
  <c r="E111" i="23"/>
  <c r="D111" i="23"/>
  <c r="C111" i="23"/>
  <c r="B111" i="23"/>
  <c r="H110" i="23"/>
  <c r="B110" i="23"/>
  <c r="H109" i="23"/>
  <c r="B109" i="23"/>
  <c r="H108" i="23"/>
  <c r="B108" i="23"/>
  <c r="H107" i="23"/>
  <c r="B107" i="23"/>
  <c r="H106" i="23"/>
  <c r="B106" i="23"/>
  <c r="H105" i="23"/>
  <c r="B105" i="23"/>
  <c r="H104" i="23"/>
  <c r="B104" i="23"/>
  <c r="H103" i="23"/>
  <c r="B103" i="23"/>
  <c r="H102" i="23"/>
  <c r="B102" i="23"/>
  <c r="H101" i="23"/>
  <c r="B101" i="23"/>
  <c r="H100" i="23"/>
  <c r="B100" i="23"/>
  <c r="H99" i="23"/>
  <c r="B99" i="23"/>
  <c r="H98" i="23"/>
  <c r="B98" i="23"/>
  <c r="H97" i="23"/>
  <c r="B97" i="23"/>
  <c r="H96" i="23"/>
  <c r="B96" i="23"/>
  <c r="H95" i="23"/>
  <c r="B95" i="23"/>
  <c r="H94" i="23"/>
  <c r="B94" i="23"/>
  <c r="H93" i="23"/>
  <c r="B93" i="23"/>
  <c r="H92" i="23"/>
  <c r="B92" i="23"/>
  <c r="H91" i="23"/>
  <c r="B91" i="23"/>
  <c r="B81" i="23"/>
  <c r="G135" i="23"/>
  <c r="E135" i="23"/>
  <c r="C135" i="23"/>
  <c r="B80" i="23"/>
  <c r="F134" i="23"/>
  <c r="D134" i="23"/>
  <c r="B79" i="23"/>
  <c r="G133" i="23"/>
  <c r="E133" i="23"/>
  <c r="C133" i="23"/>
  <c r="B78" i="23"/>
  <c r="F132" i="23"/>
  <c r="D132" i="23"/>
  <c r="B77" i="23"/>
  <c r="G131" i="23"/>
  <c r="E131" i="23"/>
  <c r="C131" i="23"/>
  <c r="B76" i="23"/>
  <c r="F130" i="23"/>
  <c r="D130" i="23"/>
  <c r="B75" i="23"/>
  <c r="G129" i="23"/>
  <c r="E129" i="23"/>
  <c r="C129" i="23"/>
  <c r="B74" i="23"/>
  <c r="F128" i="23"/>
  <c r="D128" i="23"/>
  <c r="B73" i="23"/>
  <c r="G127" i="23"/>
  <c r="E127" i="23"/>
  <c r="C127" i="23"/>
  <c r="B72" i="23"/>
  <c r="F126" i="23"/>
  <c r="D126" i="23"/>
  <c r="B71" i="23"/>
  <c r="G125" i="23"/>
  <c r="E125" i="23"/>
  <c r="C125" i="23"/>
  <c r="B70" i="23"/>
  <c r="F124" i="23"/>
  <c r="D124" i="23"/>
  <c r="B69" i="23"/>
  <c r="G123" i="23"/>
  <c r="E123" i="23"/>
  <c r="C123" i="23"/>
  <c r="B68" i="23"/>
  <c r="F122" i="23"/>
  <c r="D122" i="23"/>
  <c r="B67" i="23"/>
  <c r="G121" i="23"/>
  <c r="E121" i="23"/>
  <c r="C121" i="23"/>
  <c r="B66" i="23"/>
  <c r="F120" i="23"/>
  <c r="D120" i="23"/>
  <c r="B65" i="23"/>
  <c r="G119" i="23"/>
  <c r="E119" i="23"/>
  <c r="C119" i="23"/>
  <c r="B64" i="23"/>
  <c r="F118" i="23"/>
  <c r="D118" i="23"/>
  <c r="B63" i="23"/>
  <c r="G117" i="23"/>
  <c r="E117" i="23"/>
  <c r="C117" i="23"/>
  <c r="B62" i="23"/>
  <c r="F116" i="23"/>
  <c r="D116" i="23"/>
  <c r="B61" i="23"/>
  <c r="H17" i="23"/>
  <c r="H215" i="23" s="1"/>
  <c r="H15" i="23"/>
  <c r="H190" i="23" s="1"/>
  <c r="B363" i="22"/>
  <c r="B362" i="22"/>
  <c r="B361" i="22"/>
  <c r="B360" i="22"/>
  <c r="B359" i="22"/>
  <c r="B358" i="22"/>
  <c r="B357" i="22"/>
  <c r="B356" i="22"/>
  <c r="B355" i="22"/>
  <c r="B354" i="22"/>
  <c r="B353" i="22"/>
  <c r="B352" i="22"/>
  <c r="B351" i="22"/>
  <c r="B350" i="22"/>
  <c r="B349" i="22"/>
  <c r="B348" i="22"/>
  <c r="B347" i="22"/>
  <c r="B346" i="22"/>
  <c r="B345" i="22"/>
  <c r="B344" i="22"/>
  <c r="B343" i="22"/>
  <c r="B338" i="22"/>
  <c r="B337" i="22"/>
  <c r="B336" i="22"/>
  <c r="B335" i="22"/>
  <c r="B334" i="22"/>
  <c r="B333" i="22"/>
  <c r="B332" i="22"/>
  <c r="B331" i="22"/>
  <c r="B330" i="22"/>
  <c r="B329" i="22"/>
  <c r="B328" i="22"/>
  <c r="B327" i="22"/>
  <c r="B326" i="22"/>
  <c r="B325" i="22"/>
  <c r="B324" i="22"/>
  <c r="B323" i="22"/>
  <c r="B322" i="22"/>
  <c r="B321" i="22"/>
  <c r="B320" i="22"/>
  <c r="B319" i="22"/>
  <c r="B318" i="22"/>
  <c r="B313" i="22"/>
  <c r="B312" i="22"/>
  <c r="B311" i="22"/>
  <c r="B310" i="22"/>
  <c r="B309" i="22"/>
  <c r="B308" i="22"/>
  <c r="B307" i="22"/>
  <c r="B306" i="22"/>
  <c r="B305" i="22"/>
  <c r="B304" i="22"/>
  <c r="B303" i="22"/>
  <c r="B302" i="22"/>
  <c r="B301" i="22"/>
  <c r="B300" i="22"/>
  <c r="B299" i="22"/>
  <c r="B298" i="22"/>
  <c r="B297" i="22"/>
  <c r="B296" i="22"/>
  <c r="B295" i="22"/>
  <c r="B294" i="22"/>
  <c r="B293" i="22"/>
  <c r="B288" i="22"/>
  <c r="B287" i="22"/>
  <c r="B286" i="22"/>
  <c r="B285" i="22"/>
  <c r="B284" i="22"/>
  <c r="B283" i="22"/>
  <c r="B282" i="22"/>
  <c r="B281" i="22"/>
  <c r="B280" i="22"/>
  <c r="B279" i="22"/>
  <c r="B278" i="22"/>
  <c r="B277" i="22"/>
  <c r="B276" i="22"/>
  <c r="B275" i="22"/>
  <c r="B274" i="22"/>
  <c r="B273" i="22"/>
  <c r="B272" i="22"/>
  <c r="B271" i="22"/>
  <c r="B270" i="22"/>
  <c r="B269" i="22"/>
  <c r="B268" i="22"/>
  <c r="B263" i="22"/>
  <c r="B262" i="22"/>
  <c r="B261" i="22"/>
  <c r="B260" i="22"/>
  <c r="B259" i="22"/>
  <c r="B258" i="22"/>
  <c r="B257" i="22"/>
  <c r="B256" i="22"/>
  <c r="B255" i="22"/>
  <c r="B254" i="22"/>
  <c r="B253" i="22"/>
  <c r="B252" i="22"/>
  <c r="B251" i="22"/>
  <c r="B250" i="22"/>
  <c r="B249" i="22"/>
  <c r="B248" i="22"/>
  <c r="B247" i="22"/>
  <c r="B246" i="22"/>
  <c r="B245" i="22"/>
  <c r="B244" i="22"/>
  <c r="B243" i="22"/>
  <c r="B238" i="22"/>
  <c r="B237" i="22"/>
  <c r="B236" i="22"/>
  <c r="B235" i="22"/>
  <c r="B234" i="22"/>
  <c r="B233" i="22"/>
  <c r="B232" i="22"/>
  <c r="B231" i="22"/>
  <c r="B230" i="22"/>
  <c r="B229" i="22"/>
  <c r="B228" i="22"/>
  <c r="B227" i="22"/>
  <c r="B226" i="22"/>
  <c r="B225" i="22"/>
  <c r="B224" i="22"/>
  <c r="B223" i="22"/>
  <c r="B222" i="22"/>
  <c r="B221" i="22"/>
  <c r="B220" i="22"/>
  <c r="B219" i="22"/>
  <c r="B218" i="22"/>
  <c r="B213" i="22"/>
  <c r="B212" i="22"/>
  <c r="B211" i="22"/>
  <c r="B210" i="22"/>
  <c r="B209" i="22"/>
  <c r="B208" i="22"/>
  <c r="B207" i="22"/>
  <c r="B206" i="22"/>
  <c r="B205" i="22"/>
  <c r="B204" i="22"/>
  <c r="B203" i="22"/>
  <c r="B202" i="22"/>
  <c r="B201" i="22"/>
  <c r="B200" i="22"/>
  <c r="B199" i="22"/>
  <c r="B198" i="22"/>
  <c r="B197" i="22"/>
  <c r="B196" i="22"/>
  <c r="B195" i="22"/>
  <c r="B194" i="22"/>
  <c r="B193" i="22"/>
  <c r="B188" i="22"/>
  <c r="B187" i="22"/>
  <c r="B186" i="22"/>
  <c r="B185" i="22"/>
  <c r="B184" i="22"/>
  <c r="B183" i="22"/>
  <c r="B182" i="22"/>
  <c r="B181" i="22"/>
  <c r="B180" i="22"/>
  <c r="B179" i="22"/>
  <c r="B178" i="22"/>
  <c r="B177" i="22"/>
  <c r="B176" i="22"/>
  <c r="B175" i="22"/>
  <c r="B174" i="22"/>
  <c r="B173" i="22"/>
  <c r="B172" i="22"/>
  <c r="B171" i="22"/>
  <c r="B170" i="22"/>
  <c r="B169" i="22"/>
  <c r="B168" i="22"/>
  <c r="H163" i="22"/>
  <c r="G163" i="22"/>
  <c r="F163" i="22"/>
  <c r="E163" i="22"/>
  <c r="D163" i="22"/>
  <c r="C163" i="22"/>
  <c r="B163" i="22"/>
  <c r="I162" i="22"/>
  <c r="B162" i="22"/>
  <c r="I161" i="22"/>
  <c r="B161" i="22"/>
  <c r="I160" i="22"/>
  <c r="B160" i="22"/>
  <c r="I159" i="22"/>
  <c r="B159" i="22"/>
  <c r="I158" i="22"/>
  <c r="B158" i="22"/>
  <c r="I157" i="22"/>
  <c r="B157" i="22"/>
  <c r="I156" i="22"/>
  <c r="B156" i="22"/>
  <c r="I155" i="22"/>
  <c r="B155" i="22"/>
  <c r="I154" i="22"/>
  <c r="B154" i="22"/>
  <c r="I153" i="22"/>
  <c r="B153" i="22"/>
  <c r="I152" i="22"/>
  <c r="B152" i="22"/>
  <c r="I151" i="22"/>
  <c r="B151" i="22"/>
  <c r="I150" i="22"/>
  <c r="B150" i="22"/>
  <c r="I149" i="22"/>
  <c r="B149" i="22"/>
  <c r="I148" i="22"/>
  <c r="B148" i="22"/>
  <c r="I147" i="22"/>
  <c r="B147" i="22"/>
  <c r="I146" i="22"/>
  <c r="B146" i="22"/>
  <c r="I145" i="22"/>
  <c r="B145" i="22"/>
  <c r="I144" i="22"/>
  <c r="B144" i="22"/>
  <c r="I143" i="22"/>
  <c r="B143" i="22"/>
  <c r="H141" i="22"/>
  <c r="I140" i="22" s="1"/>
  <c r="B136" i="22"/>
  <c r="B135" i="22"/>
  <c r="B134" i="22"/>
  <c r="B133" i="22"/>
  <c r="B132" i="22"/>
  <c r="B131" i="22"/>
  <c r="B130" i="22"/>
  <c r="B129" i="22"/>
  <c r="B128" i="22"/>
  <c r="B127" i="22"/>
  <c r="B126" i="22"/>
  <c r="B125" i="22"/>
  <c r="B124" i="22"/>
  <c r="B123" i="22"/>
  <c r="B122" i="22"/>
  <c r="B121" i="22"/>
  <c r="B120" i="22"/>
  <c r="B119" i="22"/>
  <c r="B118" i="22"/>
  <c r="B117" i="22"/>
  <c r="B116" i="22"/>
  <c r="G111" i="22"/>
  <c r="F111" i="22"/>
  <c r="E111" i="22"/>
  <c r="D111" i="22"/>
  <c r="C111" i="22"/>
  <c r="B111" i="22"/>
  <c r="H110" i="22"/>
  <c r="B110" i="22"/>
  <c r="H109" i="22"/>
  <c r="B109" i="22"/>
  <c r="H108" i="22"/>
  <c r="B108" i="22"/>
  <c r="H107" i="22"/>
  <c r="B107" i="22"/>
  <c r="H106" i="22"/>
  <c r="B106" i="22"/>
  <c r="H105" i="22"/>
  <c r="B105" i="22"/>
  <c r="H104" i="22"/>
  <c r="B104" i="22"/>
  <c r="H103" i="22"/>
  <c r="B103" i="22"/>
  <c r="H102" i="22"/>
  <c r="B102" i="22"/>
  <c r="H101" i="22"/>
  <c r="B101" i="22"/>
  <c r="H100" i="22"/>
  <c r="B100" i="22"/>
  <c r="H99" i="22"/>
  <c r="B99" i="22"/>
  <c r="H98" i="22"/>
  <c r="B98" i="22"/>
  <c r="H97" i="22"/>
  <c r="B97" i="22"/>
  <c r="H96" i="22"/>
  <c r="B96" i="22"/>
  <c r="H95" i="22"/>
  <c r="B95" i="22"/>
  <c r="H94" i="22"/>
  <c r="B94" i="22"/>
  <c r="H93" i="22"/>
  <c r="B93" i="22"/>
  <c r="H92" i="22"/>
  <c r="B92" i="22"/>
  <c r="H91" i="22"/>
  <c r="B91" i="22"/>
  <c r="B81" i="22"/>
  <c r="F135" i="22"/>
  <c r="D135" i="22"/>
  <c r="B80" i="22"/>
  <c r="G134" i="22"/>
  <c r="E134" i="22"/>
  <c r="C134" i="22"/>
  <c r="B79" i="22"/>
  <c r="F133" i="22"/>
  <c r="D133" i="22"/>
  <c r="B78" i="22"/>
  <c r="G132" i="22"/>
  <c r="E132" i="22"/>
  <c r="C132" i="22"/>
  <c r="B77" i="22"/>
  <c r="F131" i="22"/>
  <c r="D131" i="22"/>
  <c r="B76" i="22"/>
  <c r="G130" i="22"/>
  <c r="E130" i="22"/>
  <c r="C130" i="22"/>
  <c r="B75" i="22"/>
  <c r="F129" i="22"/>
  <c r="D129" i="22"/>
  <c r="B74" i="22"/>
  <c r="G128" i="22"/>
  <c r="E128" i="22"/>
  <c r="C128" i="22"/>
  <c r="B73" i="22"/>
  <c r="F127" i="22"/>
  <c r="D127" i="22"/>
  <c r="B72" i="22"/>
  <c r="G126" i="22"/>
  <c r="E126" i="22"/>
  <c r="C126" i="22"/>
  <c r="B71" i="22"/>
  <c r="F125" i="22"/>
  <c r="D125" i="22"/>
  <c r="B70" i="22"/>
  <c r="G124" i="22"/>
  <c r="E124" i="22"/>
  <c r="C124" i="22"/>
  <c r="B69" i="22"/>
  <c r="F123" i="22"/>
  <c r="D123" i="22"/>
  <c r="B68" i="22"/>
  <c r="G122" i="22"/>
  <c r="E122" i="22"/>
  <c r="C122" i="22"/>
  <c r="B67" i="22"/>
  <c r="F121" i="22"/>
  <c r="D121" i="22"/>
  <c r="B66" i="22"/>
  <c r="G120" i="22"/>
  <c r="E120" i="22"/>
  <c r="C120" i="22"/>
  <c r="B65" i="22"/>
  <c r="F119" i="22"/>
  <c r="D119" i="22"/>
  <c r="B64" i="22"/>
  <c r="G118" i="22"/>
  <c r="E118" i="22"/>
  <c r="C118" i="22"/>
  <c r="B63" i="22"/>
  <c r="F117" i="22"/>
  <c r="D117" i="22"/>
  <c r="B62" i="22"/>
  <c r="G116" i="22"/>
  <c r="E116" i="22"/>
  <c r="C116" i="22"/>
  <c r="B61" i="22"/>
  <c r="H16" i="22"/>
  <c r="H240" i="22" s="1"/>
  <c r="H14" i="22"/>
  <c r="B363" i="21"/>
  <c r="B362" i="21"/>
  <c r="B361" i="21"/>
  <c r="B360" i="21"/>
  <c r="B359" i="21"/>
  <c r="B358" i="21"/>
  <c r="B357" i="21"/>
  <c r="B356" i="21"/>
  <c r="B355" i="21"/>
  <c r="B354" i="21"/>
  <c r="B353" i="21"/>
  <c r="B352" i="21"/>
  <c r="B351" i="21"/>
  <c r="B350" i="21"/>
  <c r="B349" i="21"/>
  <c r="B348" i="21"/>
  <c r="B347" i="21"/>
  <c r="B346" i="21"/>
  <c r="B345" i="21"/>
  <c r="B344" i="21"/>
  <c r="B343" i="21"/>
  <c r="B338" i="21"/>
  <c r="B337" i="21"/>
  <c r="B336" i="21"/>
  <c r="B335" i="21"/>
  <c r="B334" i="21"/>
  <c r="B333" i="21"/>
  <c r="B332" i="21"/>
  <c r="B331" i="21"/>
  <c r="B330" i="21"/>
  <c r="B329" i="21"/>
  <c r="B328" i="21"/>
  <c r="B327" i="21"/>
  <c r="B326" i="21"/>
  <c r="B325" i="21"/>
  <c r="B324" i="21"/>
  <c r="B323" i="21"/>
  <c r="B322" i="21"/>
  <c r="B321" i="21"/>
  <c r="B320" i="21"/>
  <c r="B319" i="21"/>
  <c r="B318" i="21"/>
  <c r="B313" i="21"/>
  <c r="B312" i="21"/>
  <c r="B311" i="21"/>
  <c r="B310" i="21"/>
  <c r="B309" i="21"/>
  <c r="B308" i="21"/>
  <c r="B307" i="21"/>
  <c r="B306" i="21"/>
  <c r="B305" i="21"/>
  <c r="B304" i="21"/>
  <c r="B303" i="21"/>
  <c r="B302" i="21"/>
  <c r="B301" i="21"/>
  <c r="B300" i="21"/>
  <c r="B299" i="21"/>
  <c r="B298" i="21"/>
  <c r="B297" i="21"/>
  <c r="B296" i="21"/>
  <c r="B295" i="21"/>
  <c r="B294" i="21"/>
  <c r="B293" i="21"/>
  <c r="B288" i="21"/>
  <c r="B287" i="21"/>
  <c r="B286" i="21"/>
  <c r="B285" i="21"/>
  <c r="B284" i="21"/>
  <c r="B283" i="21"/>
  <c r="B282" i="21"/>
  <c r="B281" i="21"/>
  <c r="B280" i="21"/>
  <c r="B279" i="21"/>
  <c r="B278" i="21"/>
  <c r="B277" i="21"/>
  <c r="B276" i="21"/>
  <c r="B275" i="21"/>
  <c r="B274" i="21"/>
  <c r="B273" i="21"/>
  <c r="B272" i="21"/>
  <c r="B271" i="21"/>
  <c r="B270" i="21"/>
  <c r="B269" i="21"/>
  <c r="B268" i="21"/>
  <c r="B263" i="21"/>
  <c r="B262" i="21"/>
  <c r="B261" i="21"/>
  <c r="B260" i="21"/>
  <c r="B259" i="21"/>
  <c r="B258" i="21"/>
  <c r="B257" i="21"/>
  <c r="B256" i="21"/>
  <c r="B255" i="21"/>
  <c r="B254" i="21"/>
  <c r="B253" i="21"/>
  <c r="B252" i="21"/>
  <c r="B251" i="21"/>
  <c r="B250" i="21"/>
  <c r="B249" i="21"/>
  <c r="B248" i="21"/>
  <c r="B247" i="21"/>
  <c r="B246" i="21"/>
  <c r="B245" i="21"/>
  <c r="B244" i="21"/>
  <c r="B243" i="21"/>
  <c r="B238" i="21"/>
  <c r="B237" i="21"/>
  <c r="B236" i="21"/>
  <c r="B235" i="21"/>
  <c r="B234" i="21"/>
  <c r="B233" i="21"/>
  <c r="B232" i="21"/>
  <c r="B231" i="21"/>
  <c r="B230" i="21"/>
  <c r="B229" i="21"/>
  <c r="B228" i="21"/>
  <c r="B227" i="21"/>
  <c r="B226" i="21"/>
  <c r="B225" i="21"/>
  <c r="B224" i="21"/>
  <c r="B223" i="21"/>
  <c r="B222" i="21"/>
  <c r="B221" i="21"/>
  <c r="B220" i="21"/>
  <c r="B219" i="21"/>
  <c r="B218" i="21"/>
  <c r="B213" i="21"/>
  <c r="B212" i="21"/>
  <c r="B211" i="21"/>
  <c r="B210" i="21"/>
  <c r="B209" i="21"/>
  <c r="B208" i="21"/>
  <c r="B207" i="21"/>
  <c r="B206" i="21"/>
  <c r="B205" i="21"/>
  <c r="B204" i="21"/>
  <c r="B203" i="21"/>
  <c r="B202" i="21"/>
  <c r="B201" i="21"/>
  <c r="B200" i="21"/>
  <c r="B199" i="21"/>
  <c r="B198" i="21"/>
  <c r="B197" i="21"/>
  <c r="B196" i="21"/>
  <c r="B195" i="21"/>
  <c r="B194" i="21"/>
  <c r="B193" i="21"/>
  <c r="B188" i="21"/>
  <c r="B187" i="21"/>
  <c r="B186" i="21"/>
  <c r="B185" i="21"/>
  <c r="B184" i="21"/>
  <c r="B183" i="21"/>
  <c r="B182" i="21"/>
  <c r="B181" i="21"/>
  <c r="B180" i="21"/>
  <c r="B179" i="21"/>
  <c r="B178" i="21"/>
  <c r="B177" i="21"/>
  <c r="B176" i="21"/>
  <c r="B175" i="21"/>
  <c r="B174" i="21"/>
  <c r="B173" i="21"/>
  <c r="B172" i="21"/>
  <c r="B171" i="21"/>
  <c r="B170" i="21"/>
  <c r="B169" i="21"/>
  <c r="B168" i="21"/>
  <c r="H163" i="21"/>
  <c r="G163" i="21"/>
  <c r="F163" i="21"/>
  <c r="E163" i="21"/>
  <c r="D163" i="21"/>
  <c r="C163" i="21"/>
  <c r="B163" i="21"/>
  <c r="I162" i="21"/>
  <c r="B162" i="21"/>
  <c r="I161" i="21"/>
  <c r="B161" i="21"/>
  <c r="I160" i="21"/>
  <c r="B160" i="21"/>
  <c r="I159" i="21"/>
  <c r="B159" i="21"/>
  <c r="I158" i="21"/>
  <c r="B158" i="21"/>
  <c r="I157" i="21"/>
  <c r="B157" i="21"/>
  <c r="I156" i="21"/>
  <c r="B156" i="21"/>
  <c r="I155" i="21"/>
  <c r="B155" i="21"/>
  <c r="I154" i="21"/>
  <c r="B154" i="21"/>
  <c r="I153" i="21"/>
  <c r="B153" i="21"/>
  <c r="I152" i="21"/>
  <c r="B152" i="21"/>
  <c r="I151" i="21"/>
  <c r="B151" i="21"/>
  <c r="I150" i="21"/>
  <c r="B150" i="21"/>
  <c r="I149" i="21"/>
  <c r="B149" i="21"/>
  <c r="I148" i="21"/>
  <c r="B148" i="21"/>
  <c r="I147" i="21"/>
  <c r="B147" i="21"/>
  <c r="I146" i="21"/>
  <c r="B146" i="21"/>
  <c r="I145" i="21"/>
  <c r="B145" i="21"/>
  <c r="I144" i="21"/>
  <c r="B144" i="21"/>
  <c r="I143" i="21"/>
  <c r="B143" i="21"/>
  <c r="H141" i="21"/>
  <c r="I140" i="21" s="1"/>
  <c r="B136" i="21"/>
  <c r="B135" i="21"/>
  <c r="B134" i="21"/>
  <c r="B133" i="21"/>
  <c r="B132" i="21"/>
  <c r="B131" i="21"/>
  <c r="B130" i="21"/>
  <c r="B129" i="21"/>
  <c r="B128" i="21"/>
  <c r="B127" i="21"/>
  <c r="B126" i="21"/>
  <c r="B125" i="21"/>
  <c r="B124" i="21"/>
  <c r="B123" i="21"/>
  <c r="B122" i="21"/>
  <c r="B121" i="21"/>
  <c r="B120" i="21"/>
  <c r="B119" i="21"/>
  <c r="B118" i="21"/>
  <c r="B117" i="21"/>
  <c r="B116" i="21"/>
  <c r="G111" i="21"/>
  <c r="F111" i="21"/>
  <c r="E111" i="21"/>
  <c r="D111" i="21"/>
  <c r="C111" i="21"/>
  <c r="B111" i="21"/>
  <c r="H110" i="21"/>
  <c r="B110" i="21"/>
  <c r="H109" i="21"/>
  <c r="B109" i="21"/>
  <c r="H108" i="21"/>
  <c r="B108" i="21"/>
  <c r="H107" i="21"/>
  <c r="B107" i="21"/>
  <c r="H106" i="21"/>
  <c r="B106" i="21"/>
  <c r="H105" i="21"/>
  <c r="B105" i="21"/>
  <c r="H104" i="21"/>
  <c r="B104" i="21"/>
  <c r="H103" i="21"/>
  <c r="B103" i="21"/>
  <c r="H102" i="21"/>
  <c r="B102" i="21"/>
  <c r="H101" i="21"/>
  <c r="B101" i="21"/>
  <c r="H100" i="21"/>
  <c r="B100" i="21"/>
  <c r="H99" i="21"/>
  <c r="B99" i="21"/>
  <c r="H98" i="21"/>
  <c r="B98" i="21"/>
  <c r="H97" i="21"/>
  <c r="B97" i="21"/>
  <c r="H96" i="21"/>
  <c r="B96" i="21"/>
  <c r="H95" i="21"/>
  <c r="B95" i="21"/>
  <c r="H94" i="21"/>
  <c r="B94" i="21"/>
  <c r="H93" i="21"/>
  <c r="B93" i="21"/>
  <c r="H92" i="21"/>
  <c r="B92" i="21"/>
  <c r="H91" i="21"/>
  <c r="B91" i="21"/>
  <c r="B81" i="21"/>
  <c r="G135" i="21"/>
  <c r="E135" i="21"/>
  <c r="C135" i="21"/>
  <c r="B80" i="21"/>
  <c r="F134" i="21"/>
  <c r="D134" i="21"/>
  <c r="B79" i="21"/>
  <c r="G133" i="21"/>
  <c r="E133" i="21"/>
  <c r="C133" i="21"/>
  <c r="B78" i="21"/>
  <c r="F132" i="21"/>
  <c r="D132" i="21"/>
  <c r="B77" i="21"/>
  <c r="G131" i="21"/>
  <c r="E131" i="21"/>
  <c r="C131" i="21"/>
  <c r="B76" i="21"/>
  <c r="F130" i="21"/>
  <c r="D130" i="21"/>
  <c r="B75" i="21"/>
  <c r="G129" i="21"/>
  <c r="E129" i="21"/>
  <c r="C129" i="21"/>
  <c r="B74" i="21"/>
  <c r="F128" i="21"/>
  <c r="D128" i="21"/>
  <c r="B73" i="21"/>
  <c r="G127" i="21"/>
  <c r="E127" i="21"/>
  <c r="C127" i="21"/>
  <c r="B72" i="21"/>
  <c r="F126" i="21"/>
  <c r="D126" i="21"/>
  <c r="B71" i="21"/>
  <c r="G125" i="21"/>
  <c r="E125" i="21"/>
  <c r="C125" i="21"/>
  <c r="B70" i="21"/>
  <c r="F124" i="21"/>
  <c r="D124" i="21"/>
  <c r="B69" i="21"/>
  <c r="G123" i="21"/>
  <c r="E123" i="21"/>
  <c r="C123" i="21"/>
  <c r="B68" i="21"/>
  <c r="F122" i="21"/>
  <c r="D122" i="21"/>
  <c r="B67" i="21"/>
  <c r="G121" i="21"/>
  <c r="E121" i="21"/>
  <c r="C121" i="21"/>
  <c r="B66" i="21"/>
  <c r="F120" i="21"/>
  <c r="D120" i="21"/>
  <c r="B65" i="21"/>
  <c r="G119" i="21"/>
  <c r="E119" i="21"/>
  <c r="C119" i="21"/>
  <c r="B64" i="21"/>
  <c r="F118" i="21"/>
  <c r="D118" i="21"/>
  <c r="B63" i="21"/>
  <c r="G117" i="21"/>
  <c r="E117" i="21"/>
  <c r="C117" i="21"/>
  <c r="B62" i="21"/>
  <c r="F116" i="21"/>
  <c r="D116" i="21"/>
  <c r="B61" i="21"/>
  <c r="H17" i="21"/>
  <c r="H215" i="21" s="1"/>
  <c r="H15" i="21"/>
  <c r="H190" i="21" s="1"/>
  <c r="B363" i="20"/>
  <c r="B362" i="20"/>
  <c r="B361" i="20"/>
  <c r="B360" i="20"/>
  <c r="B359" i="20"/>
  <c r="B358" i="20"/>
  <c r="B357" i="20"/>
  <c r="B356" i="20"/>
  <c r="B355" i="20"/>
  <c r="B354" i="20"/>
  <c r="B353" i="20"/>
  <c r="B352" i="20"/>
  <c r="B351" i="20"/>
  <c r="B350" i="20"/>
  <c r="B349" i="20"/>
  <c r="B348" i="20"/>
  <c r="B347" i="20"/>
  <c r="B346" i="20"/>
  <c r="B345" i="20"/>
  <c r="B344" i="20"/>
  <c r="B343" i="20"/>
  <c r="B338" i="20"/>
  <c r="B337" i="20"/>
  <c r="B336" i="20"/>
  <c r="B335" i="20"/>
  <c r="B334" i="20"/>
  <c r="B333" i="20"/>
  <c r="B332" i="20"/>
  <c r="B331" i="20"/>
  <c r="B330" i="20"/>
  <c r="B329" i="20"/>
  <c r="B328" i="20"/>
  <c r="B327" i="20"/>
  <c r="B326" i="20"/>
  <c r="B325" i="20"/>
  <c r="B324" i="20"/>
  <c r="B323" i="20"/>
  <c r="B322" i="20"/>
  <c r="B321" i="20"/>
  <c r="B320" i="20"/>
  <c r="B319" i="20"/>
  <c r="B318" i="20"/>
  <c r="B313" i="20"/>
  <c r="B312" i="20"/>
  <c r="B311" i="20"/>
  <c r="B310" i="20"/>
  <c r="B309" i="20"/>
  <c r="B308" i="20"/>
  <c r="B307" i="20"/>
  <c r="B306" i="20"/>
  <c r="B305" i="20"/>
  <c r="B304" i="20"/>
  <c r="B303" i="20"/>
  <c r="B302" i="20"/>
  <c r="B301" i="20"/>
  <c r="B300" i="20"/>
  <c r="B299" i="20"/>
  <c r="B298" i="20"/>
  <c r="B297" i="20"/>
  <c r="B296" i="20"/>
  <c r="B295" i="20"/>
  <c r="B294" i="20"/>
  <c r="B293" i="20"/>
  <c r="B288" i="20"/>
  <c r="B287" i="20"/>
  <c r="B286" i="20"/>
  <c r="B285" i="20"/>
  <c r="B284" i="20"/>
  <c r="B283" i="20"/>
  <c r="B282" i="20"/>
  <c r="B281" i="20"/>
  <c r="B280" i="20"/>
  <c r="B279" i="20"/>
  <c r="B278" i="20"/>
  <c r="B277" i="20"/>
  <c r="B276" i="20"/>
  <c r="B275" i="20"/>
  <c r="B274" i="20"/>
  <c r="B273" i="20"/>
  <c r="B272" i="20"/>
  <c r="B271" i="20"/>
  <c r="B270" i="20"/>
  <c r="B269" i="20"/>
  <c r="B268" i="20"/>
  <c r="B263" i="20"/>
  <c r="B262" i="20"/>
  <c r="B261" i="20"/>
  <c r="B260" i="20"/>
  <c r="B259" i="20"/>
  <c r="B258" i="20"/>
  <c r="B257" i="20"/>
  <c r="B256" i="20"/>
  <c r="B255" i="20"/>
  <c r="B254" i="20"/>
  <c r="B253" i="20"/>
  <c r="B252" i="20"/>
  <c r="B251" i="20"/>
  <c r="B250" i="20"/>
  <c r="B249" i="20"/>
  <c r="B248" i="20"/>
  <c r="B247" i="20"/>
  <c r="B246" i="20"/>
  <c r="B245" i="20"/>
  <c r="B244" i="20"/>
  <c r="B243" i="20"/>
  <c r="B238" i="20"/>
  <c r="B237" i="20"/>
  <c r="B236" i="20"/>
  <c r="B235" i="20"/>
  <c r="B234" i="20"/>
  <c r="B233" i="20"/>
  <c r="B232" i="20"/>
  <c r="B231" i="20"/>
  <c r="B230" i="20"/>
  <c r="B229" i="20"/>
  <c r="B228" i="20"/>
  <c r="B227" i="20"/>
  <c r="B226" i="20"/>
  <c r="B225" i="20"/>
  <c r="B224" i="20"/>
  <c r="B223" i="20"/>
  <c r="B222" i="20"/>
  <c r="B221" i="20"/>
  <c r="B220" i="20"/>
  <c r="B219" i="20"/>
  <c r="B218" i="20"/>
  <c r="B213" i="20"/>
  <c r="B212" i="20"/>
  <c r="B211" i="20"/>
  <c r="B210" i="20"/>
  <c r="B209" i="20"/>
  <c r="B208" i="20"/>
  <c r="B207" i="20"/>
  <c r="B206" i="20"/>
  <c r="B205" i="20"/>
  <c r="B204" i="20"/>
  <c r="B203" i="20"/>
  <c r="B202" i="20"/>
  <c r="B201" i="20"/>
  <c r="B200" i="20"/>
  <c r="B199" i="20"/>
  <c r="B198" i="20"/>
  <c r="B197" i="20"/>
  <c r="B196" i="20"/>
  <c r="B195" i="20"/>
  <c r="B194" i="20"/>
  <c r="B193" i="20"/>
  <c r="B188" i="20"/>
  <c r="B187" i="20"/>
  <c r="B186" i="20"/>
  <c r="B185" i="20"/>
  <c r="B184" i="20"/>
  <c r="B183" i="20"/>
  <c r="B182" i="20"/>
  <c r="B181" i="20"/>
  <c r="B180" i="20"/>
  <c r="B179" i="20"/>
  <c r="B178" i="20"/>
  <c r="B177" i="20"/>
  <c r="B176" i="20"/>
  <c r="B175" i="20"/>
  <c r="B174" i="20"/>
  <c r="B173" i="20"/>
  <c r="B172" i="20"/>
  <c r="B171" i="20"/>
  <c r="B170" i="20"/>
  <c r="B169" i="20"/>
  <c r="B168" i="20"/>
  <c r="H163" i="20"/>
  <c r="G163" i="20"/>
  <c r="F163" i="20"/>
  <c r="E163" i="20"/>
  <c r="D163" i="20"/>
  <c r="C163" i="20"/>
  <c r="B163" i="20"/>
  <c r="I162" i="20"/>
  <c r="B162" i="20"/>
  <c r="I161" i="20"/>
  <c r="B161" i="20"/>
  <c r="I160" i="20"/>
  <c r="B160" i="20"/>
  <c r="I159" i="20"/>
  <c r="B159" i="20"/>
  <c r="I158" i="20"/>
  <c r="B158" i="20"/>
  <c r="I157" i="20"/>
  <c r="B157" i="20"/>
  <c r="I156" i="20"/>
  <c r="B156" i="20"/>
  <c r="I155" i="20"/>
  <c r="B155" i="20"/>
  <c r="I154" i="20"/>
  <c r="B154" i="20"/>
  <c r="I153" i="20"/>
  <c r="B153" i="20"/>
  <c r="I152" i="20"/>
  <c r="B152" i="20"/>
  <c r="I151" i="20"/>
  <c r="B151" i="20"/>
  <c r="I150" i="20"/>
  <c r="B150" i="20"/>
  <c r="I149" i="20"/>
  <c r="B149" i="20"/>
  <c r="I148" i="20"/>
  <c r="B148" i="20"/>
  <c r="I147" i="20"/>
  <c r="B147" i="20"/>
  <c r="I146" i="20"/>
  <c r="B146" i="20"/>
  <c r="I145" i="20"/>
  <c r="B145" i="20"/>
  <c r="I144" i="20"/>
  <c r="B144" i="20"/>
  <c r="I143" i="20"/>
  <c r="B143" i="20"/>
  <c r="H141" i="20"/>
  <c r="I140" i="20" s="1"/>
  <c r="B136" i="20"/>
  <c r="B135" i="20"/>
  <c r="B134" i="20"/>
  <c r="B133" i="20"/>
  <c r="B132" i="20"/>
  <c r="B131" i="20"/>
  <c r="B130" i="20"/>
  <c r="B129" i="20"/>
  <c r="B128" i="20"/>
  <c r="B127" i="20"/>
  <c r="B126" i="20"/>
  <c r="B125" i="20"/>
  <c r="B124" i="20"/>
  <c r="B123" i="20"/>
  <c r="B122" i="20"/>
  <c r="B121" i="20"/>
  <c r="B120" i="20"/>
  <c r="B119" i="20"/>
  <c r="B118" i="20"/>
  <c r="B117" i="20"/>
  <c r="B116" i="20"/>
  <c r="G111" i="20"/>
  <c r="F111" i="20"/>
  <c r="E111" i="20"/>
  <c r="D111" i="20"/>
  <c r="C111" i="20"/>
  <c r="B111" i="20"/>
  <c r="H110" i="20"/>
  <c r="B110" i="20"/>
  <c r="H109" i="20"/>
  <c r="B109" i="20"/>
  <c r="H108" i="20"/>
  <c r="B108" i="20"/>
  <c r="H107" i="20"/>
  <c r="B107" i="20"/>
  <c r="H106" i="20"/>
  <c r="B106" i="20"/>
  <c r="H105" i="20"/>
  <c r="B105" i="20"/>
  <c r="H104" i="20"/>
  <c r="B104" i="20"/>
  <c r="H103" i="20"/>
  <c r="B103" i="20"/>
  <c r="H102" i="20"/>
  <c r="B102" i="20"/>
  <c r="H101" i="20"/>
  <c r="B101" i="20"/>
  <c r="H100" i="20"/>
  <c r="B100" i="20"/>
  <c r="H99" i="20"/>
  <c r="B99" i="20"/>
  <c r="H98" i="20"/>
  <c r="B98" i="20"/>
  <c r="H97" i="20"/>
  <c r="B97" i="20"/>
  <c r="H96" i="20"/>
  <c r="B96" i="20"/>
  <c r="H95" i="20"/>
  <c r="B95" i="20"/>
  <c r="H94" i="20"/>
  <c r="B94" i="20"/>
  <c r="H93" i="20"/>
  <c r="B93" i="20"/>
  <c r="H92" i="20"/>
  <c r="B92" i="20"/>
  <c r="H91" i="20"/>
  <c r="B91" i="20"/>
  <c r="B81" i="20"/>
  <c r="F135" i="20"/>
  <c r="D135" i="20"/>
  <c r="B80" i="20"/>
  <c r="G134" i="20"/>
  <c r="E134" i="20"/>
  <c r="B79" i="20"/>
  <c r="F133" i="20"/>
  <c r="D133" i="20"/>
  <c r="B78" i="20"/>
  <c r="G132" i="20"/>
  <c r="E132" i="20"/>
  <c r="B77" i="20"/>
  <c r="F131" i="20"/>
  <c r="D131" i="20"/>
  <c r="B76" i="20"/>
  <c r="G130" i="20"/>
  <c r="E130" i="20"/>
  <c r="B75" i="20"/>
  <c r="F129" i="20"/>
  <c r="D129" i="20"/>
  <c r="B74" i="20"/>
  <c r="G128" i="20"/>
  <c r="E128" i="20"/>
  <c r="B73" i="20"/>
  <c r="F127" i="20"/>
  <c r="D127" i="20"/>
  <c r="B72" i="20"/>
  <c r="G126" i="20"/>
  <c r="E126" i="20"/>
  <c r="B71" i="20"/>
  <c r="F125" i="20"/>
  <c r="D125" i="20"/>
  <c r="B70" i="20"/>
  <c r="G124" i="20"/>
  <c r="E124" i="20"/>
  <c r="B69" i="20"/>
  <c r="F123" i="20"/>
  <c r="D123" i="20"/>
  <c r="B68" i="20"/>
  <c r="G122" i="20"/>
  <c r="E122" i="20"/>
  <c r="B67" i="20"/>
  <c r="F121" i="20"/>
  <c r="D121" i="20"/>
  <c r="B66" i="20"/>
  <c r="G120" i="20"/>
  <c r="E120" i="20"/>
  <c r="B65" i="20"/>
  <c r="F119" i="20"/>
  <c r="D119" i="20"/>
  <c r="B64" i="20"/>
  <c r="G118" i="20"/>
  <c r="E118" i="20"/>
  <c r="B63" i="20"/>
  <c r="F117" i="20"/>
  <c r="D117" i="20"/>
  <c r="B62" i="20"/>
  <c r="G116" i="20"/>
  <c r="E116" i="20"/>
  <c r="B61" i="20"/>
  <c r="H16" i="20"/>
  <c r="H240" i="20" s="1"/>
  <c r="H14" i="20"/>
  <c r="B363" i="19"/>
  <c r="B362" i="19"/>
  <c r="B361" i="19"/>
  <c r="B360" i="19"/>
  <c r="B359" i="19"/>
  <c r="B358" i="19"/>
  <c r="B357" i="19"/>
  <c r="B356" i="19"/>
  <c r="B355" i="19"/>
  <c r="B354" i="19"/>
  <c r="B353" i="19"/>
  <c r="B352" i="19"/>
  <c r="B351" i="19"/>
  <c r="B350" i="19"/>
  <c r="B349" i="19"/>
  <c r="B348" i="19"/>
  <c r="B347" i="19"/>
  <c r="B346" i="19"/>
  <c r="B345" i="19"/>
  <c r="B344" i="19"/>
  <c r="B343" i="19"/>
  <c r="B338" i="19"/>
  <c r="B337" i="19"/>
  <c r="B336" i="19"/>
  <c r="B335" i="19"/>
  <c r="B334" i="19"/>
  <c r="B333" i="19"/>
  <c r="B332" i="19"/>
  <c r="B331" i="19"/>
  <c r="B330" i="19"/>
  <c r="B329" i="19"/>
  <c r="B328" i="19"/>
  <c r="B327" i="19"/>
  <c r="B326" i="19"/>
  <c r="B325" i="19"/>
  <c r="B324" i="19"/>
  <c r="B323" i="19"/>
  <c r="B322" i="19"/>
  <c r="B321" i="19"/>
  <c r="B320" i="19"/>
  <c r="B319" i="19"/>
  <c r="B318" i="19"/>
  <c r="B313" i="19"/>
  <c r="B312" i="19"/>
  <c r="B311" i="19"/>
  <c r="B310" i="19"/>
  <c r="B309" i="19"/>
  <c r="B308" i="19"/>
  <c r="B307" i="19"/>
  <c r="B306" i="19"/>
  <c r="B305" i="19"/>
  <c r="B304" i="19"/>
  <c r="B303" i="19"/>
  <c r="B302" i="19"/>
  <c r="B301" i="19"/>
  <c r="B300" i="19"/>
  <c r="B299" i="19"/>
  <c r="B298" i="19"/>
  <c r="B297" i="19"/>
  <c r="B296" i="19"/>
  <c r="B295" i="19"/>
  <c r="B294" i="19"/>
  <c r="B293" i="19"/>
  <c r="B288" i="19"/>
  <c r="B287" i="19"/>
  <c r="B286" i="19"/>
  <c r="B285" i="19"/>
  <c r="B284" i="19"/>
  <c r="B283" i="19"/>
  <c r="B282" i="19"/>
  <c r="B281" i="19"/>
  <c r="B280" i="19"/>
  <c r="B279" i="19"/>
  <c r="B278" i="19"/>
  <c r="B277" i="19"/>
  <c r="B276" i="19"/>
  <c r="B275" i="19"/>
  <c r="B274" i="19"/>
  <c r="B273" i="19"/>
  <c r="B272" i="19"/>
  <c r="B271" i="19"/>
  <c r="B270" i="19"/>
  <c r="B269" i="19"/>
  <c r="B268" i="19"/>
  <c r="B263" i="19"/>
  <c r="B262" i="19"/>
  <c r="B261" i="19"/>
  <c r="B260" i="19"/>
  <c r="B259" i="19"/>
  <c r="B258" i="19"/>
  <c r="B257" i="19"/>
  <c r="B256" i="19"/>
  <c r="B255" i="19"/>
  <c r="B254" i="19"/>
  <c r="B253" i="19"/>
  <c r="B252" i="19"/>
  <c r="B251" i="19"/>
  <c r="B250" i="19"/>
  <c r="B249" i="19"/>
  <c r="B248" i="19"/>
  <c r="B247" i="19"/>
  <c r="B246" i="19"/>
  <c r="B245" i="19"/>
  <c r="B244" i="19"/>
  <c r="B243" i="19"/>
  <c r="B238" i="19"/>
  <c r="B237" i="19"/>
  <c r="B236" i="19"/>
  <c r="B235" i="19"/>
  <c r="B234" i="19"/>
  <c r="B233" i="19"/>
  <c r="B232" i="19"/>
  <c r="B231" i="19"/>
  <c r="B230" i="19"/>
  <c r="B229" i="19"/>
  <c r="B228" i="19"/>
  <c r="B227" i="19"/>
  <c r="B226" i="19"/>
  <c r="B225" i="19"/>
  <c r="B224" i="19"/>
  <c r="B223" i="19"/>
  <c r="B222" i="19"/>
  <c r="B221" i="19"/>
  <c r="B220" i="19"/>
  <c r="B219" i="19"/>
  <c r="B218" i="19"/>
  <c r="B213" i="19"/>
  <c r="B212" i="19"/>
  <c r="B211" i="19"/>
  <c r="B210" i="19"/>
  <c r="B209" i="19"/>
  <c r="B208" i="19"/>
  <c r="B207" i="19"/>
  <c r="B206" i="19"/>
  <c r="B205" i="19"/>
  <c r="B204" i="19"/>
  <c r="B203" i="19"/>
  <c r="B202" i="19"/>
  <c r="B201" i="19"/>
  <c r="B200" i="19"/>
  <c r="B199" i="19"/>
  <c r="B198" i="19"/>
  <c r="B197" i="19"/>
  <c r="B196" i="19"/>
  <c r="B195" i="19"/>
  <c r="B194" i="19"/>
  <c r="B193" i="19"/>
  <c r="B188" i="19"/>
  <c r="B187" i="19"/>
  <c r="B186" i="19"/>
  <c r="B185" i="19"/>
  <c r="B184" i="19"/>
  <c r="B183" i="19"/>
  <c r="B182" i="19"/>
  <c r="B181" i="19"/>
  <c r="B180" i="19"/>
  <c r="B179" i="19"/>
  <c r="B178" i="19"/>
  <c r="B177" i="19"/>
  <c r="B176" i="19"/>
  <c r="B175" i="19"/>
  <c r="B174" i="19"/>
  <c r="B173" i="19"/>
  <c r="B172" i="19"/>
  <c r="B171" i="19"/>
  <c r="B170" i="19"/>
  <c r="B169" i="19"/>
  <c r="B168" i="19"/>
  <c r="H163" i="19"/>
  <c r="G163" i="19"/>
  <c r="F163" i="19"/>
  <c r="E163" i="19"/>
  <c r="D163" i="19"/>
  <c r="C163" i="19"/>
  <c r="B163" i="19"/>
  <c r="I162" i="19"/>
  <c r="B162" i="19"/>
  <c r="I161" i="19"/>
  <c r="B161" i="19"/>
  <c r="I160" i="19"/>
  <c r="B160" i="19"/>
  <c r="I159" i="19"/>
  <c r="B159" i="19"/>
  <c r="I158" i="19"/>
  <c r="B158" i="19"/>
  <c r="I157" i="19"/>
  <c r="B157" i="19"/>
  <c r="I156" i="19"/>
  <c r="B156" i="19"/>
  <c r="I155" i="19"/>
  <c r="B155" i="19"/>
  <c r="I154" i="19"/>
  <c r="B154" i="19"/>
  <c r="I153" i="19"/>
  <c r="B153" i="19"/>
  <c r="I152" i="19"/>
  <c r="B152" i="19"/>
  <c r="I151" i="19"/>
  <c r="B151" i="19"/>
  <c r="I150" i="19"/>
  <c r="B150" i="19"/>
  <c r="I149" i="19"/>
  <c r="B149" i="19"/>
  <c r="I148" i="19"/>
  <c r="B148" i="19"/>
  <c r="I147" i="19"/>
  <c r="B147" i="19"/>
  <c r="I146" i="19"/>
  <c r="B146" i="19"/>
  <c r="I145" i="19"/>
  <c r="B145" i="19"/>
  <c r="I144" i="19"/>
  <c r="B144" i="19"/>
  <c r="I143" i="19"/>
  <c r="B143" i="19"/>
  <c r="H141" i="19"/>
  <c r="I140" i="19" s="1"/>
  <c r="B136" i="19"/>
  <c r="B135" i="19"/>
  <c r="B134" i="19"/>
  <c r="B133" i="19"/>
  <c r="B132" i="19"/>
  <c r="B131" i="19"/>
  <c r="B130" i="19"/>
  <c r="B129" i="19"/>
  <c r="B128" i="19"/>
  <c r="B127" i="19"/>
  <c r="B126" i="19"/>
  <c r="B125" i="19"/>
  <c r="B124" i="19"/>
  <c r="B123" i="19"/>
  <c r="B122" i="19"/>
  <c r="B121" i="19"/>
  <c r="B120" i="19"/>
  <c r="B119" i="19"/>
  <c r="B118" i="19"/>
  <c r="B117" i="19"/>
  <c r="B116" i="19"/>
  <c r="G111" i="19"/>
  <c r="F111" i="19"/>
  <c r="E111" i="19"/>
  <c r="D111" i="19"/>
  <c r="C111" i="19"/>
  <c r="B111" i="19"/>
  <c r="H110" i="19"/>
  <c r="B110" i="19"/>
  <c r="H109" i="19"/>
  <c r="B109" i="19"/>
  <c r="H108" i="19"/>
  <c r="B108" i="19"/>
  <c r="H107" i="19"/>
  <c r="B107" i="19"/>
  <c r="H106" i="19"/>
  <c r="B106" i="19"/>
  <c r="H105" i="19"/>
  <c r="B105" i="19"/>
  <c r="H104" i="19"/>
  <c r="B104" i="19"/>
  <c r="H103" i="19"/>
  <c r="B103" i="19"/>
  <c r="H102" i="19"/>
  <c r="B102" i="19"/>
  <c r="H101" i="19"/>
  <c r="B101" i="19"/>
  <c r="H100" i="19"/>
  <c r="B100" i="19"/>
  <c r="H99" i="19"/>
  <c r="B99" i="19"/>
  <c r="H98" i="19"/>
  <c r="B98" i="19"/>
  <c r="H97" i="19"/>
  <c r="B97" i="19"/>
  <c r="H96" i="19"/>
  <c r="B96" i="19"/>
  <c r="H95" i="19"/>
  <c r="B95" i="19"/>
  <c r="H94" i="19"/>
  <c r="B94" i="19"/>
  <c r="H93" i="19"/>
  <c r="B93" i="19"/>
  <c r="H92" i="19"/>
  <c r="B92" i="19"/>
  <c r="H91" i="19"/>
  <c r="B91" i="19"/>
  <c r="B81" i="19"/>
  <c r="G135" i="19"/>
  <c r="E135" i="19"/>
  <c r="B80" i="19"/>
  <c r="F134" i="19"/>
  <c r="D134" i="19"/>
  <c r="B79" i="19"/>
  <c r="G133" i="19"/>
  <c r="E133" i="19"/>
  <c r="B78" i="19"/>
  <c r="F132" i="19"/>
  <c r="D132" i="19"/>
  <c r="B77" i="19"/>
  <c r="G131" i="19"/>
  <c r="E131" i="19"/>
  <c r="B76" i="19"/>
  <c r="F130" i="19"/>
  <c r="D130" i="19"/>
  <c r="B75" i="19"/>
  <c r="G129" i="19"/>
  <c r="E129" i="19"/>
  <c r="B74" i="19"/>
  <c r="F128" i="19"/>
  <c r="D128" i="19"/>
  <c r="B73" i="19"/>
  <c r="G127" i="19"/>
  <c r="E127" i="19"/>
  <c r="B72" i="19"/>
  <c r="F126" i="19"/>
  <c r="D126" i="19"/>
  <c r="B71" i="19"/>
  <c r="G125" i="19"/>
  <c r="E125" i="19"/>
  <c r="B70" i="19"/>
  <c r="F124" i="19"/>
  <c r="D124" i="19"/>
  <c r="B69" i="19"/>
  <c r="G123" i="19"/>
  <c r="E123" i="19"/>
  <c r="B68" i="19"/>
  <c r="F122" i="19"/>
  <c r="D122" i="19"/>
  <c r="B67" i="19"/>
  <c r="G121" i="19"/>
  <c r="E121" i="19"/>
  <c r="B66" i="19"/>
  <c r="F120" i="19"/>
  <c r="D120" i="19"/>
  <c r="B65" i="19"/>
  <c r="G119" i="19"/>
  <c r="E119" i="19"/>
  <c r="B64" i="19"/>
  <c r="F118" i="19"/>
  <c r="D118" i="19"/>
  <c r="B63" i="19"/>
  <c r="G117" i="19"/>
  <c r="E117" i="19"/>
  <c r="B62" i="19"/>
  <c r="F116" i="19"/>
  <c r="D116" i="19"/>
  <c r="B61" i="19"/>
  <c r="H17" i="19"/>
  <c r="H215" i="19" s="1"/>
  <c r="H15" i="19"/>
  <c r="H190" i="19" s="1"/>
  <c r="B363" i="18"/>
  <c r="B362" i="18"/>
  <c r="B361" i="18"/>
  <c r="B360" i="18"/>
  <c r="B359" i="18"/>
  <c r="B358" i="18"/>
  <c r="B357" i="18"/>
  <c r="B356" i="18"/>
  <c r="B355" i="18"/>
  <c r="B354" i="18"/>
  <c r="B353" i="18"/>
  <c r="B352" i="18"/>
  <c r="B351" i="18"/>
  <c r="B350" i="18"/>
  <c r="B349" i="18"/>
  <c r="B348" i="18"/>
  <c r="B347" i="18"/>
  <c r="B346" i="18"/>
  <c r="B345" i="18"/>
  <c r="B344" i="18"/>
  <c r="B343" i="18"/>
  <c r="B338" i="18"/>
  <c r="B337" i="18"/>
  <c r="B336" i="18"/>
  <c r="B335" i="18"/>
  <c r="B334" i="18"/>
  <c r="B333" i="18"/>
  <c r="B332" i="18"/>
  <c r="B331" i="18"/>
  <c r="B330" i="18"/>
  <c r="B329" i="18"/>
  <c r="B328" i="18"/>
  <c r="B327" i="18"/>
  <c r="B326" i="18"/>
  <c r="B325" i="18"/>
  <c r="B324" i="18"/>
  <c r="B323" i="18"/>
  <c r="B322" i="18"/>
  <c r="B321" i="18"/>
  <c r="B320" i="18"/>
  <c r="B319" i="18"/>
  <c r="B318" i="18"/>
  <c r="B313" i="18"/>
  <c r="B312" i="18"/>
  <c r="B311" i="18"/>
  <c r="B310" i="18"/>
  <c r="B309" i="18"/>
  <c r="B308" i="18"/>
  <c r="B307" i="18"/>
  <c r="B306" i="18"/>
  <c r="B305" i="18"/>
  <c r="B304" i="18"/>
  <c r="B303" i="18"/>
  <c r="B302" i="18"/>
  <c r="B301" i="18"/>
  <c r="B300" i="18"/>
  <c r="B299" i="18"/>
  <c r="B298" i="18"/>
  <c r="B297" i="18"/>
  <c r="B296" i="18"/>
  <c r="B295" i="18"/>
  <c r="B294" i="18"/>
  <c r="B293" i="18"/>
  <c r="B288" i="18"/>
  <c r="B287" i="18"/>
  <c r="B286" i="18"/>
  <c r="B285" i="18"/>
  <c r="B284" i="18"/>
  <c r="B283" i="18"/>
  <c r="B282" i="18"/>
  <c r="B281" i="18"/>
  <c r="B280" i="18"/>
  <c r="B279" i="18"/>
  <c r="B278" i="18"/>
  <c r="B277" i="18"/>
  <c r="B276" i="18"/>
  <c r="B275" i="18"/>
  <c r="B274" i="18"/>
  <c r="B273" i="18"/>
  <c r="B272" i="18"/>
  <c r="B271" i="18"/>
  <c r="B270" i="18"/>
  <c r="B269" i="18"/>
  <c r="B268" i="18"/>
  <c r="B263" i="18"/>
  <c r="B262" i="18"/>
  <c r="B261" i="18"/>
  <c r="B260" i="18"/>
  <c r="B259" i="18"/>
  <c r="B258" i="18"/>
  <c r="B257" i="18"/>
  <c r="B256" i="18"/>
  <c r="B255" i="18"/>
  <c r="B254" i="18"/>
  <c r="B253" i="18"/>
  <c r="B252" i="18"/>
  <c r="B251" i="18"/>
  <c r="B250" i="18"/>
  <c r="B249" i="18"/>
  <c r="B248" i="18"/>
  <c r="B247" i="18"/>
  <c r="B246" i="18"/>
  <c r="B245" i="18"/>
  <c r="B244" i="18"/>
  <c r="B243" i="18"/>
  <c r="B238" i="18"/>
  <c r="B237" i="18"/>
  <c r="B236" i="18"/>
  <c r="B235" i="18"/>
  <c r="B234" i="18"/>
  <c r="B233" i="18"/>
  <c r="B232" i="18"/>
  <c r="B231" i="18"/>
  <c r="B230" i="18"/>
  <c r="B229" i="18"/>
  <c r="B228" i="18"/>
  <c r="B227" i="18"/>
  <c r="B226" i="18"/>
  <c r="B225" i="18"/>
  <c r="B224" i="18"/>
  <c r="B223" i="18"/>
  <c r="B222" i="18"/>
  <c r="B221" i="18"/>
  <c r="B220" i="18"/>
  <c r="B219" i="18"/>
  <c r="B218" i="18"/>
  <c r="B213" i="18"/>
  <c r="B212" i="18"/>
  <c r="B211" i="18"/>
  <c r="B210" i="18"/>
  <c r="B209" i="18"/>
  <c r="B208" i="18"/>
  <c r="B207" i="18"/>
  <c r="B206" i="18"/>
  <c r="B205" i="18"/>
  <c r="B204" i="18"/>
  <c r="B203" i="18"/>
  <c r="B202" i="18"/>
  <c r="B201" i="18"/>
  <c r="B200" i="18"/>
  <c r="B199" i="18"/>
  <c r="B198" i="18"/>
  <c r="B197" i="18"/>
  <c r="B196" i="18"/>
  <c r="B195" i="18"/>
  <c r="B194" i="18"/>
  <c r="B193" i="18"/>
  <c r="B188" i="18"/>
  <c r="B187" i="18"/>
  <c r="B186" i="18"/>
  <c r="B185" i="18"/>
  <c r="B184" i="18"/>
  <c r="B183" i="18"/>
  <c r="B182" i="18"/>
  <c r="B181" i="18"/>
  <c r="B180" i="18"/>
  <c r="B179" i="18"/>
  <c r="B178" i="18"/>
  <c r="B177" i="18"/>
  <c r="B176" i="18"/>
  <c r="B175" i="18"/>
  <c r="B174" i="18"/>
  <c r="B173" i="18"/>
  <c r="B172" i="18"/>
  <c r="B171" i="18"/>
  <c r="B170" i="18"/>
  <c r="B169" i="18"/>
  <c r="B168" i="18"/>
  <c r="B163" i="18"/>
  <c r="I162" i="18"/>
  <c r="B162" i="18"/>
  <c r="I161" i="18"/>
  <c r="B161" i="18"/>
  <c r="I160" i="18"/>
  <c r="B160" i="18"/>
  <c r="I159" i="18"/>
  <c r="B159" i="18"/>
  <c r="I158" i="18"/>
  <c r="B158" i="18"/>
  <c r="I157" i="18"/>
  <c r="B157" i="18"/>
  <c r="I156" i="18"/>
  <c r="B156" i="18"/>
  <c r="I155" i="18"/>
  <c r="B155" i="18"/>
  <c r="I154" i="18"/>
  <c r="B154" i="18"/>
  <c r="I153" i="18"/>
  <c r="B153" i="18"/>
  <c r="I152" i="18"/>
  <c r="B152" i="18"/>
  <c r="I151" i="18"/>
  <c r="B151" i="18"/>
  <c r="I150" i="18"/>
  <c r="B150" i="18"/>
  <c r="I149" i="18"/>
  <c r="B149" i="18"/>
  <c r="I148" i="18"/>
  <c r="B148" i="18"/>
  <c r="I147" i="18"/>
  <c r="B147" i="18"/>
  <c r="I146" i="18"/>
  <c r="B146" i="18"/>
  <c r="I145" i="18"/>
  <c r="B145" i="18"/>
  <c r="I144" i="18"/>
  <c r="B144" i="18"/>
  <c r="I143" i="18"/>
  <c r="B143" i="18"/>
  <c r="H141" i="18"/>
  <c r="I140" i="18" s="1"/>
  <c r="B136" i="18"/>
  <c r="B135" i="18"/>
  <c r="B134" i="18"/>
  <c r="B133" i="18"/>
  <c r="B132" i="18"/>
  <c r="B131" i="18"/>
  <c r="B130" i="18"/>
  <c r="B129" i="18"/>
  <c r="B128" i="18"/>
  <c r="B127" i="18"/>
  <c r="B126" i="18"/>
  <c r="B125" i="18"/>
  <c r="B124" i="18"/>
  <c r="B123" i="18"/>
  <c r="B122" i="18"/>
  <c r="B121" i="18"/>
  <c r="B120" i="18"/>
  <c r="B119" i="18"/>
  <c r="B118" i="18"/>
  <c r="B117" i="18"/>
  <c r="B116" i="18"/>
  <c r="G111" i="18"/>
  <c r="F111" i="18"/>
  <c r="E111" i="18"/>
  <c r="D111" i="18"/>
  <c r="C111" i="18"/>
  <c r="B111" i="18"/>
  <c r="H110" i="18"/>
  <c r="B110" i="18"/>
  <c r="H109" i="18"/>
  <c r="B109" i="18"/>
  <c r="H108" i="18"/>
  <c r="B108" i="18"/>
  <c r="H107" i="18"/>
  <c r="B107" i="18"/>
  <c r="H106" i="18"/>
  <c r="B106" i="18"/>
  <c r="H105" i="18"/>
  <c r="B105" i="18"/>
  <c r="H104" i="18"/>
  <c r="B104" i="18"/>
  <c r="H103" i="18"/>
  <c r="B103" i="18"/>
  <c r="H102" i="18"/>
  <c r="B102" i="18"/>
  <c r="H101" i="18"/>
  <c r="B101" i="18"/>
  <c r="H100" i="18"/>
  <c r="B100" i="18"/>
  <c r="H99" i="18"/>
  <c r="B99" i="18"/>
  <c r="H98" i="18"/>
  <c r="B98" i="18"/>
  <c r="H97" i="18"/>
  <c r="B97" i="18"/>
  <c r="H96" i="18"/>
  <c r="B96" i="18"/>
  <c r="H95" i="18"/>
  <c r="B95" i="18"/>
  <c r="H94" i="18"/>
  <c r="B94" i="18"/>
  <c r="H93" i="18"/>
  <c r="B93" i="18"/>
  <c r="H92" i="18"/>
  <c r="B92" i="18"/>
  <c r="H91" i="18"/>
  <c r="B91" i="18"/>
  <c r="B81" i="18"/>
  <c r="F135" i="18"/>
  <c r="D135" i="18"/>
  <c r="B80" i="18"/>
  <c r="G134" i="18"/>
  <c r="E134" i="18"/>
  <c r="C134" i="18"/>
  <c r="B79" i="18"/>
  <c r="F133" i="18"/>
  <c r="D133" i="18"/>
  <c r="B78" i="18"/>
  <c r="G132" i="18"/>
  <c r="E132" i="18"/>
  <c r="C132" i="18"/>
  <c r="B77" i="18"/>
  <c r="F131" i="18"/>
  <c r="D131" i="18"/>
  <c r="B76" i="18"/>
  <c r="G130" i="18"/>
  <c r="E130" i="18"/>
  <c r="C130" i="18"/>
  <c r="B75" i="18"/>
  <c r="F129" i="18"/>
  <c r="D129" i="18"/>
  <c r="B74" i="18"/>
  <c r="G128" i="18"/>
  <c r="E128" i="18"/>
  <c r="C128" i="18"/>
  <c r="B73" i="18"/>
  <c r="F127" i="18"/>
  <c r="D127" i="18"/>
  <c r="B72" i="18"/>
  <c r="G126" i="18"/>
  <c r="E126" i="18"/>
  <c r="C126" i="18"/>
  <c r="B71" i="18"/>
  <c r="F125" i="18"/>
  <c r="D125" i="18"/>
  <c r="B70" i="18"/>
  <c r="G124" i="18"/>
  <c r="E124" i="18"/>
  <c r="C124" i="18"/>
  <c r="B69" i="18"/>
  <c r="F123" i="18"/>
  <c r="D123" i="18"/>
  <c r="B68" i="18"/>
  <c r="G122" i="18"/>
  <c r="E122" i="18"/>
  <c r="C122" i="18"/>
  <c r="B67" i="18"/>
  <c r="F121" i="18"/>
  <c r="D121" i="18"/>
  <c r="B66" i="18"/>
  <c r="G120" i="18"/>
  <c r="E120" i="18"/>
  <c r="C120" i="18"/>
  <c r="B65" i="18"/>
  <c r="F119" i="18"/>
  <c r="D119" i="18"/>
  <c r="B64" i="18"/>
  <c r="G118" i="18"/>
  <c r="E118" i="18"/>
  <c r="C118" i="18"/>
  <c r="B63" i="18"/>
  <c r="F117" i="18"/>
  <c r="D117" i="18"/>
  <c r="B62" i="18"/>
  <c r="G116" i="18"/>
  <c r="E116" i="18"/>
  <c r="C116" i="18"/>
  <c r="B61" i="18"/>
  <c r="H16" i="18"/>
  <c r="H240" i="18" s="1"/>
  <c r="H14" i="18"/>
  <c r="B363" i="17"/>
  <c r="B362" i="17"/>
  <c r="B361" i="17"/>
  <c r="B360" i="17"/>
  <c r="B359" i="17"/>
  <c r="B358" i="17"/>
  <c r="B357" i="17"/>
  <c r="B356" i="17"/>
  <c r="B355" i="17"/>
  <c r="B354" i="17"/>
  <c r="B353" i="17"/>
  <c r="B352" i="17"/>
  <c r="B351" i="17"/>
  <c r="B350" i="17"/>
  <c r="B349" i="17"/>
  <c r="B348" i="17"/>
  <c r="B347" i="17"/>
  <c r="B346" i="17"/>
  <c r="B345" i="17"/>
  <c r="B344" i="17"/>
  <c r="B343" i="17"/>
  <c r="B338" i="17"/>
  <c r="B337" i="17"/>
  <c r="B336" i="17"/>
  <c r="B335" i="17"/>
  <c r="B334" i="17"/>
  <c r="B333" i="17"/>
  <c r="B332" i="17"/>
  <c r="B331" i="17"/>
  <c r="B330" i="17"/>
  <c r="B329" i="17"/>
  <c r="B328" i="17"/>
  <c r="B327" i="17"/>
  <c r="B326" i="17"/>
  <c r="B325" i="17"/>
  <c r="B324" i="17"/>
  <c r="B323" i="17"/>
  <c r="B322" i="17"/>
  <c r="B321" i="17"/>
  <c r="B320" i="17"/>
  <c r="B319" i="17"/>
  <c r="B318" i="17"/>
  <c r="B313" i="17"/>
  <c r="B312" i="17"/>
  <c r="B311" i="17"/>
  <c r="B310" i="17"/>
  <c r="B309" i="17"/>
  <c r="B308" i="17"/>
  <c r="B307" i="17"/>
  <c r="B306" i="17"/>
  <c r="B305" i="17"/>
  <c r="B304" i="17"/>
  <c r="B303" i="17"/>
  <c r="B302" i="17"/>
  <c r="B301" i="17"/>
  <c r="B300" i="17"/>
  <c r="B299" i="17"/>
  <c r="B298" i="17"/>
  <c r="B297" i="17"/>
  <c r="B296" i="17"/>
  <c r="B295" i="17"/>
  <c r="B294" i="17"/>
  <c r="B293" i="17"/>
  <c r="B288" i="17"/>
  <c r="B287" i="17"/>
  <c r="B286" i="17"/>
  <c r="B285" i="17"/>
  <c r="B284" i="17"/>
  <c r="B283" i="17"/>
  <c r="B282" i="17"/>
  <c r="B281" i="17"/>
  <c r="B280" i="17"/>
  <c r="B279" i="17"/>
  <c r="B278" i="17"/>
  <c r="B277" i="17"/>
  <c r="B276" i="17"/>
  <c r="B275" i="17"/>
  <c r="B274" i="17"/>
  <c r="B273" i="17"/>
  <c r="B272" i="17"/>
  <c r="B271" i="17"/>
  <c r="B270" i="17"/>
  <c r="B269" i="17"/>
  <c r="B268" i="17"/>
  <c r="B263" i="17"/>
  <c r="B262" i="17"/>
  <c r="B261" i="17"/>
  <c r="B260" i="17"/>
  <c r="B259" i="17"/>
  <c r="B258" i="17"/>
  <c r="B257" i="17"/>
  <c r="B256" i="17"/>
  <c r="B255" i="17"/>
  <c r="B254" i="17"/>
  <c r="B253" i="17"/>
  <c r="B252" i="17"/>
  <c r="B251" i="17"/>
  <c r="B250" i="17"/>
  <c r="B249" i="17"/>
  <c r="B248" i="17"/>
  <c r="B247" i="17"/>
  <c r="B246" i="17"/>
  <c r="B245" i="17"/>
  <c r="B244" i="17"/>
  <c r="B243" i="17"/>
  <c r="B238" i="17"/>
  <c r="B237" i="17"/>
  <c r="B236" i="17"/>
  <c r="B235" i="17"/>
  <c r="B234" i="17"/>
  <c r="B233" i="17"/>
  <c r="B232" i="17"/>
  <c r="B231" i="17"/>
  <c r="B230" i="17"/>
  <c r="B229" i="17"/>
  <c r="B228" i="17"/>
  <c r="B227" i="17"/>
  <c r="B226" i="17"/>
  <c r="B225" i="17"/>
  <c r="B224" i="17"/>
  <c r="B223" i="17"/>
  <c r="B222" i="17"/>
  <c r="B221" i="17"/>
  <c r="B220" i="17"/>
  <c r="B219" i="17"/>
  <c r="B218" i="17"/>
  <c r="B213" i="17"/>
  <c r="B212" i="17"/>
  <c r="B211" i="17"/>
  <c r="B210" i="17"/>
  <c r="B209" i="17"/>
  <c r="B208" i="17"/>
  <c r="B207" i="17"/>
  <c r="B206" i="17"/>
  <c r="B205" i="17"/>
  <c r="B204" i="17"/>
  <c r="B203" i="17"/>
  <c r="B202" i="17"/>
  <c r="B201" i="17"/>
  <c r="B200" i="17"/>
  <c r="B199" i="17"/>
  <c r="B198" i="17"/>
  <c r="B197" i="17"/>
  <c r="B196" i="17"/>
  <c r="B195" i="17"/>
  <c r="B194" i="17"/>
  <c r="B193" i="17"/>
  <c r="B188" i="17"/>
  <c r="B187" i="17"/>
  <c r="B186" i="17"/>
  <c r="B185" i="17"/>
  <c r="B184" i="17"/>
  <c r="B183" i="17"/>
  <c r="B182" i="17"/>
  <c r="B181" i="17"/>
  <c r="B180" i="17"/>
  <c r="B179" i="17"/>
  <c r="B178" i="17"/>
  <c r="B177" i="17"/>
  <c r="B176" i="17"/>
  <c r="B175" i="17"/>
  <c r="B174" i="17"/>
  <c r="B173" i="17"/>
  <c r="B172" i="17"/>
  <c r="B171" i="17"/>
  <c r="B170" i="17"/>
  <c r="B169" i="17"/>
  <c r="B168" i="17"/>
  <c r="H163" i="17"/>
  <c r="G163" i="17"/>
  <c r="F163" i="17"/>
  <c r="E163" i="17"/>
  <c r="D163" i="17"/>
  <c r="C163" i="17"/>
  <c r="B163" i="17"/>
  <c r="I162" i="17"/>
  <c r="B162" i="17"/>
  <c r="I161" i="17"/>
  <c r="B161" i="17"/>
  <c r="I160" i="17"/>
  <c r="B160" i="17"/>
  <c r="I159" i="17"/>
  <c r="B159" i="17"/>
  <c r="I158" i="17"/>
  <c r="B158" i="17"/>
  <c r="I157" i="17"/>
  <c r="B157" i="17"/>
  <c r="I156" i="17"/>
  <c r="B156" i="17"/>
  <c r="I155" i="17"/>
  <c r="B155" i="17"/>
  <c r="I154" i="17"/>
  <c r="B154" i="17"/>
  <c r="I153" i="17"/>
  <c r="B153" i="17"/>
  <c r="I152" i="17"/>
  <c r="B152" i="17"/>
  <c r="I151" i="17"/>
  <c r="B151" i="17"/>
  <c r="I150" i="17"/>
  <c r="B150" i="17"/>
  <c r="I149" i="17"/>
  <c r="B149" i="17"/>
  <c r="I148" i="17"/>
  <c r="B148" i="17"/>
  <c r="I147" i="17"/>
  <c r="B147" i="17"/>
  <c r="I146" i="17"/>
  <c r="B146" i="17"/>
  <c r="I145" i="17"/>
  <c r="B145" i="17"/>
  <c r="I144" i="17"/>
  <c r="B144" i="17"/>
  <c r="I143" i="17"/>
  <c r="B143" i="17"/>
  <c r="H141" i="17"/>
  <c r="I140" i="17" s="1"/>
  <c r="B136" i="17"/>
  <c r="B135" i="17"/>
  <c r="B134" i="17"/>
  <c r="B133" i="17"/>
  <c r="B132" i="17"/>
  <c r="B131" i="17"/>
  <c r="B130" i="17"/>
  <c r="B129" i="17"/>
  <c r="B128" i="17"/>
  <c r="B127" i="17"/>
  <c r="B126" i="17"/>
  <c r="B125" i="17"/>
  <c r="B124" i="17"/>
  <c r="B123" i="17"/>
  <c r="B122" i="17"/>
  <c r="B121" i="17"/>
  <c r="B120" i="17"/>
  <c r="B119" i="17"/>
  <c r="B118" i="17"/>
  <c r="B117" i="17"/>
  <c r="B116" i="17"/>
  <c r="G111" i="17"/>
  <c r="F111" i="17"/>
  <c r="E111" i="17"/>
  <c r="D111" i="17"/>
  <c r="C111" i="17"/>
  <c r="B111" i="17"/>
  <c r="H110" i="17"/>
  <c r="B110" i="17"/>
  <c r="H109" i="17"/>
  <c r="B109" i="17"/>
  <c r="H108" i="17"/>
  <c r="B108" i="17"/>
  <c r="H107" i="17"/>
  <c r="B107" i="17"/>
  <c r="H106" i="17"/>
  <c r="B106" i="17"/>
  <c r="H105" i="17"/>
  <c r="B105" i="17"/>
  <c r="H104" i="17"/>
  <c r="B104" i="17"/>
  <c r="H103" i="17"/>
  <c r="B103" i="17"/>
  <c r="H102" i="17"/>
  <c r="B102" i="17"/>
  <c r="H101" i="17"/>
  <c r="B101" i="17"/>
  <c r="H100" i="17"/>
  <c r="B100" i="17"/>
  <c r="H99" i="17"/>
  <c r="B99" i="17"/>
  <c r="H98" i="17"/>
  <c r="B98" i="17"/>
  <c r="H97" i="17"/>
  <c r="B97" i="17"/>
  <c r="H96" i="17"/>
  <c r="B96" i="17"/>
  <c r="H95" i="17"/>
  <c r="B95" i="17"/>
  <c r="H94" i="17"/>
  <c r="B94" i="17"/>
  <c r="H93" i="17"/>
  <c r="B93" i="17"/>
  <c r="H92" i="17"/>
  <c r="B92" i="17"/>
  <c r="H91" i="17"/>
  <c r="B91" i="17"/>
  <c r="B81" i="17"/>
  <c r="G135" i="17"/>
  <c r="E135" i="17"/>
  <c r="B80" i="17"/>
  <c r="F134" i="17"/>
  <c r="D134" i="17"/>
  <c r="B79" i="17"/>
  <c r="G133" i="17"/>
  <c r="E133" i="17"/>
  <c r="C133" i="17"/>
  <c r="B78" i="17"/>
  <c r="F132" i="17"/>
  <c r="D132" i="17"/>
  <c r="B77" i="17"/>
  <c r="G131" i="17"/>
  <c r="E131" i="17"/>
  <c r="C131" i="17"/>
  <c r="B76" i="17"/>
  <c r="F130" i="17"/>
  <c r="D130" i="17"/>
  <c r="B75" i="17"/>
  <c r="G129" i="17"/>
  <c r="E129" i="17"/>
  <c r="C129" i="17"/>
  <c r="B74" i="17"/>
  <c r="F128" i="17"/>
  <c r="D128" i="17"/>
  <c r="B73" i="17"/>
  <c r="G127" i="17"/>
  <c r="E127" i="17"/>
  <c r="C127" i="17"/>
  <c r="B72" i="17"/>
  <c r="F126" i="17"/>
  <c r="D126" i="17"/>
  <c r="B71" i="17"/>
  <c r="G125" i="17"/>
  <c r="E125" i="17"/>
  <c r="B70" i="17"/>
  <c r="F124" i="17"/>
  <c r="D124" i="17"/>
  <c r="B69" i="17"/>
  <c r="G123" i="17"/>
  <c r="E123" i="17"/>
  <c r="B68" i="17"/>
  <c r="F122" i="17"/>
  <c r="D122" i="17"/>
  <c r="B67" i="17"/>
  <c r="G121" i="17"/>
  <c r="E121" i="17"/>
  <c r="B66" i="17"/>
  <c r="F120" i="17"/>
  <c r="D120" i="17"/>
  <c r="B65" i="17"/>
  <c r="G119" i="17"/>
  <c r="E119" i="17"/>
  <c r="B64" i="17"/>
  <c r="F118" i="17"/>
  <c r="D118" i="17"/>
  <c r="B63" i="17"/>
  <c r="G117" i="17"/>
  <c r="E117" i="17"/>
  <c r="B62" i="17"/>
  <c r="F116" i="17"/>
  <c r="D116" i="17"/>
  <c r="B61" i="17"/>
  <c r="H16" i="17"/>
  <c r="H240" i="17" s="1"/>
  <c r="H14" i="17"/>
  <c r="B363" i="16"/>
  <c r="B362" i="16"/>
  <c r="B361" i="16"/>
  <c r="B360" i="16"/>
  <c r="B359" i="16"/>
  <c r="B358" i="16"/>
  <c r="B357" i="16"/>
  <c r="B356" i="16"/>
  <c r="B355" i="16"/>
  <c r="B354" i="16"/>
  <c r="B353" i="16"/>
  <c r="B352" i="16"/>
  <c r="B351" i="16"/>
  <c r="B350" i="16"/>
  <c r="B349" i="16"/>
  <c r="B348" i="16"/>
  <c r="B347" i="16"/>
  <c r="B346" i="16"/>
  <c r="B345" i="16"/>
  <c r="B344" i="16"/>
  <c r="B343" i="16"/>
  <c r="B338" i="16"/>
  <c r="B337" i="16"/>
  <c r="B336" i="16"/>
  <c r="B335" i="16"/>
  <c r="B334" i="16"/>
  <c r="B333" i="16"/>
  <c r="B332" i="16"/>
  <c r="B331" i="16"/>
  <c r="B330" i="16"/>
  <c r="B329" i="16"/>
  <c r="B328" i="16"/>
  <c r="B327" i="16"/>
  <c r="B326" i="16"/>
  <c r="B325" i="16"/>
  <c r="B324" i="16"/>
  <c r="B323" i="16"/>
  <c r="B322" i="16"/>
  <c r="B321" i="16"/>
  <c r="B320" i="16"/>
  <c r="B319" i="16"/>
  <c r="B318" i="16"/>
  <c r="B313" i="16"/>
  <c r="B312" i="16"/>
  <c r="B311" i="16"/>
  <c r="B310" i="16"/>
  <c r="B309" i="16"/>
  <c r="B308" i="16"/>
  <c r="B307" i="16"/>
  <c r="B306" i="16"/>
  <c r="B305" i="16"/>
  <c r="B304" i="16"/>
  <c r="B303" i="16"/>
  <c r="B302" i="16"/>
  <c r="B301" i="16"/>
  <c r="B300" i="16"/>
  <c r="B299" i="16"/>
  <c r="B298" i="16"/>
  <c r="B297" i="16"/>
  <c r="B296" i="16"/>
  <c r="B295" i="16"/>
  <c r="B294" i="16"/>
  <c r="B293" i="16"/>
  <c r="B288" i="16"/>
  <c r="B287" i="16"/>
  <c r="B286" i="16"/>
  <c r="B285" i="16"/>
  <c r="B284" i="16"/>
  <c r="B283" i="16"/>
  <c r="B282" i="16"/>
  <c r="B281" i="16"/>
  <c r="B280" i="16"/>
  <c r="B279" i="16"/>
  <c r="B278" i="16"/>
  <c r="B277" i="16"/>
  <c r="B276" i="16"/>
  <c r="B275" i="16"/>
  <c r="B274" i="16"/>
  <c r="B273" i="16"/>
  <c r="B272" i="16"/>
  <c r="B271" i="16"/>
  <c r="B270" i="16"/>
  <c r="B269" i="16"/>
  <c r="B268" i="16"/>
  <c r="B263" i="16"/>
  <c r="B262" i="16"/>
  <c r="B261" i="16"/>
  <c r="B260" i="16"/>
  <c r="B259" i="16"/>
  <c r="B258" i="16"/>
  <c r="B257" i="16"/>
  <c r="B256" i="16"/>
  <c r="B255" i="16"/>
  <c r="B254" i="16"/>
  <c r="B253" i="16"/>
  <c r="B252" i="16"/>
  <c r="B251" i="16"/>
  <c r="B250" i="16"/>
  <c r="B249" i="16"/>
  <c r="B248" i="16"/>
  <c r="B247" i="16"/>
  <c r="B246" i="16"/>
  <c r="B245" i="16"/>
  <c r="B244" i="16"/>
  <c r="B243" i="16"/>
  <c r="B238" i="16"/>
  <c r="B237" i="16"/>
  <c r="B236" i="16"/>
  <c r="B235" i="16"/>
  <c r="B234" i="16"/>
  <c r="B233" i="16"/>
  <c r="B232" i="16"/>
  <c r="B231" i="16"/>
  <c r="B230" i="16"/>
  <c r="B229" i="16"/>
  <c r="B228" i="16"/>
  <c r="B227" i="16"/>
  <c r="B226" i="16"/>
  <c r="B225" i="16"/>
  <c r="B224" i="16"/>
  <c r="B223" i="16"/>
  <c r="B222" i="16"/>
  <c r="B221" i="16"/>
  <c r="B220" i="16"/>
  <c r="B219" i="16"/>
  <c r="B218" i="16"/>
  <c r="B213" i="16"/>
  <c r="B212" i="16"/>
  <c r="B211" i="16"/>
  <c r="B210" i="16"/>
  <c r="B209" i="16"/>
  <c r="B208" i="16"/>
  <c r="B207" i="16"/>
  <c r="B206" i="16"/>
  <c r="B205" i="16"/>
  <c r="B204" i="16"/>
  <c r="B203" i="16"/>
  <c r="B202" i="16"/>
  <c r="B201" i="16"/>
  <c r="B200" i="16"/>
  <c r="B199" i="16"/>
  <c r="B198" i="16"/>
  <c r="B197" i="16"/>
  <c r="B196" i="16"/>
  <c r="B195" i="16"/>
  <c r="B194" i="16"/>
  <c r="B193" i="16"/>
  <c r="B188" i="16"/>
  <c r="B187" i="16"/>
  <c r="B186" i="16"/>
  <c r="B185" i="16"/>
  <c r="B184" i="16"/>
  <c r="B183" i="16"/>
  <c r="B182" i="16"/>
  <c r="B181" i="16"/>
  <c r="B180" i="16"/>
  <c r="B179" i="16"/>
  <c r="B178" i="16"/>
  <c r="B177" i="16"/>
  <c r="B176" i="16"/>
  <c r="B175" i="16"/>
  <c r="B174" i="16"/>
  <c r="B173" i="16"/>
  <c r="B172" i="16"/>
  <c r="B171" i="16"/>
  <c r="B170" i="16"/>
  <c r="B169" i="16"/>
  <c r="B168" i="16"/>
  <c r="H163" i="16"/>
  <c r="G163" i="16"/>
  <c r="F163" i="16"/>
  <c r="E163" i="16"/>
  <c r="D163" i="16"/>
  <c r="C163" i="16"/>
  <c r="B163" i="16"/>
  <c r="I162" i="16"/>
  <c r="B162" i="16"/>
  <c r="I161" i="16"/>
  <c r="B161" i="16"/>
  <c r="I160" i="16"/>
  <c r="B160" i="16"/>
  <c r="I159" i="16"/>
  <c r="B159" i="16"/>
  <c r="I158" i="16"/>
  <c r="B158" i="16"/>
  <c r="I157" i="16"/>
  <c r="B157" i="16"/>
  <c r="I156" i="16"/>
  <c r="B156" i="16"/>
  <c r="I155" i="16"/>
  <c r="B155" i="16"/>
  <c r="I154" i="16"/>
  <c r="B154" i="16"/>
  <c r="I153" i="16"/>
  <c r="B153" i="16"/>
  <c r="I152" i="16"/>
  <c r="B152" i="16"/>
  <c r="I151" i="16"/>
  <c r="B151" i="16"/>
  <c r="I150" i="16"/>
  <c r="B150" i="16"/>
  <c r="I149" i="16"/>
  <c r="B149" i="16"/>
  <c r="I148" i="16"/>
  <c r="B148" i="16"/>
  <c r="I147" i="16"/>
  <c r="B147" i="16"/>
  <c r="I146" i="16"/>
  <c r="B146" i="16"/>
  <c r="I145" i="16"/>
  <c r="B145" i="16"/>
  <c r="I144" i="16"/>
  <c r="B144" i="16"/>
  <c r="I143" i="16"/>
  <c r="B143" i="16"/>
  <c r="H141" i="16"/>
  <c r="I140" i="16" s="1"/>
  <c r="B136" i="16"/>
  <c r="B135" i="16"/>
  <c r="B134" i="16"/>
  <c r="B133" i="16"/>
  <c r="B132" i="16"/>
  <c r="B131" i="16"/>
  <c r="B130" i="16"/>
  <c r="B129" i="16"/>
  <c r="B128" i="16"/>
  <c r="B127" i="16"/>
  <c r="B126" i="16"/>
  <c r="B125" i="16"/>
  <c r="B124" i="16"/>
  <c r="B123" i="16"/>
  <c r="B122" i="16"/>
  <c r="B121" i="16"/>
  <c r="B120" i="16"/>
  <c r="B119" i="16"/>
  <c r="B118" i="16"/>
  <c r="B117" i="16"/>
  <c r="B116" i="16"/>
  <c r="G111" i="16"/>
  <c r="F111" i="16"/>
  <c r="E111" i="16"/>
  <c r="D111" i="16"/>
  <c r="C111" i="16"/>
  <c r="B111" i="16"/>
  <c r="H110" i="16"/>
  <c r="B110" i="16"/>
  <c r="H109" i="16"/>
  <c r="B109" i="16"/>
  <c r="H108" i="16"/>
  <c r="B108" i="16"/>
  <c r="H107" i="16"/>
  <c r="B107" i="16"/>
  <c r="H106" i="16"/>
  <c r="B106" i="16"/>
  <c r="H105" i="16"/>
  <c r="B105" i="16"/>
  <c r="H104" i="16"/>
  <c r="B104" i="16"/>
  <c r="H103" i="16"/>
  <c r="B103" i="16"/>
  <c r="H102" i="16"/>
  <c r="B102" i="16"/>
  <c r="H101" i="16"/>
  <c r="B101" i="16"/>
  <c r="H100" i="16"/>
  <c r="B100" i="16"/>
  <c r="H99" i="16"/>
  <c r="B99" i="16"/>
  <c r="H98" i="16"/>
  <c r="B98" i="16"/>
  <c r="H97" i="16"/>
  <c r="B97" i="16"/>
  <c r="H96" i="16"/>
  <c r="B96" i="16"/>
  <c r="H95" i="16"/>
  <c r="B95" i="16"/>
  <c r="H94" i="16"/>
  <c r="B94" i="16"/>
  <c r="H93" i="16"/>
  <c r="B93" i="16"/>
  <c r="H92" i="16"/>
  <c r="B92" i="16"/>
  <c r="H91" i="16"/>
  <c r="B91" i="16"/>
  <c r="B81" i="16"/>
  <c r="G135" i="16"/>
  <c r="E135" i="16"/>
  <c r="B80" i="16"/>
  <c r="F134" i="16"/>
  <c r="D134" i="16"/>
  <c r="B79" i="16"/>
  <c r="G133" i="16"/>
  <c r="E133" i="16"/>
  <c r="B78" i="16"/>
  <c r="F132" i="16"/>
  <c r="D132" i="16"/>
  <c r="B77" i="16"/>
  <c r="G131" i="16"/>
  <c r="E131" i="16"/>
  <c r="B76" i="16"/>
  <c r="F130" i="16"/>
  <c r="D130" i="16"/>
  <c r="B75" i="16"/>
  <c r="G129" i="16"/>
  <c r="E129" i="16"/>
  <c r="B74" i="16"/>
  <c r="F128" i="16"/>
  <c r="D128" i="16"/>
  <c r="B73" i="16"/>
  <c r="G127" i="16"/>
  <c r="E127" i="16"/>
  <c r="B72" i="16"/>
  <c r="F126" i="16"/>
  <c r="D126" i="16"/>
  <c r="B71" i="16"/>
  <c r="G125" i="16"/>
  <c r="E125" i="16"/>
  <c r="B70" i="16"/>
  <c r="F124" i="16"/>
  <c r="D124" i="16"/>
  <c r="G123" i="16"/>
  <c r="E123" i="16"/>
  <c r="B68" i="16"/>
  <c r="F122" i="16"/>
  <c r="D122" i="16"/>
  <c r="B67" i="16"/>
  <c r="G121" i="16"/>
  <c r="E121" i="16"/>
  <c r="B66" i="16"/>
  <c r="F120" i="16"/>
  <c r="D120" i="16"/>
  <c r="B65" i="16"/>
  <c r="G119" i="16"/>
  <c r="E119" i="16"/>
  <c r="B64" i="16"/>
  <c r="F118" i="16"/>
  <c r="D118" i="16"/>
  <c r="B63" i="16"/>
  <c r="G117" i="16"/>
  <c r="E117" i="16"/>
  <c r="B62" i="16"/>
  <c r="F116" i="16"/>
  <c r="D116" i="16"/>
  <c r="B61" i="16"/>
  <c r="H17" i="16"/>
  <c r="H215" i="16" s="1"/>
  <c r="H15" i="16"/>
  <c r="H190" i="16" s="1"/>
  <c r="H13" i="16"/>
  <c r="B363" i="15"/>
  <c r="B362" i="15"/>
  <c r="B361" i="15"/>
  <c r="B360" i="15"/>
  <c r="B359" i="15"/>
  <c r="B358" i="15"/>
  <c r="B357" i="15"/>
  <c r="B356" i="15"/>
  <c r="B355" i="15"/>
  <c r="B354" i="15"/>
  <c r="B353" i="15"/>
  <c r="B352" i="15"/>
  <c r="B350" i="15"/>
  <c r="B349" i="15"/>
  <c r="B348" i="15"/>
  <c r="B347" i="15"/>
  <c r="B346" i="15"/>
  <c r="B345" i="15"/>
  <c r="B344" i="15"/>
  <c r="B343" i="15"/>
  <c r="B338" i="15"/>
  <c r="B337" i="15"/>
  <c r="B336" i="15"/>
  <c r="B335" i="15"/>
  <c r="B334" i="15"/>
  <c r="B333" i="15"/>
  <c r="B332" i="15"/>
  <c r="B331" i="15"/>
  <c r="B330" i="15"/>
  <c r="B329" i="15"/>
  <c r="B328" i="15"/>
  <c r="B327" i="15"/>
  <c r="B325" i="15"/>
  <c r="B324" i="15"/>
  <c r="B323" i="15"/>
  <c r="B322" i="15"/>
  <c r="B321" i="15"/>
  <c r="B320" i="15"/>
  <c r="B319" i="15"/>
  <c r="B318" i="15"/>
  <c r="B313" i="15"/>
  <c r="B312" i="15"/>
  <c r="B311" i="15"/>
  <c r="B310" i="15"/>
  <c r="B309" i="15"/>
  <c r="B308" i="15"/>
  <c r="B307" i="15"/>
  <c r="B306" i="15"/>
  <c r="B305" i="15"/>
  <c r="B304" i="15"/>
  <c r="B303" i="15"/>
  <c r="B302" i="15"/>
  <c r="B300" i="15"/>
  <c r="B299" i="15"/>
  <c r="B298" i="15"/>
  <c r="B297" i="15"/>
  <c r="B296" i="15"/>
  <c r="B295" i="15"/>
  <c r="B294" i="15"/>
  <c r="B293" i="15"/>
  <c r="B288" i="15"/>
  <c r="B287" i="15"/>
  <c r="B286" i="15"/>
  <c r="B285" i="15"/>
  <c r="B284" i="15"/>
  <c r="B283" i="15"/>
  <c r="B282" i="15"/>
  <c r="B281" i="15"/>
  <c r="B280" i="15"/>
  <c r="B279" i="15"/>
  <c r="B278" i="15"/>
  <c r="B277" i="15"/>
  <c r="B275" i="15"/>
  <c r="B274" i="15"/>
  <c r="B273" i="15"/>
  <c r="B272" i="15"/>
  <c r="B271" i="15"/>
  <c r="B270" i="15"/>
  <c r="B269" i="15"/>
  <c r="B268" i="15"/>
  <c r="B263" i="15"/>
  <c r="B262" i="15"/>
  <c r="B261" i="15"/>
  <c r="B260" i="15"/>
  <c r="B259" i="15"/>
  <c r="B258" i="15"/>
  <c r="B257" i="15"/>
  <c r="B256" i="15"/>
  <c r="B255" i="15"/>
  <c r="B254" i="15"/>
  <c r="B253" i="15"/>
  <c r="B252" i="15"/>
  <c r="B250" i="15"/>
  <c r="B249" i="15"/>
  <c r="B248" i="15"/>
  <c r="B247" i="15"/>
  <c r="B246" i="15"/>
  <c r="B245" i="15"/>
  <c r="B244" i="15"/>
  <c r="B243" i="15"/>
  <c r="B238" i="15"/>
  <c r="B237" i="15"/>
  <c r="B236" i="15"/>
  <c r="B235" i="15"/>
  <c r="B234" i="15"/>
  <c r="B233" i="15"/>
  <c r="B232" i="15"/>
  <c r="B231" i="15"/>
  <c r="B230" i="15"/>
  <c r="B229" i="15"/>
  <c r="B228" i="15"/>
  <c r="B227" i="15"/>
  <c r="B225" i="15"/>
  <c r="B224" i="15"/>
  <c r="B223" i="15"/>
  <c r="B222" i="15"/>
  <c r="B221" i="15"/>
  <c r="B220" i="15"/>
  <c r="B219" i="15"/>
  <c r="B218" i="15"/>
  <c r="B213" i="15"/>
  <c r="B212" i="15"/>
  <c r="B211" i="15"/>
  <c r="B210" i="15"/>
  <c r="B209" i="15"/>
  <c r="B208" i="15"/>
  <c r="B207" i="15"/>
  <c r="B206" i="15"/>
  <c r="B205" i="15"/>
  <c r="B204" i="15"/>
  <c r="B203" i="15"/>
  <c r="B202" i="15"/>
  <c r="B200" i="15"/>
  <c r="B199" i="15"/>
  <c r="B198" i="15"/>
  <c r="B197" i="15"/>
  <c r="B196" i="15"/>
  <c r="B195" i="15"/>
  <c r="B194" i="15"/>
  <c r="B193" i="15"/>
  <c r="B188" i="15"/>
  <c r="B187" i="15"/>
  <c r="B186" i="15"/>
  <c r="B185" i="15"/>
  <c r="B184" i="15"/>
  <c r="B183" i="15"/>
  <c r="B182" i="15"/>
  <c r="B181" i="15"/>
  <c r="B180" i="15"/>
  <c r="B179" i="15"/>
  <c r="B178" i="15"/>
  <c r="B177" i="15"/>
  <c r="B175" i="15"/>
  <c r="B174" i="15"/>
  <c r="B173" i="15"/>
  <c r="B172" i="15"/>
  <c r="B171" i="15"/>
  <c r="B170" i="15"/>
  <c r="B169" i="15"/>
  <c r="B168" i="15"/>
  <c r="H163" i="15"/>
  <c r="G163" i="15"/>
  <c r="F163" i="15"/>
  <c r="E163" i="15"/>
  <c r="D163" i="15"/>
  <c r="C163" i="15"/>
  <c r="B163" i="15"/>
  <c r="I162" i="15"/>
  <c r="B162" i="15"/>
  <c r="I161" i="15"/>
  <c r="B161" i="15"/>
  <c r="I160" i="15"/>
  <c r="B160" i="15"/>
  <c r="I159" i="15"/>
  <c r="B159" i="15"/>
  <c r="I158" i="15"/>
  <c r="B158" i="15"/>
  <c r="I157" i="15"/>
  <c r="B157" i="15"/>
  <c r="I156" i="15"/>
  <c r="B156" i="15"/>
  <c r="I155" i="15"/>
  <c r="B155" i="15"/>
  <c r="I154" i="15"/>
  <c r="B154" i="15"/>
  <c r="I153" i="15"/>
  <c r="B153" i="15"/>
  <c r="I152" i="15"/>
  <c r="B152" i="15"/>
  <c r="I151" i="15"/>
  <c r="I150" i="15"/>
  <c r="B150" i="15"/>
  <c r="I149" i="15"/>
  <c r="B149" i="15"/>
  <c r="I148" i="15"/>
  <c r="B148" i="15"/>
  <c r="I147" i="15"/>
  <c r="B147" i="15"/>
  <c r="I146" i="15"/>
  <c r="B146" i="15"/>
  <c r="I145" i="15"/>
  <c r="B145" i="15"/>
  <c r="I144" i="15"/>
  <c r="B144" i="15"/>
  <c r="I143" i="15"/>
  <c r="B143" i="15"/>
  <c r="B136" i="15"/>
  <c r="B135" i="15"/>
  <c r="B134" i="15"/>
  <c r="B133" i="15"/>
  <c r="B132" i="15"/>
  <c r="B131" i="15"/>
  <c r="B130" i="15"/>
  <c r="B129" i="15"/>
  <c r="B128" i="15"/>
  <c r="B127" i="15"/>
  <c r="B126" i="15"/>
  <c r="B125" i="15"/>
  <c r="B123" i="15"/>
  <c r="B122" i="15"/>
  <c r="B121" i="15"/>
  <c r="B120" i="15"/>
  <c r="B119" i="15"/>
  <c r="B118" i="15"/>
  <c r="B117" i="15"/>
  <c r="B116" i="15"/>
  <c r="G111" i="15"/>
  <c r="F111" i="15"/>
  <c r="E111" i="15"/>
  <c r="D111" i="15"/>
  <c r="C111" i="15"/>
  <c r="B111" i="15"/>
  <c r="H110" i="15"/>
  <c r="B110" i="15"/>
  <c r="H109" i="15"/>
  <c r="B109" i="15"/>
  <c r="H108" i="15"/>
  <c r="B108" i="15"/>
  <c r="H107" i="15"/>
  <c r="B107" i="15"/>
  <c r="H106" i="15"/>
  <c r="B106" i="15"/>
  <c r="H105" i="15"/>
  <c r="B105" i="15"/>
  <c r="H104" i="15"/>
  <c r="B104" i="15"/>
  <c r="H103" i="15"/>
  <c r="B103" i="15"/>
  <c r="H102" i="15"/>
  <c r="B102" i="15"/>
  <c r="H101" i="15"/>
  <c r="B101" i="15"/>
  <c r="H100" i="15"/>
  <c r="B100" i="15"/>
  <c r="H99" i="15"/>
  <c r="H98" i="15"/>
  <c r="B98" i="15"/>
  <c r="H97" i="15"/>
  <c r="B97" i="15"/>
  <c r="H96" i="15"/>
  <c r="B96" i="15"/>
  <c r="H95" i="15"/>
  <c r="B95" i="15"/>
  <c r="H94" i="15"/>
  <c r="B94" i="15"/>
  <c r="H93" i="15"/>
  <c r="B93" i="15"/>
  <c r="H92" i="15"/>
  <c r="B92" i="15"/>
  <c r="H91" i="15"/>
  <c r="B91" i="15"/>
  <c r="B81" i="15"/>
  <c r="F135" i="15"/>
  <c r="D135" i="15"/>
  <c r="B80" i="15"/>
  <c r="G134" i="15"/>
  <c r="E134" i="15"/>
  <c r="C134" i="15"/>
  <c r="B79" i="15"/>
  <c r="F133" i="15"/>
  <c r="D133" i="15"/>
  <c r="B78" i="15"/>
  <c r="G132" i="15"/>
  <c r="E132" i="15"/>
  <c r="C132" i="15"/>
  <c r="B77" i="15"/>
  <c r="F131" i="15"/>
  <c r="D131" i="15"/>
  <c r="B76" i="15"/>
  <c r="G130" i="15"/>
  <c r="E130" i="15"/>
  <c r="C130" i="15"/>
  <c r="B75" i="15"/>
  <c r="F129" i="15"/>
  <c r="D129" i="15"/>
  <c r="B74" i="15"/>
  <c r="G128" i="15"/>
  <c r="E128" i="15"/>
  <c r="C128" i="15"/>
  <c r="B73" i="15"/>
  <c r="F127" i="15"/>
  <c r="D127" i="15"/>
  <c r="B72" i="15"/>
  <c r="G126" i="15"/>
  <c r="E126" i="15"/>
  <c r="C126" i="15"/>
  <c r="B71" i="15"/>
  <c r="F125" i="15"/>
  <c r="D125" i="15"/>
  <c r="B70" i="15"/>
  <c r="G124" i="15"/>
  <c r="E124" i="15"/>
  <c r="C124" i="15"/>
  <c r="F123" i="15"/>
  <c r="D123" i="15"/>
  <c r="B68" i="15"/>
  <c r="G122" i="15"/>
  <c r="E122" i="15"/>
  <c r="C122" i="15"/>
  <c r="B67" i="15"/>
  <c r="F121" i="15"/>
  <c r="D121" i="15"/>
  <c r="B66" i="15"/>
  <c r="G120" i="15"/>
  <c r="E120" i="15"/>
  <c r="C120" i="15"/>
  <c r="B65" i="15"/>
  <c r="F119" i="15"/>
  <c r="D119" i="15"/>
  <c r="B64" i="15"/>
  <c r="G118" i="15"/>
  <c r="E118" i="15"/>
  <c r="C118" i="15"/>
  <c r="B63" i="15"/>
  <c r="F117" i="15"/>
  <c r="D117" i="15"/>
  <c r="B62" i="15"/>
  <c r="G116" i="15"/>
  <c r="E116" i="15"/>
  <c r="C116" i="15"/>
  <c r="B61" i="15"/>
  <c r="H16" i="15"/>
  <c r="H240" i="15" s="1"/>
  <c r="H14" i="15"/>
  <c r="B363" i="14"/>
  <c r="B362" i="14"/>
  <c r="B361" i="14"/>
  <c r="B360" i="14"/>
  <c r="B359" i="14"/>
  <c r="B358" i="14"/>
  <c r="B357" i="14"/>
  <c r="B356" i="14"/>
  <c r="B355" i="14"/>
  <c r="B354" i="14"/>
  <c r="B353" i="14"/>
  <c r="B352" i="14"/>
  <c r="B351" i="14"/>
  <c r="B350" i="14"/>
  <c r="B349" i="14"/>
  <c r="B348" i="14"/>
  <c r="B347" i="14"/>
  <c r="B346" i="14"/>
  <c r="B345" i="14"/>
  <c r="B344" i="14"/>
  <c r="B343" i="14"/>
  <c r="B338" i="14"/>
  <c r="B337" i="14"/>
  <c r="B336" i="14"/>
  <c r="B335" i="14"/>
  <c r="B334" i="14"/>
  <c r="B333" i="14"/>
  <c r="B332" i="14"/>
  <c r="B331" i="14"/>
  <c r="B330" i="14"/>
  <c r="B329" i="14"/>
  <c r="B328" i="14"/>
  <c r="B327" i="14"/>
  <c r="B326" i="14"/>
  <c r="B325" i="14"/>
  <c r="B324" i="14"/>
  <c r="B323" i="14"/>
  <c r="B322" i="14"/>
  <c r="B321" i="14"/>
  <c r="B320" i="14"/>
  <c r="B319" i="14"/>
  <c r="B318" i="14"/>
  <c r="B313" i="14"/>
  <c r="B312" i="14"/>
  <c r="B311" i="14"/>
  <c r="B310" i="14"/>
  <c r="B309" i="14"/>
  <c r="B308" i="14"/>
  <c r="B307" i="14"/>
  <c r="B306" i="14"/>
  <c r="B305" i="14"/>
  <c r="B304" i="14"/>
  <c r="B303" i="14"/>
  <c r="B302" i="14"/>
  <c r="B301" i="14"/>
  <c r="B300" i="14"/>
  <c r="B299" i="14"/>
  <c r="B298" i="14"/>
  <c r="B297" i="14"/>
  <c r="B296" i="14"/>
  <c r="B295" i="14"/>
  <c r="B294" i="14"/>
  <c r="B293" i="14"/>
  <c r="B288" i="14"/>
  <c r="B287" i="14"/>
  <c r="B286" i="14"/>
  <c r="B285" i="14"/>
  <c r="B284" i="14"/>
  <c r="B283" i="14"/>
  <c r="B282" i="14"/>
  <c r="B281" i="14"/>
  <c r="B280" i="14"/>
  <c r="B279" i="14"/>
  <c r="B278" i="14"/>
  <c r="B277" i="14"/>
  <c r="B276" i="14"/>
  <c r="B275" i="14"/>
  <c r="B274" i="14"/>
  <c r="B273" i="14"/>
  <c r="B272" i="14"/>
  <c r="B271" i="14"/>
  <c r="B270" i="14"/>
  <c r="B269" i="14"/>
  <c r="B268" i="14"/>
  <c r="B263" i="14"/>
  <c r="B262" i="14"/>
  <c r="B261" i="14"/>
  <c r="B260" i="14"/>
  <c r="B259" i="14"/>
  <c r="B258" i="14"/>
  <c r="B257" i="14"/>
  <c r="B256" i="14"/>
  <c r="B255" i="14"/>
  <c r="B254" i="14"/>
  <c r="B253" i="14"/>
  <c r="B252" i="14"/>
  <c r="B251" i="14"/>
  <c r="B250" i="14"/>
  <c r="B249" i="14"/>
  <c r="B248" i="14"/>
  <c r="B247" i="14"/>
  <c r="B246" i="14"/>
  <c r="B245" i="14"/>
  <c r="B244" i="14"/>
  <c r="B243" i="14"/>
  <c r="B238" i="14"/>
  <c r="B237" i="14"/>
  <c r="B236" i="14"/>
  <c r="B235" i="14"/>
  <c r="B234" i="14"/>
  <c r="B233" i="14"/>
  <c r="B232" i="14"/>
  <c r="B231" i="14"/>
  <c r="B230" i="14"/>
  <c r="B229" i="14"/>
  <c r="B228" i="14"/>
  <c r="B227" i="14"/>
  <c r="B226" i="14"/>
  <c r="B225" i="14"/>
  <c r="B224" i="14"/>
  <c r="B223" i="14"/>
  <c r="B222" i="14"/>
  <c r="B221" i="14"/>
  <c r="B220" i="14"/>
  <c r="B219" i="14"/>
  <c r="B218" i="14"/>
  <c r="B213" i="14"/>
  <c r="B212" i="14"/>
  <c r="B211" i="14"/>
  <c r="B210" i="14"/>
  <c r="B209" i="14"/>
  <c r="B208" i="14"/>
  <c r="B207" i="14"/>
  <c r="B206" i="14"/>
  <c r="B205" i="14"/>
  <c r="B204" i="14"/>
  <c r="B203" i="14"/>
  <c r="B202" i="14"/>
  <c r="B201" i="14"/>
  <c r="B200" i="14"/>
  <c r="B199" i="14"/>
  <c r="B198" i="14"/>
  <c r="B197" i="14"/>
  <c r="B196" i="14"/>
  <c r="B195" i="14"/>
  <c r="B194" i="14"/>
  <c r="B193" i="14"/>
  <c r="B188" i="14"/>
  <c r="B187" i="14"/>
  <c r="B186" i="14"/>
  <c r="B185" i="14"/>
  <c r="B184" i="14"/>
  <c r="B183" i="14"/>
  <c r="B182" i="14"/>
  <c r="B181" i="14"/>
  <c r="B180" i="14"/>
  <c r="B179" i="14"/>
  <c r="B178" i="14"/>
  <c r="B177" i="14"/>
  <c r="B176" i="14"/>
  <c r="B175" i="14"/>
  <c r="B174" i="14"/>
  <c r="B173" i="14"/>
  <c r="B172" i="14"/>
  <c r="B171" i="14"/>
  <c r="B170" i="14"/>
  <c r="B169" i="14"/>
  <c r="B168" i="14"/>
  <c r="H163" i="14"/>
  <c r="G163" i="14"/>
  <c r="F163" i="14"/>
  <c r="E163" i="14"/>
  <c r="D163" i="14"/>
  <c r="C163" i="14"/>
  <c r="B163" i="14"/>
  <c r="I162" i="14"/>
  <c r="B162" i="14"/>
  <c r="I161" i="14"/>
  <c r="B161" i="14"/>
  <c r="I160" i="14"/>
  <c r="B160" i="14"/>
  <c r="I159" i="14"/>
  <c r="B159" i="14"/>
  <c r="I158" i="14"/>
  <c r="B158" i="14"/>
  <c r="I157" i="14"/>
  <c r="B157" i="14"/>
  <c r="I156" i="14"/>
  <c r="B156" i="14"/>
  <c r="I155" i="14"/>
  <c r="B155" i="14"/>
  <c r="I154" i="14"/>
  <c r="B154" i="14"/>
  <c r="I153" i="14"/>
  <c r="B153" i="14"/>
  <c r="I152" i="14"/>
  <c r="B152" i="14"/>
  <c r="I151" i="14"/>
  <c r="B151" i="14"/>
  <c r="I150" i="14"/>
  <c r="B150" i="14"/>
  <c r="I149" i="14"/>
  <c r="B149" i="14"/>
  <c r="I148" i="14"/>
  <c r="B148" i="14"/>
  <c r="I147" i="14"/>
  <c r="B147" i="14"/>
  <c r="I146" i="14"/>
  <c r="B146" i="14"/>
  <c r="I145" i="14"/>
  <c r="B145" i="14"/>
  <c r="I144" i="14"/>
  <c r="B144" i="14"/>
  <c r="I143" i="14"/>
  <c r="B143" i="14"/>
  <c r="H141" i="14"/>
  <c r="I140" i="14" s="1"/>
  <c r="B136" i="14"/>
  <c r="B135" i="14"/>
  <c r="B134" i="14"/>
  <c r="B133" i="14"/>
  <c r="B132" i="14"/>
  <c r="B131" i="14"/>
  <c r="B130" i="14"/>
  <c r="B129" i="14"/>
  <c r="B128" i="14"/>
  <c r="B127" i="14"/>
  <c r="B126" i="14"/>
  <c r="B125" i="14"/>
  <c r="B124" i="14"/>
  <c r="B123" i="14"/>
  <c r="B122" i="14"/>
  <c r="B121" i="14"/>
  <c r="B120" i="14"/>
  <c r="B119" i="14"/>
  <c r="B118" i="14"/>
  <c r="B117" i="14"/>
  <c r="B116" i="14"/>
  <c r="G111" i="14"/>
  <c r="F111" i="14"/>
  <c r="E111" i="14"/>
  <c r="D111" i="14"/>
  <c r="C111" i="14"/>
  <c r="B111" i="14"/>
  <c r="H110" i="14"/>
  <c r="B110" i="14"/>
  <c r="H109" i="14"/>
  <c r="B109" i="14"/>
  <c r="H108" i="14"/>
  <c r="B108" i="14"/>
  <c r="H107" i="14"/>
  <c r="B107" i="14"/>
  <c r="H106" i="14"/>
  <c r="B106" i="14"/>
  <c r="H105" i="14"/>
  <c r="B105" i="14"/>
  <c r="H104" i="14"/>
  <c r="B104" i="14"/>
  <c r="H103" i="14"/>
  <c r="B103" i="14"/>
  <c r="H102" i="14"/>
  <c r="B102" i="14"/>
  <c r="H101" i="14"/>
  <c r="B101" i="14"/>
  <c r="H100" i="14"/>
  <c r="B100" i="14"/>
  <c r="H99" i="14"/>
  <c r="B99" i="14"/>
  <c r="H98" i="14"/>
  <c r="B98" i="14"/>
  <c r="H97" i="14"/>
  <c r="B97" i="14"/>
  <c r="H96" i="14"/>
  <c r="B96" i="14"/>
  <c r="H95" i="14"/>
  <c r="B95" i="14"/>
  <c r="H94" i="14"/>
  <c r="B94" i="14"/>
  <c r="H93" i="14"/>
  <c r="B93" i="14"/>
  <c r="H92" i="14"/>
  <c r="B92" i="14"/>
  <c r="H91" i="14"/>
  <c r="B91" i="14"/>
  <c r="B81" i="14"/>
  <c r="G135" i="14"/>
  <c r="E135" i="14"/>
  <c r="C135" i="14"/>
  <c r="B80" i="14"/>
  <c r="F134" i="14"/>
  <c r="D134" i="14"/>
  <c r="B79" i="14"/>
  <c r="G133" i="14"/>
  <c r="E133" i="14"/>
  <c r="C133" i="14"/>
  <c r="B78" i="14"/>
  <c r="F132" i="14"/>
  <c r="D132" i="14"/>
  <c r="B77" i="14"/>
  <c r="G131" i="14"/>
  <c r="E131" i="14"/>
  <c r="C131" i="14"/>
  <c r="B76" i="14"/>
  <c r="F130" i="14"/>
  <c r="D130" i="14"/>
  <c r="B75" i="14"/>
  <c r="G129" i="14"/>
  <c r="E129" i="14"/>
  <c r="C129" i="14"/>
  <c r="B74" i="14"/>
  <c r="F128" i="14"/>
  <c r="D128" i="14"/>
  <c r="B73" i="14"/>
  <c r="G127" i="14"/>
  <c r="E127" i="14"/>
  <c r="C127" i="14"/>
  <c r="B72" i="14"/>
  <c r="F126" i="14"/>
  <c r="D126" i="14"/>
  <c r="B71" i="14"/>
  <c r="G125" i="14"/>
  <c r="E125" i="14"/>
  <c r="C125" i="14"/>
  <c r="B70" i="14"/>
  <c r="F124" i="14"/>
  <c r="D124" i="14"/>
  <c r="G123" i="14"/>
  <c r="E123" i="14"/>
  <c r="C123" i="14"/>
  <c r="B68" i="14"/>
  <c r="F122" i="14"/>
  <c r="D122" i="14"/>
  <c r="B67" i="14"/>
  <c r="G121" i="14"/>
  <c r="E121" i="14"/>
  <c r="C121" i="14"/>
  <c r="B66" i="14"/>
  <c r="F120" i="14"/>
  <c r="D120" i="14"/>
  <c r="B65" i="14"/>
  <c r="G119" i="14"/>
  <c r="E119" i="14"/>
  <c r="C119" i="14"/>
  <c r="B64" i="14"/>
  <c r="F118" i="14"/>
  <c r="D118" i="14"/>
  <c r="B63" i="14"/>
  <c r="G117" i="14"/>
  <c r="E117" i="14"/>
  <c r="C117" i="14"/>
  <c r="B62" i="14"/>
  <c r="F116" i="14"/>
  <c r="D116" i="14"/>
  <c r="B61" i="14"/>
  <c r="H17" i="14"/>
  <c r="H215" i="14" s="1"/>
  <c r="H15" i="14"/>
  <c r="H190" i="14" s="1"/>
  <c r="B363" i="12"/>
  <c r="B362" i="12"/>
  <c r="B361" i="12"/>
  <c r="B360" i="12"/>
  <c r="B359" i="12"/>
  <c r="B358" i="12"/>
  <c r="B357" i="12"/>
  <c r="B356" i="12"/>
  <c r="B355" i="12"/>
  <c r="B354" i="12"/>
  <c r="B353" i="12"/>
  <c r="B352" i="12"/>
  <c r="B351" i="12"/>
  <c r="B350" i="12"/>
  <c r="B349" i="12"/>
  <c r="B348" i="12"/>
  <c r="B347" i="12"/>
  <c r="B346" i="12"/>
  <c r="B345" i="12"/>
  <c r="B344" i="12"/>
  <c r="B343" i="12"/>
  <c r="B338" i="12"/>
  <c r="B337" i="12"/>
  <c r="B336" i="12"/>
  <c r="B335" i="12"/>
  <c r="B334" i="12"/>
  <c r="B333" i="12"/>
  <c r="B332" i="12"/>
  <c r="B331" i="12"/>
  <c r="B330" i="12"/>
  <c r="B329" i="12"/>
  <c r="B328" i="12"/>
  <c r="B327" i="12"/>
  <c r="B326" i="12"/>
  <c r="B325" i="12"/>
  <c r="B324" i="12"/>
  <c r="B323" i="12"/>
  <c r="B322" i="12"/>
  <c r="B321" i="12"/>
  <c r="B320" i="12"/>
  <c r="B319" i="12"/>
  <c r="B318" i="12"/>
  <c r="B313" i="12"/>
  <c r="B312" i="12"/>
  <c r="B311" i="12"/>
  <c r="B310" i="12"/>
  <c r="B309" i="12"/>
  <c r="B308" i="12"/>
  <c r="B307" i="12"/>
  <c r="B306" i="12"/>
  <c r="B305" i="12"/>
  <c r="B304" i="12"/>
  <c r="B303" i="12"/>
  <c r="B302" i="12"/>
  <c r="B301" i="12"/>
  <c r="B300" i="12"/>
  <c r="B299" i="12"/>
  <c r="B298" i="12"/>
  <c r="B297" i="12"/>
  <c r="B296" i="12"/>
  <c r="B295" i="12"/>
  <c r="B294" i="12"/>
  <c r="B293" i="12"/>
  <c r="B288" i="12"/>
  <c r="B287" i="12"/>
  <c r="B286" i="12"/>
  <c r="B285" i="12"/>
  <c r="B284" i="12"/>
  <c r="B283" i="12"/>
  <c r="B282" i="12"/>
  <c r="B281" i="12"/>
  <c r="B280" i="12"/>
  <c r="B279" i="12"/>
  <c r="B278" i="12"/>
  <c r="B277" i="12"/>
  <c r="B276" i="12"/>
  <c r="B275" i="12"/>
  <c r="B274" i="12"/>
  <c r="B273" i="12"/>
  <c r="B272" i="12"/>
  <c r="B271" i="12"/>
  <c r="B270" i="12"/>
  <c r="B269" i="12"/>
  <c r="B268" i="12"/>
  <c r="B263" i="12"/>
  <c r="B262" i="12"/>
  <c r="B261" i="12"/>
  <c r="B260" i="12"/>
  <c r="B259" i="12"/>
  <c r="B258" i="12"/>
  <c r="B257" i="12"/>
  <c r="B256" i="12"/>
  <c r="B255" i="12"/>
  <c r="B254" i="12"/>
  <c r="B253" i="12"/>
  <c r="B252" i="12"/>
  <c r="B251" i="12"/>
  <c r="B250" i="12"/>
  <c r="B249" i="12"/>
  <c r="B248" i="12"/>
  <c r="B247" i="12"/>
  <c r="B246" i="12"/>
  <c r="B245" i="12"/>
  <c r="B244" i="12"/>
  <c r="B243" i="12"/>
  <c r="B238" i="12"/>
  <c r="B237" i="12"/>
  <c r="B236" i="12"/>
  <c r="B235" i="12"/>
  <c r="B234" i="12"/>
  <c r="B233" i="12"/>
  <c r="B232" i="12"/>
  <c r="B231" i="12"/>
  <c r="B230" i="12"/>
  <c r="B229" i="12"/>
  <c r="B228" i="12"/>
  <c r="B227" i="12"/>
  <c r="B226" i="12"/>
  <c r="B225" i="12"/>
  <c r="B224" i="12"/>
  <c r="B223" i="12"/>
  <c r="B222" i="12"/>
  <c r="B221" i="12"/>
  <c r="B220" i="12"/>
  <c r="B219" i="12"/>
  <c r="B218" i="12"/>
  <c r="B213" i="12"/>
  <c r="B212" i="12"/>
  <c r="B211" i="12"/>
  <c r="B210" i="12"/>
  <c r="B209" i="12"/>
  <c r="B208" i="12"/>
  <c r="B207" i="12"/>
  <c r="B206" i="12"/>
  <c r="B205" i="12"/>
  <c r="B204" i="12"/>
  <c r="B203" i="12"/>
  <c r="B202" i="12"/>
  <c r="B201" i="12"/>
  <c r="B200" i="12"/>
  <c r="B199" i="12"/>
  <c r="B198" i="12"/>
  <c r="B197" i="12"/>
  <c r="B196" i="12"/>
  <c r="B195" i="12"/>
  <c r="B194" i="12"/>
  <c r="B193" i="12"/>
  <c r="B188" i="12"/>
  <c r="B187" i="12"/>
  <c r="B186" i="12"/>
  <c r="B185" i="12"/>
  <c r="B184" i="12"/>
  <c r="B183" i="12"/>
  <c r="B182" i="12"/>
  <c r="B181" i="12"/>
  <c r="B180" i="12"/>
  <c r="B179" i="12"/>
  <c r="B178" i="12"/>
  <c r="B177" i="12"/>
  <c r="B176" i="12"/>
  <c r="B175" i="12"/>
  <c r="B174" i="12"/>
  <c r="B173" i="12"/>
  <c r="B172" i="12"/>
  <c r="B171" i="12"/>
  <c r="B170" i="12"/>
  <c r="B169" i="12"/>
  <c r="B168" i="12"/>
  <c r="H163" i="12"/>
  <c r="G163" i="12"/>
  <c r="F163" i="12"/>
  <c r="E163" i="12"/>
  <c r="D163" i="12"/>
  <c r="C163" i="12"/>
  <c r="B163" i="12"/>
  <c r="I162" i="12"/>
  <c r="B162" i="12"/>
  <c r="I161" i="12"/>
  <c r="B161" i="12"/>
  <c r="I160" i="12"/>
  <c r="B160" i="12"/>
  <c r="I159" i="12"/>
  <c r="B159" i="12"/>
  <c r="I158" i="12"/>
  <c r="B158" i="12"/>
  <c r="I157" i="12"/>
  <c r="B157" i="12"/>
  <c r="I156" i="12"/>
  <c r="B156" i="12"/>
  <c r="I155" i="12"/>
  <c r="B155" i="12"/>
  <c r="I154" i="12"/>
  <c r="B154" i="12"/>
  <c r="I153" i="12"/>
  <c r="B153" i="12"/>
  <c r="I152" i="12"/>
  <c r="B152" i="12"/>
  <c r="I151" i="12"/>
  <c r="B151" i="12"/>
  <c r="I150" i="12"/>
  <c r="B150" i="12"/>
  <c r="I149" i="12"/>
  <c r="B149" i="12"/>
  <c r="I148" i="12"/>
  <c r="B148" i="12"/>
  <c r="I147" i="12"/>
  <c r="B147" i="12"/>
  <c r="I146" i="12"/>
  <c r="B146" i="12"/>
  <c r="I145" i="12"/>
  <c r="B145" i="12"/>
  <c r="I144" i="12"/>
  <c r="B144" i="12"/>
  <c r="I143" i="12"/>
  <c r="B143" i="12"/>
  <c r="H141" i="12"/>
  <c r="I140" i="12" s="1"/>
  <c r="B136" i="12"/>
  <c r="B135" i="12"/>
  <c r="B134" i="12"/>
  <c r="B133" i="12"/>
  <c r="B132" i="12"/>
  <c r="B131" i="12"/>
  <c r="B130" i="12"/>
  <c r="B129" i="12"/>
  <c r="B128" i="12"/>
  <c r="B127" i="12"/>
  <c r="B126" i="12"/>
  <c r="B125" i="12"/>
  <c r="B124" i="12"/>
  <c r="B123" i="12"/>
  <c r="B122" i="12"/>
  <c r="B121" i="12"/>
  <c r="B120" i="12"/>
  <c r="B119" i="12"/>
  <c r="B118" i="12"/>
  <c r="B117" i="12"/>
  <c r="B116" i="12"/>
  <c r="G111" i="12"/>
  <c r="F111" i="12"/>
  <c r="E111" i="12"/>
  <c r="D111" i="12"/>
  <c r="C111" i="12"/>
  <c r="B111" i="12"/>
  <c r="H110" i="12"/>
  <c r="B110" i="12"/>
  <c r="H109" i="12"/>
  <c r="B109" i="12"/>
  <c r="H108" i="12"/>
  <c r="B108" i="12"/>
  <c r="H107" i="12"/>
  <c r="B107" i="12"/>
  <c r="H106" i="12"/>
  <c r="B106" i="12"/>
  <c r="H105" i="12"/>
  <c r="B105" i="12"/>
  <c r="H104" i="12"/>
  <c r="B104" i="12"/>
  <c r="H103" i="12"/>
  <c r="B103" i="12"/>
  <c r="H102" i="12"/>
  <c r="B102" i="12"/>
  <c r="H101" i="12"/>
  <c r="B101" i="12"/>
  <c r="H100" i="12"/>
  <c r="B100" i="12"/>
  <c r="H99" i="12"/>
  <c r="B99" i="12"/>
  <c r="H98" i="12"/>
  <c r="B98" i="12"/>
  <c r="H97" i="12"/>
  <c r="B97" i="12"/>
  <c r="H96" i="12"/>
  <c r="B96" i="12"/>
  <c r="H95" i="12"/>
  <c r="B95" i="12"/>
  <c r="H94" i="12"/>
  <c r="B94" i="12"/>
  <c r="H93" i="12"/>
  <c r="B93" i="12"/>
  <c r="H92" i="12"/>
  <c r="B92" i="12"/>
  <c r="H91" i="12"/>
  <c r="B91" i="12"/>
  <c r="B81" i="12"/>
  <c r="F135" i="12"/>
  <c r="D135" i="12"/>
  <c r="B80" i="12"/>
  <c r="G134" i="12"/>
  <c r="F134" i="12"/>
  <c r="E134" i="12"/>
  <c r="D134" i="12"/>
  <c r="B79" i="12"/>
  <c r="G133" i="12"/>
  <c r="F133" i="12"/>
  <c r="E133" i="12"/>
  <c r="D133" i="12"/>
  <c r="C133" i="12"/>
  <c r="B78" i="12"/>
  <c r="G132" i="12"/>
  <c r="E132" i="12"/>
  <c r="B77" i="12"/>
  <c r="F131" i="12"/>
  <c r="D131" i="12"/>
  <c r="B76" i="12"/>
  <c r="G130" i="12"/>
  <c r="E130" i="12"/>
  <c r="B75" i="12"/>
  <c r="F129" i="12"/>
  <c r="D129" i="12"/>
  <c r="B74" i="12"/>
  <c r="G128" i="12"/>
  <c r="E128" i="12"/>
  <c r="B73" i="12"/>
  <c r="F127" i="12"/>
  <c r="D127" i="12"/>
  <c r="B72" i="12"/>
  <c r="G126" i="12"/>
  <c r="E126" i="12"/>
  <c r="B71" i="12"/>
  <c r="F125" i="12"/>
  <c r="D125" i="12"/>
  <c r="B70" i="12"/>
  <c r="G124" i="12"/>
  <c r="E124" i="12"/>
  <c r="F123" i="12"/>
  <c r="D123" i="12"/>
  <c r="B68" i="12"/>
  <c r="G122" i="12"/>
  <c r="E122" i="12"/>
  <c r="B67" i="12"/>
  <c r="F121" i="12"/>
  <c r="D121" i="12"/>
  <c r="B66" i="12"/>
  <c r="G120" i="12"/>
  <c r="E120" i="12"/>
  <c r="B65" i="12"/>
  <c r="F119" i="12"/>
  <c r="D119" i="12"/>
  <c r="B64" i="12"/>
  <c r="G118" i="12"/>
  <c r="E118" i="12"/>
  <c r="B63" i="12"/>
  <c r="F117" i="12"/>
  <c r="D117" i="12"/>
  <c r="B62" i="12"/>
  <c r="G116" i="12"/>
  <c r="E116" i="12"/>
  <c r="B61" i="12"/>
  <c r="H16" i="12"/>
  <c r="H240" i="12" s="1"/>
  <c r="H14" i="12"/>
  <c r="B363" i="11"/>
  <c r="B362" i="11"/>
  <c r="B361" i="11"/>
  <c r="B360" i="11"/>
  <c r="B359" i="11"/>
  <c r="B358" i="11"/>
  <c r="B357" i="11"/>
  <c r="B356" i="11"/>
  <c r="B355" i="11"/>
  <c r="B354" i="11"/>
  <c r="B353" i="11"/>
  <c r="B352" i="11"/>
  <c r="B351" i="11"/>
  <c r="B350" i="11"/>
  <c r="B349" i="11"/>
  <c r="B348" i="11"/>
  <c r="B347" i="11"/>
  <c r="B346" i="11"/>
  <c r="B345" i="11"/>
  <c r="B344" i="11"/>
  <c r="B343" i="11"/>
  <c r="B338" i="11"/>
  <c r="B337" i="11"/>
  <c r="B336" i="11"/>
  <c r="B335" i="11"/>
  <c r="B334" i="11"/>
  <c r="B333" i="11"/>
  <c r="B332" i="11"/>
  <c r="B331" i="11"/>
  <c r="B330" i="11"/>
  <c r="B329" i="11"/>
  <c r="B328" i="11"/>
  <c r="B327" i="11"/>
  <c r="B326" i="11"/>
  <c r="B325" i="11"/>
  <c r="B324" i="11"/>
  <c r="B323" i="11"/>
  <c r="B322" i="11"/>
  <c r="B321" i="11"/>
  <c r="B320" i="11"/>
  <c r="B319" i="11"/>
  <c r="B318" i="11"/>
  <c r="B313" i="11"/>
  <c r="B312" i="11"/>
  <c r="B311" i="11"/>
  <c r="B310" i="11"/>
  <c r="B309" i="11"/>
  <c r="B308" i="11"/>
  <c r="B307" i="11"/>
  <c r="B306" i="11"/>
  <c r="B305" i="11"/>
  <c r="B304" i="11"/>
  <c r="B303" i="11"/>
  <c r="B302" i="11"/>
  <c r="B301" i="11"/>
  <c r="B300" i="11"/>
  <c r="B299" i="11"/>
  <c r="B298" i="11"/>
  <c r="B297" i="11"/>
  <c r="B296" i="11"/>
  <c r="B295" i="11"/>
  <c r="B294" i="11"/>
  <c r="B293" i="11"/>
  <c r="B288" i="11"/>
  <c r="B287" i="11"/>
  <c r="B286" i="11"/>
  <c r="B285" i="11"/>
  <c r="B284" i="11"/>
  <c r="B283" i="11"/>
  <c r="B282" i="11"/>
  <c r="B281" i="11"/>
  <c r="B280" i="11"/>
  <c r="B279" i="11"/>
  <c r="B278" i="11"/>
  <c r="B277" i="11"/>
  <c r="B276" i="11"/>
  <c r="B275" i="11"/>
  <c r="B274" i="11"/>
  <c r="B273" i="11"/>
  <c r="B272" i="11"/>
  <c r="B271" i="11"/>
  <c r="B270" i="11"/>
  <c r="B269" i="11"/>
  <c r="B268" i="11"/>
  <c r="B263" i="11"/>
  <c r="B262" i="11"/>
  <c r="B261" i="11"/>
  <c r="B260" i="11"/>
  <c r="B259" i="11"/>
  <c r="B258" i="11"/>
  <c r="B257" i="11"/>
  <c r="B256" i="11"/>
  <c r="B255" i="11"/>
  <c r="B254" i="11"/>
  <c r="B253" i="11"/>
  <c r="B252" i="11"/>
  <c r="B251" i="11"/>
  <c r="B250" i="11"/>
  <c r="B249" i="11"/>
  <c r="B248" i="11"/>
  <c r="B247" i="11"/>
  <c r="B246" i="11"/>
  <c r="B245" i="11"/>
  <c r="B244" i="11"/>
  <c r="B243" i="11"/>
  <c r="B238" i="11"/>
  <c r="B237" i="11"/>
  <c r="B236" i="11"/>
  <c r="B235" i="11"/>
  <c r="B234" i="11"/>
  <c r="B233" i="11"/>
  <c r="B232" i="11"/>
  <c r="B231" i="11"/>
  <c r="B230" i="11"/>
  <c r="B229" i="11"/>
  <c r="B228" i="11"/>
  <c r="B227" i="11"/>
  <c r="B226" i="11"/>
  <c r="B225" i="11"/>
  <c r="B224" i="11"/>
  <c r="B223" i="11"/>
  <c r="B222" i="11"/>
  <c r="B221" i="11"/>
  <c r="B220" i="11"/>
  <c r="B219" i="11"/>
  <c r="B218" i="11"/>
  <c r="B213" i="11"/>
  <c r="B212" i="11"/>
  <c r="B211" i="11"/>
  <c r="B210" i="11"/>
  <c r="B209" i="11"/>
  <c r="B208" i="11"/>
  <c r="B207" i="11"/>
  <c r="B206" i="11"/>
  <c r="B205" i="11"/>
  <c r="B204" i="11"/>
  <c r="B203" i="11"/>
  <c r="B202" i="11"/>
  <c r="B201" i="11"/>
  <c r="B200" i="11"/>
  <c r="B199" i="11"/>
  <c r="B198" i="11"/>
  <c r="B197" i="11"/>
  <c r="B196" i="11"/>
  <c r="B195" i="11"/>
  <c r="B194" i="11"/>
  <c r="B193" i="11"/>
  <c r="B188" i="11"/>
  <c r="B187" i="11"/>
  <c r="B186" i="11"/>
  <c r="B185" i="11"/>
  <c r="B184" i="11"/>
  <c r="B183" i="11"/>
  <c r="B182" i="11"/>
  <c r="B181" i="11"/>
  <c r="B180" i="11"/>
  <c r="B179" i="11"/>
  <c r="B178" i="11"/>
  <c r="B177" i="11"/>
  <c r="B176" i="11"/>
  <c r="B175" i="11"/>
  <c r="B174" i="11"/>
  <c r="B173" i="11"/>
  <c r="B172" i="11"/>
  <c r="B171" i="11"/>
  <c r="B170" i="11"/>
  <c r="B169" i="11"/>
  <c r="B168" i="11"/>
  <c r="B163" i="11"/>
  <c r="I162" i="11"/>
  <c r="B162" i="11"/>
  <c r="I161" i="11"/>
  <c r="B161" i="11"/>
  <c r="I160" i="11"/>
  <c r="B160" i="11"/>
  <c r="I159" i="11"/>
  <c r="B159" i="11"/>
  <c r="I158" i="11"/>
  <c r="B158" i="11"/>
  <c r="I157" i="11"/>
  <c r="B157" i="11"/>
  <c r="I156" i="11"/>
  <c r="B156" i="11"/>
  <c r="I155" i="11"/>
  <c r="B155" i="11"/>
  <c r="I154" i="11"/>
  <c r="B154" i="11"/>
  <c r="I153" i="11"/>
  <c r="B153" i="11"/>
  <c r="I152" i="11"/>
  <c r="B152" i="11"/>
  <c r="I151" i="11"/>
  <c r="B151" i="11"/>
  <c r="I150" i="11"/>
  <c r="B150" i="11"/>
  <c r="I149" i="11"/>
  <c r="B149" i="11"/>
  <c r="I148" i="11"/>
  <c r="B148" i="11"/>
  <c r="I147" i="11"/>
  <c r="B147" i="11"/>
  <c r="I146" i="11"/>
  <c r="B146" i="11"/>
  <c r="I145" i="11"/>
  <c r="B145" i="11"/>
  <c r="I144" i="11"/>
  <c r="B144" i="11"/>
  <c r="I143" i="11"/>
  <c r="B143" i="11"/>
  <c r="H141" i="11"/>
  <c r="I140" i="11" s="1"/>
  <c r="B136" i="11"/>
  <c r="B135" i="11"/>
  <c r="B134" i="11"/>
  <c r="B133" i="11"/>
  <c r="B132" i="11"/>
  <c r="B131" i="11"/>
  <c r="B130" i="11"/>
  <c r="B129" i="11"/>
  <c r="B128" i="11"/>
  <c r="B127" i="11"/>
  <c r="B126" i="11"/>
  <c r="B125" i="11"/>
  <c r="B124" i="11"/>
  <c r="B123" i="11"/>
  <c r="B122" i="11"/>
  <c r="B121" i="11"/>
  <c r="B120" i="11"/>
  <c r="B119" i="11"/>
  <c r="B118" i="11"/>
  <c r="B117" i="11"/>
  <c r="B116" i="11"/>
  <c r="G111" i="11"/>
  <c r="F111" i="11"/>
  <c r="E111" i="11"/>
  <c r="D111" i="11"/>
  <c r="C111" i="11"/>
  <c r="B111" i="11"/>
  <c r="H110" i="11"/>
  <c r="B110" i="11"/>
  <c r="H109" i="11"/>
  <c r="B109" i="11"/>
  <c r="H108" i="11"/>
  <c r="B108" i="11"/>
  <c r="H107" i="11"/>
  <c r="B107" i="11"/>
  <c r="H106" i="11"/>
  <c r="B106" i="11"/>
  <c r="H105" i="11"/>
  <c r="B105" i="11"/>
  <c r="H104" i="11"/>
  <c r="B104" i="11"/>
  <c r="H103" i="11"/>
  <c r="B103" i="11"/>
  <c r="H102" i="11"/>
  <c r="B102" i="11"/>
  <c r="H101" i="11"/>
  <c r="B101" i="11"/>
  <c r="H100" i="11"/>
  <c r="B100" i="11"/>
  <c r="H99" i="11"/>
  <c r="B99" i="11"/>
  <c r="H98" i="11"/>
  <c r="B98" i="11"/>
  <c r="H97" i="11"/>
  <c r="B97" i="11"/>
  <c r="H96" i="11"/>
  <c r="B96" i="11"/>
  <c r="H95" i="11"/>
  <c r="B95" i="11"/>
  <c r="H94" i="11"/>
  <c r="B94" i="11"/>
  <c r="H93" i="11"/>
  <c r="B93" i="11"/>
  <c r="H92" i="11"/>
  <c r="B92" i="11"/>
  <c r="H91" i="11"/>
  <c r="B91" i="11"/>
  <c r="B81" i="11"/>
  <c r="G135" i="11"/>
  <c r="E135" i="11"/>
  <c r="B80" i="11"/>
  <c r="F134" i="11"/>
  <c r="D134" i="11"/>
  <c r="B79" i="11"/>
  <c r="G133" i="11"/>
  <c r="E133" i="11"/>
  <c r="B78" i="11"/>
  <c r="F132" i="11"/>
  <c r="D132" i="11"/>
  <c r="B77" i="11"/>
  <c r="G131" i="11"/>
  <c r="E131" i="11"/>
  <c r="B76" i="11"/>
  <c r="F130" i="11"/>
  <c r="D130" i="11"/>
  <c r="B75" i="11"/>
  <c r="G129" i="11"/>
  <c r="E129" i="11"/>
  <c r="B74" i="11"/>
  <c r="F128" i="11"/>
  <c r="D128" i="11"/>
  <c r="B73" i="11"/>
  <c r="G127" i="11"/>
  <c r="E127" i="11"/>
  <c r="B72" i="11"/>
  <c r="F126" i="11"/>
  <c r="D126" i="11"/>
  <c r="B71" i="11"/>
  <c r="G125" i="11"/>
  <c r="E125" i="11"/>
  <c r="B70" i="11"/>
  <c r="F124" i="11"/>
  <c r="D124" i="11"/>
  <c r="G123" i="11"/>
  <c r="F123" i="11"/>
  <c r="E123" i="11"/>
  <c r="D123" i="11"/>
  <c r="B68" i="11"/>
  <c r="G122" i="11"/>
  <c r="F122" i="11"/>
  <c r="E122" i="11"/>
  <c r="D122" i="11"/>
  <c r="C122" i="11"/>
  <c r="B67" i="11"/>
  <c r="G121" i="11"/>
  <c r="E121" i="11"/>
  <c r="B66" i="11"/>
  <c r="F120" i="11"/>
  <c r="D120" i="11"/>
  <c r="B65" i="11"/>
  <c r="G119" i="11"/>
  <c r="E119" i="11"/>
  <c r="B64" i="11"/>
  <c r="F118" i="11"/>
  <c r="D118" i="11"/>
  <c r="B63" i="11"/>
  <c r="G117" i="11"/>
  <c r="E117" i="11"/>
  <c r="B62" i="11"/>
  <c r="F116" i="11"/>
  <c r="D116" i="11"/>
  <c r="B61" i="11"/>
  <c r="H17" i="11"/>
  <c r="H215" i="11" s="1"/>
  <c r="H15" i="11"/>
  <c r="H190" i="11" s="1"/>
  <c r="B363" i="10"/>
  <c r="B362" i="10"/>
  <c r="B361" i="10"/>
  <c r="B360" i="10"/>
  <c r="B359" i="10"/>
  <c r="B358" i="10"/>
  <c r="B357" i="10"/>
  <c r="B356" i="10"/>
  <c r="B355" i="10"/>
  <c r="B354" i="10"/>
  <c r="B353" i="10"/>
  <c r="B352" i="10"/>
  <c r="B351" i="10"/>
  <c r="B350" i="10"/>
  <c r="B349" i="10"/>
  <c r="B348" i="10"/>
  <c r="B347" i="10"/>
  <c r="B346" i="10"/>
  <c r="B345" i="10"/>
  <c r="B344" i="10"/>
  <c r="B343" i="10"/>
  <c r="B338" i="10"/>
  <c r="B337" i="10"/>
  <c r="B336" i="10"/>
  <c r="B335" i="10"/>
  <c r="B334" i="10"/>
  <c r="B333" i="10"/>
  <c r="B332" i="10"/>
  <c r="B331" i="10"/>
  <c r="B330" i="10"/>
  <c r="B329" i="10"/>
  <c r="B328" i="10"/>
  <c r="B327" i="10"/>
  <c r="B326" i="10"/>
  <c r="B325" i="10"/>
  <c r="B324" i="10"/>
  <c r="B323" i="10"/>
  <c r="B322" i="10"/>
  <c r="B321" i="10"/>
  <c r="B320" i="10"/>
  <c r="B319" i="10"/>
  <c r="B318" i="10"/>
  <c r="B313" i="10"/>
  <c r="B312" i="10"/>
  <c r="B311" i="10"/>
  <c r="B310" i="10"/>
  <c r="B309" i="10"/>
  <c r="B308" i="10"/>
  <c r="B307" i="10"/>
  <c r="B306" i="10"/>
  <c r="B305" i="10"/>
  <c r="B304" i="10"/>
  <c r="B303" i="10"/>
  <c r="B302" i="10"/>
  <c r="B301" i="10"/>
  <c r="B300" i="10"/>
  <c r="B299" i="10"/>
  <c r="B298" i="10"/>
  <c r="B297" i="10"/>
  <c r="B296" i="10"/>
  <c r="B295" i="10"/>
  <c r="B294" i="10"/>
  <c r="B293" i="10"/>
  <c r="B288" i="10"/>
  <c r="B287" i="10"/>
  <c r="B286" i="10"/>
  <c r="B285" i="10"/>
  <c r="B284" i="10"/>
  <c r="B283" i="10"/>
  <c r="B282" i="10"/>
  <c r="B281" i="10"/>
  <c r="B280" i="10"/>
  <c r="B279" i="10"/>
  <c r="B278" i="10"/>
  <c r="B277" i="10"/>
  <c r="B276" i="10"/>
  <c r="B275" i="10"/>
  <c r="B274" i="10"/>
  <c r="B273" i="10"/>
  <c r="B272" i="10"/>
  <c r="B271" i="10"/>
  <c r="B270" i="10"/>
  <c r="B269" i="10"/>
  <c r="B268" i="10"/>
  <c r="B263" i="10"/>
  <c r="B262" i="10"/>
  <c r="B261" i="10"/>
  <c r="B260" i="10"/>
  <c r="B259" i="10"/>
  <c r="B258" i="10"/>
  <c r="B257" i="10"/>
  <c r="B256" i="10"/>
  <c r="B255" i="10"/>
  <c r="B254" i="10"/>
  <c r="B253" i="10"/>
  <c r="B252" i="10"/>
  <c r="B251" i="10"/>
  <c r="B250" i="10"/>
  <c r="B249" i="10"/>
  <c r="B248" i="10"/>
  <c r="B247" i="10"/>
  <c r="B246" i="10"/>
  <c r="B245" i="10"/>
  <c r="B244" i="10"/>
  <c r="B243" i="10"/>
  <c r="B238" i="10"/>
  <c r="B237" i="10"/>
  <c r="B236" i="10"/>
  <c r="B235" i="10"/>
  <c r="B234" i="10"/>
  <c r="B233" i="10"/>
  <c r="B232" i="10"/>
  <c r="B231" i="10"/>
  <c r="B230" i="10"/>
  <c r="B229" i="10"/>
  <c r="B228" i="10"/>
  <c r="B227" i="10"/>
  <c r="B226" i="10"/>
  <c r="B225" i="10"/>
  <c r="B224" i="10"/>
  <c r="B223" i="10"/>
  <c r="B222" i="10"/>
  <c r="B221" i="10"/>
  <c r="B220" i="10"/>
  <c r="B219" i="10"/>
  <c r="B218" i="10"/>
  <c r="B213" i="10"/>
  <c r="B212" i="10"/>
  <c r="B211" i="10"/>
  <c r="B210" i="10"/>
  <c r="B209" i="10"/>
  <c r="B208" i="10"/>
  <c r="B207" i="10"/>
  <c r="B206" i="10"/>
  <c r="B205" i="10"/>
  <c r="B204" i="10"/>
  <c r="B203" i="10"/>
  <c r="B202" i="10"/>
  <c r="B201" i="10"/>
  <c r="B200" i="10"/>
  <c r="B199" i="10"/>
  <c r="B198" i="10"/>
  <c r="B197" i="10"/>
  <c r="B196" i="10"/>
  <c r="B195" i="10"/>
  <c r="B194" i="10"/>
  <c r="B193" i="10"/>
  <c r="B188" i="10"/>
  <c r="B187" i="10"/>
  <c r="B186" i="10"/>
  <c r="B185" i="10"/>
  <c r="B184" i="10"/>
  <c r="B183" i="10"/>
  <c r="B182" i="10"/>
  <c r="B181" i="10"/>
  <c r="B180" i="10"/>
  <c r="B179" i="10"/>
  <c r="B178" i="10"/>
  <c r="B177" i="10"/>
  <c r="B176" i="10"/>
  <c r="B175" i="10"/>
  <c r="B174" i="10"/>
  <c r="B173" i="10"/>
  <c r="B172" i="10"/>
  <c r="B171" i="10"/>
  <c r="B170" i="10"/>
  <c r="B169" i="10"/>
  <c r="B168" i="10"/>
  <c r="H163" i="10"/>
  <c r="G163" i="10"/>
  <c r="F163" i="10"/>
  <c r="E163" i="10"/>
  <c r="D163" i="10"/>
  <c r="C163" i="10"/>
  <c r="B163" i="10"/>
  <c r="I162" i="10"/>
  <c r="B162" i="10"/>
  <c r="I161" i="10"/>
  <c r="B161" i="10"/>
  <c r="I160" i="10"/>
  <c r="B160" i="10"/>
  <c r="I159" i="10"/>
  <c r="B159" i="10"/>
  <c r="I158" i="10"/>
  <c r="B158" i="10"/>
  <c r="I157" i="10"/>
  <c r="B157" i="10"/>
  <c r="I156" i="10"/>
  <c r="B156" i="10"/>
  <c r="I155" i="10"/>
  <c r="B155" i="10"/>
  <c r="I154" i="10"/>
  <c r="B154" i="10"/>
  <c r="I153" i="10"/>
  <c r="B153" i="10"/>
  <c r="I152" i="10"/>
  <c r="B152" i="10"/>
  <c r="I151" i="10"/>
  <c r="B151" i="10"/>
  <c r="I150" i="10"/>
  <c r="B150" i="10"/>
  <c r="I149" i="10"/>
  <c r="B149" i="10"/>
  <c r="I148" i="10"/>
  <c r="B148" i="10"/>
  <c r="I147" i="10"/>
  <c r="B147" i="10"/>
  <c r="I146" i="10"/>
  <c r="B146" i="10"/>
  <c r="I145" i="10"/>
  <c r="B145" i="10"/>
  <c r="I144" i="10"/>
  <c r="B144" i="10"/>
  <c r="I143" i="10"/>
  <c r="B143" i="10"/>
  <c r="H141" i="10"/>
  <c r="I140" i="10" s="1"/>
  <c r="B136" i="10"/>
  <c r="B135" i="10"/>
  <c r="B134" i="10"/>
  <c r="B133" i="10"/>
  <c r="B132" i="10"/>
  <c r="B131" i="10"/>
  <c r="B130" i="10"/>
  <c r="B129" i="10"/>
  <c r="B128" i="10"/>
  <c r="B127" i="10"/>
  <c r="B126" i="10"/>
  <c r="B125" i="10"/>
  <c r="B124" i="10"/>
  <c r="B123" i="10"/>
  <c r="B122" i="10"/>
  <c r="B121" i="10"/>
  <c r="B120" i="10"/>
  <c r="B119" i="10"/>
  <c r="B118" i="10"/>
  <c r="B117" i="10"/>
  <c r="B116" i="10"/>
  <c r="G111" i="10"/>
  <c r="F111" i="10"/>
  <c r="E111" i="10"/>
  <c r="D111" i="10"/>
  <c r="C111" i="10"/>
  <c r="B111" i="10"/>
  <c r="B110" i="10"/>
  <c r="B109" i="10"/>
  <c r="B108" i="10"/>
  <c r="B107" i="10"/>
  <c r="B106" i="10"/>
  <c r="B105" i="10"/>
  <c r="B104" i="10"/>
  <c r="B103" i="10"/>
  <c r="B102" i="10"/>
  <c r="B101" i="10"/>
  <c r="B100" i="10"/>
  <c r="B99" i="10"/>
  <c r="B98" i="10"/>
  <c r="B97" i="10"/>
  <c r="B96" i="10"/>
  <c r="B95" i="10"/>
  <c r="B94" i="10"/>
  <c r="B93" i="10"/>
  <c r="B92" i="10"/>
  <c r="B91" i="10"/>
  <c r="B81" i="10"/>
  <c r="F135" i="10"/>
  <c r="D135" i="10"/>
  <c r="B80" i="10"/>
  <c r="G134" i="10"/>
  <c r="E134" i="10"/>
  <c r="C134" i="10"/>
  <c r="B79" i="10"/>
  <c r="F133" i="10"/>
  <c r="D133" i="10"/>
  <c r="B78" i="10"/>
  <c r="G132" i="10"/>
  <c r="E132" i="10"/>
  <c r="C132" i="10"/>
  <c r="B77" i="10"/>
  <c r="F131" i="10"/>
  <c r="D131" i="10"/>
  <c r="B76" i="10"/>
  <c r="G130" i="10"/>
  <c r="E130" i="10"/>
  <c r="C130" i="10"/>
  <c r="B75" i="10"/>
  <c r="F129" i="10"/>
  <c r="D129" i="10"/>
  <c r="B74" i="10"/>
  <c r="G128" i="10"/>
  <c r="E128" i="10"/>
  <c r="C128" i="10"/>
  <c r="B73" i="10"/>
  <c r="F127" i="10"/>
  <c r="D127" i="10"/>
  <c r="B72" i="10"/>
  <c r="G126" i="10"/>
  <c r="E126" i="10"/>
  <c r="C126" i="10"/>
  <c r="B71" i="10"/>
  <c r="F125" i="10"/>
  <c r="D125" i="10"/>
  <c r="B70" i="10"/>
  <c r="G124" i="10"/>
  <c r="E124" i="10"/>
  <c r="C124" i="10"/>
  <c r="F123" i="10"/>
  <c r="D123" i="10"/>
  <c r="B68" i="10"/>
  <c r="G122" i="10"/>
  <c r="E122" i="10"/>
  <c r="C122" i="10"/>
  <c r="B67" i="10"/>
  <c r="F121" i="10"/>
  <c r="D121" i="10"/>
  <c r="B66" i="10"/>
  <c r="G120" i="10"/>
  <c r="E120" i="10"/>
  <c r="C120" i="10"/>
  <c r="B65" i="10"/>
  <c r="F119" i="10"/>
  <c r="D119" i="10"/>
  <c r="B64" i="10"/>
  <c r="G118" i="10"/>
  <c r="E118" i="10"/>
  <c r="C118" i="10"/>
  <c r="B63" i="10"/>
  <c r="F117" i="10"/>
  <c r="D117" i="10"/>
  <c r="B62" i="10"/>
  <c r="G116" i="10"/>
  <c r="E116" i="10"/>
  <c r="C116" i="10"/>
  <c r="B61" i="10"/>
  <c r="H16" i="10"/>
  <c r="H240" i="10" s="1"/>
  <c r="H14" i="10"/>
  <c r="B363" i="9"/>
  <c r="B362" i="9"/>
  <c r="B361" i="9"/>
  <c r="B360" i="9"/>
  <c r="B359" i="9"/>
  <c r="B358" i="9"/>
  <c r="B357" i="9"/>
  <c r="B356" i="9"/>
  <c r="B355" i="9"/>
  <c r="B354" i="9"/>
  <c r="B353" i="9"/>
  <c r="B352" i="9"/>
  <c r="B351" i="9"/>
  <c r="B350" i="9"/>
  <c r="B349" i="9"/>
  <c r="B348" i="9"/>
  <c r="B347" i="9"/>
  <c r="B346" i="9"/>
  <c r="B345" i="9"/>
  <c r="B344" i="9"/>
  <c r="B343" i="9"/>
  <c r="B338" i="9"/>
  <c r="B337" i="9"/>
  <c r="B336" i="9"/>
  <c r="B335" i="9"/>
  <c r="B334" i="9"/>
  <c r="B333" i="9"/>
  <c r="B332" i="9"/>
  <c r="B331" i="9"/>
  <c r="B330" i="9"/>
  <c r="B329" i="9"/>
  <c r="B328" i="9"/>
  <c r="B327" i="9"/>
  <c r="B326" i="9"/>
  <c r="B325" i="9"/>
  <c r="B324" i="9"/>
  <c r="B323" i="9"/>
  <c r="B322" i="9"/>
  <c r="B321" i="9"/>
  <c r="B320" i="9"/>
  <c r="B319" i="9"/>
  <c r="B318" i="9"/>
  <c r="B313" i="9"/>
  <c r="B312" i="9"/>
  <c r="B311" i="9"/>
  <c r="B310" i="9"/>
  <c r="B309" i="9"/>
  <c r="B308" i="9"/>
  <c r="B307" i="9"/>
  <c r="B306" i="9"/>
  <c r="B305" i="9"/>
  <c r="B304" i="9"/>
  <c r="B303" i="9"/>
  <c r="B302" i="9"/>
  <c r="B301" i="9"/>
  <c r="B300" i="9"/>
  <c r="B299" i="9"/>
  <c r="B298" i="9"/>
  <c r="B297" i="9"/>
  <c r="B296" i="9"/>
  <c r="B295" i="9"/>
  <c r="B294" i="9"/>
  <c r="B293" i="9"/>
  <c r="B288" i="9"/>
  <c r="B287" i="9"/>
  <c r="B286" i="9"/>
  <c r="B285" i="9"/>
  <c r="B284" i="9"/>
  <c r="B283" i="9"/>
  <c r="B282" i="9"/>
  <c r="B281" i="9"/>
  <c r="B280" i="9"/>
  <c r="B279" i="9"/>
  <c r="B278" i="9"/>
  <c r="B277" i="9"/>
  <c r="B276" i="9"/>
  <c r="B275" i="9"/>
  <c r="B274" i="9"/>
  <c r="B273" i="9"/>
  <c r="B272" i="9"/>
  <c r="B271" i="9"/>
  <c r="B270" i="9"/>
  <c r="B269" i="9"/>
  <c r="B268" i="9"/>
  <c r="B263" i="9"/>
  <c r="B262" i="9"/>
  <c r="B261" i="9"/>
  <c r="B260" i="9"/>
  <c r="B259" i="9"/>
  <c r="B258" i="9"/>
  <c r="B257" i="9"/>
  <c r="B256" i="9"/>
  <c r="B255" i="9"/>
  <c r="B254" i="9"/>
  <c r="B253" i="9"/>
  <c r="B252" i="9"/>
  <c r="B251" i="9"/>
  <c r="B250" i="9"/>
  <c r="B249" i="9"/>
  <c r="B248" i="9"/>
  <c r="B247" i="9"/>
  <c r="B246" i="9"/>
  <c r="B245" i="9"/>
  <c r="B244" i="9"/>
  <c r="B243" i="9"/>
  <c r="B238" i="9"/>
  <c r="B237" i="9"/>
  <c r="B236" i="9"/>
  <c r="B235" i="9"/>
  <c r="B234" i="9"/>
  <c r="B233" i="9"/>
  <c r="B232" i="9"/>
  <c r="B231" i="9"/>
  <c r="B230" i="9"/>
  <c r="B229" i="9"/>
  <c r="B228" i="9"/>
  <c r="B227" i="9"/>
  <c r="B226" i="9"/>
  <c r="B225" i="9"/>
  <c r="B224" i="9"/>
  <c r="B223" i="9"/>
  <c r="B222" i="9"/>
  <c r="B221" i="9"/>
  <c r="B220" i="9"/>
  <c r="B219" i="9"/>
  <c r="B218" i="9"/>
  <c r="B213" i="9"/>
  <c r="B212" i="9"/>
  <c r="B211" i="9"/>
  <c r="B210" i="9"/>
  <c r="B209" i="9"/>
  <c r="B208" i="9"/>
  <c r="B207" i="9"/>
  <c r="B206" i="9"/>
  <c r="B205" i="9"/>
  <c r="B204" i="9"/>
  <c r="B203" i="9"/>
  <c r="B202" i="9"/>
  <c r="B201" i="9"/>
  <c r="B200" i="9"/>
  <c r="B199" i="9"/>
  <c r="B198" i="9"/>
  <c r="B197" i="9"/>
  <c r="B196" i="9"/>
  <c r="B195" i="9"/>
  <c r="B194" i="9"/>
  <c r="B193" i="9"/>
  <c r="B188" i="9"/>
  <c r="B187" i="9"/>
  <c r="B186" i="9"/>
  <c r="B185" i="9"/>
  <c r="B184" i="9"/>
  <c r="B183" i="9"/>
  <c r="B182" i="9"/>
  <c r="B181" i="9"/>
  <c r="B180" i="9"/>
  <c r="B179" i="9"/>
  <c r="B178" i="9"/>
  <c r="B177" i="9"/>
  <c r="B176" i="9"/>
  <c r="B175" i="9"/>
  <c r="B174" i="9"/>
  <c r="B173" i="9"/>
  <c r="B172" i="9"/>
  <c r="B171" i="9"/>
  <c r="B170" i="9"/>
  <c r="B169" i="9"/>
  <c r="B168" i="9"/>
  <c r="H163" i="9"/>
  <c r="G163" i="9"/>
  <c r="F163" i="9"/>
  <c r="E163" i="9"/>
  <c r="D163" i="9"/>
  <c r="C163" i="9"/>
  <c r="B163" i="9"/>
  <c r="I162" i="9"/>
  <c r="K162" i="9" s="1"/>
  <c r="B162" i="9"/>
  <c r="I161" i="9"/>
  <c r="K161" i="9" s="1"/>
  <c r="B161" i="9"/>
  <c r="I160" i="9"/>
  <c r="K160" i="9" s="1"/>
  <c r="B160" i="9"/>
  <c r="I159" i="9"/>
  <c r="K159" i="9" s="1"/>
  <c r="B159" i="9"/>
  <c r="I158" i="9"/>
  <c r="K158" i="9" s="1"/>
  <c r="B158" i="9"/>
  <c r="I157" i="9"/>
  <c r="K157" i="9" s="1"/>
  <c r="B157" i="9"/>
  <c r="I156" i="9"/>
  <c r="K156" i="9" s="1"/>
  <c r="B156" i="9"/>
  <c r="I155" i="9"/>
  <c r="K155" i="9" s="1"/>
  <c r="B155" i="9"/>
  <c r="I154" i="9"/>
  <c r="K154" i="9" s="1"/>
  <c r="B154" i="9"/>
  <c r="I153" i="9"/>
  <c r="K153" i="9" s="1"/>
  <c r="B153" i="9"/>
  <c r="I152" i="9"/>
  <c r="K152" i="9" s="1"/>
  <c r="B152" i="9"/>
  <c r="I151" i="9"/>
  <c r="K151" i="9" s="1"/>
  <c r="B151" i="9"/>
  <c r="I150" i="9"/>
  <c r="K150" i="9" s="1"/>
  <c r="B150" i="9"/>
  <c r="I149" i="9"/>
  <c r="K149" i="9" s="1"/>
  <c r="B149" i="9"/>
  <c r="I148" i="9"/>
  <c r="K148" i="9" s="1"/>
  <c r="B148" i="9"/>
  <c r="I147" i="9"/>
  <c r="K147" i="9" s="1"/>
  <c r="B147" i="9"/>
  <c r="I146" i="9"/>
  <c r="K146" i="9" s="1"/>
  <c r="B146" i="9"/>
  <c r="I145" i="9"/>
  <c r="K145" i="9" s="1"/>
  <c r="B145" i="9"/>
  <c r="I144" i="9"/>
  <c r="K144" i="9" s="1"/>
  <c r="B144" i="9"/>
  <c r="I143" i="9"/>
  <c r="K143" i="9" s="1"/>
  <c r="B143" i="9"/>
  <c r="H141" i="9"/>
  <c r="I140" i="9" s="1"/>
  <c r="B136" i="9"/>
  <c r="B135" i="9"/>
  <c r="B134" i="9"/>
  <c r="B133" i="9"/>
  <c r="B132" i="9"/>
  <c r="B131" i="9"/>
  <c r="B130" i="9"/>
  <c r="B129" i="9"/>
  <c r="B128" i="9"/>
  <c r="B127" i="9"/>
  <c r="B126" i="9"/>
  <c r="B125" i="9"/>
  <c r="B124" i="9"/>
  <c r="B123" i="9"/>
  <c r="B122" i="9"/>
  <c r="B121" i="9"/>
  <c r="B120" i="9"/>
  <c r="B119" i="9"/>
  <c r="B118" i="9"/>
  <c r="B117" i="9"/>
  <c r="B116" i="9"/>
  <c r="G111" i="9"/>
  <c r="F111" i="9"/>
  <c r="E111" i="9"/>
  <c r="D111" i="9"/>
  <c r="C111" i="9"/>
  <c r="B111" i="9"/>
  <c r="H110" i="9"/>
  <c r="B110" i="9"/>
  <c r="H109" i="9"/>
  <c r="B109" i="9"/>
  <c r="H108" i="9"/>
  <c r="B108" i="9"/>
  <c r="H107" i="9"/>
  <c r="B107" i="9"/>
  <c r="H106" i="9"/>
  <c r="B106" i="9"/>
  <c r="H105" i="9"/>
  <c r="B105" i="9"/>
  <c r="H104" i="9"/>
  <c r="B104" i="9"/>
  <c r="H103" i="9"/>
  <c r="B103" i="9"/>
  <c r="H102" i="9"/>
  <c r="B102" i="9"/>
  <c r="H101" i="9"/>
  <c r="B101" i="9"/>
  <c r="H100" i="9"/>
  <c r="B100" i="9"/>
  <c r="H99" i="9"/>
  <c r="B99" i="9"/>
  <c r="H98" i="9"/>
  <c r="B98" i="9"/>
  <c r="H97" i="9"/>
  <c r="B97" i="9"/>
  <c r="H96" i="9"/>
  <c r="B96" i="9"/>
  <c r="H95" i="9"/>
  <c r="B95" i="9"/>
  <c r="H94" i="9"/>
  <c r="B94" i="9"/>
  <c r="H93" i="9"/>
  <c r="B93" i="9"/>
  <c r="H92" i="9"/>
  <c r="B92" i="9"/>
  <c r="H91" i="9"/>
  <c r="B91" i="9"/>
  <c r="B81" i="9"/>
  <c r="G135" i="9"/>
  <c r="E135" i="9"/>
  <c r="C135" i="9"/>
  <c r="B80" i="9"/>
  <c r="F134" i="9"/>
  <c r="D134" i="9"/>
  <c r="B79" i="9"/>
  <c r="G133" i="9"/>
  <c r="E133" i="9"/>
  <c r="C133" i="9"/>
  <c r="B78" i="9"/>
  <c r="F132" i="9"/>
  <c r="D132" i="9"/>
  <c r="B77" i="9"/>
  <c r="G131" i="9"/>
  <c r="E131" i="9"/>
  <c r="C131" i="9"/>
  <c r="B76" i="9"/>
  <c r="F130" i="9"/>
  <c r="D130" i="9"/>
  <c r="B75" i="9"/>
  <c r="G129" i="9"/>
  <c r="E129" i="9"/>
  <c r="C129" i="9"/>
  <c r="B74" i="9"/>
  <c r="F128" i="9"/>
  <c r="D128" i="9"/>
  <c r="B73" i="9"/>
  <c r="G127" i="9"/>
  <c r="E127" i="9"/>
  <c r="C127" i="9"/>
  <c r="B72" i="9"/>
  <c r="F126" i="9"/>
  <c r="D126" i="9"/>
  <c r="B71" i="9"/>
  <c r="G125" i="9"/>
  <c r="E125" i="9"/>
  <c r="C125" i="9"/>
  <c r="B70" i="9"/>
  <c r="F124" i="9"/>
  <c r="D124" i="9"/>
  <c r="B69" i="9"/>
  <c r="G123" i="9"/>
  <c r="F123" i="9"/>
  <c r="E123" i="9"/>
  <c r="D123" i="9"/>
  <c r="C123" i="9"/>
  <c r="B68" i="9"/>
  <c r="F122" i="9"/>
  <c r="D122" i="9"/>
  <c r="B67" i="9"/>
  <c r="G121" i="9"/>
  <c r="E121" i="9"/>
  <c r="C121" i="9"/>
  <c r="B66" i="9"/>
  <c r="G120" i="9"/>
  <c r="F120" i="9"/>
  <c r="E120" i="9"/>
  <c r="D120" i="9"/>
  <c r="B65" i="9"/>
  <c r="G119" i="9"/>
  <c r="F119" i="9"/>
  <c r="E119" i="9"/>
  <c r="D119" i="9"/>
  <c r="C119" i="9"/>
  <c r="B64" i="9"/>
  <c r="F118" i="9"/>
  <c r="D118" i="9"/>
  <c r="B63" i="9"/>
  <c r="G117" i="9"/>
  <c r="E117" i="9"/>
  <c r="C117" i="9"/>
  <c r="B62" i="9"/>
  <c r="G116" i="9"/>
  <c r="F116" i="9"/>
  <c r="D116" i="9"/>
  <c r="B61" i="9"/>
  <c r="H17" i="9"/>
  <c r="H215" i="9" s="1"/>
  <c r="H15" i="9"/>
  <c r="H190" i="9" s="1"/>
  <c r="G118" i="6"/>
  <c r="G119" i="6"/>
  <c r="G120" i="6"/>
  <c r="G121" i="6"/>
  <c r="G123" i="6"/>
  <c r="G125" i="6"/>
  <c r="G126" i="6"/>
  <c r="G127" i="6"/>
  <c r="G128" i="6"/>
  <c r="G129" i="6"/>
  <c r="G130" i="6"/>
  <c r="G131" i="6"/>
  <c r="G133" i="6"/>
  <c r="G134" i="6"/>
  <c r="G116" i="6"/>
  <c r="F118" i="6"/>
  <c r="F119" i="6"/>
  <c r="F121" i="6"/>
  <c r="F123" i="6"/>
  <c r="F125" i="6"/>
  <c r="F127" i="6"/>
  <c r="F128" i="6"/>
  <c r="F129" i="6"/>
  <c r="F131" i="6"/>
  <c r="F132" i="6"/>
  <c r="F133" i="6"/>
  <c r="F134" i="6"/>
  <c r="F135" i="6"/>
  <c r="F117" i="6"/>
  <c r="F116" i="6"/>
  <c r="E119" i="6"/>
  <c r="E120" i="6"/>
  <c r="E121" i="6"/>
  <c r="E122" i="6"/>
  <c r="E123" i="6"/>
  <c r="E124" i="6"/>
  <c r="E125" i="6"/>
  <c r="E127" i="6"/>
  <c r="E128" i="6"/>
  <c r="E129" i="6"/>
  <c r="E130" i="6"/>
  <c r="E131" i="6"/>
  <c r="E133" i="6"/>
  <c r="E135" i="6"/>
  <c r="E117" i="6"/>
  <c r="E116" i="6"/>
  <c r="D118" i="6"/>
  <c r="D119" i="6"/>
  <c r="D120" i="6"/>
  <c r="D121" i="6"/>
  <c r="D123" i="6"/>
  <c r="D124" i="6"/>
  <c r="D125" i="6"/>
  <c r="D126" i="6"/>
  <c r="D127" i="6"/>
  <c r="D128" i="6"/>
  <c r="D129" i="6"/>
  <c r="D130" i="6"/>
  <c r="D131" i="6"/>
  <c r="D133" i="6"/>
  <c r="D135" i="6"/>
  <c r="D116" i="6"/>
  <c r="C118" i="6"/>
  <c r="C119" i="6"/>
  <c r="C121" i="6"/>
  <c r="C123" i="6"/>
  <c r="C125" i="6"/>
  <c r="C127" i="6"/>
  <c r="C128" i="6"/>
  <c r="H75" i="6"/>
  <c r="C134" i="6"/>
  <c r="C117" i="6"/>
  <c r="H40" i="6"/>
  <c r="H16" i="6"/>
  <c r="H240" i="6" s="1"/>
  <c r="H14" i="6"/>
  <c r="B61" i="6"/>
  <c r="B62" i="6"/>
  <c r="B63" i="6"/>
  <c r="B64" i="6"/>
  <c r="B65" i="6"/>
  <c r="B66" i="6"/>
  <c r="B67" i="6"/>
  <c r="B68" i="6"/>
  <c r="B69" i="6"/>
  <c r="B70" i="6"/>
  <c r="B71" i="6"/>
  <c r="B72" i="6"/>
  <c r="B73" i="6"/>
  <c r="B74" i="6"/>
  <c r="B75" i="6"/>
  <c r="B76" i="6"/>
  <c r="B77" i="6"/>
  <c r="B78" i="6"/>
  <c r="B79" i="6"/>
  <c r="B80" i="6"/>
  <c r="B81" i="6"/>
  <c r="B91" i="6"/>
  <c r="H91" i="6"/>
  <c r="B92" i="6"/>
  <c r="H92" i="6"/>
  <c r="B93" i="6"/>
  <c r="H93" i="6"/>
  <c r="B94" i="6"/>
  <c r="H94" i="6"/>
  <c r="B95" i="6"/>
  <c r="H95" i="6"/>
  <c r="B96" i="6"/>
  <c r="H96" i="6"/>
  <c r="B97" i="6"/>
  <c r="H97" i="6"/>
  <c r="B98" i="6"/>
  <c r="H98" i="6"/>
  <c r="B99" i="6"/>
  <c r="H99" i="6"/>
  <c r="B100" i="6"/>
  <c r="H100" i="6"/>
  <c r="B101" i="6"/>
  <c r="H101" i="6"/>
  <c r="B102" i="6"/>
  <c r="H102" i="6"/>
  <c r="B103" i="6"/>
  <c r="H103" i="6"/>
  <c r="B104" i="6"/>
  <c r="H104" i="6"/>
  <c r="B105" i="6"/>
  <c r="H105" i="6"/>
  <c r="B106" i="6"/>
  <c r="H106" i="6"/>
  <c r="B107" i="6"/>
  <c r="H107" i="6"/>
  <c r="B108" i="6"/>
  <c r="H108" i="6"/>
  <c r="B109" i="6"/>
  <c r="H109" i="6"/>
  <c r="B110" i="6"/>
  <c r="H110" i="6"/>
  <c r="B111" i="6"/>
  <c r="C111" i="6"/>
  <c r="D111" i="6"/>
  <c r="E111" i="6"/>
  <c r="F111" i="6"/>
  <c r="G111" i="6"/>
  <c r="B116" i="6"/>
  <c r="B117" i="6"/>
  <c r="B118" i="6"/>
  <c r="B119" i="6"/>
  <c r="B120" i="6"/>
  <c r="B121" i="6"/>
  <c r="B122" i="6"/>
  <c r="G122" i="6"/>
  <c r="B123" i="6"/>
  <c r="B124" i="6"/>
  <c r="B125" i="6"/>
  <c r="B126" i="6"/>
  <c r="B127" i="6"/>
  <c r="B128" i="6"/>
  <c r="B129" i="6"/>
  <c r="B130" i="6"/>
  <c r="B131" i="6"/>
  <c r="B132" i="6"/>
  <c r="G132" i="6"/>
  <c r="B133" i="6"/>
  <c r="B134" i="6"/>
  <c r="B135" i="6"/>
  <c r="B136" i="6"/>
  <c r="H141" i="6"/>
  <c r="I140" i="6" s="1"/>
  <c r="B143" i="6"/>
  <c r="I143" i="6"/>
  <c r="B144" i="6"/>
  <c r="I144" i="6"/>
  <c r="B145" i="6"/>
  <c r="I145" i="6"/>
  <c r="B146" i="6"/>
  <c r="I146" i="6"/>
  <c r="B147" i="6"/>
  <c r="I147" i="6"/>
  <c r="B148" i="6"/>
  <c r="I148" i="6"/>
  <c r="B149" i="6"/>
  <c r="I149" i="6"/>
  <c r="B150" i="6"/>
  <c r="I150" i="6"/>
  <c r="B151" i="6"/>
  <c r="I151" i="6"/>
  <c r="B152" i="6"/>
  <c r="I152" i="6"/>
  <c r="B153" i="6"/>
  <c r="I153" i="6"/>
  <c r="B154" i="6"/>
  <c r="I154" i="6"/>
  <c r="B155" i="6"/>
  <c r="I155" i="6"/>
  <c r="B156" i="6"/>
  <c r="I156" i="6"/>
  <c r="B157" i="6"/>
  <c r="I157" i="6"/>
  <c r="B158" i="6"/>
  <c r="I158" i="6"/>
  <c r="B159" i="6"/>
  <c r="I159" i="6"/>
  <c r="B160" i="6"/>
  <c r="I160" i="6"/>
  <c r="B161" i="6"/>
  <c r="I161" i="6"/>
  <c r="B162" i="6"/>
  <c r="I162" i="6"/>
  <c r="B163" i="6"/>
  <c r="C163" i="6"/>
  <c r="D163" i="6"/>
  <c r="E163" i="6"/>
  <c r="F163" i="6"/>
  <c r="G163" i="6"/>
  <c r="H163" i="6"/>
  <c r="B168" i="6"/>
  <c r="B169" i="6"/>
  <c r="B170" i="6"/>
  <c r="B171" i="6"/>
  <c r="B172" i="6"/>
  <c r="B173" i="6"/>
  <c r="B174" i="6"/>
  <c r="B175" i="6"/>
  <c r="B176" i="6"/>
  <c r="B177" i="6"/>
  <c r="B178" i="6"/>
  <c r="B179" i="6"/>
  <c r="B180" i="6"/>
  <c r="B181" i="6"/>
  <c r="B182" i="6"/>
  <c r="B183" i="6"/>
  <c r="B184" i="6"/>
  <c r="B185" i="6"/>
  <c r="B186" i="6"/>
  <c r="B187" i="6"/>
  <c r="B188" i="6"/>
  <c r="B193" i="6"/>
  <c r="B194" i="6"/>
  <c r="B195" i="6"/>
  <c r="B196" i="6"/>
  <c r="B197" i="6"/>
  <c r="B198" i="6"/>
  <c r="B199" i="6"/>
  <c r="B200" i="6"/>
  <c r="B201" i="6"/>
  <c r="B202" i="6"/>
  <c r="B203" i="6"/>
  <c r="B204" i="6"/>
  <c r="B205" i="6"/>
  <c r="B206" i="6"/>
  <c r="B207" i="6"/>
  <c r="B208" i="6"/>
  <c r="B209" i="6"/>
  <c r="B210" i="6"/>
  <c r="B211" i="6"/>
  <c r="B212" i="6"/>
  <c r="B213" i="6"/>
  <c r="B218" i="6"/>
  <c r="B219" i="6"/>
  <c r="B220" i="6"/>
  <c r="B221" i="6"/>
  <c r="B222" i="6"/>
  <c r="B223" i="6"/>
  <c r="B224" i="6"/>
  <c r="B225" i="6"/>
  <c r="B226" i="6"/>
  <c r="B227" i="6"/>
  <c r="B228" i="6"/>
  <c r="B229" i="6"/>
  <c r="B230" i="6"/>
  <c r="B231" i="6"/>
  <c r="B232" i="6"/>
  <c r="B233" i="6"/>
  <c r="B234" i="6"/>
  <c r="B235" i="6"/>
  <c r="B236" i="6"/>
  <c r="B237" i="6"/>
  <c r="B238" i="6"/>
  <c r="B243" i="6"/>
  <c r="B244" i="6"/>
  <c r="B245" i="6"/>
  <c r="B246" i="6"/>
  <c r="B247" i="6"/>
  <c r="B248" i="6"/>
  <c r="B249" i="6"/>
  <c r="B250" i="6"/>
  <c r="B251" i="6"/>
  <c r="B252" i="6"/>
  <c r="B253" i="6"/>
  <c r="B254" i="6"/>
  <c r="B255" i="6"/>
  <c r="B256" i="6"/>
  <c r="B257" i="6"/>
  <c r="B258" i="6"/>
  <c r="B259" i="6"/>
  <c r="B260" i="6"/>
  <c r="B261" i="6"/>
  <c r="B262" i="6"/>
  <c r="B263" i="6"/>
  <c r="B268" i="6"/>
  <c r="B269" i="6"/>
  <c r="B270" i="6"/>
  <c r="B271" i="6"/>
  <c r="B272" i="6"/>
  <c r="B273" i="6"/>
  <c r="B274" i="6"/>
  <c r="B275" i="6"/>
  <c r="B276" i="6"/>
  <c r="B277" i="6"/>
  <c r="B278" i="6"/>
  <c r="B279" i="6"/>
  <c r="B280" i="6"/>
  <c r="B281" i="6"/>
  <c r="B282" i="6"/>
  <c r="B283" i="6"/>
  <c r="B284" i="6"/>
  <c r="B285" i="6"/>
  <c r="B286" i="6"/>
  <c r="B287" i="6"/>
  <c r="B288" i="6"/>
  <c r="B293" i="6"/>
  <c r="B294" i="6"/>
  <c r="B295" i="6"/>
  <c r="B296" i="6"/>
  <c r="B297" i="6"/>
  <c r="B298" i="6"/>
  <c r="B299" i="6"/>
  <c r="B300" i="6"/>
  <c r="B301" i="6"/>
  <c r="B302" i="6"/>
  <c r="B303" i="6"/>
  <c r="B304" i="6"/>
  <c r="B305" i="6"/>
  <c r="B306" i="6"/>
  <c r="B307" i="6"/>
  <c r="B308" i="6"/>
  <c r="B309" i="6"/>
  <c r="B310" i="6"/>
  <c r="B311" i="6"/>
  <c r="B312" i="6"/>
  <c r="B313" i="6"/>
  <c r="B318" i="6"/>
  <c r="B319" i="6"/>
  <c r="B320" i="6"/>
  <c r="B321" i="6"/>
  <c r="B322" i="6"/>
  <c r="B323" i="6"/>
  <c r="B324" i="6"/>
  <c r="B325" i="6"/>
  <c r="B326" i="6"/>
  <c r="B327" i="6"/>
  <c r="B328" i="6"/>
  <c r="B329" i="6"/>
  <c r="B330" i="6"/>
  <c r="B331" i="6"/>
  <c r="B332" i="6"/>
  <c r="B333" i="6"/>
  <c r="B334" i="6"/>
  <c r="B335" i="6"/>
  <c r="B336" i="6"/>
  <c r="B337" i="6"/>
  <c r="B338" i="6"/>
  <c r="B343" i="6"/>
  <c r="B344" i="6"/>
  <c r="B345" i="6"/>
  <c r="B346" i="6"/>
  <c r="B347" i="6"/>
  <c r="B348" i="6"/>
  <c r="B349" i="6"/>
  <c r="B350" i="6"/>
  <c r="B351" i="6"/>
  <c r="B352" i="6"/>
  <c r="B353" i="6"/>
  <c r="B354" i="6"/>
  <c r="B355" i="6"/>
  <c r="B356" i="6"/>
  <c r="B357" i="6"/>
  <c r="B358" i="6"/>
  <c r="B359" i="6"/>
  <c r="B360" i="6"/>
  <c r="B361" i="6"/>
  <c r="B362" i="6"/>
  <c r="B363" i="6"/>
  <c r="C120" i="6"/>
  <c r="G135" i="6"/>
  <c r="F130" i="6"/>
  <c r="F126" i="6"/>
  <c r="F124" i="6"/>
  <c r="F122" i="6"/>
  <c r="F120" i="6"/>
  <c r="D117" i="6"/>
  <c r="H25" i="40"/>
  <c r="F52" i="6"/>
  <c r="E7" i="49" s="1"/>
  <c r="H13" i="26"/>
  <c r="G52" i="6"/>
  <c r="F7" i="49" s="1"/>
  <c r="H13" i="11"/>
  <c r="H49" i="23"/>
  <c r="H34" i="30"/>
  <c r="H13" i="37"/>
  <c r="H13" i="9"/>
  <c r="H13" i="19"/>
  <c r="H13" i="21"/>
  <c r="H13" i="25"/>
  <c r="H13" i="28"/>
  <c r="H13" i="32"/>
  <c r="H13" i="34"/>
  <c r="H79" i="35"/>
  <c r="H65" i="37"/>
  <c r="H64" i="38"/>
  <c r="H47" i="41"/>
  <c r="G81" i="41"/>
  <c r="H79" i="41"/>
  <c r="F18" i="40"/>
  <c r="C117" i="40"/>
  <c r="C119" i="40"/>
  <c r="C121" i="40"/>
  <c r="C123" i="40"/>
  <c r="C125" i="40"/>
  <c r="C127" i="40"/>
  <c r="C129" i="40"/>
  <c r="C131" i="40"/>
  <c r="C133" i="40"/>
  <c r="C135" i="40"/>
  <c r="H32" i="40"/>
  <c r="H48" i="40"/>
  <c r="H309" i="40" s="1"/>
  <c r="R39" i="48" s="1"/>
  <c r="H45" i="39"/>
  <c r="C120" i="39"/>
  <c r="C122" i="39"/>
  <c r="C128" i="39"/>
  <c r="D129" i="39"/>
  <c r="C130" i="39"/>
  <c r="C132" i="39"/>
  <c r="H43" i="39"/>
  <c r="C116" i="39"/>
  <c r="C118" i="39"/>
  <c r="C124" i="39"/>
  <c r="C126" i="39"/>
  <c r="C134" i="39"/>
  <c r="H79" i="38"/>
  <c r="C117" i="38"/>
  <c r="C119" i="38"/>
  <c r="C121" i="38"/>
  <c r="C123" i="38"/>
  <c r="C125" i="38"/>
  <c r="C127" i="38"/>
  <c r="C129" i="38"/>
  <c r="C131" i="38"/>
  <c r="C133" i="38"/>
  <c r="C135" i="38"/>
  <c r="H45" i="38"/>
  <c r="H39" i="37"/>
  <c r="H64" i="37"/>
  <c r="C116" i="37"/>
  <c r="C118" i="37"/>
  <c r="C120" i="37"/>
  <c r="C122" i="37"/>
  <c r="C124" i="37"/>
  <c r="C126" i="37"/>
  <c r="C128" i="37"/>
  <c r="C130" i="37"/>
  <c r="C132" i="37"/>
  <c r="C134" i="37"/>
  <c r="F81" i="37"/>
  <c r="C116" i="35"/>
  <c r="C118" i="35"/>
  <c r="C120" i="35"/>
  <c r="C122" i="35"/>
  <c r="C124" i="35"/>
  <c r="C126" i="35"/>
  <c r="C128" i="35"/>
  <c r="C130" i="35"/>
  <c r="C132" i="35"/>
  <c r="C134" i="35"/>
  <c r="H40" i="34"/>
  <c r="H73" i="33"/>
  <c r="H48" i="33"/>
  <c r="H309" i="33" s="1"/>
  <c r="R32" i="48" s="1"/>
  <c r="H40" i="32"/>
  <c r="C125" i="31"/>
  <c r="H13" i="30"/>
  <c r="H62" i="30"/>
  <c r="H49" i="29"/>
  <c r="H66" i="28"/>
  <c r="H61" i="27"/>
  <c r="D135" i="27"/>
  <c r="H44" i="27"/>
  <c r="H42" i="26"/>
  <c r="H303" i="26" s="1"/>
  <c r="L23" i="48" s="1"/>
  <c r="C130" i="26"/>
  <c r="F81" i="26"/>
  <c r="H63" i="25"/>
  <c r="F52" i="25"/>
  <c r="H80" i="25"/>
  <c r="H50" i="24"/>
  <c r="G81" i="24"/>
  <c r="C116" i="24"/>
  <c r="C118" i="24"/>
  <c r="C120" i="24"/>
  <c r="C122" i="24"/>
  <c r="C124" i="24"/>
  <c r="C126" i="24"/>
  <c r="C128" i="24"/>
  <c r="C130" i="24"/>
  <c r="C132" i="24"/>
  <c r="C134" i="24"/>
  <c r="H13" i="23"/>
  <c r="E81" i="23"/>
  <c r="H61" i="23"/>
  <c r="G52" i="22"/>
  <c r="H67" i="22"/>
  <c r="H38" i="22"/>
  <c r="H62" i="22"/>
  <c r="H34" i="21"/>
  <c r="H74" i="21"/>
  <c r="H71" i="21"/>
  <c r="H38" i="20"/>
  <c r="H64" i="20"/>
  <c r="C116" i="20"/>
  <c r="C118" i="20"/>
  <c r="C120" i="20"/>
  <c r="C122" i="20"/>
  <c r="C124" i="20"/>
  <c r="C126" i="20"/>
  <c r="C128" i="20"/>
  <c r="C130" i="20"/>
  <c r="C132" i="20"/>
  <c r="C134" i="20"/>
  <c r="E52" i="20"/>
  <c r="D18" i="49" s="1"/>
  <c r="C117" i="19"/>
  <c r="C119" i="19"/>
  <c r="C121" i="19"/>
  <c r="C123" i="19"/>
  <c r="C125" i="19"/>
  <c r="C127" i="19"/>
  <c r="C129" i="19"/>
  <c r="C131" i="19"/>
  <c r="C133" i="19"/>
  <c r="C135" i="19"/>
  <c r="H39" i="19"/>
  <c r="H300" i="19" s="1"/>
  <c r="I15" i="48" s="1"/>
  <c r="E16" i="49"/>
  <c r="H75" i="18"/>
  <c r="G52" i="17"/>
  <c r="F15" i="49" s="1"/>
  <c r="C117" i="17"/>
  <c r="C119" i="17"/>
  <c r="C121" i="17"/>
  <c r="C123" i="17"/>
  <c r="C125" i="17"/>
  <c r="C135" i="17"/>
  <c r="H47" i="17"/>
  <c r="C117" i="16"/>
  <c r="C119" i="16"/>
  <c r="C121" i="16"/>
  <c r="C123" i="16"/>
  <c r="C125" i="16"/>
  <c r="C127" i="16"/>
  <c r="C129" i="16"/>
  <c r="C131" i="16"/>
  <c r="C133" i="16"/>
  <c r="C135" i="16"/>
  <c r="H33" i="16"/>
  <c r="H13" i="14"/>
  <c r="F52" i="14"/>
  <c r="E12" i="49" s="1"/>
  <c r="H78" i="14"/>
  <c r="H64" i="12"/>
  <c r="C116" i="12"/>
  <c r="C118" i="12"/>
  <c r="C120" i="12"/>
  <c r="C122" i="12"/>
  <c r="C124" i="12"/>
  <c r="C126" i="12"/>
  <c r="C128" i="12"/>
  <c r="C130" i="12"/>
  <c r="C132" i="12"/>
  <c r="C134" i="12"/>
  <c r="H67" i="11"/>
  <c r="C117" i="11"/>
  <c r="C119" i="11"/>
  <c r="C121" i="11"/>
  <c r="C123" i="11"/>
  <c r="C125" i="11"/>
  <c r="C127" i="11"/>
  <c r="C129" i="11"/>
  <c r="C131" i="11"/>
  <c r="C133" i="11"/>
  <c r="C135" i="11"/>
  <c r="F52" i="11"/>
  <c r="E10" i="49" s="1"/>
  <c r="H37" i="10"/>
  <c r="H33" i="9"/>
  <c r="E81" i="9"/>
  <c r="H73" i="9"/>
  <c r="H32" i="6"/>
  <c r="H77" i="6"/>
  <c r="D122" i="6"/>
  <c r="E118" i="6"/>
  <c r="E126" i="6"/>
  <c r="E134" i="6"/>
  <c r="H63" i="6"/>
  <c r="C130" i="6"/>
  <c r="G124" i="6"/>
  <c r="G117" i="6"/>
  <c r="H36" i="6"/>
  <c r="D134" i="6"/>
  <c r="C132" i="6"/>
  <c r="G49" i="46"/>
  <c r="G242" i="44"/>
  <c r="G290" i="44" s="1"/>
  <c r="B21" i="47" l="1"/>
  <c r="V17" i="48"/>
  <c r="E262" i="33"/>
  <c r="F222" i="35"/>
  <c r="H338" i="59"/>
  <c r="I163" i="21"/>
  <c r="E219" i="31"/>
  <c r="I163" i="11"/>
  <c r="I163" i="12"/>
  <c r="I163" i="14"/>
  <c r="I163" i="35"/>
  <c r="I163" i="39"/>
  <c r="E218" i="26"/>
  <c r="E258" i="38"/>
  <c r="F244" i="27"/>
  <c r="I163" i="23"/>
  <c r="I163" i="28"/>
  <c r="I163" i="30"/>
  <c r="I163" i="32"/>
  <c r="F254" i="39"/>
  <c r="I163" i="19"/>
  <c r="I163" i="24"/>
  <c r="I163" i="34"/>
  <c r="I163" i="37"/>
  <c r="I163" i="38"/>
  <c r="I163" i="41"/>
  <c r="I163" i="10"/>
  <c r="I163" i="27"/>
  <c r="I163" i="31"/>
  <c r="I163" i="33"/>
  <c r="E249" i="25"/>
  <c r="I163" i="18"/>
  <c r="I163" i="40"/>
  <c r="I163" i="16"/>
  <c r="I163" i="20"/>
  <c r="F254" i="24"/>
  <c r="E220" i="26"/>
  <c r="F221" i="38"/>
  <c r="E245" i="11"/>
  <c r="F252" i="25"/>
  <c r="D224" i="40"/>
  <c r="E257" i="19"/>
  <c r="E236" i="24"/>
  <c r="F259" i="24"/>
  <c r="G225" i="39"/>
  <c r="G219" i="39"/>
  <c r="F246" i="27"/>
  <c r="I163" i="9"/>
  <c r="I163" i="25"/>
  <c r="F231" i="27"/>
  <c r="E248" i="23"/>
  <c r="E252" i="32"/>
  <c r="E226" i="37"/>
  <c r="E232" i="17"/>
  <c r="F262" i="39"/>
  <c r="E223" i="30"/>
  <c r="E218" i="15"/>
  <c r="E237" i="22"/>
  <c r="E222" i="26"/>
  <c r="E228" i="11"/>
  <c r="E226" i="16"/>
  <c r="E222" i="28"/>
  <c r="E225" i="30"/>
  <c r="F236" i="32"/>
  <c r="E257" i="33"/>
  <c r="E253" i="35"/>
  <c r="E260" i="37"/>
  <c r="E227" i="38"/>
  <c r="H118" i="41"/>
  <c r="E236" i="12"/>
  <c r="E227" i="15"/>
  <c r="E232" i="24"/>
  <c r="F262" i="26"/>
  <c r="F237" i="27"/>
  <c r="E245" i="28"/>
  <c r="E224" i="31"/>
  <c r="E259" i="38"/>
  <c r="G228" i="39"/>
  <c r="E260" i="16"/>
  <c r="E226" i="22"/>
  <c r="E244" i="23"/>
  <c r="E243" i="32"/>
  <c r="G219" i="37"/>
  <c r="E243" i="41"/>
  <c r="E221" i="17"/>
  <c r="F220" i="22"/>
  <c r="E218" i="24"/>
  <c r="E234" i="25"/>
  <c r="F228" i="27"/>
  <c r="E250" i="35"/>
  <c r="E254" i="39"/>
  <c r="G253" i="39"/>
  <c r="E232" i="37"/>
  <c r="F219" i="19"/>
  <c r="E257" i="22"/>
  <c r="E227" i="23"/>
  <c r="E225" i="31"/>
  <c r="F229" i="39"/>
  <c r="E236" i="41"/>
  <c r="E243" i="25"/>
  <c r="F219" i="18"/>
  <c r="E250" i="19"/>
  <c r="I163" i="29"/>
  <c r="F231" i="22"/>
  <c r="F235" i="26"/>
  <c r="E252" i="30"/>
  <c r="E256" i="32"/>
  <c r="E236" i="33"/>
  <c r="F230" i="37"/>
  <c r="E246" i="41"/>
  <c r="F235" i="17"/>
  <c r="E223" i="23"/>
  <c r="D231" i="17"/>
  <c r="F222" i="17"/>
  <c r="E236" i="31"/>
  <c r="F251" i="19"/>
  <c r="E251" i="19"/>
  <c r="E258" i="22"/>
  <c r="E223" i="22"/>
  <c r="E246" i="23"/>
  <c r="E250" i="23"/>
  <c r="E222" i="24"/>
  <c r="F230" i="24"/>
  <c r="E260" i="24"/>
  <c r="E227" i="25"/>
  <c r="E243" i="27"/>
  <c r="E260" i="27"/>
  <c r="E224" i="38"/>
  <c r="E220" i="35"/>
  <c r="F251" i="39"/>
  <c r="F248" i="39"/>
  <c r="E257" i="39"/>
  <c r="G252" i="39"/>
  <c r="F262" i="32"/>
  <c r="E220" i="39"/>
  <c r="E223" i="39"/>
  <c r="G231" i="37"/>
  <c r="G223" i="39"/>
  <c r="E222" i="27"/>
  <c r="I163" i="17"/>
  <c r="I163" i="22"/>
  <c r="E225" i="33"/>
  <c r="F233" i="37"/>
  <c r="I163" i="26"/>
  <c r="E225" i="32"/>
  <c r="H111" i="37"/>
  <c r="H111" i="39"/>
  <c r="H111" i="41"/>
  <c r="E226" i="41"/>
  <c r="E219" i="22"/>
  <c r="E243" i="23"/>
  <c r="F219" i="24"/>
  <c r="G223" i="15"/>
  <c r="F259" i="26"/>
  <c r="H111" i="26"/>
  <c r="H80" i="44"/>
  <c r="E253" i="16"/>
  <c r="E244" i="25"/>
  <c r="F233" i="18"/>
  <c r="F261" i="19"/>
  <c r="F228" i="26"/>
  <c r="E245" i="30"/>
  <c r="F248" i="32"/>
  <c r="F226" i="35"/>
  <c r="E244" i="38"/>
  <c r="E260" i="41"/>
  <c r="G234" i="15"/>
  <c r="F223" i="15"/>
  <c r="E258" i="16"/>
  <c r="E236" i="30"/>
  <c r="E227" i="30"/>
  <c r="E222" i="38"/>
  <c r="E218" i="38"/>
  <c r="E260" i="35"/>
  <c r="F245" i="35"/>
  <c r="E256" i="33"/>
  <c r="F218" i="32"/>
  <c r="H125" i="31"/>
  <c r="D226" i="17"/>
  <c r="E222" i="31"/>
  <c r="F221" i="15"/>
  <c r="G233" i="15"/>
  <c r="F234" i="15"/>
  <c r="E251" i="16"/>
  <c r="F260" i="18"/>
  <c r="E259" i="19"/>
  <c r="E255" i="19"/>
  <c r="E243" i="22"/>
  <c r="F251" i="22"/>
  <c r="E233" i="22"/>
  <c r="F227" i="22"/>
  <c r="E230" i="22"/>
  <c r="F224" i="22"/>
  <c r="E245" i="23"/>
  <c r="E247" i="23"/>
  <c r="E249" i="23"/>
  <c r="E221" i="23"/>
  <c r="E225" i="23"/>
  <c r="F234" i="24"/>
  <c r="E229" i="24"/>
  <c r="F223" i="24"/>
  <c r="F237" i="24"/>
  <c r="E225" i="24"/>
  <c r="E246" i="24"/>
  <c r="E221" i="25"/>
  <c r="E230" i="25"/>
  <c r="E255" i="25"/>
  <c r="F255" i="26"/>
  <c r="F221" i="27"/>
  <c r="E237" i="27"/>
  <c r="F218" i="27"/>
  <c r="E226" i="28"/>
  <c r="E221" i="30"/>
  <c r="E261" i="30"/>
  <c r="E254" i="38"/>
  <c r="F220" i="38"/>
  <c r="E221" i="38"/>
  <c r="E222" i="41"/>
  <c r="E248" i="41"/>
  <c r="F236" i="35"/>
  <c r="E248" i="35"/>
  <c r="E219" i="33"/>
  <c r="E255" i="33"/>
  <c r="E255" i="39"/>
  <c r="E261" i="39"/>
  <c r="G254" i="39"/>
  <c r="E250" i="39"/>
  <c r="F244" i="39"/>
  <c r="E248" i="39"/>
  <c r="G259" i="39"/>
  <c r="E247" i="39"/>
  <c r="E248" i="32"/>
  <c r="F259" i="32"/>
  <c r="F232" i="39"/>
  <c r="G226" i="39"/>
  <c r="G236" i="39"/>
  <c r="G220" i="39"/>
  <c r="E261" i="38"/>
  <c r="E225" i="37"/>
  <c r="F219" i="37"/>
  <c r="F229" i="37"/>
  <c r="E253" i="27"/>
  <c r="G230" i="39"/>
  <c r="G218" i="22"/>
  <c r="H130" i="26"/>
  <c r="H121" i="40"/>
  <c r="F243" i="18"/>
  <c r="E220" i="19"/>
  <c r="E256" i="22"/>
  <c r="E226" i="23"/>
  <c r="E262" i="24"/>
  <c r="H111" i="40"/>
  <c r="I163" i="15"/>
  <c r="F262" i="15"/>
  <c r="G261" i="15"/>
  <c r="E261" i="15"/>
  <c r="F260" i="15"/>
  <c r="G259" i="15"/>
  <c r="E259" i="15"/>
  <c r="F258" i="15"/>
  <c r="G257" i="15"/>
  <c r="E257" i="15"/>
  <c r="F256" i="15"/>
  <c r="G255" i="15"/>
  <c r="E255" i="15"/>
  <c r="F254" i="15"/>
  <c r="G253" i="15"/>
  <c r="E253" i="15"/>
  <c r="F252" i="15"/>
  <c r="G251" i="15"/>
  <c r="E251" i="15"/>
  <c r="G250" i="15"/>
  <c r="E250" i="15"/>
  <c r="F249" i="15"/>
  <c r="G248" i="15"/>
  <c r="E248" i="15"/>
  <c r="F247" i="15"/>
  <c r="G246" i="15"/>
  <c r="E246" i="15"/>
  <c r="F245" i="15"/>
  <c r="G244" i="15"/>
  <c r="E244" i="15"/>
  <c r="F243" i="15"/>
  <c r="G262" i="15"/>
  <c r="E262" i="15"/>
  <c r="F261" i="15"/>
  <c r="G260" i="15"/>
  <c r="E260" i="15"/>
  <c r="F259" i="15"/>
  <c r="G258" i="15"/>
  <c r="E258" i="15"/>
  <c r="F257" i="15"/>
  <c r="G256" i="15"/>
  <c r="E256" i="15"/>
  <c r="F255" i="15"/>
  <c r="G254" i="15"/>
  <c r="E254" i="15"/>
  <c r="F253" i="15"/>
  <c r="G252" i="15"/>
  <c r="E252" i="15"/>
  <c r="F251" i="15"/>
  <c r="F250" i="15"/>
  <c r="G249" i="15"/>
  <c r="E249" i="15"/>
  <c r="F248" i="15"/>
  <c r="G247" i="15"/>
  <c r="E247" i="15"/>
  <c r="F246" i="15"/>
  <c r="G245" i="15"/>
  <c r="E245" i="15"/>
  <c r="F244" i="15"/>
  <c r="G243" i="15"/>
  <c r="E243" i="15"/>
  <c r="G226" i="15"/>
  <c r="E226" i="15"/>
  <c r="F226" i="15"/>
  <c r="H111" i="25"/>
  <c r="D237" i="40"/>
  <c r="H79" i="44"/>
  <c r="H18" i="29"/>
  <c r="H111" i="6"/>
  <c r="E224" i="19"/>
  <c r="F232" i="19"/>
  <c r="E249" i="22"/>
  <c r="E254" i="22"/>
  <c r="F258" i="22"/>
  <c r="E220" i="23"/>
  <c r="E222" i="23"/>
  <c r="E224" i="23"/>
  <c r="E247" i="24"/>
  <c r="E253" i="24"/>
  <c r="F247" i="24"/>
  <c r="F250" i="22"/>
  <c r="E220" i="9"/>
  <c r="E251" i="12"/>
  <c r="E228" i="16"/>
  <c r="E250" i="40"/>
  <c r="E237" i="40"/>
  <c r="H78" i="44"/>
  <c r="H123" i="23"/>
  <c r="F228" i="14"/>
  <c r="E254" i="20"/>
  <c r="G262" i="22"/>
  <c r="G229" i="22"/>
  <c r="G236" i="22"/>
  <c r="D256" i="40"/>
  <c r="F258" i="40"/>
  <c r="F222" i="40"/>
  <c r="F226" i="40"/>
  <c r="F235" i="25"/>
  <c r="F248" i="11"/>
  <c r="I163" i="6"/>
  <c r="H119" i="6"/>
  <c r="G222" i="17"/>
  <c r="G234" i="17"/>
  <c r="G237" i="17"/>
  <c r="E243" i="40"/>
  <c r="D245" i="40"/>
  <c r="D246" i="40"/>
  <c r="D222" i="40"/>
  <c r="E226" i="40"/>
  <c r="F224" i="40"/>
  <c r="F245" i="11"/>
  <c r="F243" i="14"/>
  <c r="H74" i="44"/>
  <c r="H73" i="44"/>
  <c r="H111" i="34"/>
  <c r="H111" i="35"/>
  <c r="H70" i="44"/>
  <c r="H127" i="37"/>
  <c r="H126" i="38"/>
  <c r="H111" i="38"/>
  <c r="H83" i="44"/>
  <c r="H111" i="21"/>
  <c r="H111" i="30"/>
  <c r="H111" i="11"/>
  <c r="H69" i="44"/>
  <c r="H111" i="19"/>
  <c r="H111" i="23"/>
  <c r="H111" i="24"/>
  <c r="H111" i="27"/>
  <c r="H111" i="17"/>
  <c r="H111" i="9"/>
  <c r="H111" i="12"/>
  <c r="H111" i="14"/>
  <c r="H111" i="15"/>
  <c r="H111" i="16"/>
  <c r="H111" i="10"/>
  <c r="H111" i="18"/>
  <c r="H111" i="20"/>
  <c r="H111" i="28"/>
  <c r="H111" i="29"/>
  <c r="H111" i="31"/>
  <c r="H111" i="33"/>
  <c r="E248" i="20"/>
  <c r="C98" i="44"/>
  <c r="H66" i="6"/>
  <c r="H34" i="12"/>
  <c r="H38" i="12"/>
  <c r="H44" i="12"/>
  <c r="H50" i="12"/>
  <c r="H34" i="15"/>
  <c r="H44" i="15"/>
  <c r="H50" i="15"/>
  <c r="C52" i="16"/>
  <c r="C223" i="16" s="1"/>
  <c r="H35" i="16"/>
  <c r="H37" i="16"/>
  <c r="H39" i="16"/>
  <c r="H300" i="16" s="1"/>
  <c r="I12" i="48" s="1"/>
  <c r="H350" i="16"/>
  <c r="H45" i="16"/>
  <c r="H47" i="16"/>
  <c r="H49" i="16"/>
  <c r="H51" i="16"/>
  <c r="H36" i="18"/>
  <c r="H44" i="18"/>
  <c r="H50" i="18"/>
  <c r="H350" i="19"/>
  <c r="H34" i="20"/>
  <c r="H36" i="20"/>
  <c r="H40" i="20"/>
  <c r="H44" i="20"/>
  <c r="H50" i="20"/>
  <c r="H33" i="21"/>
  <c r="H35" i="21"/>
  <c r="H37" i="21"/>
  <c r="H41" i="21"/>
  <c r="H45" i="21"/>
  <c r="H47" i="21"/>
  <c r="H51" i="21"/>
  <c r="H357" i="22"/>
  <c r="H35" i="23"/>
  <c r="H37" i="23"/>
  <c r="H45" i="23"/>
  <c r="H47" i="23"/>
  <c r="H51" i="23"/>
  <c r="H34" i="24"/>
  <c r="H36" i="24"/>
  <c r="H38" i="24"/>
  <c r="H40" i="24"/>
  <c r="H44" i="24"/>
  <c r="H357" i="24"/>
  <c r="H34" i="29"/>
  <c r="H40" i="29"/>
  <c r="H50" i="29"/>
  <c r="C52" i="30"/>
  <c r="C262" i="30" s="1"/>
  <c r="H35" i="30"/>
  <c r="H37" i="30"/>
  <c r="H47" i="30"/>
  <c r="H51" i="30"/>
  <c r="H34" i="31"/>
  <c r="H38" i="31"/>
  <c r="H40" i="31"/>
  <c r="H44" i="31"/>
  <c r="H50" i="31"/>
  <c r="C52" i="33"/>
  <c r="C219" i="33" s="1"/>
  <c r="H34" i="33"/>
  <c r="H36" i="33"/>
  <c r="H38" i="33"/>
  <c r="H40" i="33"/>
  <c r="H44" i="33"/>
  <c r="H50" i="33"/>
  <c r="H35" i="38"/>
  <c r="H37" i="38"/>
  <c r="H41" i="38"/>
  <c r="H43" i="38"/>
  <c r="H47" i="38"/>
  <c r="H49" i="38"/>
  <c r="H51" i="38"/>
  <c r="H35" i="40"/>
  <c r="H37" i="40"/>
  <c r="H45" i="40"/>
  <c r="H47" i="40"/>
  <c r="H49" i="40"/>
  <c r="H350" i="14"/>
  <c r="H353" i="22"/>
  <c r="H359" i="22"/>
  <c r="H359" i="41"/>
  <c r="H357" i="41"/>
  <c r="H353" i="41"/>
  <c r="H350" i="25"/>
  <c r="H357" i="6"/>
  <c r="H359" i="6"/>
  <c r="H353" i="6"/>
  <c r="F233" i="11"/>
  <c r="H118" i="33"/>
  <c r="H122" i="33"/>
  <c r="H126" i="33"/>
  <c r="H128" i="33"/>
  <c r="H130" i="33"/>
  <c r="H134" i="33"/>
  <c r="G136" i="35"/>
  <c r="N36" i="49" s="1"/>
  <c r="H353" i="9"/>
  <c r="H359" i="9"/>
  <c r="H353" i="11"/>
  <c r="H357" i="11"/>
  <c r="H359" i="11"/>
  <c r="H353" i="14"/>
  <c r="H357" i="14"/>
  <c r="H359" i="14"/>
  <c r="H353" i="16"/>
  <c r="H357" i="16"/>
  <c r="H359" i="16"/>
  <c r="H357" i="17"/>
  <c r="H359" i="17"/>
  <c r="H350" i="18"/>
  <c r="H353" i="19"/>
  <c r="H357" i="19"/>
  <c r="H359" i="19"/>
  <c r="H350" i="20"/>
  <c r="H353" i="21"/>
  <c r="H357" i="21"/>
  <c r="H359" i="21"/>
  <c r="H350" i="22"/>
  <c r="H353" i="23"/>
  <c r="H357" i="23"/>
  <c r="H359" i="23"/>
  <c r="H350" i="24"/>
  <c r="H353" i="26"/>
  <c r="H357" i="26"/>
  <c r="H359" i="26"/>
  <c r="H353" i="28"/>
  <c r="H359" i="28"/>
  <c r="H350" i="29"/>
  <c r="H353" i="30"/>
  <c r="H357" i="30"/>
  <c r="H359" i="30"/>
  <c r="H350" i="31"/>
  <c r="H353" i="32"/>
  <c r="H357" i="32"/>
  <c r="H359" i="32"/>
  <c r="H353" i="34"/>
  <c r="H359" i="34"/>
  <c r="H353" i="38"/>
  <c r="H357" i="38"/>
  <c r="H359" i="38"/>
  <c r="H353" i="40"/>
  <c r="H357" i="40"/>
  <c r="H359" i="40"/>
  <c r="H350" i="41"/>
  <c r="H353" i="25"/>
  <c r="H357" i="25"/>
  <c r="H359" i="25"/>
  <c r="H77" i="44"/>
  <c r="G89" i="44"/>
  <c r="H119" i="34"/>
  <c r="F171" i="34" s="1"/>
  <c r="H121" i="34"/>
  <c r="C173" i="34" s="1"/>
  <c r="H124" i="34"/>
  <c r="C176" i="34" s="1"/>
  <c r="H126" i="34"/>
  <c r="H128" i="34"/>
  <c r="D180" i="34" s="1"/>
  <c r="H130" i="34"/>
  <c r="E182" i="34" s="1"/>
  <c r="H132" i="34"/>
  <c r="E184" i="34" s="1"/>
  <c r="H134" i="34"/>
  <c r="F186" i="34" s="1"/>
  <c r="R33" i="48"/>
  <c r="H111" i="32"/>
  <c r="H87" i="44"/>
  <c r="H84" i="44"/>
  <c r="H82" i="44"/>
  <c r="H75" i="44"/>
  <c r="H72" i="44"/>
  <c r="H71" i="44"/>
  <c r="C89" i="44"/>
  <c r="F89" i="44"/>
  <c r="H88" i="44"/>
  <c r="H111" i="22"/>
  <c r="F99" i="44"/>
  <c r="E236" i="20"/>
  <c r="E252" i="20"/>
  <c r="E258" i="20"/>
  <c r="G251" i="22"/>
  <c r="G225" i="22"/>
  <c r="G232" i="22"/>
  <c r="E255" i="12"/>
  <c r="E107" i="44"/>
  <c r="E99" i="44"/>
  <c r="H79" i="6"/>
  <c r="H42" i="6"/>
  <c r="H303" i="6" s="1"/>
  <c r="L5" i="48" s="1"/>
  <c r="F81" i="6"/>
  <c r="H72" i="6"/>
  <c r="H125" i="6"/>
  <c r="H68" i="6"/>
  <c r="H121" i="6"/>
  <c r="E81" i="6"/>
  <c r="H127" i="6"/>
  <c r="G81" i="6"/>
  <c r="H48" i="6"/>
  <c r="H309" i="6" s="1"/>
  <c r="R5" i="48" s="1"/>
  <c r="H44" i="6"/>
  <c r="H38" i="6"/>
  <c r="H34" i="6"/>
  <c r="F218" i="21"/>
  <c r="F235" i="21"/>
  <c r="F221" i="21"/>
  <c r="E227" i="21"/>
  <c r="F232" i="21"/>
  <c r="F225" i="21"/>
  <c r="E231" i="21"/>
  <c r="F228" i="21"/>
  <c r="E234" i="21"/>
  <c r="E220" i="21"/>
  <c r="F136" i="6"/>
  <c r="M7" i="49" s="1"/>
  <c r="H128" i="6"/>
  <c r="F258" i="18"/>
  <c r="F230" i="19"/>
  <c r="F237" i="19"/>
  <c r="E234" i="19"/>
  <c r="E237" i="20"/>
  <c r="E262" i="20"/>
  <c r="E247" i="20"/>
  <c r="E244" i="20"/>
  <c r="G245" i="22"/>
  <c r="F112" i="44"/>
  <c r="H117" i="6"/>
  <c r="H62" i="6"/>
  <c r="H46" i="6"/>
  <c r="H307" i="6" s="1"/>
  <c r="P5" i="48" s="1"/>
  <c r="H123" i="6"/>
  <c r="F96" i="44"/>
  <c r="E97" i="44"/>
  <c r="G97" i="44"/>
  <c r="F100" i="44"/>
  <c r="H38" i="14"/>
  <c r="H130" i="15"/>
  <c r="H122" i="19"/>
  <c r="F174" i="19" s="1"/>
  <c r="H119" i="20"/>
  <c r="C171" i="20" s="1"/>
  <c r="H135" i="20"/>
  <c r="C187" i="20" s="1"/>
  <c r="H126" i="21"/>
  <c r="F136" i="22"/>
  <c r="M22" i="49" s="1"/>
  <c r="H122" i="22"/>
  <c r="D174" i="22" s="1"/>
  <c r="H133" i="22"/>
  <c r="H86" i="23"/>
  <c r="E136" i="23"/>
  <c r="L24" i="49" s="1"/>
  <c r="H132" i="23"/>
  <c r="H125" i="24"/>
  <c r="G177" i="24" s="1"/>
  <c r="H129" i="27"/>
  <c r="F181" i="27" s="1"/>
  <c r="H121" i="28"/>
  <c r="H86" i="29"/>
  <c r="H134" i="32"/>
  <c r="D186" i="32" s="1"/>
  <c r="N37" i="49"/>
  <c r="H119" i="37"/>
  <c r="C171" i="37" s="1"/>
  <c r="H135" i="37"/>
  <c r="G187" i="37" s="1"/>
  <c r="H118" i="38"/>
  <c r="F170" i="38" s="1"/>
  <c r="H134" i="38"/>
  <c r="F186" i="38" s="1"/>
  <c r="F136" i="39"/>
  <c r="M40" i="49" s="1"/>
  <c r="H121" i="39"/>
  <c r="C173" i="39" s="1"/>
  <c r="H124" i="40"/>
  <c r="D176" i="40" s="1"/>
  <c r="H36" i="41"/>
  <c r="H125" i="41"/>
  <c r="H118" i="25"/>
  <c r="H127" i="25"/>
  <c r="H134" i="25"/>
  <c r="H135" i="25"/>
  <c r="D12" i="49"/>
  <c r="E249" i="14"/>
  <c r="B14" i="49"/>
  <c r="H7" i="44"/>
  <c r="C37" i="46"/>
  <c r="E20" i="49"/>
  <c r="F247" i="25"/>
  <c r="F262" i="25"/>
  <c r="F261" i="25"/>
  <c r="F246" i="25"/>
  <c r="F219" i="25"/>
  <c r="F232" i="25"/>
  <c r="F222" i="25"/>
  <c r="H86" i="37"/>
  <c r="H18" i="37"/>
  <c r="H13" i="6"/>
  <c r="F18" i="6"/>
  <c r="H15" i="6"/>
  <c r="H190" i="6" s="1"/>
  <c r="H9" i="44"/>
  <c r="H139" i="44" s="1"/>
  <c r="H17" i="6"/>
  <c r="H215" i="6" s="1"/>
  <c r="H11" i="44"/>
  <c r="H163" i="44" s="1"/>
  <c r="H25" i="6"/>
  <c r="H50" i="6"/>
  <c r="C52" i="6"/>
  <c r="H51" i="6"/>
  <c r="H49" i="6"/>
  <c r="H47" i="6"/>
  <c r="H45" i="6"/>
  <c r="H43" i="6"/>
  <c r="H39" i="6"/>
  <c r="H37" i="6"/>
  <c r="D52" i="6"/>
  <c r="C7" i="49" s="1"/>
  <c r="H35" i="6"/>
  <c r="H33" i="6"/>
  <c r="E254" i="44"/>
  <c r="E302" i="44" s="1"/>
  <c r="E47" i="46"/>
  <c r="E41" i="46"/>
  <c r="E248" i="44"/>
  <c r="E296" i="44" s="1"/>
  <c r="E37" i="46"/>
  <c r="E52" i="6"/>
  <c r="D7" i="49" s="1"/>
  <c r="C116" i="6"/>
  <c r="H116" i="6" s="1"/>
  <c r="H78" i="6"/>
  <c r="C133" i="6"/>
  <c r="H133" i="6" s="1"/>
  <c r="C108" i="44"/>
  <c r="C129" i="6"/>
  <c r="H129" i="6" s="1"/>
  <c r="H74" i="6"/>
  <c r="H71" i="6"/>
  <c r="C126" i="6"/>
  <c r="H126" i="6" s="1"/>
  <c r="C124" i="6"/>
  <c r="H124" i="6" s="1"/>
  <c r="C122" i="6"/>
  <c r="H122" i="6" s="1"/>
  <c r="H67" i="6"/>
  <c r="E220" i="34"/>
  <c r="F223" i="34"/>
  <c r="E228" i="34"/>
  <c r="F231" i="34"/>
  <c r="E236" i="34"/>
  <c r="E230" i="34"/>
  <c r="F233" i="34"/>
  <c r="F218" i="34"/>
  <c r="E223" i="34"/>
  <c r="F226" i="34"/>
  <c r="E231" i="34"/>
  <c r="F234" i="34"/>
  <c r="E221" i="34"/>
  <c r="F224" i="34"/>
  <c r="E229" i="34"/>
  <c r="F232" i="34"/>
  <c r="E237" i="34"/>
  <c r="E226" i="34"/>
  <c r="F221" i="34"/>
  <c r="F223" i="35"/>
  <c r="F231" i="35"/>
  <c r="F218" i="35"/>
  <c r="E231" i="35"/>
  <c r="F234" i="35"/>
  <c r="E224" i="35"/>
  <c r="E232" i="35"/>
  <c r="E225" i="35"/>
  <c r="F228" i="35"/>
  <c r="F221" i="35"/>
  <c r="F229" i="35"/>
  <c r="F237" i="35"/>
  <c r="E227" i="35"/>
  <c r="F230" i="35"/>
  <c r="E218" i="35"/>
  <c r="E226" i="35"/>
  <c r="E234" i="35"/>
  <c r="E229" i="35"/>
  <c r="F232" i="35"/>
  <c r="F219" i="35"/>
  <c r="F235" i="35"/>
  <c r="E223" i="35"/>
  <c r="E228" i="35"/>
  <c r="F220" i="35"/>
  <c r="E233" i="35"/>
  <c r="F225" i="35"/>
  <c r="E219" i="35"/>
  <c r="E222" i="35"/>
  <c r="F224" i="35"/>
  <c r="E237" i="35"/>
  <c r="E236" i="35"/>
  <c r="F233" i="35"/>
  <c r="E230" i="35"/>
  <c r="H117" i="35"/>
  <c r="E39" i="49"/>
  <c r="F248" i="38"/>
  <c r="F251" i="38"/>
  <c r="F231" i="38"/>
  <c r="F236" i="38"/>
  <c r="F260" i="38"/>
  <c r="F246" i="38"/>
  <c r="F252" i="38"/>
  <c r="H14" i="9"/>
  <c r="F18" i="9"/>
  <c r="H8" i="44"/>
  <c r="H16" i="9"/>
  <c r="H240" i="9" s="1"/>
  <c r="H10" i="44"/>
  <c r="H187" i="44" s="1"/>
  <c r="E228" i="9"/>
  <c r="E221" i="9"/>
  <c r="E237" i="9"/>
  <c r="E226" i="9"/>
  <c r="E219" i="9"/>
  <c r="E235" i="9"/>
  <c r="E224" i="9"/>
  <c r="E233" i="9"/>
  <c r="E230" i="9"/>
  <c r="E223" i="9"/>
  <c r="E236" i="9"/>
  <c r="E229" i="9"/>
  <c r="E234" i="9"/>
  <c r="E227" i="9"/>
  <c r="E232" i="9"/>
  <c r="E225" i="9"/>
  <c r="E231" i="9"/>
  <c r="E222" i="9"/>
  <c r="H32" i="9"/>
  <c r="D52" i="9"/>
  <c r="D237" i="9" s="1"/>
  <c r="F52" i="9"/>
  <c r="C52" i="9"/>
  <c r="C235" i="9" s="1"/>
  <c r="G52" i="9"/>
  <c r="H34" i="9"/>
  <c r="H35" i="9"/>
  <c r="H36" i="9"/>
  <c r="H37" i="9"/>
  <c r="H38" i="9"/>
  <c r="H39" i="9"/>
  <c r="H40" i="9"/>
  <c r="H41" i="9"/>
  <c r="G246" i="44"/>
  <c r="G294" i="44" s="1"/>
  <c r="H42" i="9"/>
  <c r="H303" i="9" s="1"/>
  <c r="D247" i="44"/>
  <c r="D295" i="44" s="1"/>
  <c r="F40" i="46"/>
  <c r="H43" i="9"/>
  <c r="G248" i="44"/>
  <c r="G296" i="44" s="1"/>
  <c r="H44" i="9"/>
  <c r="F249" i="44"/>
  <c r="F297" i="44" s="1"/>
  <c r="F42" i="46"/>
  <c r="H45" i="9"/>
  <c r="H46" i="9"/>
  <c r="H47" i="9"/>
  <c r="H48" i="9"/>
  <c r="H309" i="9" s="1"/>
  <c r="G254" i="44"/>
  <c r="G302" i="44" s="1"/>
  <c r="H50" i="9"/>
  <c r="H51" i="9"/>
  <c r="G256" i="44"/>
  <c r="G304" i="44" s="1"/>
  <c r="H61" i="9"/>
  <c r="C81" i="9"/>
  <c r="C116" i="9"/>
  <c r="G81" i="9"/>
  <c r="G93" i="44"/>
  <c r="D117" i="9"/>
  <c r="H62" i="9"/>
  <c r="D81" i="9"/>
  <c r="F117" i="9"/>
  <c r="F81" i="9"/>
  <c r="F94" i="44"/>
  <c r="C118" i="9"/>
  <c r="C95" i="44"/>
  <c r="E118" i="9"/>
  <c r="G118" i="9"/>
  <c r="G95" i="44"/>
  <c r="H64" i="9"/>
  <c r="D96" i="44"/>
  <c r="H65" i="9"/>
  <c r="C120" i="9"/>
  <c r="D121" i="9"/>
  <c r="H66" i="9"/>
  <c r="D98" i="44"/>
  <c r="F121" i="9"/>
  <c r="F98" i="44"/>
  <c r="H67" i="9"/>
  <c r="C122" i="9"/>
  <c r="G122" i="9"/>
  <c r="G99" i="44"/>
  <c r="D100" i="44"/>
  <c r="H68" i="9"/>
  <c r="C124" i="9"/>
  <c r="H69" i="9"/>
  <c r="D125" i="9"/>
  <c r="H70" i="9"/>
  <c r="D102" i="44"/>
  <c r="F125" i="9"/>
  <c r="F102" i="44"/>
  <c r="C126" i="9"/>
  <c r="H71" i="9"/>
  <c r="E126" i="9"/>
  <c r="E103" i="44"/>
  <c r="G126" i="9"/>
  <c r="G103" i="44"/>
  <c r="D127" i="9"/>
  <c r="H72" i="9"/>
  <c r="D104" i="44"/>
  <c r="F127" i="9"/>
  <c r="F104" i="44"/>
  <c r="C128" i="9"/>
  <c r="C105" i="44"/>
  <c r="E128" i="9"/>
  <c r="E105" i="44"/>
  <c r="G128" i="9"/>
  <c r="G105" i="44"/>
  <c r="D129" i="9"/>
  <c r="H74" i="9"/>
  <c r="D106" i="44"/>
  <c r="F129" i="9"/>
  <c r="F106" i="44"/>
  <c r="C130" i="9"/>
  <c r="H75" i="9"/>
  <c r="C107" i="44"/>
  <c r="G130" i="9"/>
  <c r="G107" i="44"/>
  <c r="D131" i="9"/>
  <c r="H76" i="9"/>
  <c r="D108" i="44"/>
  <c r="F131" i="9"/>
  <c r="F108" i="44"/>
  <c r="C132" i="9"/>
  <c r="H77" i="9"/>
  <c r="D133" i="9"/>
  <c r="H78" i="9"/>
  <c r="D110" i="44"/>
  <c r="F133" i="9"/>
  <c r="F110" i="44"/>
  <c r="C134" i="9"/>
  <c r="H79" i="9"/>
  <c r="E134" i="9"/>
  <c r="E111" i="44"/>
  <c r="G134" i="9"/>
  <c r="G111" i="44"/>
  <c r="D135" i="9"/>
  <c r="H80" i="9"/>
  <c r="D112" i="44"/>
  <c r="H13" i="10"/>
  <c r="F18" i="10"/>
  <c r="H25" i="10"/>
  <c r="C52" i="10"/>
  <c r="H32" i="10"/>
  <c r="E52" i="10"/>
  <c r="D9" i="49" s="1"/>
  <c r="G52" i="10"/>
  <c r="D52" i="10"/>
  <c r="C9" i="49" s="1"/>
  <c r="H33" i="10"/>
  <c r="H34" i="10"/>
  <c r="G239" i="44"/>
  <c r="G287" i="44" s="1"/>
  <c r="H36" i="10"/>
  <c r="G241" i="44"/>
  <c r="G289" i="44" s="1"/>
  <c r="H38" i="10"/>
  <c r="G243" i="44"/>
  <c r="G291" i="44" s="1"/>
  <c r="H39" i="10"/>
  <c r="G245" i="44"/>
  <c r="G293" i="44" s="1"/>
  <c r="H41" i="10"/>
  <c r="H42" i="10"/>
  <c r="H303" i="10" s="1"/>
  <c r="L7" i="48" s="1"/>
  <c r="E40" i="46"/>
  <c r="E247" i="44"/>
  <c r="E295" i="44" s="1"/>
  <c r="H43" i="10"/>
  <c r="F41" i="46"/>
  <c r="F248" i="44"/>
  <c r="F296" i="44" s="1"/>
  <c r="H44" i="10"/>
  <c r="E42" i="46"/>
  <c r="E249" i="44"/>
  <c r="E297" i="44" s="1"/>
  <c r="G249" i="44"/>
  <c r="G297" i="44" s="1"/>
  <c r="H46" i="10"/>
  <c r="H307" i="10" s="1"/>
  <c r="P7" i="48" s="1"/>
  <c r="H48" i="10"/>
  <c r="H309" i="10" s="1"/>
  <c r="R7" i="48" s="1"/>
  <c r="F47" i="46"/>
  <c r="F254" i="44"/>
  <c r="F302" i="44" s="1"/>
  <c r="H50" i="10"/>
  <c r="G255" i="44"/>
  <c r="G303" i="44" s="1"/>
  <c r="H51" i="10"/>
  <c r="D116" i="10"/>
  <c r="H61" i="10"/>
  <c r="D93" i="44"/>
  <c r="D81" i="10"/>
  <c r="F116" i="10"/>
  <c r="F81" i="10"/>
  <c r="F93" i="44"/>
  <c r="C117" i="10"/>
  <c r="H62" i="10"/>
  <c r="C81" i="10"/>
  <c r="E117" i="10"/>
  <c r="E94" i="44"/>
  <c r="E81" i="10"/>
  <c r="G117" i="10"/>
  <c r="G81" i="10"/>
  <c r="G94" i="44"/>
  <c r="D118" i="10"/>
  <c r="H63" i="10"/>
  <c r="D95" i="44"/>
  <c r="F118" i="10"/>
  <c r="F95" i="44"/>
  <c r="C119" i="10"/>
  <c r="H64" i="10"/>
  <c r="C96" i="44"/>
  <c r="E119" i="10"/>
  <c r="E96" i="44"/>
  <c r="G119" i="10"/>
  <c r="D120" i="10"/>
  <c r="D97" i="44"/>
  <c r="F120" i="10"/>
  <c r="F97" i="44"/>
  <c r="C121" i="10"/>
  <c r="H66" i="10"/>
  <c r="E121" i="10"/>
  <c r="E98" i="44"/>
  <c r="G121" i="10"/>
  <c r="G98" i="44"/>
  <c r="D122" i="10"/>
  <c r="H122" i="10" s="1"/>
  <c r="H67" i="10"/>
  <c r="D99" i="44"/>
  <c r="C123" i="10"/>
  <c r="H68" i="10"/>
  <c r="E123" i="10"/>
  <c r="E100" i="44"/>
  <c r="G123" i="10"/>
  <c r="G100" i="44"/>
  <c r="D124" i="10"/>
  <c r="H69" i="10"/>
  <c r="D101" i="44"/>
  <c r="F124" i="10"/>
  <c r="F101" i="44"/>
  <c r="C125" i="10"/>
  <c r="H70" i="10"/>
  <c r="E125" i="10"/>
  <c r="E102" i="44"/>
  <c r="G125" i="10"/>
  <c r="G102" i="44"/>
  <c r="D126" i="10"/>
  <c r="H71" i="10"/>
  <c r="D103" i="44"/>
  <c r="F126" i="10"/>
  <c r="F103" i="44"/>
  <c r="C127" i="10"/>
  <c r="H72" i="10"/>
  <c r="E127" i="10"/>
  <c r="E104" i="44"/>
  <c r="D128" i="10"/>
  <c r="D105" i="44"/>
  <c r="H73" i="10"/>
  <c r="F128" i="10"/>
  <c r="C129" i="10"/>
  <c r="H74" i="10"/>
  <c r="E129" i="10"/>
  <c r="E106" i="44"/>
  <c r="G129" i="10"/>
  <c r="G106" i="44"/>
  <c r="D130" i="10"/>
  <c r="H75" i="10"/>
  <c r="D107" i="44"/>
  <c r="F130" i="10"/>
  <c r="F107" i="44"/>
  <c r="C131" i="10"/>
  <c r="H76" i="10"/>
  <c r="E131" i="10"/>
  <c r="E108" i="44"/>
  <c r="G131" i="10"/>
  <c r="G108" i="44"/>
  <c r="D132" i="10"/>
  <c r="H132" i="10" s="1"/>
  <c r="H77" i="10"/>
  <c r="C133" i="10"/>
  <c r="H78" i="10"/>
  <c r="G133" i="10"/>
  <c r="G110" i="44"/>
  <c r="D134" i="10"/>
  <c r="H79" i="10"/>
  <c r="D111" i="44"/>
  <c r="F134" i="10"/>
  <c r="F111" i="44"/>
  <c r="C135" i="10"/>
  <c r="H80" i="10"/>
  <c r="E135" i="10"/>
  <c r="E112" i="44"/>
  <c r="G135" i="10"/>
  <c r="G112" i="44"/>
  <c r="G52" i="11"/>
  <c r="G244" i="11" s="1"/>
  <c r="H14" i="11"/>
  <c r="H86" i="11" s="1"/>
  <c r="F18" i="11"/>
  <c r="E262" i="11"/>
  <c r="E244" i="11"/>
  <c r="E260" i="11"/>
  <c r="E257" i="11"/>
  <c r="F249" i="11"/>
  <c r="F257" i="11"/>
  <c r="F246" i="11"/>
  <c r="F254" i="11"/>
  <c r="F262" i="11"/>
  <c r="F247" i="11"/>
  <c r="F255" i="11"/>
  <c r="F244" i="11"/>
  <c r="F252" i="11"/>
  <c r="E258" i="11"/>
  <c r="E254" i="11"/>
  <c r="E259" i="11"/>
  <c r="E256" i="11"/>
  <c r="E253" i="11"/>
  <c r="F256" i="11"/>
  <c r="E247" i="11"/>
  <c r="E251" i="11"/>
  <c r="E249" i="11"/>
  <c r="F253" i="11"/>
  <c r="F250" i="11"/>
  <c r="F243" i="11"/>
  <c r="F259" i="11"/>
  <c r="E255" i="11"/>
  <c r="E248" i="11"/>
  <c r="E261" i="11"/>
  <c r="F260" i="11"/>
  <c r="E252" i="11"/>
  <c r="F261" i="11"/>
  <c r="F251" i="11"/>
  <c r="E250" i="11"/>
  <c r="E243" i="11"/>
  <c r="E224" i="11"/>
  <c r="E227" i="11"/>
  <c r="E222" i="11"/>
  <c r="F220" i="11"/>
  <c r="F228" i="11"/>
  <c r="F236" i="11"/>
  <c r="F225" i="11"/>
  <c r="E225" i="11"/>
  <c r="E221" i="11"/>
  <c r="E232" i="11"/>
  <c r="E223" i="11"/>
  <c r="E218" i="11"/>
  <c r="E234" i="11"/>
  <c r="F219" i="11"/>
  <c r="F227" i="11"/>
  <c r="F235" i="11"/>
  <c r="F234" i="11"/>
  <c r="F221" i="11"/>
  <c r="F237" i="11"/>
  <c r="E236" i="11"/>
  <c r="E219" i="11"/>
  <c r="E230" i="11"/>
  <c r="F232" i="11"/>
  <c r="F226" i="11"/>
  <c r="E233" i="11"/>
  <c r="E237" i="11"/>
  <c r="E231" i="11"/>
  <c r="F231" i="11"/>
  <c r="F230" i="11"/>
  <c r="E220" i="11"/>
  <c r="E229" i="11"/>
  <c r="F224" i="11"/>
  <c r="F229" i="11"/>
  <c r="E226" i="11"/>
  <c r="F223" i="11"/>
  <c r="H32" i="11"/>
  <c r="D52" i="11"/>
  <c r="D244" i="11" s="1"/>
  <c r="C52" i="11"/>
  <c r="C226" i="11" s="1"/>
  <c r="H33" i="11"/>
  <c r="H36" i="11"/>
  <c r="H38" i="11"/>
  <c r="H41" i="11"/>
  <c r="H42" i="11"/>
  <c r="H303" i="11" s="1"/>
  <c r="H43" i="11"/>
  <c r="H44" i="11"/>
  <c r="H46" i="11"/>
  <c r="H307" i="11" s="1"/>
  <c r="H48" i="11"/>
  <c r="H309" i="11" s="1"/>
  <c r="C116" i="11"/>
  <c r="H61" i="11"/>
  <c r="C81" i="11"/>
  <c r="E116" i="11"/>
  <c r="E136" i="11" s="1"/>
  <c r="L10" i="49" s="1"/>
  <c r="E81" i="11"/>
  <c r="G116" i="11"/>
  <c r="G136" i="11" s="1"/>
  <c r="N10" i="49" s="1"/>
  <c r="G81" i="11"/>
  <c r="D117" i="11"/>
  <c r="H62" i="11"/>
  <c r="D81" i="11"/>
  <c r="F117" i="11"/>
  <c r="F136" i="11" s="1"/>
  <c r="M10" i="49" s="1"/>
  <c r="F81" i="11"/>
  <c r="C118" i="11"/>
  <c r="H118" i="11" s="1"/>
  <c r="H63" i="11"/>
  <c r="D119" i="11"/>
  <c r="H119" i="11" s="1"/>
  <c r="H64" i="11"/>
  <c r="C120" i="11"/>
  <c r="H120" i="11" s="1"/>
  <c r="H65" i="11"/>
  <c r="D121" i="11"/>
  <c r="H121" i="11" s="1"/>
  <c r="H66" i="11"/>
  <c r="C124" i="11"/>
  <c r="H124" i="11" s="1"/>
  <c r="H69" i="11"/>
  <c r="D125" i="11"/>
  <c r="H125" i="11" s="1"/>
  <c r="H70" i="11"/>
  <c r="C126" i="11"/>
  <c r="H126" i="11" s="1"/>
  <c r="H71" i="11"/>
  <c r="D127" i="11"/>
  <c r="H127" i="11" s="1"/>
  <c r="H72" i="11"/>
  <c r="C128" i="11"/>
  <c r="H128" i="11" s="1"/>
  <c r="H73" i="11"/>
  <c r="D129" i="11"/>
  <c r="H129" i="11" s="1"/>
  <c r="H74" i="11"/>
  <c r="C130" i="11"/>
  <c r="H130" i="11" s="1"/>
  <c r="H75" i="11"/>
  <c r="D131" i="11"/>
  <c r="H131" i="11" s="1"/>
  <c r="H76" i="11"/>
  <c r="C132" i="11"/>
  <c r="H132" i="11" s="1"/>
  <c r="H77" i="11"/>
  <c r="D133" i="11"/>
  <c r="H133" i="11" s="1"/>
  <c r="H78" i="11"/>
  <c r="C134" i="11"/>
  <c r="H134" i="11" s="1"/>
  <c r="H79" i="11"/>
  <c r="D135" i="11"/>
  <c r="H135" i="11" s="1"/>
  <c r="H80" i="11"/>
  <c r="F18" i="12"/>
  <c r="H13" i="12"/>
  <c r="H86" i="12" s="1"/>
  <c r="E229" i="12"/>
  <c r="E228" i="12"/>
  <c r="E219" i="12"/>
  <c r="E235" i="12"/>
  <c r="E218" i="12"/>
  <c r="E234" i="12"/>
  <c r="E233" i="12"/>
  <c r="E232" i="12"/>
  <c r="E231" i="12"/>
  <c r="E230" i="12"/>
  <c r="E221" i="12"/>
  <c r="E220" i="12"/>
  <c r="E227" i="12"/>
  <c r="E226" i="12"/>
  <c r="E225" i="12"/>
  <c r="E224" i="12"/>
  <c r="E223" i="12"/>
  <c r="E222" i="12"/>
  <c r="E237" i="12"/>
  <c r="E254" i="12"/>
  <c r="E247" i="12"/>
  <c r="E244" i="12"/>
  <c r="E260" i="12"/>
  <c r="E253" i="12"/>
  <c r="E250" i="12"/>
  <c r="E243" i="12"/>
  <c r="E259" i="12"/>
  <c r="E256" i="12"/>
  <c r="E249" i="12"/>
  <c r="E246" i="12"/>
  <c r="E252" i="12"/>
  <c r="E245" i="12"/>
  <c r="E248" i="12"/>
  <c r="E261" i="12"/>
  <c r="E257" i="12"/>
  <c r="H32" i="12"/>
  <c r="C52" i="12"/>
  <c r="C251" i="12" s="1"/>
  <c r="G52" i="12"/>
  <c r="D52" i="12"/>
  <c r="D249" i="12" s="1"/>
  <c r="H33" i="12"/>
  <c r="F52" i="12"/>
  <c r="F224" i="12" s="1"/>
  <c r="H36" i="12"/>
  <c r="H42" i="12"/>
  <c r="H303" i="12" s="1"/>
  <c r="L9" i="48" s="1"/>
  <c r="H43" i="12"/>
  <c r="H46" i="12"/>
  <c r="H307" i="12" s="1"/>
  <c r="P9" i="48" s="1"/>
  <c r="H48" i="12"/>
  <c r="H309" i="12" s="1"/>
  <c r="R9" i="48" s="1"/>
  <c r="D116" i="12"/>
  <c r="H61" i="12"/>
  <c r="D81" i="12"/>
  <c r="F116" i="12"/>
  <c r="F81" i="12"/>
  <c r="C117" i="12"/>
  <c r="H62" i="12"/>
  <c r="C81" i="12"/>
  <c r="E117" i="12"/>
  <c r="E136" i="12" s="1"/>
  <c r="L11" i="49" s="1"/>
  <c r="E81" i="12"/>
  <c r="G117" i="12"/>
  <c r="G136" i="12" s="1"/>
  <c r="N11" i="49" s="1"/>
  <c r="G81" i="12"/>
  <c r="H63" i="12"/>
  <c r="D118" i="12"/>
  <c r="H118" i="12" s="1"/>
  <c r="D120" i="12"/>
  <c r="H120" i="12" s="1"/>
  <c r="H65" i="12"/>
  <c r="C121" i="12"/>
  <c r="H66" i="12"/>
  <c r="D122" i="12"/>
  <c r="H122" i="12" s="1"/>
  <c r="H67" i="12"/>
  <c r="C123" i="12"/>
  <c r="H123" i="12" s="1"/>
  <c r="H68" i="12"/>
  <c r="D124" i="12"/>
  <c r="H124" i="12" s="1"/>
  <c r="E176" i="12" s="1"/>
  <c r="H69" i="12"/>
  <c r="C125" i="12"/>
  <c r="H125" i="12" s="1"/>
  <c r="H70" i="12"/>
  <c r="D126" i="12"/>
  <c r="H126" i="12" s="1"/>
  <c r="H71" i="12"/>
  <c r="C127" i="12"/>
  <c r="H127" i="12" s="1"/>
  <c r="H72" i="12"/>
  <c r="D128" i="12"/>
  <c r="H128" i="12" s="1"/>
  <c r="H73" i="12"/>
  <c r="C129" i="12"/>
  <c r="H129" i="12" s="1"/>
  <c r="H74" i="12"/>
  <c r="D130" i="12"/>
  <c r="H130" i="12" s="1"/>
  <c r="H75" i="12"/>
  <c r="C131" i="12"/>
  <c r="H131" i="12" s="1"/>
  <c r="H76" i="12"/>
  <c r="D132" i="12"/>
  <c r="H132" i="12" s="1"/>
  <c r="H77" i="12"/>
  <c r="C135" i="12"/>
  <c r="H135" i="12" s="1"/>
  <c r="H80" i="12"/>
  <c r="G52" i="14"/>
  <c r="G259" i="14" s="1"/>
  <c r="H14" i="14"/>
  <c r="F18" i="14"/>
  <c r="E244" i="14"/>
  <c r="F247" i="14"/>
  <c r="E252" i="14"/>
  <c r="F255" i="14"/>
  <c r="E260" i="14"/>
  <c r="E245" i="14"/>
  <c r="F248" i="14"/>
  <c r="E253" i="14"/>
  <c r="F256" i="14"/>
  <c r="E261" i="14"/>
  <c r="E246" i="14"/>
  <c r="F249" i="14"/>
  <c r="E254" i="14"/>
  <c r="F257" i="14"/>
  <c r="E262" i="14"/>
  <c r="E247" i="14"/>
  <c r="F250" i="14"/>
  <c r="E255" i="14"/>
  <c r="F258" i="14"/>
  <c r="E248" i="14"/>
  <c r="F251" i="14"/>
  <c r="F244" i="14"/>
  <c r="E257" i="14"/>
  <c r="F260" i="14"/>
  <c r="E250" i="14"/>
  <c r="F253" i="14"/>
  <c r="E243" i="14"/>
  <c r="F246" i="14"/>
  <c r="E259" i="14"/>
  <c r="F262" i="14"/>
  <c r="F259" i="14"/>
  <c r="F252" i="14"/>
  <c r="F261" i="14"/>
  <c r="F254" i="14"/>
  <c r="F245" i="14"/>
  <c r="E258" i="14"/>
  <c r="E251" i="14"/>
  <c r="E219" i="14"/>
  <c r="F222" i="14"/>
  <c r="E227" i="14"/>
  <c r="F230" i="14"/>
  <c r="E235" i="14"/>
  <c r="E218" i="14"/>
  <c r="F221" i="14"/>
  <c r="E226" i="14"/>
  <c r="F229" i="14"/>
  <c r="E234" i="14"/>
  <c r="F237" i="14"/>
  <c r="E221" i="14"/>
  <c r="F224" i="14"/>
  <c r="E229" i="14"/>
  <c r="F232" i="14"/>
  <c r="E237" i="14"/>
  <c r="E220" i="14"/>
  <c r="F223" i="14"/>
  <c r="E228" i="14"/>
  <c r="F231" i="14"/>
  <c r="E236" i="14"/>
  <c r="F218" i="14"/>
  <c r="E231" i="14"/>
  <c r="F234" i="14"/>
  <c r="E230" i="14"/>
  <c r="F233" i="14"/>
  <c r="F220" i="14"/>
  <c r="E233" i="14"/>
  <c r="F236" i="14"/>
  <c r="F219" i="14"/>
  <c r="E232" i="14"/>
  <c r="F235" i="14"/>
  <c r="E223" i="14"/>
  <c r="E222" i="14"/>
  <c r="E225" i="14"/>
  <c r="E224" i="14"/>
  <c r="F226" i="14"/>
  <c r="F227" i="14"/>
  <c r="H32" i="14"/>
  <c r="D52" i="14"/>
  <c r="H33" i="14"/>
  <c r="C52" i="14"/>
  <c r="C252" i="14" s="1"/>
  <c r="H36" i="14"/>
  <c r="H39" i="14"/>
  <c r="H300" i="14" s="1"/>
  <c r="I10" i="48" s="1"/>
  <c r="H42" i="14"/>
  <c r="H303" i="14" s="1"/>
  <c r="L10" i="48" s="1"/>
  <c r="H44" i="14"/>
  <c r="H46" i="14"/>
  <c r="H307" i="14" s="1"/>
  <c r="P10" i="48" s="1"/>
  <c r="H48" i="14"/>
  <c r="H309" i="14" s="1"/>
  <c r="R10" i="48" s="1"/>
  <c r="H49" i="14"/>
  <c r="H61" i="14"/>
  <c r="C116" i="14"/>
  <c r="C81" i="14"/>
  <c r="E116" i="14"/>
  <c r="E136" i="14" s="1"/>
  <c r="L12" i="49" s="1"/>
  <c r="E81" i="14"/>
  <c r="G116" i="14"/>
  <c r="G136" i="14" s="1"/>
  <c r="G81" i="14"/>
  <c r="D117" i="14"/>
  <c r="D81" i="14"/>
  <c r="H62" i="14"/>
  <c r="F117" i="14"/>
  <c r="F136" i="14" s="1"/>
  <c r="M12" i="49" s="1"/>
  <c r="F81" i="14"/>
  <c r="C118" i="14"/>
  <c r="H118" i="14" s="1"/>
  <c r="H63" i="14"/>
  <c r="D119" i="14"/>
  <c r="H119" i="14" s="1"/>
  <c r="H64" i="14"/>
  <c r="H65" i="14"/>
  <c r="C120" i="14"/>
  <c r="H120" i="14" s="1"/>
  <c r="D121" i="14"/>
  <c r="H121" i="14" s="1"/>
  <c r="H66" i="14"/>
  <c r="H67" i="14"/>
  <c r="C122" i="14"/>
  <c r="H122" i="14" s="1"/>
  <c r="D123" i="14"/>
  <c r="H123" i="14" s="1"/>
  <c r="H68" i="14"/>
  <c r="H69" i="14"/>
  <c r="C124" i="14"/>
  <c r="H124" i="14" s="1"/>
  <c r="E176" i="14" s="1"/>
  <c r="D125" i="14"/>
  <c r="H125" i="14" s="1"/>
  <c r="H70" i="14"/>
  <c r="C126" i="14"/>
  <c r="H126" i="14" s="1"/>
  <c r="H71" i="14"/>
  <c r="D127" i="14"/>
  <c r="H127" i="14" s="1"/>
  <c r="H72" i="14"/>
  <c r="H73" i="14"/>
  <c r="C128" i="14"/>
  <c r="H128" i="14" s="1"/>
  <c r="D129" i="14"/>
  <c r="H129" i="14" s="1"/>
  <c r="H74" i="14"/>
  <c r="H75" i="14"/>
  <c r="C130" i="14"/>
  <c r="H130" i="14" s="1"/>
  <c r="D131" i="14"/>
  <c r="H131" i="14" s="1"/>
  <c r="H76" i="14"/>
  <c r="H77" i="14"/>
  <c r="C132" i="14"/>
  <c r="H132" i="14" s="1"/>
  <c r="C134" i="14"/>
  <c r="H134" i="14" s="1"/>
  <c r="H79" i="14"/>
  <c r="D135" i="14"/>
  <c r="H135" i="14" s="1"/>
  <c r="H80" i="14"/>
  <c r="F18" i="15"/>
  <c r="H13" i="15"/>
  <c r="E231" i="15"/>
  <c r="G228" i="15"/>
  <c r="E223" i="15"/>
  <c r="E237" i="15"/>
  <c r="E224" i="15"/>
  <c r="E232" i="15"/>
  <c r="E221" i="15"/>
  <c r="F219" i="15"/>
  <c r="F227" i="15"/>
  <c r="F235" i="15"/>
  <c r="F222" i="15"/>
  <c r="F230" i="15"/>
  <c r="G219" i="15"/>
  <c r="G237" i="15"/>
  <c r="G232" i="15"/>
  <c r="E235" i="15"/>
  <c r="E222" i="15"/>
  <c r="E230" i="15"/>
  <c r="E225" i="15"/>
  <c r="G235" i="15"/>
  <c r="G222" i="15"/>
  <c r="G230" i="15"/>
  <c r="F220" i="15"/>
  <c r="F228" i="15"/>
  <c r="F236" i="15"/>
  <c r="F225" i="15"/>
  <c r="F233" i="15"/>
  <c r="G229" i="15"/>
  <c r="G221" i="15"/>
  <c r="G236" i="15"/>
  <c r="E220" i="15"/>
  <c r="E236" i="15"/>
  <c r="G231" i="15"/>
  <c r="F231" i="15"/>
  <c r="G227" i="15"/>
  <c r="E219" i="15"/>
  <c r="G225" i="15"/>
  <c r="E233" i="15"/>
  <c r="F224" i="15"/>
  <c r="F229" i="15"/>
  <c r="C52" i="15"/>
  <c r="C235" i="15" s="1"/>
  <c r="H32" i="15"/>
  <c r="F13" i="49"/>
  <c r="F96" i="49" s="1"/>
  <c r="H33" i="15"/>
  <c r="D52" i="15"/>
  <c r="D262" i="15" s="1"/>
  <c r="H36" i="15"/>
  <c r="H38" i="15"/>
  <c r="H39" i="15"/>
  <c r="H41" i="15"/>
  <c r="H42" i="15"/>
  <c r="H303" i="15" s="1"/>
  <c r="L11" i="48" s="1"/>
  <c r="H46" i="15"/>
  <c r="H307" i="15" s="1"/>
  <c r="P11" i="48" s="1"/>
  <c r="H48" i="15"/>
  <c r="H309" i="15" s="1"/>
  <c r="R11" i="48" s="1"/>
  <c r="H51" i="15"/>
  <c r="D116" i="15"/>
  <c r="H61" i="15"/>
  <c r="D81" i="15"/>
  <c r="F116" i="15"/>
  <c r="F136" i="15" s="1"/>
  <c r="F81" i="15"/>
  <c r="C117" i="15"/>
  <c r="C81" i="15"/>
  <c r="H62" i="15"/>
  <c r="E117" i="15"/>
  <c r="E136" i="15" s="1"/>
  <c r="L13" i="49" s="1"/>
  <c r="E81" i="15"/>
  <c r="G117" i="15"/>
  <c r="G136" i="15" s="1"/>
  <c r="N13" i="49" s="1"/>
  <c r="G81" i="15"/>
  <c r="D118" i="15"/>
  <c r="H118" i="15" s="1"/>
  <c r="H63" i="15"/>
  <c r="C119" i="15"/>
  <c r="H119" i="15" s="1"/>
  <c r="H64" i="15"/>
  <c r="D120" i="15"/>
  <c r="H120" i="15" s="1"/>
  <c r="H65" i="15"/>
  <c r="C121" i="15"/>
  <c r="H121" i="15" s="1"/>
  <c r="H66" i="15"/>
  <c r="D122" i="15"/>
  <c r="H122" i="15" s="1"/>
  <c r="H67" i="15"/>
  <c r="C123" i="15"/>
  <c r="H123" i="15" s="1"/>
  <c r="H68" i="15"/>
  <c r="D124" i="15"/>
  <c r="H124" i="15" s="1"/>
  <c r="H69" i="15"/>
  <c r="D126" i="15"/>
  <c r="H126" i="15" s="1"/>
  <c r="H71" i="15"/>
  <c r="C127" i="15"/>
  <c r="H127" i="15" s="1"/>
  <c r="H72" i="15"/>
  <c r="D128" i="15"/>
  <c r="H128" i="15" s="1"/>
  <c r="H73" i="15"/>
  <c r="C129" i="15"/>
  <c r="H129" i="15" s="1"/>
  <c r="H74" i="15"/>
  <c r="C131" i="15"/>
  <c r="H131" i="15" s="1"/>
  <c r="H76" i="15"/>
  <c r="D132" i="15"/>
  <c r="H132" i="15" s="1"/>
  <c r="H77" i="15"/>
  <c r="C133" i="15"/>
  <c r="H133" i="15" s="1"/>
  <c r="H78" i="15"/>
  <c r="D134" i="15"/>
  <c r="H134" i="15" s="1"/>
  <c r="H79" i="15"/>
  <c r="C135" i="15"/>
  <c r="H135" i="15" s="1"/>
  <c r="H80" i="15"/>
  <c r="H14" i="16"/>
  <c r="F18" i="16"/>
  <c r="E248" i="16"/>
  <c r="E257" i="16"/>
  <c r="E246" i="16"/>
  <c r="E262" i="16"/>
  <c r="E255" i="16"/>
  <c r="E252" i="16"/>
  <c r="E245" i="16"/>
  <c r="E261" i="16"/>
  <c r="E250" i="16"/>
  <c r="E243" i="16"/>
  <c r="E259" i="16"/>
  <c r="E244" i="16"/>
  <c r="E223" i="16"/>
  <c r="E231" i="16"/>
  <c r="E222" i="16"/>
  <c r="E230" i="16"/>
  <c r="E225" i="16"/>
  <c r="E233" i="16"/>
  <c r="E224" i="16"/>
  <c r="E232" i="16"/>
  <c r="E219" i="16"/>
  <c r="E235" i="16"/>
  <c r="E218" i="16"/>
  <c r="E234" i="16"/>
  <c r="E221" i="16"/>
  <c r="E237" i="16"/>
  <c r="E220" i="16"/>
  <c r="E236" i="16"/>
  <c r="E227" i="16"/>
  <c r="E229" i="16"/>
  <c r="H32" i="16"/>
  <c r="D52" i="16"/>
  <c r="C14" i="49" s="1"/>
  <c r="F52" i="16"/>
  <c r="G52" i="16"/>
  <c r="G254" i="16" s="1"/>
  <c r="H36" i="16"/>
  <c r="H41" i="16"/>
  <c r="H42" i="16"/>
  <c r="H303" i="16" s="1"/>
  <c r="L12" i="48" s="1"/>
  <c r="H43" i="16"/>
  <c r="H44" i="16"/>
  <c r="H46" i="16"/>
  <c r="H307" i="16" s="1"/>
  <c r="P12" i="48" s="1"/>
  <c r="C116" i="16"/>
  <c r="H61" i="16"/>
  <c r="C81" i="16"/>
  <c r="E116" i="16"/>
  <c r="E136" i="16" s="1"/>
  <c r="L14" i="49" s="1"/>
  <c r="E81" i="16"/>
  <c r="G116" i="16"/>
  <c r="G136" i="16" s="1"/>
  <c r="N14" i="49" s="1"/>
  <c r="G81" i="16"/>
  <c r="D117" i="16"/>
  <c r="H62" i="16"/>
  <c r="D81" i="16"/>
  <c r="F117" i="16"/>
  <c r="F136" i="16" s="1"/>
  <c r="M14" i="49" s="1"/>
  <c r="F81" i="16"/>
  <c r="C118" i="16"/>
  <c r="H118" i="16" s="1"/>
  <c r="H63" i="16"/>
  <c r="D119" i="16"/>
  <c r="H119" i="16" s="1"/>
  <c r="H64" i="16"/>
  <c r="C120" i="16"/>
  <c r="H120" i="16" s="1"/>
  <c r="H65" i="16"/>
  <c r="D121" i="16"/>
  <c r="H121" i="16" s="1"/>
  <c r="H66" i="16"/>
  <c r="C122" i="16"/>
  <c r="H122" i="16" s="1"/>
  <c r="H67" i="16"/>
  <c r="D123" i="16"/>
  <c r="H123" i="16" s="1"/>
  <c r="H68" i="16"/>
  <c r="C124" i="16"/>
  <c r="H124" i="16" s="1"/>
  <c r="H69" i="16"/>
  <c r="D125" i="16"/>
  <c r="H125" i="16" s="1"/>
  <c r="H70" i="16"/>
  <c r="C126" i="16"/>
  <c r="H126" i="16" s="1"/>
  <c r="H71" i="16"/>
  <c r="D127" i="16"/>
  <c r="H127" i="16" s="1"/>
  <c r="H72" i="16"/>
  <c r="C128" i="16"/>
  <c r="H128" i="16" s="1"/>
  <c r="H73" i="16"/>
  <c r="D129" i="16"/>
  <c r="H129" i="16" s="1"/>
  <c r="H74" i="16"/>
  <c r="C130" i="16"/>
  <c r="H130" i="16" s="1"/>
  <c r="H75" i="16"/>
  <c r="D131" i="16"/>
  <c r="H131" i="16" s="1"/>
  <c r="H76" i="16"/>
  <c r="C132" i="16"/>
  <c r="H132" i="16" s="1"/>
  <c r="H77" i="16"/>
  <c r="D133" i="16"/>
  <c r="H133" i="16" s="1"/>
  <c r="H78" i="16"/>
  <c r="C134" i="16"/>
  <c r="H134" i="16" s="1"/>
  <c r="H79" i="16"/>
  <c r="D135" i="16"/>
  <c r="H135" i="16" s="1"/>
  <c r="H80" i="16"/>
  <c r="E236" i="17"/>
  <c r="D220" i="17"/>
  <c r="E226" i="17"/>
  <c r="D229" i="17"/>
  <c r="F230" i="17"/>
  <c r="E225" i="17"/>
  <c r="F229" i="17"/>
  <c r="E234" i="17"/>
  <c r="G235" i="17"/>
  <c r="F218" i="17"/>
  <c r="E220" i="17"/>
  <c r="D218" i="17"/>
  <c r="G233" i="17"/>
  <c r="G226" i="17"/>
  <c r="F232" i="17"/>
  <c r="E228" i="17"/>
  <c r="F227" i="17"/>
  <c r="D232" i="17"/>
  <c r="E218" i="17"/>
  <c r="F220" i="17"/>
  <c r="H33" i="17"/>
  <c r="C52" i="17"/>
  <c r="C218" i="17" s="1"/>
  <c r="H39" i="17"/>
  <c r="H40" i="17"/>
  <c r="H41" i="17"/>
  <c r="H42" i="17"/>
  <c r="H43" i="17"/>
  <c r="H44" i="17"/>
  <c r="H46" i="17"/>
  <c r="H307" i="17" s="1"/>
  <c r="P13" i="48" s="1"/>
  <c r="H48" i="17"/>
  <c r="H309" i="17" s="1"/>
  <c r="R13" i="48" s="1"/>
  <c r="H51" i="17"/>
  <c r="C116" i="17"/>
  <c r="H61" i="17"/>
  <c r="C81" i="17"/>
  <c r="E116" i="17"/>
  <c r="E136" i="17" s="1"/>
  <c r="L15" i="49" s="1"/>
  <c r="E81" i="17"/>
  <c r="G116" i="17"/>
  <c r="G136" i="17" s="1"/>
  <c r="N15" i="49" s="1"/>
  <c r="G81" i="17"/>
  <c r="D117" i="17"/>
  <c r="H117" i="17" s="1"/>
  <c r="H62" i="17"/>
  <c r="D81" i="17"/>
  <c r="C118" i="17"/>
  <c r="H118" i="17" s="1"/>
  <c r="H63" i="17"/>
  <c r="D119" i="17"/>
  <c r="H119" i="17" s="1"/>
  <c r="H64" i="17"/>
  <c r="C120" i="17"/>
  <c r="H120" i="17" s="1"/>
  <c r="H65" i="17"/>
  <c r="D121" i="17"/>
  <c r="H121" i="17" s="1"/>
  <c r="H66" i="17"/>
  <c r="C122" i="17"/>
  <c r="H122" i="17" s="1"/>
  <c r="H67" i="17"/>
  <c r="D123" i="17"/>
  <c r="H123" i="17" s="1"/>
  <c r="H68" i="17"/>
  <c r="C124" i="17"/>
  <c r="H124" i="17" s="1"/>
  <c r="H69" i="17"/>
  <c r="D125" i="17"/>
  <c r="H125" i="17" s="1"/>
  <c r="H70" i="17"/>
  <c r="C126" i="17"/>
  <c r="H126" i="17" s="1"/>
  <c r="H71" i="17"/>
  <c r="D127" i="17"/>
  <c r="H127" i="17" s="1"/>
  <c r="H72" i="17"/>
  <c r="C128" i="17"/>
  <c r="H128" i="17" s="1"/>
  <c r="H73" i="17"/>
  <c r="D129" i="17"/>
  <c r="H129" i="17" s="1"/>
  <c r="H74" i="17"/>
  <c r="C130" i="17"/>
  <c r="H130" i="17" s="1"/>
  <c r="H75" i="17"/>
  <c r="D131" i="17"/>
  <c r="H131" i="17" s="1"/>
  <c r="H76" i="17"/>
  <c r="C132" i="17"/>
  <c r="H132" i="17" s="1"/>
  <c r="H77" i="17"/>
  <c r="D133" i="17"/>
  <c r="H133" i="17" s="1"/>
  <c r="H78" i="17"/>
  <c r="C134" i="17"/>
  <c r="H134" i="17" s="1"/>
  <c r="H79" i="17"/>
  <c r="D135" i="17"/>
  <c r="H135" i="17" s="1"/>
  <c r="H80" i="17"/>
  <c r="F18" i="18"/>
  <c r="H13" i="18"/>
  <c r="F226" i="18"/>
  <c r="F225" i="18"/>
  <c r="F228" i="18"/>
  <c r="F227" i="18"/>
  <c r="F230" i="18"/>
  <c r="F229" i="18"/>
  <c r="F224" i="18"/>
  <c r="F218" i="18"/>
  <c r="F236" i="18"/>
  <c r="F235" i="18"/>
  <c r="F222" i="18"/>
  <c r="F221" i="18"/>
  <c r="F232" i="18"/>
  <c r="F223" i="18"/>
  <c r="F251" i="18"/>
  <c r="F244" i="18"/>
  <c r="F253" i="18"/>
  <c r="F246" i="18"/>
  <c r="F262" i="18"/>
  <c r="F255" i="18"/>
  <c r="F248" i="18"/>
  <c r="F257" i="18"/>
  <c r="F250" i="18"/>
  <c r="F259" i="18"/>
  <c r="F252" i="18"/>
  <c r="F245" i="18"/>
  <c r="F256" i="18"/>
  <c r="F249" i="18"/>
  <c r="H32" i="18"/>
  <c r="C52" i="18"/>
  <c r="E52" i="18"/>
  <c r="E237" i="18" s="1"/>
  <c r="G52" i="18"/>
  <c r="H33" i="18"/>
  <c r="D52" i="18"/>
  <c r="D227" i="18" s="1"/>
  <c r="H34" i="18"/>
  <c r="H35" i="18"/>
  <c r="H38" i="18"/>
  <c r="H39" i="18"/>
  <c r="H300" i="18" s="1"/>
  <c r="I14" i="48" s="1"/>
  <c r="H42" i="18"/>
  <c r="H303" i="18" s="1"/>
  <c r="L14" i="48" s="1"/>
  <c r="H45" i="18"/>
  <c r="H46" i="18"/>
  <c r="H307" i="18" s="1"/>
  <c r="P14" i="48" s="1"/>
  <c r="H48" i="18"/>
  <c r="H309" i="18" s="1"/>
  <c r="R14" i="48" s="1"/>
  <c r="H49" i="18"/>
  <c r="H51" i="18"/>
  <c r="D116" i="18"/>
  <c r="H61" i="18"/>
  <c r="D81" i="18"/>
  <c r="F116" i="18"/>
  <c r="F136" i="18" s="1"/>
  <c r="M16" i="49" s="1"/>
  <c r="F81" i="18"/>
  <c r="C117" i="18"/>
  <c r="H62" i="18"/>
  <c r="C81" i="18"/>
  <c r="E117" i="18"/>
  <c r="E136" i="18" s="1"/>
  <c r="L16" i="49" s="1"/>
  <c r="E81" i="18"/>
  <c r="G117" i="18"/>
  <c r="G136" i="18" s="1"/>
  <c r="N16" i="49" s="1"/>
  <c r="G81" i="18"/>
  <c r="D118" i="18"/>
  <c r="H118" i="18" s="1"/>
  <c r="H63" i="18"/>
  <c r="C119" i="18"/>
  <c r="H119" i="18" s="1"/>
  <c r="H64" i="18"/>
  <c r="D120" i="18"/>
  <c r="H120" i="18" s="1"/>
  <c r="H65" i="18"/>
  <c r="C121" i="18"/>
  <c r="H121" i="18" s="1"/>
  <c r="D173" i="18" s="1"/>
  <c r="H66" i="18"/>
  <c r="D122" i="18"/>
  <c r="H122" i="18" s="1"/>
  <c r="H67" i="18"/>
  <c r="C123" i="18"/>
  <c r="H123" i="18" s="1"/>
  <c r="H68" i="18"/>
  <c r="D124" i="18"/>
  <c r="H124" i="18" s="1"/>
  <c r="H69" i="18"/>
  <c r="C125" i="18"/>
  <c r="H125" i="18" s="1"/>
  <c r="F177" i="18" s="1"/>
  <c r="H70" i="18"/>
  <c r="D126" i="18"/>
  <c r="H126" i="18" s="1"/>
  <c r="H71" i="18"/>
  <c r="C127" i="18"/>
  <c r="H127" i="18" s="1"/>
  <c r="D179" i="18" s="1"/>
  <c r="H72" i="18"/>
  <c r="D128" i="18"/>
  <c r="H128" i="18" s="1"/>
  <c r="H73" i="18"/>
  <c r="C129" i="18"/>
  <c r="H129" i="18" s="1"/>
  <c r="H74" i="18"/>
  <c r="C131" i="18"/>
  <c r="H131" i="18" s="1"/>
  <c r="H76" i="18"/>
  <c r="D132" i="18"/>
  <c r="H132" i="18" s="1"/>
  <c r="H77" i="18"/>
  <c r="C133" i="18"/>
  <c r="H133" i="18" s="1"/>
  <c r="H78" i="18"/>
  <c r="D134" i="18"/>
  <c r="H134" i="18" s="1"/>
  <c r="H79" i="18"/>
  <c r="C135" i="18"/>
  <c r="H135" i="18" s="1"/>
  <c r="H80" i="18"/>
  <c r="H14" i="19"/>
  <c r="H86" i="19" s="1"/>
  <c r="F18" i="19"/>
  <c r="E245" i="19"/>
  <c r="E261" i="19"/>
  <c r="E248" i="19"/>
  <c r="E243" i="19"/>
  <c r="F249" i="19"/>
  <c r="F257" i="19"/>
  <c r="F246" i="19"/>
  <c r="F254" i="19"/>
  <c r="F262" i="19"/>
  <c r="E262" i="19"/>
  <c r="E253" i="19"/>
  <c r="E252" i="19"/>
  <c r="E247" i="19"/>
  <c r="F244" i="19"/>
  <c r="F252" i="19"/>
  <c r="F260" i="19"/>
  <c r="F247" i="19"/>
  <c r="F255" i="19"/>
  <c r="E249" i="19"/>
  <c r="E256" i="19"/>
  <c r="F253" i="19"/>
  <c r="F258" i="19"/>
  <c r="E246" i="19"/>
  <c r="E260" i="19"/>
  <c r="F248" i="19"/>
  <c r="F243" i="19"/>
  <c r="F259" i="19"/>
  <c r="E254" i="19"/>
  <c r="E221" i="19"/>
  <c r="E228" i="19"/>
  <c r="E229" i="19"/>
  <c r="E233" i="19"/>
  <c r="E236" i="19"/>
  <c r="E231" i="19"/>
  <c r="E226" i="19"/>
  <c r="F220" i="19"/>
  <c r="F228" i="19"/>
  <c r="F236" i="19"/>
  <c r="F225" i="19"/>
  <c r="F233" i="19"/>
  <c r="E225" i="19"/>
  <c r="E227" i="19"/>
  <c r="E222" i="19"/>
  <c r="F223" i="19"/>
  <c r="F231" i="19"/>
  <c r="F218" i="19"/>
  <c r="F226" i="19"/>
  <c r="F234" i="19"/>
  <c r="E232" i="19"/>
  <c r="E237" i="19"/>
  <c r="E218" i="19"/>
  <c r="F224" i="19"/>
  <c r="F229" i="19"/>
  <c r="E219" i="19"/>
  <c r="E230" i="19"/>
  <c r="F227" i="19"/>
  <c r="F222" i="19"/>
  <c r="H32" i="19"/>
  <c r="D52" i="19"/>
  <c r="D246" i="19" s="1"/>
  <c r="C52" i="19"/>
  <c r="C221" i="19" s="1"/>
  <c r="H33" i="19"/>
  <c r="G52" i="19"/>
  <c r="H41" i="19"/>
  <c r="H42" i="19"/>
  <c r="H303" i="19" s="1"/>
  <c r="L15" i="48" s="1"/>
  <c r="H43" i="19"/>
  <c r="H44" i="19"/>
  <c r="H46" i="19"/>
  <c r="H307" i="19" s="1"/>
  <c r="P15" i="48" s="1"/>
  <c r="H48" i="19"/>
  <c r="H309" i="19" s="1"/>
  <c r="R15" i="48" s="1"/>
  <c r="H49" i="19"/>
  <c r="C116" i="19"/>
  <c r="H61" i="19"/>
  <c r="C81" i="19"/>
  <c r="G116" i="19"/>
  <c r="G136" i="19" s="1"/>
  <c r="N17" i="49" s="1"/>
  <c r="G81" i="19"/>
  <c r="D117" i="19"/>
  <c r="H62" i="19"/>
  <c r="D81" i="19"/>
  <c r="F117" i="19"/>
  <c r="F136" i="19" s="1"/>
  <c r="M17" i="49" s="1"/>
  <c r="F81" i="19"/>
  <c r="C118" i="19"/>
  <c r="H118" i="19" s="1"/>
  <c r="H63" i="19"/>
  <c r="D119" i="19"/>
  <c r="H119" i="19" s="1"/>
  <c r="H64" i="19"/>
  <c r="C120" i="19"/>
  <c r="H120" i="19" s="1"/>
  <c r="H65" i="19"/>
  <c r="D121" i="19"/>
  <c r="H121" i="19" s="1"/>
  <c r="H66" i="19"/>
  <c r="D123" i="19"/>
  <c r="H123" i="19" s="1"/>
  <c r="H68" i="19"/>
  <c r="C124" i="19"/>
  <c r="H124" i="19" s="1"/>
  <c r="H69" i="19"/>
  <c r="D125" i="19"/>
  <c r="H125" i="19" s="1"/>
  <c r="H70" i="19"/>
  <c r="C126" i="19"/>
  <c r="H126" i="19" s="1"/>
  <c r="H71" i="19"/>
  <c r="D127" i="19"/>
  <c r="H127" i="19" s="1"/>
  <c r="H72" i="19"/>
  <c r="C128" i="19"/>
  <c r="H128" i="19" s="1"/>
  <c r="H73" i="19"/>
  <c r="D129" i="19"/>
  <c r="H129" i="19" s="1"/>
  <c r="H74" i="19"/>
  <c r="C130" i="19"/>
  <c r="H130" i="19" s="1"/>
  <c r="H75" i="19"/>
  <c r="D131" i="19"/>
  <c r="H131" i="19" s="1"/>
  <c r="H76" i="19"/>
  <c r="C132" i="19"/>
  <c r="H132" i="19" s="1"/>
  <c r="H77" i="19"/>
  <c r="D133" i="19"/>
  <c r="H133" i="19" s="1"/>
  <c r="H78" i="19"/>
  <c r="C134" i="19"/>
  <c r="H134" i="19" s="1"/>
  <c r="H79" i="19"/>
  <c r="E219" i="40"/>
  <c r="E235" i="40"/>
  <c r="E230" i="40"/>
  <c r="D232" i="40"/>
  <c r="D227" i="40"/>
  <c r="F218" i="40"/>
  <c r="F234" i="40"/>
  <c r="F225" i="40"/>
  <c r="D226" i="40"/>
  <c r="E229" i="40"/>
  <c r="F232" i="40"/>
  <c r="D225" i="40"/>
  <c r="E228" i="40"/>
  <c r="F231" i="40"/>
  <c r="E223" i="40"/>
  <c r="E218" i="40"/>
  <c r="E234" i="40"/>
  <c r="D228" i="40"/>
  <c r="D223" i="40"/>
  <c r="F230" i="40"/>
  <c r="F221" i="40"/>
  <c r="F237" i="40"/>
  <c r="F220" i="40"/>
  <c r="D230" i="40"/>
  <c r="E233" i="40"/>
  <c r="F236" i="40"/>
  <c r="F219" i="40"/>
  <c r="F227" i="40"/>
  <c r="F235" i="40"/>
  <c r="E222" i="40"/>
  <c r="D219" i="40"/>
  <c r="F233" i="40"/>
  <c r="E221" i="40"/>
  <c r="D234" i="40"/>
  <c r="E220" i="40"/>
  <c r="D233" i="40"/>
  <c r="E231" i="40"/>
  <c r="D220" i="40"/>
  <c r="D231" i="40"/>
  <c r="F229" i="40"/>
  <c r="E225" i="40"/>
  <c r="E224" i="40"/>
  <c r="D229" i="40"/>
  <c r="E227" i="40"/>
  <c r="D235" i="40"/>
  <c r="D218" i="40"/>
  <c r="F223" i="40"/>
  <c r="E236" i="40"/>
  <c r="D236" i="40"/>
  <c r="F228" i="40"/>
  <c r="D221" i="40"/>
  <c r="E232" i="40"/>
  <c r="E249" i="40"/>
  <c r="E246" i="40"/>
  <c r="D259" i="40"/>
  <c r="D252" i="40"/>
  <c r="E256" i="40"/>
  <c r="D258" i="40"/>
  <c r="F262" i="40"/>
  <c r="H34" i="11"/>
  <c r="H35" i="11"/>
  <c r="H37" i="11"/>
  <c r="H45" i="11"/>
  <c r="H47" i="11"/>
  <c r="H49" i="11"/>
  <c r="H50" i="11"/>
  <c r="H51" i="11"/>
  <c r="H34" i="14"/>
  <c r="H35" i="14"/>
  <c r="H37" i="14"/>
  <c r="H41" i="14"/>
  <c r="H43" i="14"/>
  <c r="H45" i="14"/>
  <c r="H47" i="14"/>
  <c r="H50" i="14"/>
  <c r="H51" i="14"/>
  <c r="H34" i="17"/>
  <c r="H35" i="17"/>
  <c r="H36" i="17"/>
  <c r="H37" i="17"/>
  <c r="H38" i="17"/>
  <c r="H45" i="17"/>
  <c r="H49" i="17"/>
  <c r="H50" i="17"/>
  <c r="G227" i="17"/>
  <c r="F221" i="17"/>
  <c r="G229" i="17"/>
  <c r="D221" i="17"/>
  <c r="F233" i="17"/>
  <c r="G221" i="17"/>
  <c r="F228" i="17"/>
  <c r="E237" i="17"/>
  <c r="E222" i="17"/>
  <c r="D219" i="17"/>
  <c r="E229" i="17"/>
  <c r="F237" i="15"/>
  <c r="F232" i="15"/>
  <c r="G218" i="15"/>
  <c r="E234" i="15"/>
  <c r="G224" i="15"/>
  <c r="F218" i="15"/>
  <c r="E229" i="15"/>
  <c r="E228" i="15"/>
  <c r="G220" i="15"/>
  <c r="E247" i="16"/>
  <c r="E254" i="16"/>
  <c r="E249" i="16"/>
  <c r="E256" i="16"/>
  <c r="F247" i="18"/>
  <c r="F254" i="18"/>
  <c r="F261" i="18"/>
  <c r="F231" i="18"/>
  <c r="F237" i="18"/>
  <c r="F220" i="18"/>
  <c r="F234" i="18"/>
  <c r="F235" i="19"/>
  <c r="E235" i="19"/>
  <c r="F221" i="19"/>
  <c r="E223" i="19"/>
  <c r="F256" i="19"/>
  <c r="E244" i="19"/>
  <c r="F250" i="19"/>
  <c r="F245" i="19"/>
  <c r="E258" i="19"/>
  <c r="F229" i="25"/>
  <c r="F222" i="38"/>
  <c r="E221" i="35"/>
  <c r="E235" i="35"/>
  <c r="F227" i="35"/>
  <c r="F258" i="11"/>
  <c r="E246" i="11"/>
  <c r="F222" i="11"/>
  <c r="F218" i="11"/>
  <c r="E235" i="11"/>
  <c r="E258" i="12"/>
  <c r="E262" i="12"/>
  <c r="E218" i="9"/>
  <c r="F247" i="44"/>
  <c r="F295" i="44" s="1"/>
  <c r="E244" i="44"/>
  <c r="E292" i="44" s="1"/>
  <c r="E93" i="44"/>
  <c r="E101" i="44"/>
  <c r="G104" i="44"/>
  <c r="D94" i="44"/>
  <c r="F251" i="25"/>
  <c r="F258" i="38"/>
  <c r="E218" i="34"/>
  <c r="E256" i="14"/>
  <c r="F225" i="14"/>
  <c r="H49" i="9"/>
  <c r="F52" i="10"/>
  <c r="E9" i="49" s="1"/>
  <c r="H65" i="10"/>
  <c r="H39" i="11"/>
  <c r="H39" i="12"/>
  <c r="H70" i="15"/>
  <c r="H75" i="15"/>
  <c r="H48" i="16"/>
  <c r="H309" i="16" s="1"/>
  <c r="R12" i="48" s="1"/>
  <c r="H32" i="17"/>
  <c r="F81" i="17"/>
  <c r="E81" i="19"/>
  <c r="H67" i="19"/>
  <c r="H63" i="9"/>
  <c r="H40" i="18"/>
  <c r="D135" i="19"/>
  <c r="H135" i="19" s="1"/>
  <c r="H80" i="19"/>
  <c r="H86" i="20"/>
  <c r="H18" i="20"/>
  <c r="E229" i="20"/>
  <c r="E228" i="20"/>
  <c r="E219" i="20"/>
  <c r="E235" i="20"/>
  <c r="E218" i="20"/>
  <c r="E234" i="20"/>
  <c r="E233" i="20"/>
  <c r="E232" i="20"/>
  <c r="E231" i="20"/>
  <c r="E230" i="20"/>
  <c r="E260" i="20"/>
  <c r="E259" i="20"/>
  <c r="E256" i="20"/>
  <c r="E250" i="20"/>
  <c r="E249" i="20"/>
  <c r="E246" i="20"/>
  <c r="E245" i="20"/>
  <c r="C52" i="20"/>
  <c r="C218" i="20" s="1"/>
  <c r="H32" i="20"/>
  <c r="G52" i="20"/>
  <c r="G235" i="20" s="1"/>
  <c r="H33" i="20"/>
  <c r="D52" i="20"/>
  <c r="D256" i="20" s="1"/>
  <c r="F52" i="20"/>
  <c r="F244" i="20" s="1"/>
  <c r="H39" i="20"/>
  <c r="H300" i="20" s="1"/>
  <c r="I16" i="48" s="1"/>
  <c r="H41" i="20"/>
  <c r="H42" i="20"/>
  <c r="H303" i="20" s="1"/>
  <c r="L16" i="48" s="1"/>
  <c r="H48" i="20"/>
  <c r="H309" i="20" s="1"/>
  <c r="R16" i="48" s="1"/>
  <c r="D116" i="20"/>
  <c r="H61" i="20"/>
  <c r="D81" i="20"/>
  <c r="F116" i="20"/>
  <c r="F136" i="20" s="1"/>
  <c r="M18" i="49" s="1"/>
  <c r="F81" i="20"/>
  <c r="C117" i="20"/>
  <c r="H62" i="20"/>
  <c r="C81" i="20"/>
  <c r="E117" i="20"/>
  <c r="E136" i="20" s="1"/>
  <c r="L18" i="49" s="1"/>
  <c r="E81" i="20"/>
  <c r="G117" i="20"/>
  <c r="G136" i="20" s="1"/>
  <c r="N18" i="49" s="1"/>
  <c r="G81" i="20"/>
  <c r="D118" i="20"/>
  <c r="H118" i="20" s="1"/>
  <c r="H63" i="20"/>
  <c r="D120" i="20"/>
  <c r="H120" i="20" s="1"/>
  <c r="H65" i="20"/>
  <c r="H66" i="20"/>
  <c r="C121" i="20"/>
  <c r="H121" i="20" s="1"/>
  <c r="H67" i="20"/>
  <c r="D122" i="20"/>
  <c r="H122" i="20" s="1"/>
  <c r="C123" i="20"/>
  <c r="H123" i="20" s="1"/>
  <c r="H68" i="20"/>
  <c r="D124" i="20"/>
  <c r="H124" i="20" s="1"/>
  <c r="H69" i="20"/>
  <c r="C125" i="20"/>
  <c r="H125" i="20" s="1"/>
  <c r="H70" i="20"/>
  <c r="D126" i="20"/>
  <c r="H126" i="20" s="1"/>
  <c r="H71" i="20"/>
  <c r="C127" i="20"/>
  <c r="H127" i="20" s="1"/>
  <c r="H72" i="20"/>
  <c r="C129" i="20"/>
  <c r="H129" i="20" s="1"/>
  <c r="H74" i="20"/>
  <c r="D130" i="20"/>
  <c r="H130" i="20" s="1"/>
  <c r="H75" i="20"/>
  <c r="C131" i="20"/>
  <c r="H131" i="20" s="1"/>
  <c r="H76" i="20"/>
  <c r="D132" i="20"/>
  <c r="H132" i="20" s="1"/>
  <c r="H77" i="20"/>
  <c r="C133" i="20"/>
  <c r="H133" i="20" s="1"/>
  <c r="H78" i="20"/>
  <c r="D134" i="20"/>
  <c r="H134" i="20" s="1"/>
  <c r="H79" i="20"/>
  <c r="H14" i="21"/>
  <c r="H18" i="21" s="1"/>
  <c r="F18" i="21"/>
  <c r="E230" i="21"/>
  <c r="F233" i="21"/>
  <c r="E223" i="21"/>
  <c r="F226" i="21"/>
  <c r="E224" i="21"/>
  <c r="F227" i="21"/>
  <c r="F220" i="21"/>
  <c r="E233" i="21"/>
  <c r="F236" i="21"/>
  <c r="E226" i="21"/>
  <c r="F229" i="21"/>
  <c r="E219" i="21"/>
  <c r="F222" i="21"/>
  <c r="E235" i="21"/>
  <c r="E228" i="21"/>
  <c r="F231" i="21"/>
  <c r="E221" i="21"/>
  <c r="F224" i="21"/>
  <c r="E237" i="21"/>
  <c r="G52" i="21"/>
  <c r="G235" i="21" s="1"/>
  <c r="H39" i="21"/>
  <c r="H42" i="21"/>
  <c r="H43" i="21"/>
  <c r="H44" i="21"/>
  <c r="H46" i="21"/>
  <c r="H307" i="21" s="1"/>
  <c r="P19" i="48" s="1"/>
  <c r="H48" i="21"/>
  <c r="H309" i="21" s="1"/>
  <c r="R19" i="48" s="1"/>
  <c r="H49" i="21"/>
  <c r="C116" i="21"/>
  <c r="H61" i="21"/>
  <c r="C81" i="21"/>
  <c r="E116" i="21"/>
  <c r="E136" i="21" s="1"/>
  <c r="E81" i="21"/>
  <c r="G116" i="21"/>
  <c r="G136" i="21" s="1"/>
  <c r="N21" i="49" s="1"/>
  <c r="G81" i="21"/>
  <c r="D117" i="21"/>
  <c r="D81" i="21"/>
  <c r="H62" i="21"/>
  <c r="F117" i="21"/>
  <c r="F136" i="21" s="1"/>
  <c r="M21" i="49" s="1"/>
  <c r="F81" i="21"/>
  <c r="C118" i="21"/>
  <c r="H118" i="21" s="1"/>
  <c r="H63" i="21"/>
  <c r="D119" i="21"/>
  <c r="H119" i="21" s="1"/>
  <c r="H64" i="21"/>
  <c r="C120" i="21"/>
  <c r="H120" i="21" s="1"/>
  <c r="H65" i="21"/>
  <c r="D121" i="21"/>
  <c r="H121" i="21" s="1"/>
  <c r="H66" i="21"/>
  <c r="C122" i="21"/>
  <c r="H122" i="21" s="1"/>
  <c r="H67" i="21"/>
  <c r="D123" i="21"/>
  <c r="H123" i="21" s="1"/>
  <c r="H68" i="21"/>
  <c r="C124" i="21"/>
  <c r="H124" i="21" s="1"/>
  <c r="H69" i="21"/>
  <c r="D125" i="21"/>
  <c r="H125" i="21" s="1"/>
  <c r="H70" i="21"/>
  <c r="D127" i="21"/>
  <c r="H127" i="21" s="1"/>
  <c r="H72" i="21"/>
  <c r="C128" i="21"/>
  <c r="H128" i="21" s="1"/>
  <c r="H73" i="21"/>
  <c r="C130" i="21"/>
  <c r="H130" i="21" s="1"/>
  <c r="H75" i="21"/>
  <c r="D131" i="21"/>
  <c r="H131" i="21" s="1"/>
  <c r="H76" i="21"/>
  <c r="C132" i="21"/>
  <c r="H132" i="21" s="1"/>
  <c r="H77" i="21"/>
  <c r="D133" i="21"/>
  <c r="H133" i="21" s="1"/>
  <c r="H78" i="21"/>
  <c r="C134" i="21"/>
  <c r="H134" i="21" s="1"/>
  <c r="H79" i="21"/>
  <c r="D135" i="21"/>
  <c r="H135" i="21" s="1"/>
  <c r="H80" i="21"/>
  <c r="H13" i="22"/>
  <c r="F18" i="22"/>
  <c r="E218" i="22"/>
  <c r="F221" i="22"/>
  <c r="G224" i="22"/>
  <c r="E234" i="22"/>
  <c r="F237" i="22"/>
  <c r="E227" i="22"/>
  <c r="F230" i="22"/>
  <c r="G233" i="22"/>
  <c r="E220" i="22"/>
  <c r="F223" i="22"/>
  <c r="G226" i="22"/>
  <c r="E236" i="22"/>
  <c r="G219" i="22"/>
  <c r="E229" i="22"/>
  <c r="F232" i="22"/>
  <c r="G235" i="22"/>
  <c r="E222" i="22"/>
  <c r="F225" i="22"/>
  <c r="G228" i="22"/>
  <c r="F218" i="22"/>
  <c r="G221" i="22"/>
  <c r="E231" i="22"/>
  <c r="F234" i="22"/>
  <c r="G237" i="22"/>
  <c r="F219" i="22"/>
  <c r="G222" i="22"/>
  <c r="E232" i="22"/>
  <c r="F235" i="22"/>
  <c r="E225" i="22"/>
  <c r="F228" i="22"/>
  <c r="G231" i="22"/>
  <c r="F253" i="22"/>
  <c r="E247" i="22"/>
  <c r="G253" i="22"/>
  <c r="G246" i="22"/>
  <c r="F259" i="22"/>
  <c r="E253" i="22"/>
  <c r="G259" i="22"/>
  <c r="E246" i="22"/>
  <c r="G252" i="22"/>
  <c r="F257" i="22"/>
  <c r="E250" i="22"/>
  <c r="G243" i="22"/>
  <c r="F256" i="22"/>
  <c r="F249" i="22"/>
  <c r="G260" i="22"/>
  <c r="E251" i="22"/>
  <c r="G250" i="22"/>
  <c r="E260" i="22"/>
  <c r="G255" i="22"/>
  <c r="F245" i="22"/>
  <c r="F261" i="22"/>
  <c r="E255" i="22"/>
  <c r="G261" i="22"/>
  <c r="E248" i="22"/>
  <c r="F248" i="22"/>
  <c r="E261" i="22"/>
  <c r="G249" i="22"/>
  <c r="G258" i="22"/>
  <c r="F244" i="22"/>
  <c r="G257" i="22"/>
  <c r="F247" i="22"/>
  <c r="F252" i="22"/>
  <c r="E262" i="22"/>
  <c r="F262" i="22"/>
  <c r="E252" i="22"/>
  <c r="F260" i="22"/>
  <c r="C52" i="22"/>
  <c r="C228" i="22" s="1"/>
  <c r="H32" i="22"/>
  <c r="H33" i="22"/>
  <c r="D52" i="22"/>
  <c r="D223" i="22" s="1"/>
  <c r="H39" i="22"/>
  <c r="H300" i="22" s="1"/>
  <c r="I20" i="48" s="1"/>
  <c r="H41" i="22"/>
  <c r="H42" i="22"/>
  <c r="H303" i="22" s="1"/>
  <c r="L20" i="48" s="1"/>
  <c r="H51" i="22"/>
  <c r="D116" i="22"/>
  <c r="H61" i="22"/>
  <c r="D81" i="22"/>
  <c r="C117" i="22"/>
  <c r="C81" i="22"/>
  <c r="E117" i="22"/>
  <c r="E136" i="22" s="1"/>
  <c r="L22" i="49" s="1"/>
  <c r="E81" i="22"/>
  <c r="G117" i="22"/>
  <c r="G136" i="22" s="1"/>
  <c r="G81" i="22"/>
  <c r="D118" i="22"/>
  <c r="H118" i="22" s="1"/>
  <c r="H63" i="22"/>
  <c r="C119" i="22"/>
  <c r="H119" i="22" s="1"/>
  <c r="H64" i="22"/>
  <c r="D120" i="22"/>
  <c r="H120" i="22" s="1"/>
  <c r="H65" i="22"/>
  <c r="C121" i="22"/>
  <c r="H121" i="22" s="1"/>
  <c r="H66" i="22"/>
  <c r="C123" i="22"/>
  <c r="H123" i="22" s="1"/>
  <c r="H68" i="22"/>
  <c r="D124" i="22"/>
  <c r="H124" i="22" s="1"/>
  <c r="H69" i="22"/>
  <c r="C125" i="22"/>
  <c r="H125" i="22" s="1"/>
  <c r="H70" i="22"/>
  <c r="D126" i="22"/>
  <c r="H126" i="22" s="1"/>
  <c r="H71" i="22"/>
  <c r="C127" i="22"/>
  <c r="H127" i="22" s="1"/>
  <c r="H72" i="22"/>
  <c r="D128" i="22"/>
  <c r="H128" i="22" s="1"/>
  <c r="H73" i="22"/>
  <c r="C129" i="22"/>
  <c r="H129" i="22" s="1"/>
  <c r="H74" i="22"/>
  <c r="D130" i="22"/>
  <c r="H130" i="22" s="1"/>
  <c r="H75" i="22"/>
  <c r="C131" i="22"/>
  <c r="H131" i="22" s="1"/>
  <c r="H76" i="22"/>
  <c r="D132" i="22"/>
  <c r="H132" i="22" s="1"/>
  <c r="H77" i="22"/>
  <c r="D134" i="22"/>
  <c r="H134" i="22" s="1"/>
  <c r="H79" i="22"/>
  <c r="H80" i="22"/>
  <c r="C135" i="22"/>
  <c r="H135" i="22" s="1"/>
  <c r="E252" i="23"/>
  <c r="E251" i="23"/>
  <c r="E258" i="23"/>
  <c r="E257" i="23"/>
  <c r="E256" i="23"/>
  <c r="E255" i="23"/>
  <c r="E254" i="23"/>
  <c r="E253" i="23"/>
  <c r="E219" i="23"/>
  <c r="E235" i="23"/>
  <c r="E218" i="23"/>
  <c r="E234" i="23"/>
  <c r="E233" i="23"/>
  <c r="E232" i="23"/>
  <c r="E231" i="23"/>
  <c r="E230" i="23"/>
  <c r="E229" i="23"/>
  <c r="E228" i="23"/>
  <c r="H32" i="23"/>
  <c r="D52" i="23"/>
  <c r="F52" i="23"/>
  <c r="F223" i="23" s="1"/>
  <c r="C52" i="23"/>
  <c r="C255" i="23" s="1"/>
  <c r="H33" i="23"/>
  <c r="G52" i="23"/>
  <c r="G257" i="23" s="1"/>
  <c r="H39" i="23"/>
  <c r="H41" i="23"/>
  <c r="H42" i="23"/>
  <c r="H303" i="23" s="1"/>
  <c r="L22" i="48" s="1"/>
  <c r="H43" i="23"/>
  <c r="H44" i="23"/>
  <c r="H46" i="23"/>
  <c r="H307" i="23" s="1"/>
  <c r="P22" i="48" s="1"/>
  <c r="H48" i="23"/>
  <c r="H309" i="23" s="1"/>
  <c r="R22" i="48" s="1"/>
  <c r="C116" i="23"/>
  <c r="C81" i="23"/>
  <c r="G116" i="23"/>
  <c r="G136" i="23" s="1"/>
  <c r="G81" i="23"/>
  <c r="D117" i="23"/>
  <c r="H62" i="23"/>
  <c r="D81" i="23"/>
  <c r="F117" i="23"/>
  <c r="F136" i="23" s="1"/>
  <c r="M24" i="49" s="1"/>
  <c r="F81" i="23"/>
  <c r="C118" i="23"/>
  <c r="H118" i="23" s="1"/>
  <c r="H63" i="23"/>
  <c r="D119" i="23"/>
  <c r="H119" i="23" s="1"/>
  <c r="H64" i="23"/>
  <c r="C120" i="23"/>
  <c r="H120" i="23" s="1"/>
  <c r="H65" i="23"/>
  <c r="D121" i="23"/>
  <c r="H121" i="23" s="1"/>
  <c r="H66" i="23"/>
  <c r="C122" i="23"/>
  <c r="H122" i="23" s="1"/>
  <c r="E174" i="23" s="1"/>
  <c r="H67" i="23"/>
  <c r="C124" i="23"/>
  <c r="H124" i="23" s="1"/>
  <c r="D176" i="23" s="1"/>
  <c r="H69" i="23"/>
  <c r="D125" i="23"/>
  <c r="H125" i="23" s="1"/>
  <c r="H70" i="23"/>
  <c r="C126" i="23"/>
  <c r="H126" i="23" s="1"/>
  <c r="H71" i="23"/>
  <c r="D127" i="23"/>
  <c r="H127" i="23" s="1"/>
  <c r="H72" i="23"/>
  <c r="C128" i="23"/>
  <c r="H128" i="23" s="1"/>
  <c r="H73" i="23"/>
  <c r="D129" i="23"/>
  <c r="H129" i="23" s="1"/>
  <c r="H74" i="23"/>
  <c r="C130" i="23"/>
  <c r="H130" i="23" s="1"/>
  <c r="H75" i="23"/>
  <c r="D131" i="23"/>
  <c r="H131" i="23" s="1"/>
  <c r="H76" i="23"/>
  <c r="D133" i="23"/>
  <c r="H133" i="23" s="1"/>
  <c r="E185" i="23" s="1"/>
  <c r="H78" i="23"/>
  <c r="C134" i="23"/>
  <c r="H134" i="23" s="1"/>
  <c r="H79" i="23"/>
  <c r="D135" i="23"/>
  <c r="H135" i="23" s="1"/>
  <c r="H80" i="23"/>
  <c r="F18" i="24"/>
  <c r="H13" i="24"/>
  <c r="E224" i="24"/>
  <c r="F227" i="24"/>
  <c r="F220" i="24"/>
  <c r="E233" i="24"/>
  <c r="F236" i="24"/>
  <c r="E226" i="24"/>
  <c r="F229" i="24"/>
  <c r="E219" i="24"/>
  <c r="F222" i="24"/>
  <c r="E235" i="24"/>
  <c r="E228" i="24"/>
  <c r="F231" i="24"/>
  <c r="E221" i="24"/>
  <c r="F224" i="24"/>
  <c r="E237" i="24"/>
  <c r="E230" i="24"/>
  <c r="F233" i="24"/>
  <c r="E223" i="24"/>
  <c r="F226" i="24"/>
  <c r="F244" i="24"/>
  <c r="E257" i="24"/>
  <c r="F260" i="24"/>
  <c r="F252" i="24"/>
  <c r="F245" i="24"/>
  <c r="E250" i="24"/>
  <c r="F253" i="24"/>
  <c r="E243" i="24"/>
  <c r="F246" i="24"/>
  <c r="E259" i="24"/>
  <c r="F262" i="24"/>
  <c r="E252" i="24"/>
  <c r="F255" i="24"/>
  <c r="E245" i="24"/>
  <c r="F248" i="24"/>
  <c r="E261" i="24"/>
  <c r="E254" i="24"/>
  <c r="F257" i="24"/>
  <c r="F261" i="24"/>
  <c r="E255" i="24"/>
  <c r="F258" i="24"/>
  <c r="E248" i="24"/>
  <c r="F251" i="24"/>
  <c r="H32" i="24"/>
  <c r="C52" i="24"/>
  <c r="C250" i="24" s="1"/>
  <c r="G52" i="24"/>
  <c r="G262" i="24" s="1"/>
  <c r="H33" i="24"/>
  <c r="D52" i="24"/>
  <c r="D244" i="24" s="1"/>
  <c r="H42" i="24"/>
  <c r="H303" i="24" s="1"/>
  <c r="L24" i="48" s="1"/>
  <c r="H43" i="24"/>
  <c r="H48" i="24"/>
  <c r="H309" i="24" s="1"/>
  <c r="R24" i="48" s="1"/>
  <c r="D116" i="24"/>
  <c r="D81" i="24"/>
  <c r="H61" i="24"/>
  <c r="C117" i="24"/>
  <c r="C81" i="24"/>
  <c r="H62" i="24"/>
  <c r="E117" i="24"/>
  <c r="E136" i="24" s="1"/>
  <c r="E81" i="24"/>
  <c r="D118" i="24"/>
  <c r="H118" i="24" s="1"/>
  <c r="H63" i="24"/>
  <c r="C119" i="24"/>
  <c r="H119" i="24" s="1"/>
  <c r="H64" i="24"/>
  <c r="D120" i="24"/>
  <c r="H120" i="24" s="1"/>
  <c r="H65" i="24"/>
  <c r="C121" i="24"/>
  <c r="H121" i="24" s="1"/>
  <c r="D173" i="24" s="1"/>
  <c r="H66" i="24"/>
  <c r="D122" i="24"/>
  <c r="H122" i="24" s="1"/>
  <c r="H67" i="24"/>
  <c r="C123" i="24"/>
  <c r="H123" i="24" s="1"/>
  <c r="H68" i="24"/>
  <c r="D124" i="24"/>
  <c r="H124" i="24" s="1"/>
  <c r="H69" i="24"/>
  <c r="D126" i="24"/>
  <c r="H126" i="24" s="1"/>
  <c r="H71" i="24"/>
  <c r="C127" i="24"/>
  <c r="H127" i="24" s="1"/>
  <c r="H72" i="24"/>
  <c r="C129" i="24"/>
  <c r="H129" i="24" s="1"/>
  <c r="D181" i="24" s="1"/>
  <c r="H74" i="24"/>
  <c r="D130" i="24"/>
  <c r="H130" i="24" s="1"/>
  <c r="H75" i="24"/>
  <c r="C131" i="24"/>
  <c r="H131" i="24" s="1"/>
  <c r="H76" i="24"/>
  <c r="D132" i="24"/>
  <c r="H132" i="24" s="1"/>
  <c r="H77" i="24"/>
  <c r="C133" i="24"/>
  <c r="H133" i="24" s="1"/>
  <c r="H78" i="24"/>
  <c r="D134" i="24"/>
  <c r="H134" i="24" s="1"/>
  <c r="H79" i="24"/>
  <c r="C135" i="24"/>
  <c r="H135" i="24" s="1"/>
  <c r="H80" i="24"/>
  <c r="G52" i="25"/>
  <c r="G260" i="25" s="1"/>
  <c r="H14" i="26"/>
  <c r="H18" i="26" s="1"/>
  <c r="F18" i="26"/>
  <c r="E249" i="26"/>
  <c r="F252" i="26"/>
  <c r="F245" i="26"/>
  <c r="E258" i="26"/>
  <c r="E262" i="26"/>
  <c r="E255" i="26"/>
  <c r="F258" i="26"/>
  <c r="E248" i="26"/>
  <c r="F251" i="26"/>
  <c r="E245" i="26"/>
  <c r="F248" i="26"/>
  <c r="E261" i="26"/>
  <c r="E254" i="26"/>
  <c r="F257" i="26"/>
  <c r="F261" i="26"/>
  <c r="E251" i="26"/>
  <c r="F254" i="26"/>
  <c r="E244" i="26"/>
  <c r="F247" i="26"/>
  <c r="E260" i="26"/>
  <c r="F244" i="26"/>
  <c r="E257" i="26"/>
  <c r="E250" i="26"/>
  <c r="F250" i="26"/>
  <c r="F243" i="26"/>
  <c r="E256" i="26"/>
  <c r="E253" i="26"/>
  <c r="E246" i="26"/>
  <c r="F246" i="26"/>
  <c r="E259" i="26"/>
  <c r="E252" i="26"/>
  <c r="E224" i="26"/>
  <c r="F227" i="26"/>
  <c r="F220" i="26"/>
  <c r="E233" i="26"/>
  <c r="F236" i="26"/>
  <c r="E230" i="26"/>
  <c r="F233" i="26"/>
  <c r="E223" i="26"/>
  <c r="F226" i="26"/>
  <c r="E228" i="26"/>
  <c r="F231" i="26"/>
  <c r="E221" i="26"/>
  <c r="F224" i="26"/>
  <c r="E237" i="26"/>
  <c r="E226" i="26"/>
  <c r="F229" i="26"/>
  <c r="E219" i="26"/>
  <c r="F222" i="26"/>
  <c r="E235" i="26"/>
  <c r="F219" i="26"/>
  <c r="E232" i="26"/>
  <c r="E225" i="26"/>
  <c r="F225" i="26"/>
  <c r="F218" i="26"/>
  <c r="E231" i="26"/>
  <c r="F223" i="26"/>
  <c r="E236" i="26"/>
  <c r="E229" i="26"/>
  <c r="F221" i="26"/>
  <c r="E234" i="26"/>
  <c r="E227" i="26"/>
  <c r="H32" i="26"/>
  <c r="D52" i="26"/>
  <c r="D256" i="26" s="1"/>
  <c r="E25" i="49"/>
  <c r="H33" i="26"/>
  <c r="C52" i="26"/>
  <c r="G52" i="26"/>
  <c r="G224" i="26" s="1"/>
  <c r="H36" i="26"/>
  <c r="H39" i="26"/>
  <c r="H300" i="26" s="1"/>
  <c r="I23" i="48" s="1"/>
  <c r="H40" i="26"/>
  <c r="H41" i="26"/>
  <c r="H43" i="26"/>
  <c r="H44" i="26"/>
  <c r="H46" i="26"/>
  <c r="H307" i="26" s="1"/>
  <c r="P23" i="48" s="1"/>
  <c r="H48" i="26"/>
  <c r="H309" i="26" s="1"/>
  <c r="R23" i="48" s="1"/>
  <c r="H49" i="26"/>
  <c r="C116" i="26"/>
  <c r="C81" i="26"/>
  <c r="E116" i="26"/>
  <c r="E136" i="26" s="1"/>
  <c r="L25" i="49" s="1"/>
  <c r="E81" i="26"/>
  <c r="G116" i="26"/>
  <c r="G136" i="26" s="1"/>
  <c r="N25" i="49" s="1"/>
  <c r="G81" i="26"/>
  <c r="D117" i="26"/>
  <c r="H117" i="26" s="1"/>
  <c r="D81" i="26"/>
  <c r="H62" i="26"/>
  <c r="H63" i="26"/>
  <c r="C118" i="26"/>
  <c r="H118" i="26" s="1"/>
  <c r="F170" i="26" s="1"/>
  <c r="D119" i="26"/>
  <c r="H119" i="26" s="1"/>
  <c r="H64" i="26"/>
  <c r="C120" i="26"/>
  <c r="H120" i="26" s="1"/>
  <c r="H65" i="26"/>
  <c r="D121" i="26"/>
  <c r="H121" i="26" s="1"/>
  <c r="H66" i="26"/>
  <c r="H67" i="26"/>
  <c r="C122" i="26"/>
  <c r="H122" i="26" s="1"/>
  <c r="F174" i="26" s="1"/>
  <c r="D123" i="26"/>
  <c r="H123" i="26" s="1"/>
  <c r="H68" i="26"/>
  <c r="C124" i="26"/>
  <c r="H124" i="26" s="1"/>
  <c r="H69" i="26"/>
  <c r="H71" i="26"/>
  <c r="C126" i="26"/>
  <c r="H126" i="26" s="1"/>
  <c r="G178" i="26" s="1"/>
  <c r="D127" i="26"/>
  <c r="H127" i="26" s="1"/>
  <c r="H72" i="26"/>
  <c r="C128" i="26"/>
  <c r="H128" i="26" s="1"/>
  <c r="H73" i="26"/>
  <c r="D129" i="26"/>
  <c r="H129" i="26" s="1"/>
  <c r="H74" i="26"/>
  <c r="D131" i="26"/>
  <c r="H131" i="26" s="1"/>
  <c r="H76" i="26"/>
  <c r="C132" i="26"/>
  <c r="H132" i="26" s="1"/>
  <c r="H77" i="26"/>
  <c r="D133" i="26"/>
  <c r="H133" i="26" s="1"/>
  <c r="H78" i="26"/>
  <c r="H79" i="26"/>
  <c r="C134" i="26"/>
  <c r="H134" i="26" s="1"/>
  <c r="F186" i="26" s="1"/>
  <c r="D135" i="26"/>
  <c r="H135" i="26" s="1"/>
  <c r="H80" i="26"/>
  <c r="F18" i="27"/>
  <c r="H13" i="27"/>
  <c r="E223" i="27"/>
  <c r="E231" i="27"/>
  <c r="E218" i="27"/>
  <c r="E226" i="27"/>
  <c r="E234" i="27"/>
  <c r="F224" i="27"/>
  <c r="F232" i="27"/>
  <c r="F225" i="27"/>
  <c r="F233" i="27"/>
  <c r="E225" i="27"/>
  <c r="E233" i="27"/>
  <c r="E220" i="27"/>
  <c r="E228" i="27"/>
  <c r="E236" i="27"/>
  <c r="F219" i="27"/>
  <c r="F227" i="27"/>
  <c r="F235" i="27"/>
  <c r="F222" i="27"/>
  <c r="F230" i="27"/>
  <c r="E219" i="27"/>
  <c r="E235" i="27"/>
  <c r="E230" i="27"/>
  <c r="F220" i="27"/>
  <c r="F236" i="27"/>
  <c r="F229" i="27"/>
  <c r="E229" i="27"/>
  <c r="E224" i="27"/>
  <c r="F223" i="27"/>
  <c r="F234" i="27"/>
  <c r="E248" i="27"/>
  <c r="E256" i="27"/>
  <c r="E249" i="27"/>
  <c r="E255" i="27"/>
  <c r="F245" i="27"/>
  <c r="F253" i="27"/>
  <c r="F261" i="27"/>
  <c r="F250" i="27"/>
  <c r="F258" i="27"/>
  <c r="E245" i="27"/>
  <c r="E250" i="27"/>
  <c r="E258" i="27"/>
  <c r="E257" i="27"/>
  <c r="E251" i="27"/>
  <c r="F243" i="27"/>
  <c r="F251" i="27"/>
  <c r="F259" i="27"/>
  <c r="F248" i="27"/>
  <c r="F256" i="27"/>
  <c r="E261" i="27"/>
  <c r="E252" i="27"/>
  <c r="E247" i="27"/>
  <c r="F257" i="27"/>
  <c r="F254" i="27"/>
  <c r="E246" i="27"/>
  <c r="E262" i="27"/>
  <c r="E259" i="27"/>
  <c r="F255" i="27"/>
  <c r="F252" i="27"/>
  <c r="C52" i="27"/>
  <c r="C221" i="27" s="1"/>
  <c r="H32" i="27"/>
  <c r="G52" i="27"/>
  <c r="G224" i="27" s="1"/>
  <c r="H33" i="27"/>
  <c r="D52" i="27"/>
  <c r="D255" i="27" s="1"/>
  <c r="H36" i="27"/>
  <c r="H39" i="27"/>
  <c r="H41" i="27"/>
  <c r="H42" i="27"/>
  <c r="H303" i="27" s="1"/>
  <c r="L25" i="48" s="1"/>
  <c r="H48" i="27"/>
  <c r="H51" i="27"/>
  <c r="D116" i="27"/>
  <c r="D81" i="27"/>
  <c r="F116" i="27"/>
  <c r="F136" i="27" s="1"/>
  <c r="M27" i="49" s="1"/>
  <c r="F81" i="27"/>
  <c r="C117" i="27"/>
  <c r="C81" i="27"/>
  <c r="H62" i="27"/>
  <c r="E117" i="27"/>
  <c r="E136" i="27" s="1"/>
  <c r="L27" i="49" s="1"/>
  <c r="E81" i="27"/>
  <c r="G117" i="27"/>
  <c r="G136" i="27" s="1"/>
  <c r="N27" i="49" s="1"/>
  <c r="G81" i="27"/>
  <c r="D118" i="27"/>
  <c r="H118" i="27" s="1"/>
  <c r="D170" i="27" s="1"/>
  <c r="H63" i="27"/>
  <c r="C119" i="27"/>
  <c r="H119" i="27" s="1"/>
  <c r="F171" i="27" s="1"/>
  <c r="H64" i="27"/>
  <c r="D120" i="27"/>
  <c r="H120" i="27" s="1"/>
  <c r="H65" i="27"/>
  <c r="C121" i="27"/>
  <c r="H121" i="27" s="1"/>
  <c r="G173" i="27" s="1"/>
  <c r="H66" i="27"/>
  <c r="D122" i="27"/>
  <c r="H122" i="27" s="1"/>
  <c r="G174" i="27" s="1"/>
  <c r="H67" i="27"/>
  <c r="C123" i="27"/>
  <c r="H123" i="27" s="1"/>
  <c r="H68" i="27"/>
  <c r="D124" i="27"/>
  <c r="H124" i="27" s="1"/>
  <c r="C176" i="27" s="1"/>
  <c r="H69" i="27"/>
  <c r="C125" i="27"/>
  <c r="H125" i="27" s="1"/>
  <c r="H70" i="27"/>
  <c r="D126" i="27"/>
  <c r="H126" i="27" s="1"/>
  <c r="H71" i="27"/>
  <c r="C127" i="27"/>
  <c r="H127" i="27" s="1"/>
  <c r="H72" i="27"/>
  <c r="D128" i="27"/>
  <c r="H128" i="27" s="1"/>
  <c r="C180" i="27" s="1"/>
  <c r="H73" i="27"/>
  <c r="D130" i="27"/>
  <c r="H130" i="27" s="1"/>
  <c r="F182" i="27" s="1"/>
  <c r="H75" i="27"/>
  <c r="C131" i="27"/>
  <c r="H131" i="27" s="1"/>
  <c r="H76" i="27"/>
  <c r="D132" i="27"/>
  <c r="H132" i="27" s="1"/>
  <c r="H77" i="27"/>
  <c r="C133" i="27"/>
  <c r="H133" i="27" s="1"/>
  <c r="H78" i="27"/>
  <c r="D134" i="27"/>
  <c r="H134" i="27" s="1"/>
  <c r="E186" i="27" s="1"/>
  <c r="H79" i="27"/>
  <c r="C135" i="27"/>
  <c r="H135" i="27" s="1"/>
  <c r="H80" i="27"/>
  <c r="H14" i="28"/>
  <c r="H18" i="28" s="1"/>
  <c r="F18" i="28"/>
  <c r="E251" i="28"/>
  <c r="E248" i="28"/>
  <c r="E253" i="28"/>
  <c r="E246" i="28"/>
  <c r="E260" i="28"/>
  <c r="E255" i="28"/>
  <c r="E252" i="28"/>
  <c r="E249" i="28"/>
  <c r="E258" i="28"/>
  <c r="E262" i="28"/>
  <c r="E243" i="28"/>
  <c r="E256" i="28"/>
  <c r="E261" i="28"/>
  <c r="E254" i="28"/>
  <c r="E244" i="28"/>
  <c r="E257" i="28"/>
  <c r="E250" i="28"/>
  <c r="E218" i="28"/>
  <c r="E234" i="28"/>
  <c r="E231" i="28"/>
  <c r="E220" i="28"/>
  <c r="E236" i="28"/>
  <c r="E229" i="28"/>
  <c r="E230" i="28"/>
  <c r="E227" i="28"/>
  <c r="E224" i="28"/>
  <c r="E233" i="28"/>
  <c r="E223" i="28"/>
  <c r="E228" i="28"/>
  <c r="E221" i="28"/>
  <c r="E219" i="28"/>
  <c r="E232" i="28"/>
  <c r="E225" i="28"/>
  <c r="D52" i="28"/>
  <c r="D250" i="28" s="1"/>
  <c r="H32" i="28"/>
  <c r="F52" i="28"/>
  <c r="F256" i="28" s="1"/>
  <c r="H33" i="28"/>
  <c r="C52" i="28"/>
  <c r="G52" i="28"/>
  <c r="G218" i="28" s="1"/>
  <c r="H35" i="28"/>
  <c r="H37" i="28"/>
  <c r="H39" i="28"/>
  <c r="H300" i="28" s="1"/>
  <c r="I26" i="48" s="1"/>
  <c r="H41" i="28"/>
  <c r="H42" i="28"/>
  <c r="H303" i="28" s="1"/>
  <c r="L26" i="48" s="1"/>
  <c r="H43" i="28"/>
  <c r="H44" i="28"/>
  <c r="H45" i="28"/>
  <c r="H46" i="28"/>
  <c r="H47" i="28"/>
  <c r="H48" i="28"/>
  <c r="H309" i="28" s="1"/>
  <c r="R26" i="48" s="1"/>
  <c r="H49" i="28"/>
  <c r="H51" i="28"/>
  <c r="H61" i="28"/>
  <c r="C116" i="28"/>
  <c r="C81" i="28"/>
  <c r="E116" i="28"/>
  <c r="E136" i="28" s="1"/>
  <c r="L28" i="49" s="1"/>
  <c r="E81" i="28"/>
  <c r="G116" i="28"/>
  <c r="G136" i="28" s="1"/>
  <c r="N28" i="49" s="1"/>
  <c r="G81" i="28"/>
  <c r="D117" i="28"/>
  <c r="H62" i="28"/>
  <c r="D81" i="28"/>
  <c r="F117" i="28"/>
  <c r="F136" i="28" s="1"/>
  <c r="M28" i="49" s="1"/>
  <c r="F81" i="28"/>
  <c r="H63" i="28"/>
  <c r="C118" i="28"/>
  <c r="H118" i="28" s="1"/>
  <c r="D119" i="28"/>
  <c r="H119" i="28" s="1"/>
  <c r="H64" i="28"/>
  <c r="H65" i="28"/>
  <c r="C120" i="28"/>
  <c r="H120" i="28" s="1"/>
  <c r="E172" i="28" s="1"/>
  <c r="H67" i="28"/>
  <c r="C122" i="28"/>
  <c r="H122" i="28" s="1"/>
  <c r="D123" i="28"/>
  <c r="H123" i="28" s="1"/>
  <c r="H68" i="28"/>
  <c r="H69" i="28"/>
  <c r="C124" i="28"/>
  <c r="H124" i="28" s="1"/>
  <c r="G176" i="28" s="1"/>
  <c r="D125" i="28"/>
  <c r="H125" i="28" s="1"/>
  <c r="H70" i="28"/>
  <c r="D127" i="28"/>
  <c r="H127" i="28" s="1"/>
  <c r="H72" i="28"/>
  <c r="H73" i="28"/>
  <c r="C128" i="28"/>
  <c r="H128" i="28" s="1"/>
  <c r="D129" i="28"/>
  <c r="H129" i="28" s="1"/>
  <c r="H74" i="28"/>
  <c r="H75" i="28"/>
  <c r="C130" i="28"/>
  <c r="H130" i="28" s="1"/>
  <c r="D131" i="28"/>
  <c r="H131" i="28" s="1"/>
  <c r="H76" i="28"/>
  <c r="H77" i="28"/>
  <c r="C132" i="28"/>
  <c r="H132" i="28" s="1"/>
  <c r="C184" i="28" s="1"/>
  <c r="D133" i="28"/>
  <c r="H133" i="28" s="1"/>
  <c r="F185" i="28" s="1"/>
  <c r="H78" i="28"/>
  <c r="H79" i="28"/>
  <c r="C134" i="28"/>
  <c r="H134" i="28" s="1"/>
  <c r="D135" i="28"/>
  <c r="H135" i="28" s="1"/>
  <c r="H80" i="28"/>
  <c r="C52" i="29"/>
  <c r="C228" i="29" s="1"/>
  <c r="H32" i="29"/>
  <c r="E52" i="29"/>
  <c r="E235" i="29" s="1"/>
  <c r="G52" i="29"/>
  <c r="G231" i="29" s="1"/>
  <c r="D52" i="29"/>
  <c r="D228" i="29" s="1"/>
  <c r="H33" i="29"/>
  <c r="F52" i="29"/>
  <c r="F218" i="29" s="1"/>
  <c r="H36" i="29"/>
  <c r="H38" i="29"/>
  <c r="H39" i="29"/>
  <c r="H300" i="29" s="1"/>
  <c r="I27" i="48" s="1"/>
  <c r="H41" i="29"/>
  <c r="H42" i="29"/>
  <c r="H303" i="29" s="1"/>
  <c r="L27" i="48" s="1"/>
  <c r="H43" i="29"/>
  <c r="H44" i="29"/>
  <c r="H45" i="29"/>
  <c r="H46" i="29"/>
  <c r="H307" i="29" s="1"/>
  <c r="P27" i="48" s="1"/>
  <c r="H48" i="29"/>
  <c r="H309" i="29" s="1"/>
  <c r="R27" i="48" s="1"/>
  <c r="H51" i="29"/>
  <c r="H61" i="29"/>
  <c r="D116" i="29"/>
  <c r="D81" i="29"/>
  <c r="F116" i="29"/>
  <c r="F136" i="29" s="1"/>
  <c r="M29" i="49" s="1"/>
  <c r="F81" i="29"/>
  <c r="C117" i="29"/>
  <c r="H62" i="29"/>
  <c r="C81" i="29"/>
  <c r="E117" i="29"/>
  <c r="E136" i="29" s="1"/>
  <c r="L29" i="49" s="1"/>
  <c r="E81" i="29"/>
  <c r="G117" i="29"/>
  <c r="G136" i="29" s="1"/>
  <c r="N29" i="49" s="1"/>
  <c r="G81" i="29"/>
  <c r="D118" i="29"/>
  <c r="H118" i="29" s="1"/>
  <c r="H63" i="29"/>
  <c r="C119" i="29"/>
  <c r="H119" i="29" s="1"/>
  <c r="D171" i="29" s="1"/>
  <c r="H64" i="29"/>
  <c r="D120" i="29"/>
  <c r="H120" i="29" s="1"/>
  <c r="H65" i="29"/>
  <c r="H66" i="29"/>
  <c r="C121" i="29"/>
  <c r="H121" i="29" s="1"/>
  <c r="D122" i="29"/>
  <c r="H122" i="29" s="1"/>
  <c r="H67" i="29"/>
  <c r="C123" i="29"/>
  <c r="H123" i="29" s="1"/>
  <c r="H68" i="29"/>
  <c r="H69" i="29"/>
  <c r="D124" i="29"/>
  <c r="H124" i="29" s="1"/>
  <c r="C125" i="29"/>
  <c r="H125" i="29" s="1"/>
  <c r="H70" i="29"/>
  <c r="D126" i="29"/>
  <c r="H126" i="29" s="1"/>
  <c r="H71" i="29"/>
  <c r="C127" i="29"/>
  <c r="H127" i="29" s="1"/>
  <c r="H72" i="29"/>
  <c r="D128" i="29"/>
  <c r="H128" i="29" s="1"/>
  <c r="H73" i="29"/>
  <c r="H74" i="29"/>
  <c r="C129" i="29"/>
  <c r="H129" i="29" s="1"/>
  <c r="D130" i="29"/>
  <c r="H130" i="29" s="1"/>
  <c r="H75" i="29"/>
  <c r="H76" i="29"/>
  <c r="C131" i="29"/>
  <c r="H131" i="29" s="1"/>
  <c r="G183" i="29" s="1"/>
  <c r="H77" i="29"/>
  <c r="D132" i="29"/>
  <c r="H132" i="29" s="1"/>
  <c r="C133" i="29"/>
  <c r="H133" i="29" s="1"/>
  <c r="D185" i="29" s="1"/>
  <c r="H78" i="29"/>
  <c r="D134" i="29"/>
  <c r="H134" i="29" s="1"/>
  <c r="H79" i="29"/>
  <c r="C135" i="29"/>
  <c r="H135" i="29" s="1"/>
  <c r="H80" i="29"/>
  <c r="H14" i="30"/>
  <c r="H86" i="30" s="1"/>
  <c r="F18" i="30"/>
  <c r="E258" i="30"/>
  <c r="E251" i="30"/>
  <c r="E254" i="30"/>
  <c r="E262" i="30"/>
  <c r="E256" i="30"/>
  <c r="E253" i="30"/>
  <c r="E246" i="30"/>
  <c r="E247" i="30"/>
  <c r="E255" i="30"/>
  <c r="E257" i="30"/>
  <c r="E243" i="30"/>
  <c r="E244" i="30"/>
  <c r="E250" i="30"/>
  <c r="E260" i="30"/>
  <c r="E248" i="30"/>
  <c r="E219" i="30"/>
  <c r="E235" i="30"/>
  <c r="E218" i="30"/>
  <c r="E234" i="30"/>
  <c r="E233" i="30"/>
  <c r="E232" i="30"/>
  <c r="E231" i="30"/>
  <c r="E230" i="30"/>
  <c r="E229" i="30"/>
  <c r="E237" i="30"/>
  <c r="E228" i="30"/>
  <c r="H32" i="30"/>
  <c r="D52" i="30"/>
  <c r="D256" i="30" s="1"/>
  <c r="F52" i="30"/>
  <c r="F253" i="30" s="1"/>
  <c r="G52" i="30"/>
  <c r="G227" i="30" s="1"/>
  <c r="H36" i="30"/>
  <c r="H39" i="30"/>
  <c r="H300" i="30" s="1"/>
  <c r="I28" i="48" s="1"/>
  <c r="H40" i="30"/>
  <c r="H41" i="30"/>
  <c r="H42" i="30"/>
  <c r="H303" i="30" s="1"/>
  <c r="L28" i="48" s="1"/>
  <c r="H43" i="30"/>
  <c r="H44" i="30"/>
  <c r="H45" i="30"/>
  <c r="H46" i="30"/>
  <c r="H307" i="30" s="1"/>
  <c r="P28" i="48" s="1"/>
  <c r="H48" i="30"/>
  <c r="H309" i="30" s="1"/>
  <c r="R28" i="48" s="1"/>
  <c r="H49" i="30"/>
  <c r="C116" i="30"/>
  <c r="C81" i="30"/>
  <c r="H61" i="30"/>
  <c r="E116" i="30"/>
  <c r="E136" i="30" s="1"/>
  <c r="L30" i="49" s="1"/>
  <c r="E81" i="30"/>
  <c r="G116" i="30"/>
  <c r="G136" i="30" s="1"/>
  <c r="N30" i="49" s="1"/>
  <c r="G81" i="30"/>
  <c r="D117" i="30"/>
  <c r="D81" i="30"/>
  <c r="F117" i="30"/>
  <c r="F136" i="30" s="1"/>
  <c r="M30" i="49" s="1"/>
  <c r="F81" i="30"/>
  <c r="C118" i="30"/>
  <c r="H118" i="30" s="1"/>
  <c r="H63" i="30"/>
  <c r="D119" i="30"/>
  <c r="H119" i="30" s="1"/>
  <c r="H64" i="30"/>
  <c r="D121" i="30"/>
  <c r="H121" i="30" s="1"/>
  <c r="H66" i="30"/>
  <c r="C122" i="30"/>
  <c r="H122" i="30" s="1"/>
  <c r="H67" i="30"/>
  <c r="D123" i="30"/>
  <c r="H123" i="30" s="1"/>
  <c r="H68" i="30"/>
  <c r="C124" i="30"/>
  <c r="H124" i="30" s="1"/>
  <c r="H69" i="30"/>
  <c r="D125" i="30"/>
  <c r="H125" i="30" s="1"/>
  <c r="H70" i="30"/>
  <c r="C126" i="30"/>
  <c r="H126" i="30" s="1"/>
  <c r="H71" i="30"/>
  <c r="D127" i="30"/>
  <c r="H127" i="30" s="1"/>
  <c r="H72" i="30"/>
  <c r="C128" i="30"/>
  <c r="H128" i="30" s="1"/>
  <c r="H73" i="30"/>
  <c r="D129" i="30"/>
  <c r="H129" i="30" s="1"/>
  <c r="H74" i="30"/>
  <c r="C130" i="30"/>
  <c r="H130" i="30" s="1"/>
  <c r="H75" i="30"/>
  <c r="D131" i="30"/>
  <c r="H131" i="30" s="1"/>
  <c r="H76" i="30"/>
  <c r="C132" i="30"/>
  <c r="H132" i="30" s="1"/>
  <c r="H77" i="30"/>
  <c r="D133" i="30"/>
  <c r="H133" i="30" s="1"/>
  <c r="H78" i="30"/>
  <c r="C134" i="30"/>
  <c r="H134" i="30" s="1"/>
  <c r="E186" i="30" s="1"/>
  <c r="H79" i="30"/>
  <c r="D135" i="30"/>
  <c r="H135" i="30" s="1"/>
  <c r="H80" i="30"/>
  <c r="H13" i="31"/>
  <c r="F18" i="31"/>
  <c r="E235" i="31"/>
  <c r="E228" i="31"/>
  <c r="E223" i="31"/>
  <c r="E221" i="31"/>
  <c r="E230" i="31"/>
  <c r="E233" i="31"/>
  <c r="E234" i="31"/>
  <c r="E232" i="31"/>
  <c r="E231" i="31"/>
  <c r="E229" i="31"/>
  <c r="C52" i="31"/>
  <c r="C234" i="31" s="1"/>
  <c r="H32" i="31"/>
  <c r="G52" i="31"/>
  <c r="G229" i="31" s="1"/>
  <c r="H33" i="31"/>
  <c r="D52" i="31"/>
  <c r="D225" i="31" s="1"/>
  <c r="F52" i="31"/>
  <c r="F233" i="31" s="1"/>
  <c r="H36" i="31"/>
  <c r="H39" i="31"/>
  <c r="H300" i="31" s="1"/>
  <c r="I29" i="48" s="1"/>
  <c r="H41" i="31"/>
  <c r="H46" i="31"/>
  <c r="H307" i="31" s="1"/>
  <c r="P29" i="48" s="1"/>
  <c r="H48" i="31"/>
  <c r="H309" i="31" s="1"/>
  <c r="R29" i="48" s="1"/>
  <c r="D116" i="31"/>
  <c r="D81" i="31"/>
  <c r="F116" i="31"/>
  <c r="F136" i="31" s="1"/>
  <c r="F81" i="31"/>
  <c r="H62" i="31"/>
  <c r="C117" i="31"/>
  <c r="C81" i="31"/>
  <c r="E117" i="31"/>
  <c r="E136" i="31" s="1"/>
  <c r="L31" i="49" s="1"/>
  <c r="E81" i="31"/>
  <c r="G117" i="31"/>
  <c r="G136" i="31" s="1"/>
  <c r="N31" i="49" s="1"/>
  <c r="G81" i="31"/>
  <c r="D118" i="31"/>
  <c r="H118" i="31" s="1"/>
  <c r="H63" i="31"/>
  <c r="C119" i="31"/>
  <c r="H119" i="31" s="1"/>
  <c r="H64" i="31"/>
  <c r="D120" i="31"/>
  <c r="H120" i="31" s="1"/>
  <c r="H65" i="31"/>
  <c r="H66" i="31"/>
  <c r="C121" i="31"/>
  <c r="H121" i="31" s="1"/>
  <c r="F173" i="31" s="1"/>
  <c r="D122" i="31"/>
  <c r="H122" i="31" s="1"/>
  <c r="H67" i="31"/>
  <c r="C123" i="31"/>
  <c r="H123" i="31" s="1"/>
  <c r="H68" i="31"/>
  <c r="D124" i="31"/>
  <c r="H124" i="31" s="1"/>
  <c r="H69" i="31"/>
  <c r="D126" i="31"/>
  <c r="H126" i="31" s="1"/>
  <c r="H71" i="31"/>
  <c r="C127" i="31"/>
  <c r="H127" i="31" s="1"/>
  <c r="C179" i="31" s="1"/>
  <c r="H72" i="31"/>
  <c r="D128" i="31"/>
  <c r="H128" i="31" s="1"/>
  <c r="H73" i="31"/>
  <c r="H74" i="31"/>
  <c r="C129" i="31"/>
  <c r="H129" i="31" s="1"/>
  <c r="G181" i="31" s="1"/>
  <c r="D130" i="31"/>
  <c r="H130" i="31" s="1"/>
  <c r="H75" i="31"/>
  <c r="C131" i="31"/>
  <c r="H131" i="31" s="1"/>
  <c r="E183" i="31" s="1"/>
  <c r="H76" i="31"/>
  <c r="D132" i="31"/>
  <c r="H132" i="31" s="1"/>
  <c r="H77" i="31"/>
  <c r="H78" i="31"/>
  <c r="C133" i="31"/>
  <c r="H133" i="31" s="1"/>
  <c r="C185" i="31" s="1"/>
  <c r="D134" i="31"/>
  <c r="H134" i="31" s="1"/>
  <c r="H79" i="31"/>
  <c r="C135" i="31"/>
  <c r="H135" i="31" s="1"/>
  <c r="H80" i="31"/>
  <c r="H14" i="32"/>
  <c r="H18" i="32" s="1"/>
  <c r="F18" i="32"/>
  <c r="E246" i="32"/>
  <c r="E251" i="32"/>
  <c r="E247" i="32"/>
  <c r="F245" i="32"/>
  <c r="E249" i="32"/>
  <c r="E258" i="32"/>
  <c r="E262" i="32"/>
  <c r="F249" i="32"/>
  <c r="F251" i="32"/>
  <c r="E260" i="32"/>
  <c r="E254" i="32"/>
  <c r="F256" i="32"/>
  <c r="F246" i="32"/>
  <c r="F258" i="32"/>
  <c r="E257" i="32"/>
  <c r="E245" i="32"/>
  <c r="E250" i="32"/>
  <c r="E253" i="32"/>
  <c r="F260" i="32"/>
  <c r="F250" i="32"/>
  <c r="F247" i="32"/>
  <c r="E255" i="32"/>
  <c r="F261" i="32"/>
  <c r="F252" i="32"/>
  <c r="F243" i="32"/>
  <c r="E259" i="32"/>
  <c r="E244" i="32"/>
  <c r="F254" i="32"/>
  <c r="F257" i="32"/>
  <c r="F255" i="32"/>
  <c r="E226" i="32"/>
  <c r="E232" i="32"/>
  <c r="E219" i="32"/>
  <c r="F219" i="32"/>
  <c r="F227" i="32"/>
  <c r="F235" i="32"/>
  <c r="F224" i="32"/>
  <c r="F232" i="32"/>
  <c r="F221" i="32"/>
  <c r="F229" i="32"/>
  <c r="F237" i="32"/>
  <c r="E235" i="32"/>
  <c r="F231" i="32"/>
  <c r="F228" i="32"/>
  <c r="F233" i="32"/>
  <c r="F222" i="32"/>
  <c r="F230" i="32"/>
  <c r="E221" i="32"/>
  <c r="E218" i="32"/>
  <c r="E237" i="32"/>
  <c r="E231" i="32"/>
  <c r="E229" i="32"/>
  <c r="E230" i="32"/>
  <c r="E224" i="32"/>
  <c r="E233" i="32"/>
  <c r="F220" i="32"/>
  <c r="F225" i="32"/>
  <c r="F226" i="32"/>
  <c r="E220" i="32"/>
  <c r="E236" i="32"/>
  <c r="E223" i="32"/>
  <c r="D52" i="32"/>
  <c r="D244" i="32" s="1"/>
  <c r="H32" i="32"/>
  <c r="G52" i="32"/>
  <c r="G246" i="32" s="1"/>
  <c r="H36" i="32"/>
  <c r="H39" i="32"/>
  <c r="H42" i="32"/>
  <c r="H303" i="32" s="1"/>
  <c r="L30" i="48" s="1"/>
  <c r="H44" i="32"/>
  <c r="H46" i="32"/>
  <c r="H307" i="32" s="1"/>
  <c r="P30" i="48" s="1"/>
  <c r="H48" i="32"/>
  <c r="H309" i="32" s="1"/>
  <c r="R30" i="48" s="1"/>
  <c r="H51" i="32"/>
  <c r="H61" i="32"/>
  <c r="C81" i="32"/>
  <c r="C116" i="32"/>
  <c r="E81" i="32"/>
  <c r="E116" i="32"/>
  <c r="E136" i="32" s="1"/>
  <c r="L32" i="49" s="1"/>
  <c r="G116" i="32"/>
  <c r="G136" i="32" s="1"/>
  <c r="N32" i="49" s="1"/>
  <c r="G81" i="32"/>
  <c r="D117" i="32"/>
  <c r="H62" i="32"/>
  <c r="D81" i="32"/>
  <c r="F117" i="32"/>
  <c r="F136" i="32" s="1"/>
  <c r="M32" i="49" s="1"/>
  <c r="F81" i="32"/>
  <c r="C118" i="32"/>
  <c r="H118" i="32" s="1"/>
  <c r="H63" i="32"/>
  <c r="H65" i="32"/>
  <c r="C120" i="32"/>
  <c r="H120" i="32" s="1"/>
  <c r="C122" i="32"/>
  <c r="H122" i="32" s="1"/>
  <c r="H67" i="32"/>
  <c r="D123" i="32"/>
  <c r="H123" i="32" s="1"/>
  <c r="F175" i="32" s="1"/>
  <c r="H68" i="32"/>
  <c r="H69" i="32"/>
  <c r="C124" i="32"/>
  <c r="H124" i="32" s="1"/>
  <c r="D125" i="32"/>
  <c r="H125" i="32" s="1"/>
  <c r="E177" i="32" s="1"/>
  <c r="H70" i="32"/>
  <c r="C126" i="32"/>
  <c r="H126" i="32" s="1"/>
  <c r="H71" i="32"/>
  <c r="D127" i="32"/>
  <c r="H127" i="32" s="1"/>
  <c r="E179" i="32" s="1"/>
  <c r="H72" i="32"/>
  <c r="H73" i="32"/>
  <c r="C128" i="32"/>
  <c r="H128" i="32" s="1"/>
  <c r="D129" i="32"/>
  <c r="H129" i="32" s="1"/>
  <c r="H74" i="32"/>
  <c r="C130" i="32"/>
  <c r="H130" i="32" s="1"/>
  <c r="H75" i="32"/>
  <c r="D131" i="32"/>
  <c r="H131" i="32" s="1"/>
  <c r="C183" i="32" s="1"/>
  <c r="H76" i="32"/>
  <c r="H77" i="32"/>
  <c r="C132" i="32"/>
  <c r="H132" i="32" s="1"/>
  <c r="D133" i="32"/>
  <c r="H133" i="32" s="1"/>
  <c r="D185" i="32" s="1"/>
  <c r="H78" i="32"/>
  <c r="D135" i="32"/>
  <c r="H135" i="32" s="1"/>
  <c r="H80" i="32"/>
  <c r="H13" i="33"/>
  <c r="F18" i="33"/>
  <c r="E221" i="33"/>
  <c r="E229" i="33"/>
  <c r="E237" i="33"/>
  <c r="E230" i="33"/>
  <c r="E228" i="33"/>
  <c r="E223" i="33"/>
  <c r="E231" i="33"/>
  <c r="E218" i="33"/>
  <c r="E234" i="33"/>
  <c r="E232" i="33"/>
  <c r="E233" i="33"/>
  <c r="E222" i="33"/>
  <c r="E220" i="33"/>
  <c r="E227" i="33"/>
  <c r="E226" i="33"/>
  <c r="E224" i="33"/>
  <c r="E249" i="33"/>
  <c r="E250" i="33"/>
  <c r="E258" i="33"/>
  <c r="E247" i="33"/>
  <c r="E253" i="33"/>
  <c r="E244" i="33"/>
  <c r="E252" i="33"/>
  <c r="E260" i="33"/>
  <c r="E251" i="33"/>
  <c r="E254" i="33"/>
  <c r="E245" i="33"/>
  <c r="E248" i="33"/>
  <c r="E243" i="33"/>
  <c r="B34" i="49"/>
  <c r="G52" i="33"/>
  <c r="H33" i="33"/>
  <c r="D52" i="33"/>
  <c r="D244" i="33" s="1"/>
  <c r="F52" i="33"/>
  <c r="F236" i="33" s="1"/>
  <c r="H39" i="33"/>
  <c r="H41" i="33"/>
  <c r="H42" i="33"/>
  <c r="H46" i="33"/>
  <c r="H307" i="33" s="1"/>
  <c r="P32" i="48" s="1"/>
  <c r="D116" i="33"/>
  <c r="H61" i="33"/>
  <c r="D81" i="33"/>
  <c r="F116" i="33"/>
  <c r="F136" i="33" s="1"/>
  <c r="F81" i="33"/>
  <c r="H62" i="33"/>
  <c r="C117" i="33"/>
  <c r="C81" i="33"/>
  <c r="E117" i="33"/>
  <c r="E136" i="33" s="1"/>
  <c r="L34" i="49" s="1"/>
  <c r="E81" i="33"/>
  <c r="G117" i="33"/>
  <c r="G136" i="33" s="1"/>
  <c r="N34" i="49" s="1"/>
  <c r="G81" i="33"/>
  <c r="H64" i="33"/>
  <c r="C119" i="33"/>
  <c r="H119" i="33" s="1"/>
  <c r="E171" i="33" s="1"/>
  <c r="D120" i="33"/>
  <c r="H120" i="33" s="1"/>
  <c r="H65" i="33"/>
  <c r="H66" i="33"/>
  <c r="C121" i="33"/>
  <c r="H121" i="33" s="1"/>
  <c r="D173" i="33" s="1"/>
  <c r="H68" i="33"/>
  <c r="C123" i="33"/>
  <c r="H123" i="33" s="1"/>
  <c r="D124" i="33"/>
  <c r="H124" i="33" s="1"/>
  <c r="H69" i="33"/>
  <c r="H70" i="33"/>
  <c r="C125" i="33"/>
  <c r="H125" i="33" s="1"/>
  <c r="H72" i="33"/>
  <c r="C127" i="33"/>
  <c r="H127" i="33" s="1"/>
  <c r="F179" i="33" s="1"/>
  <c r="H74" i="33"/>
  <c r="C129" i="33"/>
  <c r="H129" i="33" s="1"/>
  <c r="G181" i="33" s="1"/>
  <c r="H76" i="33"/>
  <c r="C131" i="33"/>
  <c r="H131" i="33" s="1"/>
  <c r="D183" i="33" s="1"/>
  <c r="D132" i="33"/>
  <c r="H132" i="33" s="1"/>
  <c r="H77" i="33"/>
  <c r="H78" i="33"/>
  <c r="C133" i="33"/>
  <c r="H133" i="33" s="1"/>
  <c r="F185" i="33" s="1"/>
  <c r="H80" i="33"/>
  <c r="C135" i="33"/>
  <c r="H135" i="33" s="1"/>
  <c r="E187" i="33" s="1"/>
  <c r="H14" i="34"/>
  <c r="H18" i="34" s="1"/>
  <c r="F18" i="34"/>
  <c r="E247" i="34"/>
  <c r="F250" i="34"/>
  <c r="E255" i="34"/>
  <c r="F258" i="34"/>
  <c r="F243" i="34"/>
  <c r="E248" i="34"/>
  <c r="F251" i="34"/>
  <c r="E256" i="34"/>
  <c r="F259" i="34"/>
  <c r="E245" i="34"/>
  <c r="F248" i="34"/>
  <c r="E253" i="34"/>
  <c r="F256" i="34"/>
  <c r="E261" i="34"/>
  <c r="E246" i="34"/>
  <c r="F249" i="34"/>
  <c r="E254" i="34"/>
  <c r="F257" i="34"/>
  <c r="E262" i="34"/>
  <c r="D52" i="34"/>
  <c r="D245" i="34" s="1"/>
  <c r="H32" i="34"/>
  <c r="H33" i="34"/>
  <c r="C52" i="34"/>
  <c r="C256" i="34" s="1"/>
  <c r="G52" i="34"/>
  <c r="G254" i="34" s="1"/>
  <c r="H36" i="34"/>
  <c r="H39" i="34"/>
  <c r="H41" i="34"/>
  <c r="H42" i="34"/>
  <c r="H49" i="34"/>
  <c r="H51" i="34"/>
  <c r="H61" i="34"/>
  <c r="C116" i="34"/>
  <c r="C81" i="34"/>
  <c r="D117" i="34"/>
  <c r="H62" i="34"/>
  <c r="D81" i="34"/>
  <c r="F117" i="34"/>
  <c r="F136" i="34" s="1"/>
  <c r="M35" i="49" s="1"/>
  <c r="F81" i="34"/>
  <c r="H63" i="34"/>
  <c r="C118" i="34"/>
  <c r="H118" i="34" s="1"/>
  <c r="H65" i="34"/>
  <c r="C120" i="34"/>
  <c r="H120" i="34" s="1"/>
  <c r="H67" i="34"/>
  <c r="C122" i="34"/>
  <c r="H122" i="34" s="1"/>
  <c r="D123" i="34"/>
  <c r="H123" i="34" s="1"/>
  <c r="H68" i="34"/>
  <c r="D125" i="34"/>
  <c r="H125" i="34" s="1"/>
  <c r="H70" i="34"/>
  <c r="D127" i="34"/>
  <c r="H127" i="34" s="1"/>
  <c r="H72" i="34"/>
  <c r="D129" i="34"/>
  <c r="H129" i="34" s="1"/>
  <c r="E181" i="34" s="1"/>
  <c r="H74" i="34"/>
  <c r="D131" i="34"/>
  <c r="H131" i="34" s="1"/>
  <c r="G183" i="34" s="1"/>
  <c r="H76" i="34"/>
  <c r="D133" i="34"/>
  <c r="H133" i="34" s="1"/>
  <c r="H78" i="34"/>
  <c r="D135" i="34"/>
  <c r="H135" i="34" s="1"/>
  <c r="H80" i="34"/>
  <c r="F18" i="35"/>
  <c r="H13" i="35"/>
  <c r="F246" i="35"/>
  <c r="F262" i="35"/>
  <c r="F259" i="35"/>
  <c r="F253" i="35"/>
  <c r="F252" i="35"/>
  <c r="F255" i="35"/>
  <c r="F257" i="35"/>
  <c r="F251" i="35"/>
  <c r="E251" i="35"/>
  <c r="F248" i="35"/>
  <c r="E261" i="35"/>
  <c r="F249" i="35"/>
  <c r="F243" i="35"/>
  <c r="E256" i="35"/>
  <c r="E255" i="35"/>
  <c r="E252" i="35"/>
  <c r="F258" i="35"/>
  <c r="E243" i="35"/>
  <c r="F261" i="35"/>
  <c r="E244" i="35"/>
  <c r="E245" i="35"/>
  <c r="E247" i="35"/>
  <c r="F260" i="35"/>
  <c r="E257" i="35"/>
  <c r="E254" i="35"/>
  <c r="E258" i="35"/>
  <c r="F247" i="35"/>
  <c r="F244" i="35"/>
  <c r="E249" i="35"/>
  <c r="F256" i="35"/>
  <c r="E262" i="35"/>
  <c r="C52" i="35"/>
  <c r="C246" i="35" s="1"/>
  <c r="H32" i="35"/>
  <c r="G52" i="35"/>
  <c r="G252" i="35" s="1"/>
  <c r="H33" i="35"/>
  <c r="D52" i="35"/>
  <c r="D260" i="35" s="1"/>
  <c r="H39" i="35"/>
  <c r="H41" i="35"/>
  <c r="H42" i="35"/>
  <c r="H303" i="35" s="1"/>
  <c r="L34" i="48" s="1"/>
  <c r="H43" i="35"/>
  <c r="H46" i="35"/>
  <c r="H48" i="35"/>
  <c r="H309" i="35" s="1"/>
  <c r="R34" i="48" s="1"/>
  <c r="H51" i="35"/>
  <c r="D116" i="35"/>
  <c r="H61" i="35"/>
  <c r="D81" i="35"/>
  <c r="F116" i="35"/>
  <c r="F136" i="35" s="1"/>
  <c r="M36" i="49" s="1"/>
  <c r="F81" i="35"/>
  <c r="C119" i="35"/>
  <c r="H119" i="35" s="1"/>
  <c r="G171" i="35" s="1"/>
  <c r="H64" i="35"/>
  <c r="D120" i="35"/>
  <c r="H120" i="35" s="1"/>
  <c r="H65" i="35"/>
  <c r="C121" i="35"/>
  <c r="H121" i="35" s="1"/>
  <c r="E173" i="35" s="1"/>
  <c r="H66" i="35"/>
  <c r="D122" i="35"/>
  <c r="H122" i="35" s="1"/>
  <c r="H67" i="35"/>
  <c r="C123" i="35"/>
  <c r="H123" i="35" s="1"/>
  <c r="H68" i="35"/>
  <c r="D124" i="35"/>
  <c r="H124" i="35" s="1"/>
  <c r="H69" i="35"/>
  <c r="C125" i="35"/>
  <c r="H125" i="35" s="1"/>
  <c r="H70" i="35"/>
  <c r="D126" i="35"/>
  <c r="H126" i="35" s="1"/>
  <c r="H71" i="35"/>
  <c r="C127" i="35"/>
  <c r="H127" i="35" s="1"/>
  <c r="H72" i="35"/>
  <c r="D128" i="35"/>
  <c r="H128" i="35" s="1"/>
  <c r="H73" i="35"/>
  <c r="C129" i="35"/>
  <c r="H129" i="35" s="1"/>
  <c r="G181" i="35" s="1"/>
  <c r="H74" i="35"/>
  <c r="D130" i="35"/>
  <c r="H130" i="35" s="1"/>
  <c r="H75" i="35"/>
  <c r="C131" i="35"/>
  <c r="H131" i="35" s="1"/>
  <c r="C183" i="35" s="1"/>
  <c r="H76" i="35"/>
  <c r="D132" i="35"/>
  <c r="H132" i="35" s="1"/>
  <c r="H77" i="35"/>
  <c r="C133" i="35"/>
  <c r="H133" i="35" s="1"/>
  <c r="H78" i="35"/>
  <c r="C135" i="35"/>
  <c r="H135" i="35" s="1"/>
  <c r="H80" i="35"/>
  <c r="E256" i="41"/>
  <c r="E262" i="41"/>
  <c r="E255" i="41"/>
  <c r="E258" i="41"/>
  <c r="E245" i="41"/>
  <c r="E244" i="41"/>
  <c r="E252" i="41"/>
  <c r="E257" i="41"/>
  <c r="E250" i="41"/>
  <c r="E259" i="41"/>
  <c r="E251" i="41"/>
  <c r="E254" i="41"/>
  <c r="E247" i="41"/>
  <c r="E261" i="41"/>
  <c r="H34" i="22"/>
  <c r="H35" i="22"/>
  <c r="H36" i="22"/>
  <c r="H37" i="22"/>
  <c r="H40" i="22"/>
  <c r="H43" i="22"/>
  <c r="H44" i="22"/>
  <c r="H45" i="22"/>
  <c r="H47" i="22"/>
  <c r="H48" i="22"/>
  <c r="H309" i="22" s="1"/>
  <c r="R20" i="48" s="1"/>
  <c r="H49" i="22"/>
  <c r="H50" i="22"/>
  <c r="G136" i="24"/>
  <c r="N26" i="49" s="1"/>
  <c r="H45" i="25"/>
  <c r="E227" i="17"/>
  <c r="E237" i="31"/>
  <c r="E218" i="31"/>
  <c r="E227" i="31"/>
  <c r="E220" i="31"/>
  <c r="E226" i="31"/>
  <c r="E222" i="20"/>
  <c r="E223" i="20"/>
  <c r="E224" i="20"/>
  <c r="E225" i="20"/>
  <c r="E226" i="20"/>
  <c r="E227" i="20"/>
  <c r="E220" i="20"/>
  <c r="E221" i="20"/>
  <c r="E261" i="20"/>
  <c r="E251" i="20"/>
  <c r="E255" i="20"/>
  <c r="E253" i="20"/>
  <c r="E243" i="20"/>
  <c r="E257" i="20"/>
  <c r="E229" i="21"/>
  <c r="E236" i="21"/>
  <c r="F223" i="21"/>
  <c r="F230" i="21"/>
  <c r="F237" i="21"/>
  <c r="E218" i="21"/>
  <c r="E225" i="21"/>
  <c r="E232" i="21"/>
  <c r="F219" i="21"/>
  <c r="F234" i="21"/>
  <c r="E222" i="21"/>
  <c r="E259" i="22"/>
  <c r="G244" i="22"/>
  <c r="G254" i="22"/>
  <c r="F254" i="22"/>
  <c r="G247" i="22"/>
  <c r="F255" i="22"/>
  <c r="F246" i="22"/>
  <c r="E245" i="22"/>
  <c r="G248" i="22"/>
  <c r="E244" i="22"/>
  <c r="F236" i="22"/>
  <c r="G223" i="22"/>
  <c r="G230" i="22"/>
  <c r="E224" i="22"/>
  <c r="F226" i="22"/>
  <c r="F233" i="22"/>
  <c r="G220" i="22"/>
  <c r="G227" i="22"/>
  <c r="E221" i="22"/>
  <c r="G234" i="22"/>
  <c r="E228" i="22"/>
  <c r="E235" i="22"/>
  <c r="F222" i="22"/>
  <c r="F229" i="22"/>
  <c r="E261" i="23"/>
  <c r="E262" i="23"/>
  <c r="E259" i="23"/>
  <c r="E260" i="23"/>
  <c r="E236" i="23"/>
  <c r="E237" i="23"/>
  <c r="E231" i="24"/>
  <c r="F218" i="24"/>
  <c r="F225" i="24"/>
  <c r="F232" i="24"/>
  <c r="E220" i="24"/>
  <c r="E227" i="24"/>
  <c r="E234" i="24"/>
  <c r="F221" i="24"/>
  <c r="F228" i="24"/>
  <c r="F235" i="24"/>
  <c r="E256" i="24"/>
  <c r="F243" i="24"/>
  <c r="F250" i="24"/>
  <c r="F249" i="24"/>
  <c r="F256" i="24"/>
  <c r="E244" i="24"/>
  <c r="E251" i="24"/>
  <c r="E258" i="24"/>
  <c r="E249" i="24"/>
  <c r="E243" i="26"/>
  <c r="F249" i="26"/>
  <c r="F256" i="26"/>
  <c r="E247" i="26"/>
  <c r="F253" i="26"/>
  <c r="F260" i="26"/>
  <c r="F230" i="26"/>
  <c r="F237" i="26"/>
  <c r="F232" i="26"/>
  <c r="F234" i="26"/>
  <c r="F260" i="27"/>
  <c r="F247" i="27"/>
  <c r="E254" i="27"/>
  <c r="F262" i="27"/>
  <c r="F249" i="27"/>
  <c r="E244" i="27"/>
  <c r="F226" i="27"/>
  <c r="E232" i="27"/>
  <c r="E221" i="27"/>
  <c r="E227" i="27"/>
  <c r="E247" i="28"/>
  <c r="E259" i="28"/>
  <c r="E235" i="28"/>
  <c r="E237" i="28"/>
  <c r="E220" i="30"/>
  <c r="E222" i="30"/>
  <c r="E224" i="30"/>
  <c r="E226" i="30"/>
  <c r="E249" i="30"/>
  <c r="E223" i="41"/>
  <c r="E237" i="41"/>
  <c r="E227" i="41"/>
  <c r="E249" i="41"/>
  <c r="E253" i="41"/>
  <c r="E259" i="35"/>
  <c r="F250" i="35"/>
  <c r="E246" i="35"/>
  <c r="F254" i="35"/>
  <c r="E235" i="33"/>
  <c r="E259" i="33"/>
  <c r="E261" i="33"/>
  <c r="E246" i="33"/>
  <c r="F244" i="32"/>
  <c r="F253" i="32"/>
  <c r="E261" i="32"/>
  <c r="E259" i="30"/>
  <c r="F243" i="22"/>
  <c r="G256" i="22"/>
  <c r="H134" i="6"/>
  <c r="E234" i="32"/>
  <c r="E222" i="32"/>
  <c r="E228" i="32"/>
  <c r="H130" i="6"/>
  <c r="F234" i="32"/>
  <c r="F223" i="32"/>
  <c r="H123" i="11"/>
  <c r="H80" i="20"/>
  <c r="H46" i="20"/>
  <c r="C52" i="21"/>
  <c r="C251" i="21" s="1"/>
  <c r="D52" i="21"/>
  <c r="D237" i="21" s="1"/>
  <c r="H78" i="22"/>
  <c r="H46" i="22"/>
  <c r="H307" i="22" s="1"/>
  <c r="P20" i="48" s="1"/>
  <c r="F81" i="22"/>
  <c r="H77" i="23"/>
  <c r="H68" i="23"/>
  <c r="F81" i="24"/>
  <c r="H70" i="24"/>
  <c r="H37" i="25"/>
  <c r="H70" i="26"/>
  <c r="H74" i="27"/>
  <c r="C126" i="28"/>
  <c r="H126" i="28" s="1"/>
  <c r="F18" i="29"/>
  <c r="H65" i="30"/>
  <c r="H42" i="31"/>
  <c r="H303" i="31" s="1"/>
  <c r="L29" i="48" s="1"/>
  <c r="H61" i="31"/>
  <c r="H66" i="32"/>
  <c r="H64" i="32"/>
  <c r="C52" i="32"/>
  <c r="C246" i="32" s="1"/>
  <c r="H32" i="33"/>
  <c r="C81" i="35"/>
  <c r="H79" i="32"/>
  <c r="H33" i="30"/>
  <c r="F18" i="23"/>
  <c r="H73" i="24"/>
  <c r="H73" i="20"/>
  <c r="H61" i="26"/>
  <c r="F18" i="20"/>
  <c r="I35" i="48"/>
  <c r="L35" i="48"/>
  <c r="R35" i="48"/>
  <c r="L37" i="49"/>
  <c r="M37" i="49"/>
  <c r="E222" i="37"/>
  <c r="E235" i="37"/>
  <c r="G228" i="37"/>
  <c r="F218" i="37"/>
  <c r="G229" i="37"/>
  <c r="F223" i="37"/>
  <c r="E236" i="37"/>
  <c r="E229" i="37"/>
  <c r="G235" i="37"/>
  <c r="E219" i="37"/>
  <c r="E220" i="37"/>
  <c r="E218" i="37"/>
  <c r="E234" i="37"/>
  <c r="E231" i="37"/>
  <c r="F221" i="37"/>
  <c r="G232" i="37"/>
  <c r="F237" i="37"/>
  <c r="F222" i="37"/>
  <c r="G233" i="37"/>
  <c r="E224" i="37"/>
  <c r="F227" i="37"/>
  <c r="G230" i="37"/>
  <c r="F220" i="37"/>
  <c r="G223" i="37"/>
  <c r="E233" i="37"/>
  <c r="F236" i="37"/>
  <c r="E255" i="37"/>
  <c r="E252" i="37"/>
  <c r="G249" i="37"/>
  <c r="F254" i="37"/>
  <c r="G250" i="37"/>
  <c r="F255" i="37"/>
  <c r="F244" i="37"/>
  <c r="G247" i="37"/>
  <c r="E257" i="37"/>
  <c r="F260" i="37"/>
  <c r="E250" i="37"/>
  <c r="F253" i="37"/>
  <c r="G256" i="37"/>
  <c r="E244" i="37"/>
  <c r="F246" i="37"/>
  <c r="G257" i="37"/>
  <c r="F247" i="37"/>
  <c r="G258" i="37"/>
  <c r="E249" i="37"/>
  <c r="G255" i="37"/>
  <c r="G248" i="37"/>
  <c r="F261" i="37"/>
  <c r="H32" i="37"/>
  <c r="C52" i="37"/>
  <c r="C235" i="37" s="1"/>
  <c r="F38" i="49"/>
  <c r="D52" i="37"/>
  <c r="D227" i="37" s="1"/>
  <c r="H33" i="37"/>
  <c r="H42" i="37"/>
  <c r="H303" i="37" s="1"/>
  <c r="L36" i="48" s="1"/>
  <c r="H43" i="37"/>
  <c r="H46" i="37"/>
  <c r="H307" i="37" s="1"/>
  <c r="P36" i="48" s="1"/>
  <c r="H48" i="37"/>
  <c r="H309" i="37" s="1"/>
  <c r="R36" i="48" s="1"/>
  <c r="D116" i="37"/>
  <c r="D81" i="37"/>
  <c r="H61" i="37"/>
  <c r="C117" i="37"/>
  <c r="H62" i="37"/>
  <c r="C81" i="37"/>
  <c r="E117" i="37"/>
  <c r="E136" i="37" s="1"/>
  <c r="L38" i="49" s="1"/>
  <c r="E81" i="37"/>
  <c r="G117" i="37"/>
  <c r="G136" i="37" s="1"/>
  <c r="N38" i="49" s="1"/>
  <c r="G81" i="37"/>
  <c r="D118" i="37"/>
  <c r="H118" i="37" s="1"/>
  <c r="H63" i="37"/>
  <c r="C121" i="37"/>
  <c r="H121" i="37" s="1"/>
  <c r="H66" i="37"/>
  <c r="D122" i="37"/>
  <c r="H122" i="37" s="1"/>
  <c r="H67" i="37"/>
  <c r="C123" i="37"/>
  <c r="H123" i="37" s="1"/>
  <c r="H68" i="37"/>
  <c r="D124" i="37"/>
  <c r="H124" i="37" s="1"/>
  <c r="H69" i="37"/>
  <c r="C125" i="37"/>
  <c r="H125" i="37" s="1"/>
  <c r="C177" i="37" s="1"/>
  <c r="H70" i="37"/>
  <c r="D126" i="37"/>
  <c r="H126" i="37" s="1"/>
  <c r="H71" i="37"/>
  <c r="C129" i="37"/>
  <c r="H129" i="37" s="1"/>
  <c r="G181" i="37" s="1"/>
  <c r="H74" i="37"/>
  <c r="D130" i="37"/>
  <c r="H130" i="37" s="1"/>
  <c r="H75" i="37"/>
  <c r="C131" i="37"/>
  <c r="H131" i="37" s="1"/>
  <c r="F183" i="37" s="1"/>
  <c r="H76" i="37"/>
  <c r="D132" i="37"/>
  <c r="H132" i="37" s="1"/>
  <c r="H77" i="37"/>
  <c r="C133" i="37"/>
  <c r="H133" i="37" s="1"/>
  <c r="H78" i="37"/>
  <c r="D134" i="37"/>
  <c r="H134" i="37" s="1"/>
  <c r="H79" i="37"/>
  <c r="H14" i="38"/>
  <c r="F18" i="38"/>
  <c r="E252" i="38"/>
  <c r="E250" i="38"/>
  <c r="E253" i="38"/>
  <c r="F256" i="38"/>
  <c r="F247" i="38"/>
  <c r="F255" i="38"/>
  <c r="E247" i="38"/>
  <c r="F250" i="38"/>
  <c r="E256" i="38"/>
  <c r="F244" i="38"/>
  <c r="F245" i="38"/>
  <c r="F261" i="38"/>
  <c r="E243" i="38"/>
  <c r="F262" i="38"/>
  <c r="E246" i="38"/>
  <c r="E249" i="38"/>
  <c r="F257" i="38"/>
  <c r="F254" i="38"/>
  <c r="E225" i="38"/>
  <c r="E226" i="38"/>
  <c r="E219" i="38"/>
  <c r="E235" i="38"/>
  <c r="F229" i="38"/>
  <c r="F218" i="38"/>
  <c r="F226" i="38"/>
  <c r="F234" i="38"/>
  <c r="E220" i="38"/>
  <c r="F223" i="38"/>
  <c r="E236" i="38"/>
  <c r="E229" i="38"/>
  <c r="E230" i="38"/>
  <c r="E231" i="38"/>
  <c r="F225" i="38"/>
  <c r="F224" i="38"/>
  <c r="F232" i="38"/>
  <c r="F219" i="38"/>
  <c r="E232" i="38"/>
  <c r="F235" i="38"/>
  <c r="H32" i="38"/>
  <c r="D52" i="38"/>
  <c r="D234" i="38" s="1"/>
  <c r="C52" i="38"/>
  <c r="C253" i="38" s="1"/>
  <c r="H33" i="38"/>
  <c r="G52" i="38"/>
  <c r="G234" i="38" s="1"/>
  <c r="H36" i="38"/>
  <c r="H39" i="38"/>
  <c r="H42" i="38"/>
  <c r="H44" i="38"/>
  <c r="H46" i="38"/>
  <c r="H307" i="38" s="1"/>
  <c r="P37" i="48" s="1"/>
  <c r="H48" i="38"/>
  <c r="H309" i="38" s="1"/>
  <c r="R37" i="48" s="1"/>
  <c r="C116" i="38"/>
  <c r="H61" i="38"/>
  <c r="E116" i="38"/>
  <c r="E136" i="38" s="1"/>
  <c r="L39" i="49" s="1"/>
  <c r="E81" i="38"/>
  <c r="G116" i="38"/>
  <c r="G136" i="38" s="1"/>
  <c r="N39" i="49" s="1"/>
  <c r="G81" i="38"/>
  <c r="D117" i="38"/>
  <c r="H62" i="38"/>
  <c r="D81" i="38"/>
  <c r="F117" i="38"/>
  <c r="F81" i="38"/>
  <c r="C120" i="38"/>
  <c r="H120" i="38" s="1"/>
  <c r="H65" i="38"/>
  <c r="D121" i="38"/>
  <c r="H121" i="38" s="1"/>
  <c r="H66" i="38"/>
  <c r="C122" i="38"/>
  <c r="H122" i="38" s="1"/>
  <c r="F174" i="38" s="1"/>
  <c r="H67" i="38"/>
  <c r="D123" i="38"/>
  <c r="H123" i="38" s="1"/>
  <c r="H68" i="38"/>
  <c r="C124" i="38"/>
  <c r="H124" i="38" s="1"/>
  <c r="D176" i="38" s="1"/>
  <c r="H69" i="38"/>
  <c r="D125" i="38"/>
  <c r="H125" i="38" s="1"/>
  <c r="H70" i="38"/>
  <c r="C128" i="38"/>
  <c r="H128" i="38" s="1"/>
  <c r="H73" i="38"/>
  <c r="D129" i="38"/>
  <c r="H129" i="38" s="1"/>
  <c r="D181" i="38" s="1"/>
  <c r="H74" i="38"/>
  <c r="C130" i="38"/>
  <c r="H130" i="38" s="1"/>
  <c r="H75" i="38"/>
  <c r="D131" i="38"/>
  <c r="H131" i="38" s="1"/>
  <c r="H76" i="38"/>
  <c r="C132" i="38"/>
  <c r="H132" i="38" s="1"/>
  <c r="H77" i="38"/>
  <c r="D133" i="38"/>
  <c r="H133" i="38" s="1"/>
  <c r="H78" i="38"/>
  <c r="D135" i="38"/>
  <c r="H135" i="38" s="1"/>
  <c r="H80" i="38"/>
  <c r="H13" i="39"/>
  <c r="F18" i="39"/>
  <c r="E219" i="39"/>
  <c r="E232" i="39"/>
  <c r="F235" i="39"/>
  <c r="E225" i="39"/>
  <c r="F228" i="39"/>
  <c r="G231" i="39"/>
  <c r="F236" i="39"/>
  <c r="E234" i="39"/>
  <c r="F225" i="39"/>
  <c r="F233" i="39"/>
  <c r="G221" i="39"/>
  <c r="G229" i="39"/>
  <c r="G237" i="39"/>
  <c r="F219" i="39"/>
  <c r="F227" i="39"/>
  <c r="F220" i="39"/>
  <c r="E226" i="39"/>
  <c r="E230" i="39"/>
  <c r="F218" i="39"/>
  <c r="F222" i="39"/>
  <c r="F226" i="39"/>
  <c r="F230" i="39"/>
  <c r="F234" i="39"/>
  <c r="G218" i="39"/>
  <c r="E228" i="39"/>
  <c r="F231" i="39"/>
  <c r="G234" i="39"/>
  <c r="E221" i="39"/>
  <c r="F224" i="39"/>
  <c r="G227" i="39"/>
  <c r="E237" i="39"/>
  <c r="E259" i="39"/>
  <c r="E260" i="39"/>
  <c r="F250" i="39"/>
  <c r="F258" i="39"/>
  <c r="G243" i="39"/>
  <c r="F256" i="39"/>
  <c r="F249" i="39"/>
  <c r="E262" i="39"/>
  <c r="E252" i="39"/>
  <c r="G249" i="39"/>
  <c r="G257" i="39"/>
  <c r="E249" i="39"/>
  <c r="F260" i="39"/>
  <c r="F253" i="39"/>
  <c r="E258" i="39"/>
  <c r="E243" i="39"/>
  <c r="E244" i="39"/>
  <c r="G246" i="39"/>
  <c r="G250" i="39"/>
  <c r="G258" i="39"/>
  <c r="E245" i="39"/>
  <c r="G251" i="39"/>
  <c r="G244" i="39"/>
  <c r="F257" i="39"/>
  <c r="E251" i="39"/>
  <c r="F247" i="39"/>
  <c r="F255" i="39"/>
  <c r="G247" i="39"/>
  <c r="G255" i="39"/>
  <c r="G248" i="39"/>
  <c r="H32" i="39"/>
  <c r="C52" i="39"/>
  <c r="C261" i="39" s="1"/>
  <c r="H33" i="39"/>
  <c r="D52" i="39"/>
  <c r="D237" i="39" s="1"/>
  <c r="H39" i="39"/>
  <c r="H40" i="39"/>
  <c r="H42" i="39"/>
  <c r="H303" i="39" s="1"/>
  <c r="L38" i="48" s="1"/>
  <c r="H46" i="39"/>
  <c r="H307" i="39" s="1"/>
  <c r="P38" i="48" s="1"/>
  <c r="H48" i="39"/>
  <c r="H309" i="39" s="1"/>
  <c r="R38" i="48" s="1"/>
  <c r="H51" i="39"/>
  <c r="D116" i="39"/>
  <c r="H116" i="39" s="1"/>
  <c r="D81" i="39"/>
  <c r="H61" i="39"/>
  <c r="C117" i="39"/>
  <c r="H62" i="39"/>
  <c r="C81" i="39"/>
  <c r="G117" i="39"/>
  <c r="G136" i="39" s="1"/>
  <c r="N40" i="49" s="1"/>
  <c r="G81" i="39"/>
  <c r="D118" i="39"/>
  <c r="H118" i="39" s="1"/>
  <c r="C170" i="39" s="1"/>
  <c r="H63" i="39"/>
  <c r="H64" i="39"/>
  <c r="C119" i="39"/>
  <c r="H119" i="39" s="1"/>
  <c r="G171" i="39" s="1"/>
  <c r="H65" i="39"/>
  <c r="D120" i="39"/>
  <c r="H120" i="39" s="1"/>
  <c r="D122" i="39"/>
  <c r="H122" i="39" s="1"/>
  <c r="H67" i="39"/>
  <c r="C123" i="39"/>
  <c r="H123" i="39" s="1"/>
  <c r="H68" i="39"/>
  <c r="D124" i="39"/>
  <c r="H124" i="39" s="1"/>
  <c r="H69" i="39"/>
  <c r="C125" i="39"/>
  <c r="H125" i="39" s="1"/>
  <c r="F177" i="39" s="1"/>
  <c r="H70" i="39"/>
  <c r="D126" i="39"/>
  <c r="H126" i="39" s="1"/>
  <c r="H71" i="39"/>
  <c r="C127" i="39"/>
  <c r="H127" i="39" s="1"/>
  <c r="E179" i="39" s="1"/>
  <c r="H72" i="39"/>
  <c r="D128" i="39"/>
  <c r="H128" i="39" s="1"/>
  <c r="H73" i="39"/>
  <c r="C129" i="39"/>
  <c r="H129" i="39" s="1"/>
  <c r="H74" i="39"/>
  <c r="D130" i="39"/>
  <c r="H130" i="39" s="1"/>
  <c r="H75" i="39"/>
  <c r="C131" i="39"/>
  <c r="H131" i="39" s="1"/>
  <c r="H76" i="39"/>
  <c r="D132" i="39"/>
  <c r="H132" i="39" s="1"/>
  <c r="H77" i="39"/>
  <c r="C133" i="39"/>
  <c r="H133" i="39" s="1"/>
  <c r="H78" i="39"/>
  <c r="D134" i="39"/>
  <c r="H134" i="39" s="1"/>
  <c r="H79" i="39"/>
  <c r="C135" i="39"/>
  <c r="H135" i="39" s="1"/>
  <c r="H80" i="39"/>
  <c r="H18" i="40"/>
  <c r="H86" i="40"/>
  <c r="E244" i="40"/>
  <c r="E260" i="40"/>
  <c r="E257" i="40"/>
  <c r="D257" i="40"/>
  <c r="D254" i="40"/>
  <c r="F243" i="40"/>
  <c r="F259" i="40"/>
  <c r="F244" i="40"/>
  <c r="F260" i="40"/>
  <c r="D251" i="40"/>
  <c r="E254" i="40"/>
  <c r="F257" i="40"/>
  <c r="D244" i="40"/>
  <c r="E247" i="40"/>
  <c r="F250" i="40"/>
  <c r="D260" i="40"/>
  <c r="E248" i="40"/>
  <c r="E245" i="40"/>
  <c r="E261" i="40"/>
  <c r="D253" i="40"/>
  <c r="D250" i="40"/>
  <c r="F255" i="40"/>
  <c r="F256" i="40"/>
  <c r="F245" i="40"/>
  <c r="D255" i="40"/>
  <c r="E258" i="40"/>
  <c r="F261" i="40"/>
  <c r="D248" i="40"/>
  <c r="E251" i="40"/>
  <c r="F254" i="40"/>
  <c r="C52" i="40"/>
  <c r="C253" i="40" s="1"/>
  <c r="H33" i="40"/>
  <c r="G52" i="40"/>
  <c r="G227" i="40" s="1"/>
  <c r="H39" i="40"/>
  <c r="H300" i="40" s="1"/>
  <c r="I39" i="48" s="1"/>
  <c r="H41" i="40"/>
  <c r="H42" i="40"/>
  <c r="H303" i="40" s="1"/>
  <c r="L39" i="48" s="1"/>
  <c r="H43" i="40"/>
  <c r="H46" i="40"/>
  <c r="H307" i="40" s="1"/>
  <c r="P39" i="48" s="1"/>
  <c r="H51" i="40"/>
  <c r="C116" i="40"/>
  <c r="C81" i="40"/>
  <c r="H61" i="40"/>
  <c r="E116" i="40"/>
  <c r="E136" i="40" s="1"/>
  <c r="E81" i="40"/>
  <c r="D117" i="40"/>
  <c r="H62" i="40"/>
  <c r="D81" i="40"/>
  <c r="F117" i="40"/>
  <c r="F136" i="40" s="1"/>
  <c r="M41" i="49" s="1"/>
  <c r="F81" i="40"/>
  <c r="C118" i="40"/>
  <c r="H118" i="40" s="1"/>
  <c r="H63" i="40"/>
  <c r="D119" i="40"/>
  <c r="H119" i="40" s="1"/>
  <c r="H64" i="40"/>
  <c r="C120" i="40"/>
  <c r="H120" i="40" s="1"/>
  <c r="D172" i="40" s="1"/>
  <c r="H65" i="40"/>
  <c r="C122" i="40"/>
  <c r="H122" i="40" s="1"/>
  <c r="H67" i="40"/>
  <c r="D123" i="40"/>
  <c r="H123" i="40" s="1"/>
  <c r="H68" i="40"/>
  <c r="D125" i="40"/>
  <c r="H125" i="40" s="1"/>
  <c r="H70" i="40"/>
  <c r="C126" i="40"/>
  <c r="H126" i="40" s="1"/>
  <c r="H71" i="40"/>
  <c r="D127" i="40"/>
  <c r="H127" i="40" s="1"/>
  <c r="H72" i="40"/>
  <c r="C128" i="40"/>
  <c r="H128" i="40" s="1"/>
  <c r="D180" i="40" s="1"/>
  <c r="H73" i="40"/>
  <c r="D129" i="40"/>
  <c r="H129" i="40" s="1"/>
  <c r="H74" i="40"/>
  <c r="C130" i="40"/>
  <c r="H130" i="40" s="1"/>
  <c r="H75" i="40"/>
  <c r="D131" i="40"/>
  <c r="H131" i="40" s="1"/>
  <c r="H76" i="40"/>
  <c r="C132" i="40"/>
  <c r="H132" i="40" s="1"/>
  <c r="D184" i="40" s="1"/>
  <c r="H77" i="40"/>
  <c r="D133" i="40"/>
  <c r="H133" i="40" s="1"/>
  <c r="H78" i="40"/>
  <c r="C134" i="40"/>
  <c r="H134" i="40" s="1"/>
  <c r="H79" i="40"/>
  <c r="D135" i="40"/>
  <c r="H135" i="40" s="1"/>
  <c r="H80" i="40"/>
  <c r="F18" i="41"/>
  <c r="H13" i="41"/>
  <c r="E219" i="41"/>
  <c r="E235" i="41"/>
  <c r="E218" i="41"/>
  <c r="E234" i="41"/>
  <c r="E229" i="41"/>
  <c r="E228" i="41"/>
  <c r="E231" i="41"/>
  <c r="E230" i="41"/>
  <c r="E233" i="41"/>
  <c r="E232" i="41"/>
  <c r="H32" i="41"/>
  <c r="C52" i="41"/>
  <c r="C219" i="41" s="1"/>
  <c r="G52" i="41"/>
  <c r="G218" i="41" s="1"/>
  <c r="H51" i="41"/>
  <c r="H48" i="41"/>
  <c r="H309" i="41" s="1"/>
  <c r="R40" i="48" s="1"/>
  <c r="H46" i="41"/>
  <c r="H307" i="41" s="1"/>
  <c r="P40" i="48" s="1"/>
  <c r="H42" i="41"/>
  <c r="H303" i="41" s="1"/>
  <c r="L40" i="48" s="1"/>
  <c r="H41" i="41"/>
  <c r="H39" i="41"/>
  <c r="H300" i="41" s="1"/>
  <c r="I40" i="48" s="1"/>
  <c r="H38" i="41"/>
  <c r="H37" i="41"/>
  <c r="F52" i="41"/>
  <c r="F231" i="41" s="1"/>
  <c r="H33" i="41"/>
  <c r="D52" i="41"/>
  <c r="D220" i="41" s="1"/>
  <c r="D116" i="41"/>
  <c r="H61" i="41"/>
  <c r="D81" i="41"/>
  <c r="F116" i="41"/>
  <c r="F136" i="41" s="1"/>
  <c r="M42" i="49" s="1"/>
  <c r="F81" i="41"/>
  <c r="C117" i="41"/>
  <c r="C81" i="41"/>
  <c r="H62" i="41"/>
  <c r="E117" i="41"/>
  <c r="E136" i="41" s="1"/>
  <c r="L42" i="49" s="1"/>
  <c r="E81" i="41"/>
  <c r="C119" i="41"/>
  <c r="H119" i="41" s="1"/>
  <c r="H64" i="41"/>
  <c r="D120" i="41"/>
  <c r="H120" i="41" s="1"/>
  <c r="H65" i="41"/>
  <c r="C121" i="41"/>
  <c r="H121" i="41" s="1"/>
  <c r="H66" i="41"/>
  <c r="D122" i="41"/>
  <c r="H122" i="41" s="1"/>
  <c r="H67" i="41"/>
  <c r="C123" i="41"/>
  <c r="H123" i="41" s="1"/>
  <c r="F175" i="41" s="1"/>
  <c r="H68" i="41"/>
  <c r="D124" i="41"/>
  <c r="H124" i="41" s="1"/>
  <c r="H69" i="41"/>
  <c r="D126" i="41"/>
  <c r="H126" i="41" s="1"/>
  <c r="H71" i="41"/>
  <c r="C127" i="41"/>
  <c r="H127" i="41" s="1"/>
  <c r="H72" i="41"/>
  <c r="D128" i="41"/>
  <c r="H128" i="41" s="1"/>
  <c r="H73" i="41"/>
  <c r="C129" i="41"/>
  <c r="H129" i="41" s="1"/>
  <c r="H74" i="41"/>
  <c r="D130" i="41"/>
  <c r="H130" i="41" s="1"/>
  <c r="H75" i="41"/>
  <c r="C131" i="41"/>
  <c r="H131" i="41" s="1"/>
  <c r="H76" i="41"/>
  <c r="D132" i="41"/>
  <c r="H132" i="41" s="1"/>
  <c r="H77" i="41"/>
  <c r="C133" i="41"/>
  <c r="H133" i="41" s="1"/>
  <c r="H78" i="41"/>
  <c r="C135" i="41"/>
  <c r="H135" i="41" s="1"/>
  <c r="H80" i="41"/>
  <c r="H14" i="25"/>
  <c r="H86" i="25" s="1"/>
  <c r="F18" i="25"/>
  <c r="F257" i="25"/>
  <c r="F243" i="25"/>
  <c r="F259" i="25"/>
  <c r="E250" i="25"/>
  <c r="E252" i="25"/>
  <c r="F250" i="25"/>
  <c r="E258" i="25"/>
  <c r="E256" i="25"/>
  <c r="F253" i="25"/>
  <c r="F255" i="25"/>
  <c r="E261" i="25"/>
  <c r="F260" i="25"/>
  <c r="F254" i="25"/>
  <c r="E259" i="25"/>
  <c r="E247" i="25"/>
  <c r="F248" i="25"/>
  <c r="E248" i="25"/>
  <c r="F245" i="25"/>
  <c r="E245" i="25"/>
  <c r="E260" i="25"/>
  <c r="E253" i="25"/>
  <c r="E246" i="25"/>
  <c r="F223" i="25"/>
  <c r="F231" i="25"/>
  <c r="F225" i="25"/>
  <c r="F233" i="25"/>
  <c r="E219" i="25"/>
  <c r="E229" i="25"/>
  <c r="E231" i="25"/>
  <c r="E222" i="25"/>
  <c r="E228" i="25"/>
  <c r="F220" i="25"/>
  <c r="F228" i="25"/>
  <c r="F236" i="25"/>
  <c r="F218" i="25"/>
  <c r="F226" i="25"/>
  <c r="F234" i="25"/>
  <c r="E226" i="25"/>
  <c r="E235" i="25"/>
  <c r="E237" i="25"/>
  <c r="E223" i="25"/>
  <c r="E225" i="25"/>
  <c r="E236" i="25"/>
  <c r="H32" i="25"/>
  <c r="D52" i="25"/>
  <c r="D227" i="25" s="1"/>
  <c r="C52" i="25"/>
  <c r="C231" i="25" s="1"/>
  <c r="H33" i="25"/>
  <c r="H39" i="25"/>
  <c r="H300" i="25" s="1"/>
  <c r="I18" i="48" s="1"/>
  <c r="H41" i="25"/>
  <c r="H42" i="25"/>
  <c r="H303" i="25" s="1"/>
  <c r="L18" i="48" s="1"/>
  <c r="H44" i="25"/>
  <c r="H46" i="25"/>
  <c r="H307" i="25" s="1"/>
  <c r="P18" i="48" s="1"/>
  <c r="H48" i="25"/>
  <c r="H309" i="25" s="1"/>
  <c r="R18" i="48" s="1"/>
  <c r="H51" i="25"/>
  <c r="C116" i="25"/>
  <c r="H61" i="25"/>
  <c r="C81" i="25"/>
  <c r="E116" i="25"/>
  <c r="E136" i="25" s="1"/>
  <c r="L20" i="49" s="1"/>
  <c r="E81" i="25"/>
  <c r="G116" i="25"/>
  <c r="G136" i="25" s="1"/>
  <c r="N20" i="49" s="1"/>
  <c r="G81" i="25"/>
  <c r="D117" i="25"/>
  <c r="D81" i="25"/>
  <c r="H62" i="25"/>
  <c r="F117" i="25"/>
  <c r="F136" i="25" s="1"/>
  <c r="F81" i="25"/>
  <c r="D119" i="25"/>
  <c r="H119" i="25" s="1"/>
  <c r="H64" i="25"/>
  <c r="C120" i="25"/>
  <c r="H120" i="25" s="1"/>
  <c r="H65" i="25"/>
  <c r="D121" i="25"/>
  <c r="H121" i="25" s="1"/>
  <c r="H66" i="25"/>
  <c r="C122" i="25"/>
  <c r="H122" i="25" s="1"/>
  <c r="H67" i="25"/>
  <c r="D123" i="25"/>
  <c r="H123" i="25" s="1"/>
  <c r="H68" i="25"/>
  <c r="C124" i="25"/>
  <c r="H124" i="25" s="1"/>
  <c r="H69" i="25"/>
  <c r="D125" i="25"/>
  <c r="H125" i="25" s="1"/>
  <c r="H70" i="25"/>
  <c r="C126" i="25"/>
  <c r="H126" i="25" s="1"/>
  <c r="H71" i="25"/>
  <c r="C128" i="25"/>
  <c r="H128" i="25" s="1"/>
  <c r="E180" i="25" s="1"/>
  <c r="H73" i="25"/>
  <c r="D129" i="25"/>
  <c r="H129" i="25" s="1"/>
  <c r="H74" i="25"/>
  <c r="C130" i="25"/>
  <c r="H130" i="25" s="1"/>
  <c r="H75" i="25"/>
  <c r="D131" i="25"/>
  <c r="H131" i="25" s="1"/>
  <c r="H76" i="25"/>
  <c r="C132" i="25"/>
  <c r="H132" i="25" s="1"/>
  <c r="H77" i="25"/>
  <c r="D133" i="25"/>
  <c r="H133" i="25" s="1"/>
  <c r="H78" i="25"/>
  <c r="F18" i="17"/>
  <c r="H13" i="17"/>
  <c r="F22" i="49"/>
  <c r="F105" i="49" s="1"/>
  <c r="F136" i="37"/>
  <c r="M38" i="49" s="1"/>
  <c r="G136" i="40"/>
  <c r="N41" i="49" s="1"/>
  <c r="H50" i="41"/>
  <c r="H49" i="41"/>
  <c r="H45" i="41"/>
  <c r="H44" i="41"/>
  <c r="H43" i="41"/>
  <c r="H40" i="41"/>
  <c r="H35" i="41"/>
  <c r="H34" i="41"/>
  <c r="H34" i="25"/>
  <c r="H35" i="25"/>
  <c r="H36" i="25"/>
  <c r="H38" i="25"/>
  <c r="H40" i="25"/>
  <c r="H43" i="25"/>
  <c r="H47" i="25"/>
  <c r="H49" i="25"/>
  <c r="H50" i="25"/>
  <c r="F226" i="17"/>
  <c r="F236" i="17"/>
  <c r="D225" i="17"/>
  <c r="G230" i="17"/>
  <c r="G228" i="17"/>
  <c r="E231" i="17"/>
  <c r="F237" i="17"/>
  <c r="D222" i="17"/>
  <c r="E219" i="17"/>
  <c r="D227" i="17"/>
  <c r="D237" i="17"/>
  <c r="G223" i="17"/>
  <c r="G220" i="17"/>
  <c r="E223" i="17"/>
  <c r="D228" i="17"/>
  <c r="D234" i="17"/>
  <c r="F223" i="17"/>
  <c r="E230" i="17"/>
  <c r="E233" i="17"/>
  <c r="F234" i="17"/>
  <c r="D223" i="17"/>
  <c r="D233" i="17"/>
  <c r="G219" i="17"/>
  <c r="E224" i="17"/>
  <c r="G225" i="17"/>
  <c r="D224" i="17"/>
  <c r="D230" i="17"/>
  <c r="F219" i="17"/>
  <c r="G232" i="17"/>
  <c r="E235" i="17"/>
  <c r="D235" i="17"/>
  <c r="F224" i="17"/>
  <c r="G231" i="17"/>
  <c r="G218" i="17"/>
  <c r="G236" i="17"/>
  <c r="D236" i="17"/>
  <c r="F225" i="17"/>
  <c r="F231" i="17"/>
  <c r="G224" i="17"/>
  <c r="E220" i="25"/>
  <c r="E232" i="25"/>
  <c r="E218" i="25"/>
  <c r="F230" i="25"/>
  <c r="F224" i="25"/>
  <c r="E233" i="25"/>
  <c r="E224" i="25"/>
  <c r="F237" i="25"/>
  <c r="F221" i="25"/>
  <c r="F227" i="25"/>
  <c r="E254" i="25"/>
  <c r="F244" i="25"/>
  <c r="E257" i="25"/>
  <c r="E251" i="25"/>
  <c r="F258" i="25"/>
  <c r="F256" i="25"/>
  <c r="E262" i="25"/>
  <c r="E251" i="38"/>
  <c r="F249" i="38"/>
  <c r="E262" i="38"/>
  <c r="E248" i="38"/>
  <c r="F253" i="38"/>
  <c r="E257" i="38"/>
  <c r="F227" i="38"/>
  <c r="F228" i="38"/>
  <c r="F233" i="38"/>
  <c r="E223" i="38"/>
  <c r="E237" i="38"/>
  <c r="E228" i="38"/>
  <c r="F230" i="38"/>
  <c r="F237" i="38"/>
  <c r="E234" i="38"/>
  <c r="E233" i="38"/>
  <c r="E259" i="40"/>
  <c r="F246" i="40"/>
  <c r="F253" i="40"/>
  <c r="D247" i="40"/>
  <c r="F248" i="40"/>
  <c r="F247" i="40"/>
  <c r="D261" i="40"/>
  <c r="E253" i="40"/>
  <c r="E255" i="40"/>
  <c r="E262" i="40"/>
  <c r="F249" i="40"/>
  <c r="D243" i="40"/>
  <c r="F252" i="40"/>
  <c r="F251" i="40"/>
  <c r="D262" i="40"/>
  <c r="D249" i="40"/>
  <c r="E252" i="40"/>
  <c r="E224" i="41"/>
  <c r="E225" i="41"/>
  <c r="E220" i="41"/>
  <c r="E221" i="41"/>
  <c r="F105" i="44"/>
  <c r="G101" i="44"/>
  <c r="F261" i="39"/>
  <c r="F245" i="39"/>
  <c r="F259" i="39"/>
  <c r="F243" i="39"/>
  <c r="G260" i="39"/>
  <c r="G262" i="39"/>
  <c r="E256" i="39"/>
  <c r="G256" i="39"/>
  <c r="F252" i="39"/>
  <c r="G261" i="39"/>
  <c r="G245" i="39"/>
  <c r="E246" i="39"/>
  <c r="E253" i="39"/>
  <c r="F246" i="39"/>
  <c r="F249" i="25"/>
  <c r="G235" i="39"/>
  <c r="E229" i="39"/>
  <c r="E236" i="39"/>
  <c r="F223" i="39"/>
  <c r="G232" i="39"/>
  <c r="G224" i="39"/>
  <c r="E227" i="39"/>
  <c r="E255" i="38"/>
  <c r="F259" i="38"/>
  <c r="F243" i="38"/>
  <c r="E245" i="38"/>
  <c r="E260" i="38"/>
  <c r="F228" i="37"/>
  <c r="F235" i="37"/>
  <c r="G222" i="37"/>
  <c r="G225" i="37"/>
  <c r="G224" i="37"/>
  <c r="E223" i="37"/>
  <c r="E258" i="37"/>
  <c r="F245" i="37"/>
  <c r="F252" i="37"/>
  <c r="F232" i="37"/>
  <c r="G226" i="37"/>
  <c r="F262" i="37"/>
  <c r="F234" i="37"/>
  <c r="G222" i="39"/>
  <c r="G233" i="39"/>
  <c r="F237" i="39"/>
  <c r="F221" i="39"/>
  <c r="E247" i="37"/>
  <c r="H128" i="20"/>
  <c r="H72" i="25"/>
  <c r="H79" i="25"/>
  <c r="H80" i="37"/>
  <c r="C81" i="38"/>
  <c r="H63" i="38"/>
  <c r="F81" i="39"/>
  <c r="H66" i="39"/>
  <c r="E81" i="39"/>
  <c r="G81" i="40"/>
  <c r="H69" i="40"/>
  <c r="H63" i="41"/>
  <c r="H70" i="41"/>
  <c r="H66" i="40"/>
  <c r="G136" i="6"/>
  <c r="N7" i="49" s="1"/>
  <c r="H18" i="23"/>
  <c r="H128" i="37"/>
  <c r="H120" i="37"/>
  <c r="H134" i="12"/>
  <c r="H128" i="24"/>
  <c r="H134" i="35"/>
  <c r="H118" i="35"/>
  <c r="H127" i="38"/>
  <c r="H119" i="38"/>
  <c r="C109" i="44"/>
  <c r="E110" i="44"/>
  <c r="G109" i="44"/>
  <c r="H65" i="6"/>
  <c r="D81" i="6"/>
  <c r="H73" i="6"/>
  <c r="F109" i="44"/>
  <c r="H134" i="41"/>
  <c r="E230" i="37"/>
  <c r="E227" i="37"/>
  <c r="E243" i="37"/>
  <c r="E251" i="37"/>
  <c r="E259" i="37"/>
  <c r="E248" i="37"/>
  <c r="E256" i="37"/>
  <c r="G220" i="37"/>
  <c r="F225" i="37"/>
  <c r="G236" i="37"/>
  <c r="G221" i="37"/>
  <c r="F226" i="37"/>
  <c r="G237" i="37"/>
  <c r="G245" i="37"/>
  <c r="F250" i="37"/>
  <c r="G253" i="37"/>
  <c r="F258" i="37"/>
  <c r="G261" i="37"/>
  <c r="F243" i="37"/>
  <c r="G246" i="37"/>
  <c r="F251" i="37"/>
  <c r="G254" i="37"/>
  <c r="F259" i="37"/>
  <c r="G262" i="37"/>
  <c r="G218" i="37"/>
  <c r="E228" i="37"/>
  <c r="F231" i="37"/>
  <c r="G234" i="37"/>
  <c r="E221" i="37"/>
  <c r="F224" i="37"/>
  <c r="G227" i="37"/>
  <c r="E237" i="37"/>
  <c r="G243" i="37"/>
  <c r="E245" i="37"/>
  <c r="F248" i="37"/>
  <c r="G251" i="37"/>
  <c r="E253" i="37"/>
  <c r="F256" i="37"/>
  <c r="G259" i="37"/>
  <c r="E261" i="37"/>
  <c r="G244" i="37"/>
  <c r="E246" i="37"/>
  <c r="F249" i="37"/>
  <c r="G252" i="37"/>
  <c r="E254" i="37"/>
  <c r="F257" i="37"/>
  <c r="G260" i="37"/>
  <c r="E262" i="37"/>
  <c r="H69" i="6"/>
  <c r="B30" i="49"/>
  <c r="C32" i="49"/>
  <c r="D32" i="49"/>
  <c r="E227" i="32"/>
  <c r="D35" i="49"/>
  <c r="E222" i="34"/>
  <c r="E234" i="34"/>
  <c r="E219" i="34"/>
  <c r="E227" i="34"/>
  <c r="E235" i="34"/>
  <c r="E243" i="34"/>
  <c r="E251" i="34"/>
  <c r="E259" i="34"/>
  <c r="E244" i="34"/>
  <c r="E252" i="34"/>
  <c r="E260" i="34"/>
  <c r="E224" i="34"/>
  <c r="E232" i="34"/>
  <c r="E225" i="34"/>
  <c r="E233" i="34"/>
  <c r="E249" i="34"/>
  <c r="E257" i="34"/>
  <c r="E250" i="34"/>
  <c r="E258" i="34"/>
  <c r="E35" i="49"/>
  <c r="F225" i="34"/>
  <c r="F229" i="34"/>
  <c r="F237" i="34"/>
  <c r="F222" i="34"/>
  <c r="F230" i="34"/>
  <c r="F246" i="34"/>
  <c r="F254" i="34"/>
  <c r="F262" i="34"/>
  <c r="F247" i="34"/>
  <c r="F255" i="34"/>
  <c r="F219" i="34"/>
  <c r="F227" i="34"/>
  <c r="F235" i="34"/>
  <c r="F220" i="34"/>
  <c r="F228" i="34"/>
  <c r="F236" i="34"/>
  <c r="F244" i="34"/>
  <c r="F252" i="34"/>
  <c r="F260" i="34"/>
  <c r="F245" i="34"/>
  <c r="F253" i="34"/>
  <c r="F261" i="34"/>
  <c r="B39" i="49"/>
  <c r="D40" i="49"/>
  <c r="E218" i="39"/>
  <c r="E231" i="39"/>
  <c r="E222" i="39"/>
  <c r="E235" i="39"/>
  <c r="E224" i="39"/>
  <c r="E233" i="39"/>
  <c r="B41" i="49"/>
  <c r="D42" i="49"/>
  <c r="H41" i="6"/>
  <c r="H61" i="6"/>
  <c r="C81" i="6"/>
  <c r="H80" i="6"/>
  <c r="C135" i="6"/>
  <c r="H135" i="6" s="1"/>
  <c r="H76" i="6"/>
  <c r="C131" i="6"/>
  <c r="D132" i="6"/>
  <c r="D136" i="6" s="1"/>
  <c r="K7" i="49" s="1"/>
  <c r="E109" i="44"/>
  <c r="E132" i="6"/>
  <c r="E136" i="6" s="1"/>
  <c r="L7" i="49" s="1"/>
  <c r="H190" i="12"/>
  <c r="H120" i="6"/>
  <c r="H39" i="24"/>
  <c r="H46" i="24"/>
  <c r="E136" i="19"/>
  <c r="L17" i="49" s="1"/>
  <c r="H120" i="30"/>
  <c r="E136" i="35"/>
  <c r="L36" i="49" s="1"/>
  <c r="E136" i="39"/>
  <c r="L40" i="49" s="1"/>
  <c r="G136" i="41"/>
  <c r="F136" i="17"/>
  <c r="M15" i="49" s="1"/>
  <c r="F136" i="26"/>
  <c r="H121" i="32"/>
  <c r="G136" i="34"/>
  <c r="N35" i="49" s="1"/>
  <c r="H133" i="12"/>
  <c r="H118" i="6"/>
  <c r="E249" i="31"/>
  <c r="E261" i="31"/>
  <c r="E259" i="31"/>
  <c r="E254" i="31"/>
  <c r="E251" i="31"/>
  <c r="E262" i="31"/>
  <c r="E260" i="31"/>
  <c r="E255" i="31"/>
  <c r="E245" i="31"/>
  <c r="E252" i="31"/>
  <c r="E247" i="31"/>
  <c r="E253" i="31"/>
  <c r="E246" i="31"/>
  <c r="E256" i="31"/>
  <c r="E243" i="31"/>
  <c r="E250" i="31"/>
  <c r="E248" i="31"/>
  <c r="E244" i="31"/>
  <c r="E258" i="31"/>
  <c r="E257" i="31"/>
  <c r="H125" i="15"/>
  <c r="F136" i="24"/>
  <c r="M26" i="49" s="1"/>
  <c r="E247" i="21"/>
  <c r="F250" i="21"/>
  <c r="F243" i="21"/>
  <c r="E256" i="21"/>
  <c r="F259" i="21"/>
  <c r="F244" i="21"/>
  <c r="E257" i="21"/>
  <c r="F260" i="21"/>
  <c r="E250" i="21"/>
  <c r="F253" i="21"/>
  <c r="E243" i="21"/>
  <c r="F246" i="21"/>
  <c r="E259" i="21"/>
  <c r="F262" i="21"/>
  <c r="E252" i="21"/>
  <c r="F255" i="21"/>
  <c r="E245" i="21"/>
  <c r="F248" i="21"/>
  <c r="E261" i="21"/>
  <c r="E254" i="21"/>
  <c r="F257" i="21"/>
  <c r="E255" i="21"/>
  <c r="F258" i="21"/>
  <c r="E248" i="21"/>
  <c r="F251" i="21"/>
  <c r="E249" i="21"/>
  <c r="F252" i="21"/>
  <c r="F245" i="21"/>
  <c r="E258" i="21"/>
  <c r="F261" i="21"/>
  <c r="E251" i="21"/>
  <c r="F254" i="21"/>
  <c r="E244" i="21"/>
  <c r="F247" i="21"/>
  <c r="E260" i="21"/>
  <c r="E253" i="21"/>
  <c r="F256" i="21"/>
  <c r="E246" i="21"/>
  <c r="F249" i="21"/>
  <c r="E262" i="21"/>
  <c r="H81" i="44"/>
  <c r="H133" i="14"/>
  <c r="H64" i="6"/>
  <c r="H122" i="11"/>
  <c r="H130" i="18"/>
  <c r="C112" i="44"/>
  <c r="H119" i="9"/>
  <c r="H123" i="9"/>
  <c r="H119" i="12"/>
  <c r="H125" i="26"/>
  <c r="H119" i="32"/>
  <c r="E136" i="34"/>
  <c r="H70" i="6"/>
  <c r="H129" i="21"/>
  <c r="H86" i="44"/>
  <c r="H85" i="44"/>
  <c r="D89" i="44"/>
  <c r="E89" i="44"/>
  <c r="H76" i="44"/>
  <c r="E252" i="17"/>
  <c r="G249" i="17"/>
  <c r="F256" i="17"/>
  <c r="D248" i="17"/>
  <c r="F259" i="17"/>
  <c r="G261" i="17"/>
  <c r="G243" i="17"/>
  <c r="G256" i="17"/>
  <c r="F253" i="17"/>
  <c r="D245" i="17"/>
  <c r="E260" i="17"/>
  <c r="G257" i="17"/>
  <c r="F244" i="17"/>
  <c r="D255" i="17"/>
  <c r="F247" i="17"/>
  <c r="G250" i="17"/>
  <c r="E249" i="17"/>
  <c r="G244" i="17"/>
  <c r="D262" i="17"/>
  <c r="F254" i="17"/>
  <c r="F248" i="17"/>
  <c r="D259" i="17"/>
  <c r="F251" i="17"/>
  <c r="E248" i="17"/>
  <c r="G245" i="17"/>
  <c r="G248" i="17"/>
  <c r="F245" i="17"/>
  <c r="F258" i="17"/>
  <c r="E244" i="17"/>
  <c r="D247" i="17"/>
  <c r="D260" i="17"/>
  <c r="E256" i="17"/>
  <c r="G253" i="17"/>
  <c r="G255" i="17"/>
  <c r="D254" i="17"/>
  <c r="F246" i="17"/>
  <c r="D257" i="17"/>
  <c r="G262" i="17"/>
  <c r="E261" i="17"/>
  <c r="G260" i="17"/>
  <c r="D251" i="17"/>
  <c r="F243" i="17"/>
  <c r="E254" i="17"/>
  <c r="E251" i="17"/>
  <c r="G259" i="17"/>
  <c r="D258" i="17"/>
  <c r="F250" i="17"/>
  <c r="D261" i="17"/>
  <c r="E250" i="17"/>
  <c r="E247" i="17"/>
  <c r="F260" i="17"/>
  <c r="D252" i="17"/>
  <c r="E262" i="17"/>
  <c r="E259" i="17"/>
  <c r="G247" i="17"/>
  <c r="D246" i="17"/>
  <c r="F257" i="17"/>
  <c r="D249" i="17"/>
  <c r="E258" i="17"/>
  <c r="G246" i="17"/>
  <c r="E255" i="17"/>
  <c r="E245" i="17"/>
  <c r="D243" i="17"/>
  <c r="D256" i="17"/>
  <c r="G258" i="17"/>
  <c r="E257" i="17"/>
  <c r="G251" i="17"/>
  <c r="D250" i="17"/>
  <c r="F261" i="17"/>
  <c r="D253" i="17"/>
  <c r="G254" i="17"/>
  <c r="E253" i="17"/>
  <c r="F252" i="17"/>
  <c r="D244" i="17"/>
  <c r="F255" i="17"/>
  <c r="E246" i="17"/>
  <c r="E243" i="17"/>
  <c r="G252" i="17"/>
  <c r="F249" i="17"/>
  <c r="F262" i="17"/>
  <c r="D40" i="46"/>
  <c r="H124" i="9" l="1"/>
  <c r="H132" i="9"/>
  <c r="E184" i="9" s="1"/>
  <c r="H135" i="9"/>
  <c r="F187" i="9" s="1"/>
  <c r="H120" i="9"/>
  <c r="G172" i="9" s="1"/>
  <c r="L6" i="48"/>
  <c r="J303" i="9"/>
  <c r="R6" i="48"/>
  <c r="J309" i="9"/>
  <c r="G178" i="30"/>
  <c r="D174" i="6"/>
  <c r="D186" i="31"/>
  <c r="F170" i="41"/>
  <c r="E177" i="25"/>
  <c r="D185" i="23"/>
  <c r="L8" i="48"/>
  <c r="P8" i="48"/>
  <c r="R8" i="48"/>
  <c r="E176" i="40"/>
  <c r="C230" i="17"/>
  <c r="H230" i="17" s="1"/>
  <c r="C256" i="17"/>
  <c r="H256" i="17" s="1"/>
  <c r="G176" i="40"/>
  <c r="C177" i="11"/>
  <c r="C250" i="17"/>
  <c r="H250" i="17" s="1"/>
  <c r="C262" i="17"/>
  <c r="H262" i="17" s="1"/>
  <c r="C181" i="27"/>
  <c r="G182" i="30"/>
  <c r="C252" i="20"/>
  <c r="E181" i="27"/>
  <c r="C225" i="33"/>
  <c r="C229" i="22"/>
  <c r="C229" i="17"/>
  <c r="H229" i="17" s="1"/>
  <c r="C225" i="17"/>
  <c r="H225" i="17" s="1"/>
  <c r="C177" i="34"/>
  <c r="E173" i="40"/>
  <c r="E170" i="38"/>
  <c r="C255" i="31"/>
  <c r="E187" i="20"/>
  <c r="D262" i="29"/>
  <c r="C171" i="30"/>
  <c r="F174" i="22"/>
  <c r="F187" i="20"/>
  <c r="C170" i="12"/>
  <c r="G220" i="11"/>
  <c r="G173" i="6"/>
  <c r="G227" i="25"/>
  <c r="G235" i="25"/>
  <c r="D179" i="29"/>
  <c r="G186" i="34"/>
  <c r="F179" i="6"/>
  <c r="C222" i="22"/>
  <c r="C233" i="22"/>
  <c r="C184" i="27"/>
  <c r="C256" i="22"/>
  <c r="C230" i="33"/>
  <c r="E180" i="21"/>
  <c r="C187" i="25"/>
  <c r="C186" i="26"/>
  <c r="C173" i="38"/>
  <c r="G180" i="30"/>
  <c r="G185" i="23"/>
  <c r="D178" i="39"/>
  <c r="D181" i="27"/>
  <c r="G169" i="35"/>
  <c r="F182" i="34"/>
  <c r="G224" i="25"/>
  <c r="G180" i="23"/>
  <c r="G234" i="10"/>
  <c r="C248" i="20"/>
  <c r="D178" i="34"/>
  <c r="D177" i="29"/>
  <c r="C181" i="28"/>
  <c r="D177" i="28"/>
  <c r="C172" i="38"/>
  <c r="E180" i="28"/>
  <c r="D178" i="27"/>
  <c r="G183" i="21"/>
  <c r="D182" i="6"/>
  <c r="G175" i="35"/>
  <c r="C172" i="26"/>
  <c r="F176" i="40"/>
  <c r="E177" i="33"/>
  <c r="D187" i="23"/>
  <c r="C173" i="23"/>
  <c r="D170" i="33"/>
  <c r="E180" i="34"/>
  <c r="D184" i="25"/>
  <c r="C255" i="30"/>
  <c r="C229" i="30"/>
  <c r="D170" i="24"/>
  <c r="G186" i="33"/>
  <c r="D182" i="34"/>
  <c r="E186" i="33"/>
  <c r="C254" i="30"/>
  <c r="C254" i="16"/>
  <c r="C232" i="30"/>
  <c r="G184" i="34"/>
  <c r="C248" i="30"/>
  <c r="C236" i="22"/>
  <c r="C254" i="22"/>
  <c r="C170" i="33"/>
  <c r="C244" i="30"/>
  <c r="G177" i="28"/>
  <c r="G171" i="20"/>
  <c r="E170" i="33"/>
  <c r="C170" i="26"/>
  <c r="E186" i="32"/>
  <c r="E176" i="26"/>
  <c r="E171" i="20"/>
  <c r="D175" i="14"/>
  <c r="F173" i="34"/>
  <c r="G171" i="6"/>
  <c r="F176" i="34"/>
  <c r="G171" i="34"/>
  <c r="H86" i="26"/>
  <c r="F171" i="33"/>
  <c r="F251" i="33"/>
  <c r="F245" i="33"/>
  <c r="F246" i="33"/>
  <c r="C178" i="26"/>
  <c r="C250" i="31"/>
  <c r="C185" i="23"/>
  <c r="F185" i="23"/>
  <c r="C180" i="23"/>
  <c r="G173" i="24"/>
  <c r="D222" i="31"/>
  <c r="E186" i="34"/>
  <c r="G180" i="33"/>
  <c r="C186" i="17"/>
  <c r="F171" i="14"/>
  <c r="G184" i="14"/>
  <c r="E185" i="41"/>
  <c r="G176" i="14"/>
  <c r="C258" i="17"/>
  <c r="H258" i="17" s="1"/>
  <c r="C251" i="17"/>
  <c r="H251" i="17" s="1"/>
  <c r="D179" i="39"/>
  <c r="C175" i="29"/>
  <c r="F244" i="31"/>
  <c r="E181" i="31"/>
  <c r="E179" i="18"/>
  <c r="E174" i="27"/>
  <c r="H18" i="19"/>
  <c r="G186" i="6"/>
  <c r="E185" i="22"/>
  <c r="C221" i="33"/>
  <c r="C224" i="33"/>
  <c r="C235" i="33"/>
  <c r="C236" i="30"/>
  <c r="C259" i="30"/>
  <c r="D171" i="34"/>
  <c r="D174" i="19"/>
  <c r="C228" i="16"/>
  <c r="C235" i="16"/>
  <c r="C227" i="16"/>
  <c r="C219" i="16"/>
  <c r="C259" i="16"/>
  <c r="C253" i="16"/>
  <c r="C260" i="16"/>
  <c r="C244" i="16"/>
  <c r="C255" i="16"/>
  <c r="C262" i="16"/>
  <c r="C246" i="16"/>
  <c r="C249" i="16"/>
  <c r="C256" i="16"/>
  <c r="C184" i="34"/>
  <c r="F180" i="34"/>
  <c r="D136" i="18"/>
  <c r="G186" i="17"/>
  <c r="G181" i="17"/>
  <c r="H133" i="10"/>
  <c r="F185" i="10" s="1"/>
  <c r="H120" i="10"/>
  <c r="D172" i="10" s="1"/>
  <c r="D184" i="26"/>
  <c r="G233" i="16"/>
  <c r="C246" i="17"/>
  <c r="H246" i="17" s="1"/>
  <c r="C257" i="17"/>
  <c r="H257" i="17" s="1"/>
  <c r="C247" i="17"/>
  <c r="H247" i="17" s="1"/>
  <c r="C253" i="17"/>
  <c r="H253" i="17" s="1"/>
  <c r="C244" i="17"/>
  <c r="H244" i="17" s="1"/>
  <c r="E186" i="17"/>
  <c r="G257" i="21"/>
  <c r="C243" i="21"/>
  <c r="F184" i="28"/>
  <c r="H18" i="11"/>
  <c r="F179" i="18"/>
  <c r="E183" i="29"/>
  <c r="C224" i="17"/>
  <c r="H224" i="17" s="1"/>
  <c r="G251" i="32"/>
  <c r="D234" i="27"/>
  <c r="D235" i="27"/>
  <c r="D254" i="27"/>
  <c r="C243" i="27"/>
  <c r="C232" i="23"/>
  <c r="C187" i="29"/>
  <c r="D243" i="19"/>
  <c r="D248" i="19"/>
  <c r="D262" i="16"/>
  <c r="D182" i="16"/>
  <c r="H121" i="10"/>
  <c r="D173" i="10" s="1"/>
  <c r="H131" i="9"/>
  <c r="E183" i="9" s="1"/>
  <c r="C169" i="35"/>
  <c r="G175" i="6"/>
  <c r="F173" i="6"/>
  <c r="D173" i="40"/>
  <c r="G180" i="26"/>
  <c r="F187" i="18"/>
  <c r="E171" i="18"/>
  <c r="G185" i="14"/>
  <c r="G174" i="26"/>
  <c r="D178" i="26"/>
  <c r="G250" i="21"/>
  <c r="G261" i="21"/>
  <c r="G249" i="21"/>
  <c r="G246" i="21"/>
  <c r="C257" i="21"/>
  <c r="D180" i="21"/>
  <c r="D176" i="34"/>
  <c r="D219" i="32"/>
  <c r="D185" i="31"/>
  <c r="C262" i="38"/>
  <c r="G258" i="25"/>
  <c r="D186" i="25"/>
  <c r="E170" i="25"/>
  <c r="G230" i="25"/>
  <c r="D178" i="38"/>
  <c r="C187" i="37"/>
  <c r="C232" i="33"/>
  <c r="E248" i="29"/>
  <c r="D220" i="29"/>
  <c r="C236" i="23"/>
  <c r="C257" i="23"/>
  <c r="G245" i="20"/>
  <c r="C248" i="33"/>
  <c r="C252" i="33"/>
  <c r="C256" i="33"/>
  <c r="C246" i="33"/>
  <c r="C260" i="33"/>
  <c r="C233" i="33"/>
  <c r="C228" i="33"/>
  <c r="C231" i="33"/>
  <c r="C222" i="33"/>
  <c r="C186" i="32"/>
  <c r="C180" i="31"/>
  <c r="E177" i="31"/>
  <c r="F187" i="30"/>
  <c r="F173" i="30"/>
  <c r="C234" i="30"/>
  <c r="C230" i="30"/>
  <c r="C251" i="30"/>
  <c r="C261" i="30"/>
  <c r="C245" i="30"/>
  <c r="D177" i="24"/>
  <c r="C252" i="16"/>
  <c r="E174" i="19"/>
  <c r="C237" i="16"/>
  <c r="C230" i="16"/>
  <c r="C258" i="16"/>
  <c r="H125" i="9"/>
  <c r="C177" i="9" s="1"/>
  <c r="F184" i="34"/>
  <c r="C180" i="34"/>
  <c r="F174" i="6"/>
  <c r="H133" i="9"/>
  <c r="E185" i="9" s="1"/>
  <c r="F180" i="38"/>
  <c r="C184" i="12"/>
  <c r="D249" i="37"/>
  <c r="D253" i="37"/>
  <c r="G177" i="11"/>
  <c r="F171" i="29"/>
  <c r="G170" i="26"/>
  <c r="E170" i="26"/>
  <c r="C174" i="26"/>
  <c r="E178" i="26"/>
  <c r="G186" i="26"/>
  <c r="E186" i="26"/>
  <c r="D247" i="21"/>
  <c r="F262" i="31"/>
  <c r="F243" i="31"/>
  <c r="F246" i="31"/>
  <c r="F256" i="31"/>
  <c r="G183" i="22"/>
  <c r="E171" i="35"/>
  <c r="G183" i="35"/>
  <c r="F183" i="34"/>
  <c r="D235" i="32"/>
  <c r="G173" i="31"/>
  <c r="F181" i="31"/>
  <c r="F177" i="28"/>
  <c r="D259" i="37"/>
  <c r="D251" i="37"/>
  <c r="C248" i="37"/>
  <c r="D228" i="37"/>
  <c r="D182" i="27"/>
  <c r="D229" i="37"/>
  <c r="D222" i="37"/>
  <c r="D248" i="25"/>
  <c r="D259" i="39"/>
  <c r="C253" i="39"/>
  <c r="C248" i="39"/>
  <c r="D248" i="39"/>
  <c r="D183" i="25"/>
  <c r="E171" i="39"/>
  <c r="G229" i="32"/>
  <c r="E256" i="29"/>
  <c r="F253" i="29"/>
  <c r="E229" i="29"/>
  <c r="F219" i="29"/>
  <c r="G257" i="28"/>
  <c r="C175" i="30"/>
  <c r="C184" i="26"/>
  <c r="E182" i="16"/>
  <c r="C136" i="37"/>
  <c r="J38" i="49" s="1"/>
  <c r="G181" i="14"/>
  <c r="G185" i="11"/>
  <c r="H135" i="10"/>
  <c r="F187" i="10" s="1"/>
  <c r="H118" i="10"/>
  <c r="E170" i="10" s="1"/>
  <c r="D136" i="9"/>
  <c r="G174" i="25"/>
  <c r="F171" i="18"/>
  <c r="D172" i="41"/>
  <c r="D175" i="6"/>
  <c r="E173" i="6"/>
  <c r="F173" i="40"/>
  <c r="F170" i="12"/>
  <c r="G176" i="26"/>
  <c r="E182" i="26"/>
  <c r="D136" i="17"/>
  <c r="G243" i="21"/>
  <c r="C254" i="21"/>
  <c r="C261" i="21"/>
  <c r="G254" i="21"/>
  <c r="G260" i="21"/>
  <c r="C246" i="21"/>
  <c r="G256" i="21"/>
  <c r="G253" i="21"/>
  <c r="D246" i="31"/>
  <c r="C261" i="31"/>
  <c r="D243" i="31"/>
  <c r="D251" i="31"/>
  <c r="C180" i="21"/>
  <c r="D187" i="20"/>
  <c r="G176" i="34"/>
  <c r="G180" i="34"/>
  <c r="D184" i="34"/>
  <c r="C187" i="33"/>
  <c r="G175" i="28"/>
  <c r="D172" i="28"/>
  <c r="G173" i="39"/>
  <c r="H52" i="27"/>
  <c r="E174" i="6"/>
  <c r="E186" i="12"/>
  <c r="D187" i="37"/>
  <c r="E173" i="39"/>
  <c r="C172" i="41"/>
  <c r="F187" i="37"/>
  <c r="G187" i="20"/>
  <c r="F186" i="32"/>
  <c r="C251" i="33"/>
  <c r="C249" i="33"/>
  <c r="C229" i="33"/>
  <c r="C246" i="30"/>
  <c r="C247" i="30"/>
  <c r="C221" i="30"/>
  <c r="C219" i="30"/>
  <c r="F250" i="28"/>
  <c r="C257" i="24"/>
  <c r="C234" i="23"/>
  <c r="C259" i="23"/>
  <c r="D252" i="22"/>
  <c r="C246" i="20"/>
  <c r="C221" i="20"/>
  <c r="G233" i="20"/>
  <c r="C219" i="20"/>
  <c r="G231" i="20"/>
  <c r="D237" i="20"/>
  <c r="G229" i="20"/>
  <c r="G228" i="20"/>
  <c r="C171" i="34"/>
  <c r="C173" i="6"/>
  <c r="C261" i="33"/>
  <c r="C245" i="33"/>
  <c r="C258" i="33"/>
  <c r="C247" i="33"/>
  <c r="C257" i="33"/>
  <c r="C262" i="33"/>
  <c r="C259" i="33"/>
  <c r="C243" i="33"/>
  <c r="C244" i="33"/>
  <c r="C218" i="33"/>
  <c r="C220" i="33"/>
  <c r="C223" i="33"/>
  <c r="C227" i="33"/>
  <c r="C226" i="33"/>
  <c r="C237" i="33"/>
  <c r="G186" i="32"/>
  <c r="C231" i="30"/>
  <c r="C233" i="30"/>
  <c r="C235" i="30"/>
  <c r="C237" i="30"/>
  <c r="C222" i="30"/>
  <c r="C223" i="30"/>
  <c r="C224" i="30"/>
  <c r="C225" i="30"/>
  <c r="C226" i="30"/>
  <c r="C227" i="30"/>
  <c r="C228" i="30"/>
  <c r="C258" i="30"/>
  <c r="C257" i="30"/>
  <c r="C256" i="30"/>
  <c r="C243" i="30"/>
  <c r="C252" i="30"/>
  <c r="C250" i="30"/>
  <c r="F173" i="28"/>
  <c r="E187" i="23"/>
  <c r="C181" i="23"/>
  <c r="E171" i="23"/>
  <c r="C247" i="16"/>
  <c r="C245" i="16"/>
  <c r="G173" i="40"/>
  <c r="C173" i="40"/>
  <c r="C222" i="16"/>
  <c r="C220" i="16"/>
  <c r="C236" i="16"/>
  <c r="C231" i="16"/>
  <c r="C229" i="16"/>
  <c r="C234" i="16"/>
  <c r="C226" i="16"/>
  <c r="C218" i="16"/>
  <c r="C232" i="16"/>
  <c r="C224" i="16"/>
  <c r="C233" i="16"/>
  <c r="C225" i="16"/>
  <c r="C261" i="16"/>
  <c r="C257" i="16"/>
  <c r="C251" i="16"/>
  <c r="E176" i="34"/>
  <c r="E171" i="34"/>
  <c r="C175" i="6"/>
  <c r="C250" i="16"/>
  <c r="E184" i="38"/>
  <c r="G180" i="38"/>
  <c r="C179" i="30"/>
  <c r="C177" i="27"/>
  <c r="E184" i="26"/>
  <c r="C180" i="26"/>
  <c r="E233" i="18"/>
  <c r="E260" i="18"/>
  <c r="F182" i="16"/>
  <c r="H127" i="9"/>
  <c r="E179" i="9" s="1"/>
  <c r="H122" i="9"/>
  <c r="E174" i="9" s="1"/>
  <c r="F229" i="41"/>
  <c r="D234" i="41"/>
  <c r="H116" i="21"/>
  <c r="E168" i="21" s="1"/>
  <c r="C179" i="21"/>
  <c r="G179" i="25"/>
  <c r="C184" i="23"/>
  <c r="C179" i="38"/>
  <c r="E174" i="33"/>
  <c r="D183" i="21"/>
  <c r="D171" i="6"/>
  <c r="C182" i="26"/>
  <c r="F179" i="23"/>
  <c r="F181" i="18"/>
  <c r="C171" i="18"/>
  <c r="F187" i="14"/>
  <c r="D179" i="14"/>
  <c r="G173" i="14"/>
  <c r="H117" i="12"/>
  <c r="G169" i="12" s="1"/>
  <c r="G181" i="11"/>
  <c r="E136" i="10"/>
  <c r="L9" i="49" s="1"/>
  <c r="H128" i="10"/>
  <c r="C180" i="10" s="1"/>
  <c r="H117" i="10"/>
  <c r="D169" i="10" s="1"/>
  <c r="F136" i="10"/>
  <c r="M9" i="49" s="1"/>
  <c r="H117" i="9"/>
  <c r="C169" i="9" s="1"/>
  <c r="C178" i="12"/>
  <c r="F178" i="12"/>
  <c r="G173" i="11"/>
  <c r="C173" i="11"/>
  <c r="E184" i="14"/>
  <c r="G170" i="12"/>
  <c r="G186" i="12"/>
  <c r="C185" i="11"/>
  <c r="D136" i="16"/>
  <c r="C247" i="21"/>
  <c r="C259" i="21"/>
  <c r="C258" i="21"/>
  <c r="C248" i="21"/>
  <c r="C262" i="21"/>
  <c r="C253" i="21"/>
  <c r="C260" i="21"/>
  <c r="C250" i="21"/>
  <c r="G246" i="31"/>
  <c r="G259" i="31"/>
  <c r="D252" i="31"/>
  <c r="C260" i="31"/>
  <c r="D262" i="31"/>
  <c r="G244" i="31"/>
  <c r="G254" i="31"/>
  <c r="D249" i="31"/>
  <c r="C257" i="31"/>
  <c r="C136" i="27"/>
  <c r="J27" i="49" s="1"/>
  <c r="H81" i="6"/>
  <c r="F182" i="25"/>
  <c r="G187" i="30"/>
  <c r="G182" i="34"/>
  <c r="E172" i="40"/>
  <c r="C176" i="40"/>
  <c r="E180" i="40"/>
  <c r="E179" i="33"/>
  <c r="C185" i="33"/>
  <c r="F175" i="6"/>
  <c r="C175" i="18"/>
  <c r="F183" i="29"/>
  <c r="E175" i="6"/>
  <c r="H117" i="16"/>
  <c r="G169" i="16" s="1"/>
  <c r="G170" i="38"/>
  <c r="C248" i="38"/>
  <c r="G226" i="41"/>
  <c r="G223" i="38"/>
  <c r="G229" i="38"/>
  <c r="C234" i="38"/>
  <c r="H234" i="38" s="1"/>
  <c r="C179" i="25"/>
  <c r="C177" i="41"/>
  <c r="C170" i="38"/>
  <c r="F171" i="37"/>
  <c r="F171" i="20"/>
  <c r="E186" i="6"/>
  <c r="G262" i="29"/>
  <c r="F231" i="28"/>
  <c r="D231" i="28"/>
  <c r="D229" i="28"/>
  <c r="F260" i="28"/>
  <c r="D225" i="27"/>
  <c r="C237" i="23"/>
  <c r="C235" i="23"/>
  <c r="C233" i="23"/>
  <c r="C231" i="23"/>
  <c r="C230" i="23"/>
  <c r="C254" i="23"/>
  <c r="C253" i="23"/>
  <c r="C260" i="23"/>
  <c r="C258" i="23"/>
  <c r="C256" i="23"/>
  <c r="C218" i="22"/>
  <c r="C243" i="22"/>
  <c r="C248" i="22"/>
  <c r="C259" i="22"/>
  <c r="G250" i="20"/>
  <c r="G260" i="20"/>
  <c r="G246" i="20"/>
  <c r="C260" i="20"/>
  <c r="G258" i="20"/>
  <c r="C256" i="20"/>
  <c r="G254" i="20"/>
  <c r="C257" i="20"/>
  <c r="G227" i="20"/>
  <c r="G226" i="20"/>
  <c r="C220" i="20"/>
  <c r="G232" i="20"/>
  <c r="G230" i="20"/>
  <c r="D219" i="31"/>
  <c r="C236" i="31"/>
  <c r="D233" i="31"/>
  <c r="G173" i="34"/>
  <c r="D174" i="33"/>
  <c r="F171" i="6"/>
  <c r="C178" i="33"/>
  <c r="E175" i="29"/>
  <c r="F187" i="28"/>
  <c r="E175" i="28"/>
  <c r="G181" i="27"/>
  <c r="F183" i="23"/>
  <c r="G173" i="23"/>
  <c r="G174" i="22"/>
  <c r="C178" i="21"/>
  <c r="D171" i="20"/>
  <c r="D233" i="9"/>
  <c r="D224" i="9"/>
  <c r="F223" i="12"/>
  <c r="C255" i="12"/>
  <c r="C259" i="11"/>
  <c r="D252" i="18"/>
  <c r="D224" i="15"/>
  <c r="C186" i="34"/>
  <c r="C182" i="34"/>
  <c r="D173" i="34"/>
  <c r="G170" i="33"/>
  <c r="C182" i="23"/>
  <c r="F179" i="21"/>
  <c r="D229" i="19"/>
  <c r="C227" i="10"/>
  <c r="C248" i="16"/>
  <c r="C221" i="16"/>
  <c r="F180" i="33"/>
  <c r="C174" i="33"/>
  <c r="C173" i="25"/>
  <c r="D184" i="12"/>
  <c r="C171" i="29"/>
  <c r="G171" i="29"/>
  <c r="D243" i="21"/>
  <c r="D248" i="21"/>
  <c r="D245" i="21"/>
  <c r="D252" i="21"/>
  <c r="D251" i="21"/>
  <c r="D244" i="21"/>
  <c r="F251" i="31"/>
  <c r="F255" i="31"/>
  <c r="F259" i="31"/>
  <c r="F245" i="31"/>
  <c r="F252" i="31"/>
  <c r="D179" i="22"/>
  <c r="D169" i="35"/>
  <c r="C171" i="35"/>
  <c r="C173" i="35"/>
  <c r="F181" i="35"/>
  <c r="D227" i="32"/>
  <c r="E173" i="31"/>
  <c r="F179" i="39"/>
  <c r="G187" i="23"/>
  <c r="D258" i="37"/>
  <c r="D234" i="37"/>
  <c r="D218" i="37"/>
  <c r="D225" i="37"/>
  <c r="C249" i="37"/>
  <c r="D252" i="37"/>
  <c r="F184" i="23"/>
  <c r="F186" i="27"/>
  <c r="D187" i="25"/>
  <c r="H18" i="30"/>
  <c r="D219" i="37"/>
  <c r="F225" i="41"/>
  <c r="D255" i="38"/>
  <c r="G251" i="25"/>
  <c r="G243" i="25"/>
  <c r="D173" i="25"/>
  <c r="G218" i="25"/>
  <c r="G220" i="25"/>
  <c r="G252" i="25"/>
  <c r="G245" i="25"/>
  <c r="E174" i="41"/>
  <c r="D237" i="32"/>
  <c r="D219" i="33"/>
  <c r="G261" i="30"/>
  <c r="G231" i="30"/>
  <c r="D237" i="30"/>
  <c r="D235" i="30"/>
  <c r="D245" i="29"/>
  <c r="D243" i="29"/>
  <c r="F248" i="29"/>
  <c r="D233" i="29"/>
  <c r="E225" i="29"/>
  <c r="F235" i="29"/>
  <c r="G236" i="28"/>
  <c r="G244" i="28"/>
  <c r="D229" i="26"/>
  <c r="D253" i="26"/>
  <c r="D175" i="33"/>
  <c r="C224" i="10"/>
  <c r="D229" i="9"/>
  <c r="D218" i="12"/>
  <c r="D221" i="12"/>
  <c r="C235" i="11"/>
  <c r="C218" i="11"/>
  <c r="C251" i="11"/>
  <c r="D186" i="34"/>
  <c r="E173" i="34"/>
  <c r="E180" i="33"/>
  <c r="F170" i="33"/>
  <c r="D180" i="33"/>
  <c r="F174" i="33"/>
  <c r="E176" i="25"/>
  <c r="C179" i="41"/>
  <c r="H81" i="37"/>
  <c r="H138" i="37" s="1"/>
  <c r="C182" i="6"/>
  <c r="D259" i="21"/>
  <c r="D250" i="21"/>
  <c r="D257" i="21"/>
  <c r="D255" i="21"/>
  <c r="D262" i="21"/>
  <c r="D246" i="21"/>
  <c r="D261" i="21"/>
  <c r="D258" i="21"/>
  <c r="D249" i="21"/>
  <c r="D256" i="21"/>
  <c r="D254" i="21"/>
  <c r="D253" i="21"/>
  <c r="D260" i="21"/>
  <c r="G170" i="25"/>
  <c r="E178" i="34"/>
  <c r="C171" i="33"/>
  <c r="G183" i="33"/>
  <c r="F187" i="33"/>
  <c r="C255" i="37"/>
  <c r="H18" i="25"/>
  <c r="C255" i="38"/>
  <c r="C235" i="38"/>
  <c r="C222" i="38"/>
  <c r="D230" i="25"/>
  <c r="D224" i="25"/>
  <c r="G243" i="34"/>
  <c r="F229" i="33"/>
  <c r="F230" i="33"/>
  <c r="G251" i="35"/>
  <c r="G230" i="11"/>
  <c r="G175" i="33"/>
  <c r="G184" i="30"/>
  <c r="D258" i="19"/>
  <c r="D222" i="19"/>
  <c r="D227" i="19"/>
  <c r="G176" i="25"/>
  <c r="C172" i="25"/>
  <c r="G180" i="25"/>
  <c r="F186" i="25"/>
  <c r="D257" i="25"/>
  <c r="C171" i="25"/>
  <c r="F181" i="25"/>
  <c r="D136" i="30"/>
  <c r="H81" i="29"/>
  <c r="H138" i="29" s="1"/>
  <c r="G187" i="29"/>
  <c r="F180" i="29"/>
  <c r="F178" i="29"/>
  <c r="C187" i="28"/>
  <c r="C171" i="28"/>
  <c r="G178" i="31"/>
  <c r="C178" i="31"/>
  <c r="G178" i="12"/>
  <c r="K30" i="49"/>
  <c r="D181" i="11"/>
  <c r="E173" i="11"/>
  <c r="D175" i="29"/>
  <c r="C179" i="22"/>
  <c r="E176" i="41"/>
  <c r="C256" i="21"/>
  <c r="C245" i="21"/>
  <c r="C252" i="21"/>
  <c r="C249" i="21"/>
  <c r="C255" i="21"/>
  <c r="C244" i="21"/>
  <c r="D253" i="31"/>
  <c r="C258" i="31"/>
  <c r="D248" i="31"/>
  <c r="D250" i="31"/>
  <c r="D256" i="31"/>
  <c r="D258" i="31"/>
  <c r="C254" i="31"/>
  <c r="C247" i="31"/>
  <c r="D260" i="31"/>
  <c r="D259" i="31"/>
  <c r="D254" i="31"/>
  <c r="D257" i="31"/>
  <c r="C251" i="31"/>
  <c r="D255" i="31"/>
  <c r="D245" i="31"/>
  <c r="D247" i="31"/>
  <c r="D261" i="31"/>
  <c r="G245" i="31"/>
  <c r="G251" i="31"/>
  <c r="D244" i="31"/>
  <c r="E186" i="31"/>
  <c r="C181" i="17"/>
  <c r="G178" i="34"/>
  <c r="H52" i="41"/>
  <c r="E178" i="38"/>
  <c r="C179" i="33"/>
  <c r="D177" i="31"/>
  <c r="D175" i="28"/>
  <c r="D243" i="37"/>
  <c r="D250" i="37"/>
  <c r="D257" i="37"/>
  <c r="D260" i="37"/>
  <c r="D244" i="37"/>
  <c r="D231" i="37"/>
  <c r="E187" i="25"/>
  <c r="H86" i="32"/>
  <c r="D232" i="37"/>
  <c r="F230" i="41"/>
  <c r="F226" i="41"/>
  <c r="D237" i="41"/>
  <c r="C178" i="25"/>
  <c r="G175" i="25"/>
  <c r="F182" i="41"/>
  <c r="C258" i="35"/>
  <c r="G256" i="29"/>
  <c r="D219" i="28"/>
  <c r="F224" i="28"/>
  <c r="F237" i="28"/>
  <c r="D222" i="28"/>
  <c r="F257" i="28"/>
  <c r="F253" i="28"/>
  <c r="F251" i="28"/>
  <c r="D238" i="17"/>
  <c r="Y15" i="49" s="1"/>
  <c r="D186" i="41"/>
  <c r="E185" i="25"/>
  <c r="D176" i="25"/>
  <c r="F174" i="25"/>
  <c r="F172" i="25"/>
  <c r="E171" i="25"/>
  <c r="E180" i="41"/>
  <c r="G180" i="41"/>
  <c r="D170" i="12"/>
  <c r="F186" i="12"/>
  <c r="C186" i="12"/>
  <c r="F176" i="12"/>
  <c r="E181" i="17"/>
  <c r="G186" i="41"/>
  <c r="D224" i="41"/>
  <c r="C237" i="41"/>
  <c r="C233" i="41"/>
  <c r="C243" i="40"/>
  <c r="C256" i="40"/>
  <c r="C249" i="40"/>
  <c r="C260" i="40"/>
  <c r="D243" i="25"/>
  <c r="D237" i="25"/>
  <c r="G177" i="41"/>
  <c r="D176" i="41"/>
  <c r="F180" i="41"/>
  <c r="D180" i="41"/>
  <c r="C173" i="15"/>
  <c r="G173" i="15"/>
  <c r="D173" i="15"/>
  <c r="E173" i="15"/>
  <c r="F173" i="15"/>
  <c r="D177" i="15"/>
  <c r="E177" i="15"/>
  <c r="F177" i="15"/>
  <c r="C177" i="15"/>
  <c r="G177" i="15"/>
  <c r="D179" i="15"/>
  <c r="C179" i="15"/>
  <c r="G179" i="15"/>
  <c r="F179" i="15"/>
  <c r="E179" i="15"/>
  <c r="F182" i="15"/>
  <c r="D182" i="15"/>
  <c r="G182" i="15"/>
  <c r="E182" i="15"/>
  <c r="C182" i="15"/>
  <c r="D226" i="15"/>
  <c r="C226" i="15"/>
  <c r="D244" i="15"/>
  <c r="C245" i="15"/>
  <c r="D248" i="15"/>
  <c r="C249" i="15"/>
  <c r="D253" i="15"/>
  <c r="C254" i="15"/>
  <c r="D257" i="15"/>
  <c r="C258" i="15"/>
  <c r="D261" i="15"/>
  <c r="C262" i="15"/>
  <c r="D245" i="15"/>
  <c r="C246" i="15"/>
  <c r="D249" i="15"/>
  <c r="C250" i="15"/>
  <c r="D252" i="15"/>
  <c r="C253" i="15"/>
  <c r="D256" i="15"/>
  <c r="C257" i="15"/>
  <c r="D260" i="15"/>
  <c r="C261" i="15"/>
  <c r="G184" i="15"/>
  <c r="E184" i="15"/>
  <c r="C184" i="15"/>
  <c r="F184" i="15"/>
  <c r="D184" i="15"/>
  <c r="F172" i="15"/>
  <c r="D172" i="15"/>
  <c r="G172" i="15"/>
  <c r="E172" i="15"/>
  <c r="C172" i="15"/>
  <c r="G175" i="15"/>
  <c r="E175" i="15"/>
  <c r="C175" i="15"/>
  <c r="F175" i="15"/>
  <c r="D175" i="15"/>
  <c r="F187" i="15"/>
  <c r="D187" i="15"/>
  <c r="G187" i="15"/>
  <c r="E187" i="15"/>
  <c r="C187" i="15"/>
  <c r="E176" i="15"/>
  <c r="F176" i="15"/>
  <c r="C176" i="15"/>
  <c r="G176" i="15"/>
  <c r="D176" i="15"/>
  <c r="C180" i="15"/>
  <c r="G180" i="15"/>
  <c r="F180" i="15"/>
  <c r="E180" i="15"/>
  <c r="D180" i="15"/>
  <c r="E186" i="15"/>
  <c r="D186" i="15"/>
  <c r="F186" i="15"/>
  <c r="C186" i="15"/>
  <c r="G186" i="15"/>
  <c r="F185" i="15"/>
  <c r="E185" i="15"/>
  <c r="D185" i="15"/>
  <c r="C185" i="15"/>
  <c r="G185" i="15"/>
  <c r="F183" i="15"/>
  <c r="C183" i="15"/>
  <c r="G183" i="15"/>
  <c r="D183" i="15"/>
  <c r="E183" i="15"/>
  <c r="F181" i="15"/>
  <c r="E181" i="15"/>
  <c r="D181" i="15"/>
  <c r="C181" i="15"/>
  <c r="G181" i="15"/>
  <c r="G178" i="15"/>
  <c r="E178" i="15"/>
  <c r="C178" i="15"/>
  <c r="F178" i="15"/>
  <c r="D178" i="15"/>
  <c r="F174" i="15"/>
  <c r="C174" i="15"/>
  <c r="G174" i="15"/>
  <c r="D174" i="15"/>
  <c r="E174" i="15"/>
  <c r="E171" i="15"/>
  <c r="D171" i="15"/>
  <c r="C171" i="15"/>
  <c r="G171" i="15"/>
  <c r="F171" i="15"/>
  <c r="F170" i="15"/>
  <c r="E170" i="15"/>
  <c r="D170" i="15"/>
  <c r="C170" i="15"/>
  <c r="G170" i="15"/>
  <c r="C243" i="15"/>
  <c r="D246" i="15"/>
  <c r="C247" i="15"/>
  <c r="D250" i="15"/>
  <c r="D251" i="15"/>
  <c r="C252" i="15"/>
  <c r="D255" i="15"/>
  <c r="C256" i="15"/>
  <c r="D259" i="15"/>
  <c r="C260" i="15"/>
  <c r="D243" i="15"/>
  <c r="C244" i="15"/>
  <c r="D247" i="15"/>
  <c r="C248" i="15"/>
  <c r="C251" i="15"/>
  <c r="D254" i="15"/>
  <c r="C255" i="15"/>
  <c r="D258" i="15"/>
  <c r="C259" i="15"/>
  <c r="D260" i="16"/>
  <c r="G182" i="16"/>
  <c r="C184" i="14"/>
  <c r="G231" i="14"/>
  <c r="G228" i="14"/>
  <c r="G244" i="14"/>
  <c r="G243" i="14"/>
  <c r="G250" i="14"/>
  <c r="G219" i="11"/>
  <c r="G234" i="11"/>
  <c r="G229" i="11"/>
  <c r="G236" i="11"/>
  <c r="G228" i="11"/>
  <c r="G235" i="11"/>
  <c r="G231" i="11"/>
  <c r="G224" i="11"/>
  <c r="G251" i="11"/>
  <c r="G248" i="11"/>
  <c r="D187" i="29"/>
  <c r="G178" i="23"/>
  <c r="H63" i="44"/>
  <c r="D186" i="33"/>
  <c r="H58" i="44"/>
  <c r="E184" i="40"/>
  <c r="C186" i="33"/>
  <c r="F186" i="33"/>
  <c r="C180" i="33"/>
  <c r="G174" i="33"/>
  <c r="E174" i="22"/>
  <c r="C174" i="22"/>
  <c r="C176" i="12"/>
  <c r="F179" i="14"/>
  <c r="D179" i="30"/>
  <c r="G182" i="6"/>
  <c r="F176" i="41"/>
  <c r="C185" i="25"/>
  <c r="D174" i="25"/>
  <c r="F171" i="25"/>
  <c r="F185" i="41"/>
  <c r="F179" i="30"/>
  <c r="E179" i="30"/>
  <c r="C186" i="31"/>
  <c r="C262" i="25"/>
  <c r="F187" i="25"/>
  <c r="C177" i="25"/>
  <c r="H81" i="35"/>
  <c r="G246" i="34"/>
  <c r="D243" i="33"/>
  <c r="C231" i="31"/>
  <c r="C221" i="31"/>
  <c r="F187" i="32"/>
  <c r="C252" i="19"/>
  <c r="E246" i="18"/>
  <c r="G259" i="16"/>
  <c r="F238" i="15"/>
  <c r="AA13" i="49" s="1"/>
  <c r="H52" i="31"/>
  <c r="H81" i="38"/>
  <c r="H117" i="11"/>
  <c r="C169" i="11" s="1"/>
  <c r="D173" i="6"/>
  <c r="E183" i="22"/>
  <c r="G222" i="11"/>
  <c r="G247" i="11"/>
  <c r="G259" i="11"/>
  <c r="G255" i="11"/>
  <c r="G243" i="11"/>
  <c r="G256" i="11"/>
  <c r="G261" i="11"/>
  <c r="G252" i="21"/>
  <c r="G259" i="21"/>
  <c r="G248" i="21"/>
  <c r="G255" i="21"/>
  <c r="G245" i="21"/>
  <c r="G244" i="21"/>
  <c r="G251" i="21"/>
  <c r="G258" i="21"/>
  <c r="G247" i="21"/>
  <c r="G262" i="21"/>
  <c r="G243" i="31"/>
  <c r="G258" i="31"/>
  <c r="G249" i="31"/>
  <c r="H52" i="40"/>
  <c r="G227" i="41"/>
  <c r="G231" i="41"/>
  <c r="G230" i="41"/>
  <c r="G261" i="40"/>
  <c r="G258" i="40"/>
  <c r="G259" i="40"/>
  <c r="G249" i="34"/>
  <c r="G262" i="34"/>
  <c r="G259" i="34"/>
  <c r="G246" i="30"/>
  <c r="G260" i="30"/>
  <c r="G253" i="29"/>
  <c r="G251" i="29"/>
  <c r="G225" i="29"/>
  <c r="G226" i="27"/>
  <c r="G228" i="26"/>
  <c r="G219" i="26"/>
  <c r="G235" i="16"/>
  <c r="G257" i="16"/>
  <c r="G184" i="26"/>
  <c r="F180" i="26"/>
  <c r="E219" i="18"/>
  <c r="E229" i="18"/>
  <c r="E253" i="18"/>
  <c r="D221" i="19"/>
  <c r="C243" i="16"/>
  <c r="C228" i="11"/>
  <c r="C230" i="11"/>
  <c r="E263" i="27"/>
  <c r="AG27" i="49" s="1"/>
  <c r="D255" i="33"/>
  <c r="D220" i="30"/>
  <c r="D243" i="30"/>
  <c r="E249" i="29"/>
  <c r="F98" i="46"/>
  <c r="D64" i="44"/>
  <c r="G64" i="44"/>
  <c r="F64" i="44"/>
  <c r="H37" i="44"/>
  <c r="H98" i="44"/>
  <c r="H16" i="44"/>
  <c r="G238" i="17"/>
  <c r="AB15" i="49" s="1"/>
  <c r="G173" i="28"/>
  <c r="G237" i="16"/>
  <c r="G250" i="16"/>
  <c r="G256" i="16"/>
  <c r="D258" i="16"/>
  <c r="G251" i="16"/>
  <c r="G221" i="14"/>
  <c r="G232" i="14"/>
  <c r="G233" i="14"/>
  <c r="G249" i="14"/>
  <c r="H12" i="44"/>
  <c r="C223" i="20"/>
  <c r="C243" i="18"/>
  <c r="C218" i="12"/>
  <c r="C258" i="11"/>
  <c r="C175" i="35"/>
  <c r="G247" i="34"/>
  <c r="D261" i="34"/>
  <c r="G248" i="34"/>
  <c r="F182" i="32"/>
  <c r="D184" i="23"/>
  <c r="H117" i="18"/>
  <c r="F169" i="18" s="1"/>
  <c r="E244" i="18"/>
  <c r="D224" i="16"/>
  <c r="D233" i="16"/>
  <c r="G226" i="16"/>
  <c r="D231" i="16"/>
  <c r="G224" i="16"/>
  <c r="C224" i="15"/>
  <c r="C227" i="15"/>
  <c r="C221" i="15"/>
  <c r="D136" i="14"/>
  <c r="K12" i="49" s="1"/>
  <c r="G220" i="14"/>
  <c r="G226" i="14"/>
  <c r="G227" i="14"/>
  <c r="F263" i="14"/>
  <c r="AH12" i="49" s="1"/>
  <c r="G256" i="14"/>
  <c r="G253" i="14"/>
  <c r="G260" i="14"/>
  <c r="G262" i="14"/>
  <c r="C261" i="40"/>
  <c r="C229" i="21"/>
  <c r="C245" i="23"/>
  <c r="C254" i="33"/>
  <c r="C250" i="33"/>
  <c r="C253" i="33"/>
  <c r="C236" i="33"/>
  <c r="C255" i="33"/>
  <c r="C234" i="33"/>
  <c r="C260" i="30"/>
  <c r="C249" i="30"/>
  <c r="C220" i="30"/>
  <c r="C218" i="30"/>
  <c r="C253" i="30"/>
  <c r="D248" i="34"/>
  <c r="E234" i="18"/>
  <c r="E226" i="18"/>
  <c r="E227" i="18"/>
  <c r="E222" i="18"/>
  <c r="E223" i="18"/>
  <c r="D136" i="34"/>
  <c r="K35" i="49" s="1"/>
  <c r="H117" i="39"/>
  <c r="C169" i="39" s="1"/>
  <c r="H108" i="44"/>
  <c r="H89" i="44"/>
  <c r="H112" i="44"/>
  <c r="H117" i="19"/>
  <c r="D169" i="19" s="1"/>
  <c r="C262" i="40"/>
  <c r="G250" i="40"/>
  <c r="H81" i="39"/>
  <c r="C234" i="32"/>
  <c r="C237" i="32"/>
  <c r="C256" i="32"/>
  <c r="D235" i="21"/>
  <c r="G252" i="41"/>
  <c r="F244" i="41"/>
  <c r="G250" i="41"/>
  <c r="F259" i="41"/>
  <c r="C228" i="32"/>
  <c r="C226" i="32"/>
  <c r="C250" i="32"/>
  <c r="C247" i="32"/>
  <c r="C257" i="32"/>
  <c r="C258" i="32"/>
  <c r="D248" i="30"/>
  <c r="F257" i="29"/>
  <c r="G255" i="29"/>
  <c r="D246" i="29"/>
  <c r="D244" i="29"/>
  <c r="F247" i="29"/>
  <c r="F228" i="29"/>
  <c r="D230" i="29"/>
  <c r="D226" i="29"/>
  <c r="D232" i="29"/>
  <c r="G218" i="29"/>
  <c r="F229" i="28"/>
  <c r="F244" i="28"/>
  <c r="D260" i="28"/>
  <c r="F245" i="28"/>
  <c r="D257" i="28"/>
  <c r="F255" i="28"/>
  <c r="C229" i="23"/>
  <c r="G259" i="23"/>
  <c r="C247" i="23"/>
  <c r="C257" i="22"/>
  <c r="C225" i="22"/>
  <c r="D220" i="21"/>
  <c r="G251" i="20"/>
  <c r="C254" i="20"/>
  <c r="C229" i="20"/>
  <c r="G234" i="20"/>
  <c r="C222" i="20"/>
  <c r="G243" i="40"/>
  <c r="G247" i="40"/>
  <c r="C221" i="40"/>
  <c r="G234" i="40"/>
  <c r="C222" i="40"/>
  <c r="G236" i="40"/>
  <c r="F176" i="14"/>
  <c r="C230" i="12"/>
  <c r="D236" i="9"/>
  <c r="D230" i="9"/>
  <c r="G224" i="34"/>
  <c r="D225" i="34"/>
  <c r="G235" i="34"/>
  <c r="G221" i="34"/>
  <c r="E263" i="31"/>
  <c r="AG31" i="49" s="1"/>
  <c r="D136" i="40"/>
  <c r="K41" i="49" s="1"/>
  <c r="G244" i="40"/>
  <c r="G255" i="40"/>
  <c r="D230" i="37"/>
  <c r="D233" i="37"/>
  <c r="D228" i="21"/>
  <c r="F238" i="21"/>
  <c r="AA21" i="49" s="1"/>
  <c r="D231" i="21"/>
  <c r="D224" i="21"/>
  <c r="C237" i="21"/>
  <c r="C230" i="21"/>
  <c r="C223" i="21"/>
  <c r="G253" i="34"/>
  <c r="D258" i="34"/>
  <c r="G256" i="34"/>
  <c r="H117" i="32"/>
  <c r="C169" i="32" s="1"/>
  <c r="C221" i="32"/>
  <c r="C222" i="32"/>
  <c r="C230" i="32"/>
  <c r="C253" i="32"/>
  <c r="D250" i="30"/>
  <c r="F255" i="29"/>
  <c r="G244" i="29"/>
  <c r="F262" i="29"/>
  <c r="D250" i="29"/>
  <c r="G245" i="29"/>
  <c r="D256" i="29"/>
  <c r="F229" i="29"/>
  <c r="F226" i="29"/>
  <c r="G237" i="29"/>
  <c r="G234" i="29"/>
  <c r="G236" i="29"/>
  <c r="G185" i="28"/>
  <c r="E183" i="28"/>
  <c r="E181" i="28"/>
  <c r="F218" i="28"/>
  <c r="D237" i="28"/>
  <c r="D220" i="28"/>
  <c r="D235" i="28"/>
  <c r="F259" i="28"/>
  <c r="F249" i="28"/>
  <c r="D243" i="28"/>
  <c r="D253" i="28"/>
  <c r="D136" i="27"/>
  <c r="K27" i="49" s="1"/>
  <c r="C176" i="26"/>
  <c r="E172" i="26"/>
  <c r="G184" i="23"/>
  <c r="E184" i="23"/>
  <c r="H117" i="23"/>
  <c r="C169" i="23" s="1"/>
  <c r="G234" i="23"/>
  <c r="C222" i="23"/>
  <c r="G236" i="23"/>
  <c r="C224" i="23"/>
  <c r="G262" i="23"/>
  <c r="C250" i="23"/>
  <c r="C251" i="23"/>
  <c r="C252" i="23"/>
  <c r="G258" i="23"/>
  <c r="C246" i="23"/>
  <c r="C252" i="22"/>
  <c r="C251" i="22"/>
  <c r="C221" i="22"/>
  <c r="C222" i="21"/>
  <c r="H117" i="20"/>
  <c r="E169" i="20" s="1"/>
  <c r="C249" i="20"/>
  <c r="G255" i="20"/>
  <c r="C243" i="20"/>
  <c r="G262" i="20"/>
  <c r="C250" i="20"/>
  <c r="G236" i="20"/>
  <c r="C224" i="20"/>
  <c r="G175" i="23"/>
  <c r="D233" i="19"/>
  <c r="D261" i="19"/>
  <c r="D262" i="19"/>
  <c r="E258" i="18"/>
  <c r="E243" i="18"/>
  <c r="E250" i="18"/>
  <c r="D225" i="16"/>
  <c r="G222" i="16"/>
  <c r="D230" i="16"/>
  <c r="D227" i="16"/>
  <c r="G221" i="16"/>
  <c r="G248" i="16"/>
  <c r="D251" i="16"/>
  <c r="D246" i="16"/>
  <c r="D254" i="16"/>
  <c r="G247" i="16"/>
  <c r="C231" i="11"/>
  <c r="C256" i="11"/>
  <c r="C244" i="11"/>
  <c r="H244" i="11" s="1"/>
  <c r="C257" i="11"/>
  <c r="H129" i="9"/>
  <c r="D181" i="9" s="1"/>
  <c r="D232" i="9"/>
  <c r="D234" i="9"/>
  <c r="G219" i="34"/>
  <c r="G237" i="34"/>
  <c r="G220" i="34"/>
  <c r="H29" i="44"/>
  <c r="F186" i="6"/>
  <c r="E186" i="25"/>
  <c r="F170" i="25"/>
  <c r="G172" i="41"/>
  <c r="D170" i="38"/>
  <c r="G186" i="22"/>
  <c r="E186" i="22"/>
  <c r="D186" i="22"/>
  <c r="F186" i="22"/>
  <c r="C176" i="22"/>
  <c r="F176" i="22"/>
  <c r="E176" i="22"/>
  <c r="G176" i="22"/>
  <c r="F181" i="6"/>
  <c r="G181" i="6"/>
  <c r="C181" i="6"/>
  <c r="D254" i="38"/>
  <c r="D249" i="38"/>
  <c r="D260" i="38"/>
  <c r="D258" i="38"/>
  <c r="D235" i="38"/>
  <c r="D236" i="38"/>
  <c r="D230" i="38"/>
  <c r="D261" i="38"/>
  <c r="D222" i="38"/>
  <c r="D223" i="38"/>
  <c r="D226" i="35"/>
  <c r="D223" i="35"/>
  <c r="D221" i="35"/>
  <c r="D222" i="35"/>
  <c r="D254" i="35"/>
  <c r="D259" i="35"/>
  <c r="D252" i="35"/>
  <c r="D251" i="35"/>
  <c r="G230" i="27"/>
  <c r="G225" i="27"/>
  <c r="G236" i="27"/>
  <c r="G234" i="27"/>
  <c r="G232" i="27"/>
  <c r="G260" i="27"/>
  <c r="G250" i="27"/>
  <c r="G262" i="27"/>
  <c r="G254" i="27"/>
  <c r="G220" i="27"/>
  <c r="G221" i="27"/>
  <c r="G255" i="27"/>
  <c r="G249" i="27"/>
  <c r="G223" i="27"/>
  <c r="C235" i="27"/>
  <c r="C233" i="27"/>
  <c r="C234" i="27"/>
  <c r="C227" i="27"/>
  <c r="C229" i="27"/>
  <c r="C249" i="27"/>
  <c r="C262" i="27"/>
  <c r="C256" i="27"/>
  <c r="C252" i="27"/>
  <c r="C223" i="27"/>
  <c r="C244" i="27"/>
  <c r="C247" i="27"/>
  <c r="C245" i="27"/>
  <c r="C232" i="27"/>
  <c r="C234" i="26"/>
  <c r="C227" i="26"/>
  <c r="C231" i="26"/>
  <c r="C229" i="26"/>
  <c r="C243" i="26"/>
  <c r="C249" i="26"/>
  <c r="C257" i="26"/>
  <c r="C250" i="26"/>
  <c r="C253" i="26"/>
  <c r="C246" i="26"/>
  <c r="C236" i="26"/>
  <c r="D262" i="26"/>
  <c r="D255" i="26"/>
  <c r="D261" i="26"/>
  <c r="D257" i="26"/>
  <c r="D220" i="26"/>
  <c r="D225" i="26"/>
  <c r="D223" i="26"/>
  <c r="D244" i="26"/>
  <c r="D259" i="26"/>
  <c r="D221" i="26"/>
  <c r="D227" i="26"/>
  <c r="D218" i="26"/>
  <c r="D249" i="26"/>
  <c r="D260" i="26"/>
  <c r="D222" i="26"/>
  <c r="D222" i="24"/>
  <c r="D229" i="24"/>
  <c r="G226" i="24"/>
  <c r="G233" i="24"/>
  <c r="G243" i="24"/>
  <c r="C221" i="24"/>
  <c r="C228" i="24"/>
  <c r="C235" i="24"/>
  <c r="E24" i="49"/>
  <c r="F246" i="23"/>
  <c r="F225" i="23"/>
  <c r="F227" i="23"/>
  <c r="F229" i="23"/>
  <c r="D218" i="23"/>
  <c r="D220" i="23"/>
  <c r="D222" i="23"/>
  <c r="D224" i="23"/>
  <c r="D169" i="6"/>
  <c r="C169" i="6"/>
  <c r="C179" i="6"/>
  <c r="G179" i="6"/>
  <c r="G186" i="38"/>
  <c r="D186" i="38"/>
  <c r="C186" i="38"/>
  <c r="D171" i="37"/>
  <c r="G171" i="37"/>
  <c r="C255" i="25"/>
  <c r="C245" i="25"/>
  <c r="C249" i="25"/>
  <c r="C244" i="25"/>
  <c r="C218" i="25"/>
  <c r="C224" i="25"/>
  <c r="C220" i="25"/>
  <c r="C219" i="25"/>
  <c r="C237" i="25"/>
  <c r="C234" i="25"/>
  <c r="C257" i="25"/>
  <c r="C250" i="25"/>
  <c r="C260" i="25"/>
  <c r="F249" i="41"/>
  <c r="F252" i="41"/>
  <c r="F246" i="41"/>
  <c r="F258" i="41"/>
  <c r="F255" i="41"/>
  <c r="F245" i="41"/>
  <c r="F253" i="41"/>
  <c r="F221" i="41"/>
  <c r="F232" i="41"/>
  <c r="F218" i="41"/>
  <c r="F235" i="41"/>
  <c r="G243" i="41"/>
  <c r="G249" i="41"/>
  <c r="G232" i="41"/>
  <c r="G219" i="41"/>
  <c r="G237" i="41"/>
  <c r="G236" i="41"/>
  <c r="G222" i="41"/>
  <c r="D226" i="33"/>
  <c r="D246" i="33"/>
  <c r="D245" i="33"/>
  <c r="D248" i="33"/>
  <c r="D259" i="33"/>
  <c r="D258" i="33"/>
  <c r="D256" i="33"/>
  <c r="D228" i="33"/>
  <c r="D232" i="33"/>
  <c r="D218" i="31"/>
  <c r="D230" i="31"/>
  <c r="D236" i="31"/>
  <c r="D221" i="31"/>
  <c r="D220" i="31"/>
  <c r="D255" i="30"/>
  <c r="D253" i="30"/>
  <c r="D254" i="30"/>
  <c r="D246" i="30"/>
  <c r="D222" i="30"/>
  <c r="D218" i="30"/>
  <c r="E230" i="29"/>
  <c r="E219" i="29"/>
  <c r="E218" i="29"/>
  <c r="E228" i="29"/>
  <c r="E251" i="29"/>
  <c r="E246" i="29"/>
  <c r="E262" i="29"/>
  <c r="E257" i="29"/>
  <c r="E243" i="29"/>
  <c r="E247" i="29"/>
  <c r="E224" i="29"/>
  <c r="C236" i="29"/>
  <c r="C246" i="29"/>
  <c r="C254" i="29"/>
  <c r="H303" i="21"/>
  <c r="L19" i="48" s="1"/>
  <c r="G178" i="21"/>
  <c r="E178" i="21"/>
  <c r="F178" i="21"/>
  <c r="D178" i="21"/>
  <c r="G230" i="21"/>
  <c r="G234" i="21"/>
  <c r="G220" i="21"/>
  <c r="G227" i="21"/>
  <c r="G224" i="21"/>
  <c r="G231" i="21"/>
  <c r="G221" i="21"/>
  <c r="G228" i="21"/>
  <c r="D235" i="20"/>
  <c r="D234" i="20"/>
  <c r="G248" i="19"/>
  <c r="G233" i="19"/>
  <c r="G248" i="18"/>
  <c r="G224" i="18"/>
  <c r="G221" i="18"/>
  <c r="C12" i="49"/>
  <c r="D262" i="14"/>
  <c r="F136" i="12"/>
  <c r="M11" i="49" s="1"/>
  <c r="H116" i="12"/>
  <c r="F168" i="12" s="1"/>
  <c r="F220" i="12"/>
  <c r="F218" i="12"/>
  <c r="F257" i="12"/>
  <c r="F250" i="12"/>
  <c r="F246" i="12"/>
  <c r="F259" i="12"/>
  <c r="F252" i="12"/>
  <c r="F260" i="12"/>
  <c r="F262" i="12"/>
  <c r="F244" i="12"/>
  <c r="F230" i="12"/>
  <c r="F221" i="12"/>
  <c r="F219" i="12"/>
  <c r="F227" i="12"/>
  <c r="F248" i="12"/>
  <c r="F226" i="12"/>
  <c r="C223" i="12"/>
  <c r="C222" i="12"/>
  <c r="C229" i="12"/>
  <c r="C228" i="12"/>
  <c r="C226" i="12"/>
  <c r="C220" i="12"/>
  <c r="C237" i="12"/>
  <c r="C233" i="12"/>
  <c r="C260" i="12"/>
  <c r="C261" i="12"/>
  <c r="C232" i="12"/>
  <c r="C227" i="12"/>
  <c r="C225" i="12"/>
  <c r="C224" i="12"/>
  <c r="C252" i="12"/>
  <c r="C236" i="12"/>
  <c r="D233" i="38"/>
  <c r="D261" i="35"/>
  <c r="D245" i="35"/>
  <c r="F238" i="32"/>
  <c r="AA32" i="49" s="1"/>
  <c r="E263" i="32"/>
  <c r="AG32" i="49" s="1"/>
  <c r="C250" i="27"/>
  <c r="C246" i="27"/>
  <c r="F238" i="27"/>
  <c r="AA27" i="49" s="1"/>
  <c r="C228" i="27"/>
  <c r="G231" i="27"/>
  <c r="C219" i="26"/>
  <c r="C226" i="26"/>
  <c r="C233" i="26"/>
  <c r="C245" i="26"/>
  <c r="D251" i="26"/>
  <c r="D258" i="26"/>
  <c r="H81" i="24"/>
  <c r="G238" i="22"/>
  <c r="AB22" i="49" s="1"/>
  <c r="C136" i="35"/>
  <c r="J36" i="49" s="1"/>
  <c r="D230" i="35"/>
  <c r="D220" i="35"/>
  <c r="D219" i="35"/>
  <c r="D178" i="12"/>
  <c r="E182" i="6"/>
  <c r="F184" i="12"/>
  <c r="D186" i="6"/>
  <c r="H85" i="46"/>
  <c r="D173" i="39"/>
  <c r="C181" i="11"/>
  <c r="E181" i="11"/>
  <c r="D173" i="11"/>
  <c r="F183" i="22"/>
  <c r="D183" i="22"/>
  <c r="E180" i="26"/>
  <c r="D180" i="26"/>
  <c r="F184" i="26"/>
  <c r="G179" i="22"/>
  <c r="D182" i="26"/>
  <c r="F182" i="26"/>
  <c r="G182" i="26"/>
  <c r="F178" i="31"/>
  <c r="F180" i="31"/>
  <c r="F186" i="41"/>
  <c r="D177" i="27"/>
  <c r="G177" i="27"/>
  <c r="E172" i="41"/>
  <c r="D170" i="25"/>
  <c r="C186" i="25"/>
  <c r="C172" i="27"/>
  <c r="F173" i="35"/>
  <c r="E171" i="37"/>
  <c r="C136" i="39"/>
  <c r="G175" i="32"/>
  <c r="E173" i="28"/>
  <c r="F179" i="28"/>
  <c r="D183" i="28"/>
  <c r="D185" i="28"/>
  <c r="H52" i="24"/>
  <c r="F173" i="39"/>
  <c r="C231" i="37"/>
  <c r="C250" i="37"/>
  <c r="E173" i="23"/>
  <c r="H52" i="37"/>
  <c r="B37" i="49"/>
  <c r="G182" i="27"/>
  <c r="G174" i="6"/>
  <c r="C174" i="6"/>
  <c r="H86" i="28"/>
  <c r="C236" i="37"/>
  <c r="C237" i="37"/>
  <c r="D262" i="38"/>
  <c r="D251" i="38"/>
  <c r="C229" i="39"/>
  <c r="D228" i="38"/>
  <c r="D221" i="38"/>
  <c r="C176" i="41"/>
  <c r="C228" i="25"/>
  <c r="C227" i="25"/>
  <c r="C256" i="25"/>
  <c r="C258" i="25"/>
  <c r="F172" i="41"/>
  <c r="F236" i="41"/>
  <c r="G223" i="41"/>
  <c r="F222" i="41"/>
  <c r="E186" i="38"/>
  <c r="D245" i="38"/>
  <c r="D256" i="38"/>
  <c r="D259" i="38"/>
  <c r="D250" i="22"/>
  <c r="G253" i="41"/>
  <c r="G228" i="41"/>
  <c r="C258" i="27"/>
  <c r="C235" i="26"/>
  <c r="C262" i="26"/>
  <c r="C252" i="24"/>
  <c r="C245" i="24"/>
  <c r="G257" i="24"/>
  <c r="G250" i="24"/>
  <c r="G219" i="24"/>
  <c r="F253" i="23"/>
  <c r="D246" i="23"/>
  <c r="F251" i="23"/>
  <c r="D244" i="23"/>
  <c r="F249" i="23"/>
  <c r="E169" i="6"/>
  <c r="G254" i="41"/>
  <c r="G248" i="41"/>
  <c r="F256" i="41"/>
  <c r="D253" i="35"/>
  <c r="D250" i="33"/>
  <c r="D249" i="33"/>
  <c r="D237" i="33"/>
  <c r="D222" i="33"/>
  <c r="D236" i="33"/>
  <c r="D224" i="31"/>
  <c r="D224" i="30"/>
  <c r="D262" i="30"/>
  <c r="E254" i="29"/>
  <c r="E223" i="29"/>
  <c r="E233" i="29"/>
  <c r="E227" i="29"/>
  <c r="E231" i="29"/>
  <c r="G253" i="27"/>
  <c r="C259" i="27"/>
  <c r="G223" i="21"/>
  <c r="E238" i="15"/>
  <c r="Z13" i="49" s="1"/>
  <c r="C256" i="12"/>
  <c r="C246" i="12"/>
  <c r="C259" i="12"/>
  <c r="C253" i="12"/>
  <c r="F253" i="12"/>
  <c r="F256" i="12"/>
  <c r="C257" i="12"/>
  <c r="F222" i="12"/>
  <c r="G235" i="40"/>
  <c r="G232" i="40"/>
  <c r="G230" i="40"/>
  <c r="G256" i="40"/>
  <c r="C225" i="40"/>
  <c r="C223" i="40"/>
  <c r="C226" i="40"/>
  <c r="C233" i="40"/>
  <c r="C229" i="40"/>
  <c r="C236" i="40"/>
  <c r="E179" i="37"/>
  <c r="D227" i="21"/>
  <c r="D230" i="21"/>
  <c r="D234" i="21"/>
  <c r="C233" i="21"/>
  <c r="C236" i="21"/>
  <c r="G228" i="34"/>
  <c r="G236" i="34"/>
  <c r="G225" i="34"/>
  <c r="G233" i="34"/>
  <c r="G223" i="34"/>
  <c r="G231" i="34"/>
  <c r="G222" i="34"/>
  <c r="G226" i="34"/>
  <c r="C35" i="49"/>
  <c r="D233" i="34"/>
  <c r="D223" i="34"/>
  <c r="C231" i="15"/>
  <c r="C222" i="15"/>
  <c r="C228" i="15"/>
  <c r="G260" i="11"/>
  <c r="G254" i="11"/>
  <c r="G245" i="11"/>
  <c r="G246" i="11"/>
  <c r="G257" i="11"/>
  <c r="G258" i="11"/>
  <c r="G249" i="11"/>
  <c r="G252" i="11"/>
  <c r="G227" i="11"/>
  <c r="G221" i="11"/>
  <c r="G237" i="11"/>
  <c r="G232" i="11"/>
  <c r="G226" i="11"/>
  <c r="G233" i="11"/>
  <c r="G223" i="11"/>
  <c r="G262" i="11"/>
  <c r="C177" i="24"/>
  <c r="E177" i="24"/>
  <c r="F177" i="24"/>
  <c r="G174" i="19"/>
  <c r="C174" i="19"/>
  <c r="F238" i="17"/>
  <c r="AA15" i="49" s="1"/>
  <c r="G186" i="25"/>
  <c r="C170" i="25"/>
  <c r="H117" i="25"/>
  <c r="F169" i="25" s="1"/>
  <c r="F177" i="25"/>
  <c r="G187" i="41"/>
  <c r="G248" i="40"/>
  <c r="G262" i="40"/>
  <c r="G251" i="40"/>
  <c r="E263" i="40"/>
  <c r="AG41" i="49" s="1"/>
  <c r="C257" i="40"/>
  <c r="G254" i="40"/>
  <c r="H117" i="38"/>
  <c r="C169" i="38" s="1"/>
  <c r="E238" i="38"/>
  <c r="Z39" i="49" s="1"/>
  <c r="D256" i="37"/>
  <c r="D245" i="37"/>
  <c r="D237" i="37"/>
  <c r="C249" i="32"/>
  <c r="E263" i="22"/>
  <c r="AG22" i="49" s="1"/>
  <c r="E238" i="31"/>
  <c r="Z31" i="49" s="1"/>
  <c r="D136" i="35"/>
  <c r="K36" i="49" s="1"/>
  <c r="G250" i="34"/>
  <c r="D250" i="34"/>
  <c r="D253" i="34"/>
  <c r="D256" i="34"/>
  <c r="G260" i="34"/>
  <c r="G252" i="34"/>
  <c r="G244" i="34"/>
  <c r="C227" i="32"/>
  <c r="C220" i="32"/>
  <c r="C236" i="32"/>
  <c r="C229" i="32"/>
  <c r="C219" i="32"/>
  <c r="C218" i="32"/>
  <c r="D136" i="31"/>
  <c r="K31" i="49" s="1"/>
  <c r="H81" i="30"/>
  <c r="H138" i="30" s="1"/>
  <c r="G175" i="29"/>
  <c r="F252" i="29"/>
  <c r="G257" i="29"/>
  <c r="D249" i="29"/>
  <c r="G260" i="29"/>
  <c r="G254" i="29"/>
  <c r="D257" i="29"/>
  <c r="F250" i="29"/>
  <c r="D258" i="29"/>
  <c r="F223" i="29"/>
  <c r="F233" i="29"/>
  <c r="D221" i="29"/>
  <c r="G233" i="29"/>
  <c r="F234" i="29"/>
  <c r="D218" i="29"/>
  <c r="G226" i="29"/>
  <c r="F224" i="29"/>
  <c r="D235" i="29"/>
  <c r="E263" i="23"/>
  <c r="AG24" i="49" s="1"/>
  <c r="D223" i="21"/>
  <c r="C218" i="21"/>
  <c r="D186" i="17"/>
  <c r="D181" i="17"/>
  <c r="F183" i="14"/>
  <c r="F185" i="11"/>
  <c r="C218" i="40"/>
  <c r="C227" i="40"/>
  <c r="H227" i="40" s="1"/>
  <c r="C236" i="15"/>
  <c r="C219" i="15"/>
  <c r="F136" i="9"/>
  <c r="M8" i="49" s="1"/>
  <c r="G136" i="9"/>
  <c r="N8" i="49" s="1"/>
  <c r="H118" i="9"/>
  <c r="C170" i="9" s="1"/>
  <c r="G179" i="37"/>
  <c r="G227" i="34"/>
  <c r="G229" i="34"/>
  <c r="G232" i="34"/>
  <c r="D173" i="28"/>
  <c r="F180" i="6"/>
  <c r="D180" i="6"/>
  <c r="G180" i="6"/>
  <c r="E180" i="6"/>
  <c r="C180" i="6"/>
  <c r="D234" i="28"/>
  <c r="D223" i="28"/>
  <c r="F236" i="28"/>
  <c r="D230" i="28"/>
  <c r="F230" i="28"/>
  <c r="F232" i="28"/>
  <c r="D226" i="28"/>
  <c r="D233" i="28"/>
  <c r="D228" i="28"/>
  <c r="F248" i="28"/>
  <c r="F258" i="28"/>
  <c r="F252" i="28"/>
  <c r="D246" i="28"/>
  <c r="F254" i="28"/>
  <c r="E177" i="27"/>
  <c r="H81" i="27"/>
  <c r="E184" i="27"/>
  <c r="D136" i="26"/>
  <c r="K25" i="49" s="1"/>
  <c r="G235" i="23"/>
  <c r="C223" i="23"/>
  <c r="G237" i="23"/>
  <c r="C225" i="23"/>
  <c r="C226" i="23"/>
  <c r="C227" i="23"/>
  <c r="C228" i="23"/>
  <c r="G260" i="23"/>
  <c r="C248" i="23"/>
  <c r="C249" i="23"/>
  <c r="C262" i="22"/>
  <c r="C247" i="22"/>
  <c r="C235" i="22"/>
  <c r="C232" i="22"/>
  <c r="C258" i="20"/>
  <c r="C262" i="20"/>
  <c r="G243" i="20"/>
  <c r="G247" i="20"/>
  <c r="G237" i="20"/>
  <c r="C225" i="20"/>
  <c r="C226" i="20"/>
  <c r="C227" i="20"/>
  <c r="C228" i="20"/>
  <c r="F263" i="18"/>
  <c r="AH16" i="49" s="1"/>
  <c r="C175" i="23"/>
  <c r="D219" i="19"/>
  <c r="D232" i="19"/>
  <c r="D231" i="19"/>
  <c r="D226" i="19"/>
  <c r="D228" i="19"/>
  <c r="D250" i="19"/>
  <c r="D252" i="19"/>
  <c r="D247" i="19"/>
  <c r="D257" i="19"/>
  <c r="E251" i="18"/>
  <c r="E247" i="18"/>
  <c r="E254" i="18"/>
  <c r="E257" i="18"/>
  <c r="E231" i="18"/>
  <c r="G232" i="16"/>
  <c r="G219" i="16"/>
  <c r="D234" i="16"/>
  <c r="G227" i="16"/>
  <c r="D232" i="16"/>
  <c r="G225" i="16"/>
  <c r="D229" i="16"/>
  <c r="G223" i="16"/>
  <c r="G236" i="16"/>
  <c r="G220" i="16"/>
  <c r="D228" i="16"/>
  <c r="G243" i="16"/>
  <c r="D244" i="16"/>
  <c r="D253" i="16"/>
  <c r="D256" i="16"/>
  <c r="G249" i="16"/>
  <c r="G258" i="16"/>
  <c r="D252" i="16"/>
  <c r="G245" i="16"/>
  <c r="D259" i="16"/>
  <c r="G252" i="16"/>
  <c r="D261" i="16"/>
  <c r="C136" i="15"/>
  <c r="C136" i="12"/>
  <c r="J11" i="49" s="1"/>
  <c r="D136" i="12"/>
  <c r="C227" i="11"/>
  <c r="C234" i="11"/>
  <c r="C220" i="11"/>
  <c r="C224" i="11"/>
  <c r="C229" i="11"/>
  <c r="C232" i="11"/>
  <c r="C225" i="11"/>
  <c r="C262" i="11"/>
  <c r="C261" i="11"/>
  <c r="C247" i="11"/>
  <c r="C253" i="11"/>
  <c r="H107" i="44"/>
  <c r="H130" i="10"/>
  <c r="D182" i="10" s="1"/>
  <c r="H129" i="10"/>
  <c r="D181" i="10" s="1"/>
  <c r="H105" i="44"/>
  <c r="H127" i="10"/>
  <c r="F179" i="10" s="1"/>
  <c r="H126" i="10"/>
  <c r="E178" i="10" s="1"/>
  <c r="H125" i="10"/>
  <c r="C177" i="10" s="1"/>
  <c r="H124" i="10"/>
  <c r="F176" i="10" s="1"/>
  <c r="H123" i="10"/>
  <c r="F175" i="10" s="1"/>
  <c r="H119" i="10"/>
  <c r="G171" i="10" s="1"/>
  <c r="G136" i="10"/>
  <c r="F113" i="44"/>
  <c r="E98" i="46"/>
  <c r="D235" i="9"/>
  <c r="H18" i="9"/>
  <c r="H66" i="44"/>
  <c r="E187" i="37"/>
  <c r="C185" i="40"/>
  <c r="G185" i="40"/>
  <c r="F185" i="40"/>
  <c r="D185" i="40"/>
  <c r="E185" i="40"/>
  <c r="C177" i="40"/>
  <c r="G177" i="40"/>
  <c r="D177" i="40"/>
  <c r="E177" i="40"/>
  <c r="F177" i="40"/>
  <c r="D185" i="38"/>
  <c r="C185" i="38"/>
  <c r="F185" i="38"/>
  <c r="E185" i="38"/>
  <c r="G185" i="38"/>
  <c r="G183" i="38"/>
  <c r="C183" i="38"/>
  <c r="D183" i="38"/>
  <c r="F183" i="38"/>
  <c r="E183" i="38"/>
  <c r="C177" i="38"/>
  <c r="D177" i="38"/>
  <c r="G177" i="38"/>
  <c r="F177" i="38"/>
  <c r="E177" i="38"/>
  <c r="G175" i="38"/>
  <c r="F175" i="38"/>
  <c r="D175" i="38"/>
  <c r="E175" i="38"/>
  <c r="C175" i="38"/>
  <c r="D185" i="34"/>
  <c r="F185" i="34"/>
  <c r="G185" i="34"/>
  <c r="C185" i="34"/>
  <c r="E185" i="34"/>
  <c r="C179" i="34"/>
  <c r="G179" i="34"/>
  <c r="E179" i="34"/>
  <c r="D179" i="34"/>
  <c r="F179" i="34"/>
  <c r="D175" i="34"/>
  <c r="E175" i="34"/>
  <c r="C175" i="34"/>
  <c r="F175" i="34"/>
  <c r="G175" i="34"/>
  <c r="E184" i="33"/>
  <c r="C184" i="33"/>
  <c r="G184" i="33"/>
  <c r="F184" i="33"/>
  <c r="D184" i="33"/>
  <c r="E176" i="33"/>
  <c r="D176" i="33"/>
  <c r="C176" i="33"/>
  <c r="G176" i="33"/>
  <c r="F176" i="33"/>
  <c r="G172" i="33"/>
  <c r="D172" i="33"/>
  <c r="F172" i="33"/>
  <c r="C172" i="33"/>
  <c r="E172" i="33"/>
  <c r="G184" i="31"/>
  <c r="F184" i="31"/>
  <c r="E184" i="31"/>
  <c r="C184" i="31"/>
  <c r="D184" i="31"/>
  <c r="C182" i="31"/>
  <c r="E182" i="31"/>
  <c r="F182" i="31"/>
  <c r="D182" i="31"/>
  <c r="G182" i="31"/>
  <c r="F183" i="30"/>
  <c r="G183" i="30"/>
  <c r="D183" i="30"/>
  <c r="C183" i="30"/>
  <c r="E183" i="30"/>
  <c r="E170" i="30"/>
  <c r="C170" i="30"/>
  <c r="G170" i="30"/>
  <c r="D170" i="30"/>
  <c r="F170" i="30"/>
  <c r="E186" i="29"/>
  <c r="G186" i="29"/>
  <c r="C186" i="29"/>
  <c r="F186" i="29"/>
  <c r="D186" i="29"/>
  <c r="D174" i="24"/>
  <c r="E174" i="24"/>
  <c r="F174" i="24"/>
  <c r="C174" i="24"/>
  <c r="G174" i="24"/>
  <c r="D171" i="21"/>
  <c r="G171" i="21"/>
  <c r="E171" i="21"/>
  <c r="C171" i="21"/>
  <c r="F171" i="21"/>
  <c r="D187" i="12"/>
  <c r="F187" i="12"/>
  <c r="G187" i="12"/>
  <c r="C187" i="12"/>
  <c r="E187" i="12"/>
  <c r="E182" i="12"/>
  <c r="G182" i="12"/>
  <c r="D182" i="12"/>
  <c r="F182" i="12"/>
  <c r="C182" i="12"/>
  <c r="C180" i="12"/>
  <c r="E180" i="12"/>
  <c r="G180" i="12"/>
  <c r="D180" i="12"/>
  <c r="F180" i="12"/>
  <c r="E174" i="12"/>
  <c r="G174" i="12"/>
  <c r="D174" i="12"/>
  <c r="F174" i="12"/>
  <c r="C174" i="12"/>
  <c r="C172" i="12"/>
  <c r="E172" i="12"/>
  <c r="G172" i="12"/>
  <c r="D172" i="12"/>
  <c r="F172" i="12"/>
  <c r="G184" i="37"/>
  <c r="D184" i="37"/>
  <c r="F184" i="37"/>
  <c r="E184" i="37"/>
  <c r="C184" i="37"/>
  <c r="F182" i="37"/>
  <c r="C182" i="37"/>
  <c r="E182" i="37"/>
  <c r="G182" i="37"/>
  <c r="D182" i="37"/>
  <c r="G176" i="37"/>
  <c r="D176" i="37"/>
  <c r="C176" i="37"/>
  <c r="E176" i="37"/>
  <c r="F176" i="37"/>
  <c r="F174" i="37"/>
  <c r="C174" i="37"/>
  <c r="E174" i="37"/>
  <c r="D174" i="37"/>
  <c r="G174" i="37"/>
  <c r="F186" i="24"/>
  <c r="C186" i="24"/>
  <c r="G186" i="24"/>
  <c r="D186" i="24"/>
  <c r="E186" i="24"/>
  <c r="G178" i="24"/>
  <c r="C178" i="24"/>
  <c r="F178" i="24"/>
  <c r="D178" i="24"/>
  <c r="E178" i="24"/>
  <c r="E184" i="22"/>
  <c r="F184" i="22"/>
  <c r="G184" i="22"/>
  <c r="C184" i="22"/>
  <c r="D184" i="22"/>
  <c r="D182" i="22"/>
  <c r="E182" i="22"/>
  <c r="F182" i="22"/>
  <c r="G182" i="22"/>
  <c r="C182" i="22"/>
  <c r="G178" i="22"/>
  <c r="C178" i="22"/>
  <c r="E178" i="22"/>
  <c r="D178" i="22"/>
  <c r="F178" i="22"/>
  <c r="E184" i="20"/>
  <c r="G184" i="20"/>
  <c r="D184" i="20"/>
  <c r="F184" i="20"/>
  <c r="C184" i="20"/>
  <c r="F182" i="20"/>
  <c r="C182" i="20"/>
  <c r="G182" i="20"/>
  <c r="E182" i="20"/>
  <c r="D182" i="20"/>
  <c r="D176" i="20"/>
  <c r="F176" i="20"/>
  <c r="C176" i="20"/>
  <c r="E176" i="20"/>
  <c r="G176" i="20"/>
  <c r="F187" i="16"/>
  <c r="C187" i="16"/>
  <c r="E187" i="16"/>
  <c r="D187" i="16"/>
  <c r="G187" i="16"/>
  <c r="D181" i="16"/>
  <c r="F181" i="16"/>
  <c r="C181" i="16"/>
  <c r="G181" i="16"/>
  <c r="E181" i="16"/>
  <c r="E180" i="16"/>
  <c r="G180" i="16"/>
  <c r="C180" i="16"/>
  <c r="D180" i="16"/>
  <c r="F180" i="16"/>
  <c r="F179" i="16"/>
  <c r="C179" i="16"/>
  <c r="E179" i="16"/>
  <c r="G179" i="16"/>
  <c r="D179" i="16"/>
  <c r="F173" i="16"/>
  <c r="C173" i="16"/>
  <c r="E173" i="16"/>
  <c r="G173" i="16"/>
  <c r="D173" i="16"/>
  <c r="D171" i="16"/>
  <c r="F171" i="16"/>
  <c r="C171" i="16"/>
  <c r="G171" i="16"/>
  <c r="E171" i="16"/>
  <c r="D185" i="26"/>
  <c r="G185" i="26"/>
  <c r="E185" i="26"/>
  <c r="C185" i="26"/>
  <c r="F185" i="26"/>
  <c r="D175" i="40"/>
  <c r="F175" i="40"/>
  <c r="E175" i="40"/>
  <c r="G175" i="40"/>
  <c r="C175" i="40"/>
  <c r="D183" i="40"/>
  <c r="F183" i="40"/>
  <c r="E183" i="40"/>
  <c r="C183" i="40"/>
  <c r="G183" i="40"/>
  <c r="D172" i="39"/>
  <c r="E172" i="39"/>
  <c r="G172" i="39"/>
  <c r="C172" i="39"/>
  <c r="F172" i="39"/>
  <c r="F182" i="39"/>
  <c r="C182" i="39"/>
  <c r="D182" i="39"/>
  <c r="G182" i="39"/>
  <c r="E186" i="39"/>
  <c r="D186" i="39"/>
  <c r="F186" i="39"/>
  <c r="C186" i="39"/>
  <c r="G186" i="39"/>
  <c r="G173" i="38"/>
  <c r="F173" i="38"/>
  <c r="E173" i="38"/>
  <c r="F181" i="38"/>
  <c r="E181" i="38"/>
  <c r="G181" i="38"/>
  <c r="C170" i="37"/>
  <c r="E170" i="37"/>
  <c r="F170" i="37"/>
  <c r="D170" i="37"/>
  <c r="G170" i="37"/>
  <c r="E178" i="37"/>
  <c r="G178" i="37"/>
  <c r="D178" i="37"/>
  <c r="C178" i="37"/>
  <c r="F178" i="37"/>
  <c r="E186" i="37"/>
  <c r="G186" i="37"/>
  <c r="F186" i="37"/>
  <c r="D186" i="37"/>
  <c r="C186" i="37"/>
  <c r="D172" i="35"/>
  <c r="F172" i="35"/>
  <c r="C172" i="35"/>
  <c r="G172" i="35"/>
  <c r="E172" i="35"/>
  <c r="D180" i="35"/>
  <c r="F180" i="35"/>
  <c r="C180" i="35"/>
  <c r="E180" i="35"/>
  <c r="G180" i="35"/>
  <c r="D171" i="38"/>
  <c r="C171" i="38"/>
  <c r="F171" i="38"/>
  <c r="E171" i="38"/>
  <c r="G171" i="38"/>
  <c r="D179" i="38"/>
  <c r="G179" i="38"/>
  <c r="E179" i="38"/>
  <c r="F179" i="38"/>
  <c r="F187" i="38"/>
  <c r="E187" i="38"/>
  <c r="C187" i="38"/>
  <c r="G187" i="38"/>
  <c r="D170" i="35"/>
  <c r="F170" i="35"/>
  <c r="C170" i="35"/>
  <c r="G170" i="35"/>
  <c r="E170" i="35"/>
  <c r="D178" i="35"/>
  <c r="F178" i="35"/>
  <c r="C178" i="35"/>
  <c r="G178" i="35"/>
  <c r="E178" i="35"/>
  <c r="D186" i="35"/>
  <c r="F186" i="35"/>
  <c r="C186" i="35"/>
  <c r="E186" i="35"/>
  <c r="G186" i="35"/>
  <c r="F176" i="24"/>
  <c r="G176" i="24"/>
  <c r="C176" i="24"/>
  <c r="D176" i="24"/>
  <c r="E176" i="24"/>
  <c r="F170" i="20"/>
  <c r="C170" i="20"/>
  <c r="G170" i="20"/>
  <c r="D170" i="20"/>
  <c r="E170" i="20"/>
  <c r="G178" i="20"/>
  <c r="D178" i="20"/>
  <c r="F178" i="20"/>
  <c r="C178" i="20"/>
  <c r="E178" i="20"/>
  <c r="G186" i="20"/>
  <c r="D186" i="20"/>
  <c r="F186" i="20"/>
  <c r="E186" i="20"/>
  <c r="C186" i="20"/>
  <c r="G173" i="19"/>
  <c r="D173" i="19"/>
  <c r="F173" i="19"/>
  <c r="E173" i="19"/>
  <c r="C173" i="19"/>
  <c r="G181" i="19"/>
  <c r="D181" i="19"/>
  <c r="C181" i="19"/>
  <c r="F181" i="19"/>
  <c r="E181" i="19"/>
  <c r="F169" i="17"/>
  <c r="C169" i="17"/>
  <c r="E169" i="17"/>
  <c r="D169" i="17"/>
  <c r="G169" i="17"/>
  <c r="E177" i="16"/>
  <c r="G177" i="16"/>
  <c r="F177" i="16"/>
  <c r="C177" i="16"/>
  <c r="D177" i="16"/>
  <c r="G185" i="16"/>
  <c r="D185" i="16"/>
  <c r="F185" i="16"/>
  <c r="E185" i="16"/>
  <c r="C185" i="16"/>
  <c r="D170" i="39"/>
  <c r="E170" i="39"/>
  <c r="G170" i="39"/>
  <c r="D172" i="37"/>
  <c r="F172" i="37"/>
  <c r="C172" i="37"/>
  <c r="E172" i="37"/>
  <c r="G172" i="37"/>
  <c r="D180" i="37"/>
  <c r="F180" i="37"/>
  <c r="C180" i="37"/>
  <c r="G180" i="37"/>
  <c r="E180" i="37"/>
  <c r="G175" i="16"/>
  <c r="D175" i="16"/>
  <c r="F175" i="16"/>
  <c r="E175" i="16"/>
  <c r="C175" i="16"/>
  <c r="E183" i="16"/>
  <c r="G183" i="16"/>
  <c r="F183" i="16"/>
  <c r="D183" i="16"/>
  <c r="C183" i="16"/>
  <c r="D185" i="6"/>
  <c r="F185" i="6"/>
  <c r="G185" i="6"/>
  <c r="E185" i="6"/>
  <c r="C185" i="6"/>
  <c r="G181" i="39"/>
  <c r="C181" i="39"/>
  <c r="F181" i="39"/>
  <c r="E181" i="39"/>
  <c r="D181" i="39"/>
  <c r="E172" i="20"/>
  <c r="D172" i="20"/>
  <c r="C172" i="20"/>
  <c r="F172" i="20"/>
  <c r="G172" i="20"/>
  <c r="C180" i="20"/>
  <c r="E180" i="20"/>
  <c r="G180" i="20"/>
  <c r="F180" i="20"/>
  <c r="D180" i="20"/>
  <c r="H18" i="17"/>
  <c r="H86" i="17"/>
  <c r="F185" i="25"/>
  <c r="D185" i="25"/>
  <c r="C184" i="25"/>
  <c r="E184" i="25"/>
  <c r="G183" i="25"/>
  <c r="F183" i="25"/>
  <c r="E183" i="25"/>
  <c r="D182" i="25"/>
  <c r="E182" i="25"/>
  <c r="G182" i="25"/>
  <c r="G181" i="25"/>
  <c r="D181" i="25"/>
  <c r="C180" i="25"/>
  <c r="F180" i="25"/>
  <c r="C20" i="49"/>
  <c r="D246" i="25"/>
  <c r="D251" i="25"/>
  <c r="D253" i="25"/>
  <c r="D232" i="25"/>
  <c r="D235" i="25"/>
  <c r="D222" i="25"/>
  <c r="D229" i="25"/>
  <c r="D261" i="25"/>
  <c r="D260" i="25"/>
  <c r="D219" i="25"/>
  <c r="G185" i="41"/>
  <c r="D185" i="41"/>
  <c r="C185" i="41"/>
  <c r="G184" i="41"/>
  <c r="E184" i="41"/>
  <c r="D184" i="41"/>
  <c r="C184" i="41"/>
  <c r="C182" i="41"/>
  <c r="E182" i="41"/>
  <c r="D182" i="41"/>
  <c r="F179" i="41"/>
  <c r="D179" i="41"/>
  <c r="G179" i="41"/>
  <c r="H117" i="41"/>
  <c r="C136" i="41"/>
  <c r="J42" i="49" s="1"/>
  <c r="C42" i="49"/>
  <c r="D252" i="41"/>
  <c r="D254" i="41"/>
  <c r="D257" i="41"/>
  <c r="D218" i="41"/>
  <c r="D235" i="41"/>
  <c r="D221" i="41"/>
  <c r="B42" i="49"/>
  <c r="C221" i="41"/>
  <c r="C231" i="41"/>
  <c r="C234" i="41"/>
  <c r="C245" i="41"/>
  <c r="C255" i="41"/>
  <c r="C250" i="41"/>
  <c r="H18" i="41"/>
  <c r="H86" i="41"/>
  <c r="D171" i="39"/>
  <c r="C171" i="39"/>
  <c r="F171" i="39"/>
  <c r="C40" i="49"/>
  <c r="D233" i="39"/>
  <c r="D226" i="39"/>
  <c r="D253" i="39"/>
  <c r="D256" i="39"/>
  <c r="D246" i="39"/>
  <c r="B40" i="49"/>
  <c r="H52" i="39"/>
  <c r="C225" i="39"/>
  <c r="C250" i="39"/>
  <c r="C260" i="39"/>
  <c r="C252" i="39"/>
  <c r="C247" i="39"/>
  <c r="C245" i="39"/>
  <c r="C259" i="39"/>
  <c r="C233" i="39"/>
  <c r="G184" i="38"/>
  <c r="F184" i="38"/>
  <c r="C184" i="38"/>
  <c r="C182" i="38"/>
  <c r="F182" i="38"/>
  <c r="E182" i="38"/>
  <c r="G182" i="38"/>
  <c r="D182" i="38"/>
  <c r="D180" i="38"/>
  <c r="E180" i="38"/>
  <c r="C176" i="38"/>
  <c r="F176" i="38"/>
  <c r="G176" i="38"/>
  <c r="D174" i="38"/>
  <c r="C174" i="38"/>
  <c r="E174" i="38"/>
  <c r="E172" i="38"/>
  <c r="D172" i="38"/>
  <c r="F39" i="49"/>
  <c r="G256" i="38"/>
  <c r="G232" i="38"/>
  <c r="G218" i="38"/>
  <c r="G221" i="38"/>
  <c r="G228" i="38"/>
  <c r="G230" i="38"/>
  <c r="G237" i="38"/>
  <c r="G227" i="38"/>
  <c r="G258" i="38"/>
  <c r="G244" i="38"/>
  <c r="G259" i="38"/>
  <c r="G245" i="38"/>
  <c r="G246" i="38"/>
  <c r="G257" i="38"/>
  <c r="C227" i="38"/>
  <c r="C218" i="38"/>
  <c r="C245" i="38"/>
  <c r="C256" i="38"/>
  <c r="C246" i="38"/>
  <c r="C229" i="38"/>
  <c r="H18" i="38"/>
  <c r="H86" i="38"/>
  <c r="F185" i="37"/>
  <c r="G185" i="37"/>
  <c r="C185" i="37"/>
  <c r="D185" i="37"/>
  <c r="E185" i="37"/>
  <c r="E183" i="37"/>
  <c r="C183" i="37"/>
  <c r="G183" i="37"/>
  <c r="D181" i="37"/>
  <c r="C181" i="37"/>
  <c r="F181" i="37"/>
  <c r="G177" i="37"/>
  <c r="E177" i="37"/>
  <c r="D177" i="37"/>
  <c r="G175" i="37"/>
  <c r="F175" i="37"/>
  <c r="D175" i="37"/>
  <c r="E175" i="37"/>
  <c r="C175" i="37"/>
  <c r="D173" i="37"/>
  <c r="E173" i="37"/>
  <c r="C173" i="37"/>
  <c r="F173" i="37"/>
  <c r="G173" i="37"/>
  <c r="D136" i="37"/>
  <c r="K38" i="49" s="1"/>
  <c r="H116" i="37"/>
  <c r="C254" i="37"/>
  <c r="C259" i="37"/>
  <c r="C226" i="37"/>
  <c r="C219" i="37"/>
  <c r="C253" i="37"/>
  <c r="C252" i="37"/>
  <c r="C220" i="37"/>
  <c r="C221" i="37"/>
  <c r="P35" i="48"/>
  <c r="F37" i="49"/>
  <c r="AH37" i="49"/>
  <c r="D178" i="28"/>
  <c r="E178" i="28"/>
  <c r="G178" i="28"/>
  <c r="F178" i="28"/>
  <c r="C178" i="28"/>
  <c r="E183" i="19"/>
  <c r="G183" i="19"/>
  <c r="F183" i="19"/>
  <c r="D183" i="19"/>
  <c r="C183" i="19"/>
  <c r="G179" i="11"/>
  <c r="D179" i="11"/>
  <c r="E179" i="11"/>
  <c r="C179" i="11"/>
  <c r="F179" i="11"/>
  <c r="C187" i="35"/>
  <c r="F36" i="49"/>
  <c r="G258" i="35"/>
  <c r="G222" i="35"/>
  <c r="B36" i="49"/>
  <c r="H52" i="35"/>
  <c r="C260" i="35"/>
  <c r="C245" i="35"/>
  <c r="C250" i="35"/>
  <c r="C253" i="35"/>
  <c r="C255" i="35"/>
  <c r="H18" i="35"/>
  <c r="H86" i="35"/>
  <c r="D174" i="34"/>
  <c r="G174" i="34"/>
  <c r="F174" i="34"/>
  <c r="E174" i="34"/>
  <c r="C174" i="34"/>
  <c r="E172" i="34"/>
  <c r="D172" i="34"/>
  <c r="G172" i="34"/>
  <c r="F172" i="34"/>
  <c r="C172" i="34"/>
  <c r="F170" i="34"/>
  <c r="C170" i="34"/>
  <c r="G170" i="34"/>
  <c r="D170" i="34"/>
  <c r="E170" i="34"/>
  <c r="H116" i="34"/>
  <c r="C136" i="34"/>
  <c r="J35" i="49" s="1"/>
  <c r="B35" i="49"/>
  <c r="C221" i="34"/>
  <c r="E34" i="49"/>
  <c r="F225" i="33"/>
  <c r="F220" i="33"/>
  <c r="F244" i="33"/>
  <c r="F261" i="33"/>
  <c r="F223" i="33"/>
  <c r="F34" i="49"/>
  <c r="F117" i="49" s="1"/>
  <c r="G221" i="33"/>
  <c r="G235" i="33"/>
  <c r="H86" i="33"/>
  <c r="H18" i="33"/>
  <c r="G187" i="32"/>
  <c r="D187" i="32"/>
  <c r="C187" i="32"/>
  <c r="E185" i="32"/>
  <c r="C185" i="32"/>
  <c r="F185" i="32"/>
  <c r="G185" i="32"/>
  <c r="D183" i="32"/>
  <c r="E183" i="32"/>
  <c r="G182" i="32"/>
  <c r="D182" i="32"/>
  <c r="C182" i="32"/>
  <c r="F181" i="32"/>
  <c r="E181" i="32"/>
  <c r="G181" i="32"/>
  <c r="D181" i="32"/>
  <c r="C179" i="32"/>
  <c r="G179" i="32"/>
  <c r="F179" i="32"/>
  <c r="C178" i="32"/>
  <c r="F178" i="32"/>
  <c r="E178" i="32"/>
  <c r="D178" i="32"/>
  <c r="G178" i="32"/>
  <c r="D177" i="32"/>
  <c r="G177" i="32"/>
  <c r="F177" i="32"/>
  <c r="C177" i="32"/>
  <c r="E175" i="32"/>
  <c r="D175" i="32"/>
  <c r="G174" i="32"/>
  <c r="F174" i="32"/>
  <c r="E174" i="32"/>
  <c r="C174" i="32"/>
  <c r="D174" i="32"/>
  <c r="F32" i="49"/>
  <c r="G218" i="32"/>
  <c r="G222" i="32"/>
  <c r="G233" i="32"/>
  <c r="G220" i="32"/>
  <c r="G248" i="32"/>
  <c r="G253" i="32"/>
  <c r="D230" i="32"/>
  <c r="D245" i="32"/>
  <c r="D226" i="32"/>
  <c r="C187" i="31"/>
  <c r="G187" i="31"/>
  <c r="E187" i="31"/>
  <c r="F187" i="31"/>
  <c r="G183" i="31"/>
  <c r="D183" i="31"/>
  <c r="C183" i="31"/>
  <c r="F179" i="31"/>
  <c r="E179" i="31"/>
  <c r="D179" i="31"/>
  <c r="G179" i="31"/>
  <c r="F175" i="31"/>
  <c r="E175" i="31"/>
  <c r="C175" i="31"/>
  <c r="D175" i="31"/>
  <c r="G171" i="31"/>
  <c r="C171" i="31"/>
  <c r="E171" i="31"/>
  <c r="D171" i="31"/>
  <c r="F171" i="31"/>
  <c r="H117" i="31"/>
  <c r="C136" i="31"/>
  <c r="J31" i="49" s="1"/>
  <c r="E31" i="49"/>
  <c r="F218" i="31"/>
  <c r="F223" i="31"/>
  <c r="F220" i="31"/>
  <c r="F229" i="31"/>
  <c r="F234" i="31"/>
  <c r="F236" i="31"/>
  <c r="F31" i="49"/>
  <c r="F114" i="49" s="1"/>
  <c r="G237" i="31"/>
  <c r="G227" i="31"/>
  <c r="G221" i="31"/>
  <c r="G228" i="31"/>
  <c r="G230" i="31"/>
  <c r="C220" i="31"/>
  <c r="C223" i="31"/>
  <c r="C237" i="31"/>
  <c r="C230" i="31"/>
  <c r="C218" i="31"/>
  <c r="H18" i="31"/>
  <c r="H86" i="31"/>
  <c r="C187" i="30"/>
  <c r="D187" i="30"/>
  <c r="C186" i="30"/>
  <c r="D186" i="30"/>
  <c r="F186" i="30"/>
  <c r="G186" i="30"/>
  <c r="D184" i="30"/>
  <c r="E184" i="30"/>
  <c r="C184" i="30"/>
  <c r="E182" i="30"/>
  <c r="F182" i="30"/>
  <c r="C182" i="30"/>
  <c r="E180" i="30"/>
  <c r="D180" i="30"/>
  <c r="C180" i="30"/>
  <c r="G177" i="30"/>
  <c r="C177" i="30"/>
  <c r="E177" i="30"/>
  <c r="F177" i="30"/>
  <c r="D177" i="30"/>
  <c r="D175" i="30"/>
  <c r="F175" i="30"/>
  <c r="E175" i="30"/>
  <c r="E174" i="30"/>
  <c r="F174" i="30"/>
  <c r="D174" i="30"/>
  <c r="C174" i="30"/>
  <c r="G174" i="30"/>
  <c r="G173" i="30"/>
  <c r="D173" i="30"/>
  <c r="E173" i="30"/>
  <c r="F171" i="30"/>
  <c r="D171" i="30"/>
  <c r="G171" i="30"/>
  <c r="F30" i="49"/>
  <c r="F113" i="49" s="1"/>
  <c r="G232" i="30"/>
  <c r="G228" i="30"/>
  <c r="G252" i="30"/>
  <c r="G230" i="30"/>
  <c r="E30" i="49"/>
  <c r="F260" i="30"/>
  <c r="G185" i="29"/>
  <c r="E185" i="29"/>
  <c r="F185" i="29"/>
  <c r="C180" i="29"/>
  <c r="E180" i="29"/>
  <c r="G180" i="29"/>
  <c r="D180" i="29"/>
  <c r="F179" i="29"/>
  <c r="E179" i="29"/>
  <c r="G179" i="29"/>
  <c r="D178" i="29"/>
  <c r="C178" i="29"/>
  <c r="G177" i="29"/>
  <c r="E177" i="29"/>
  <c r="F177" i="29"/>
  <c r="F174" i="29"/>
  <c r="G174" i="29"/>
  <c r="D174" i="29"/>
  <c r="E174" i="29"/>
  <c r="C174" i="29"/>
  <c r="G172" i="29"/>
  <c r="F172" i="29"/>
  <c r="E172" i="29"/>
  <c r="D172" i="29"/>
  <c r="C172" i="29"/>
  <c r="B29" i="49"/>
  <c r="H52" i="29"/>
  <c r="C249" i="29"/>
  <c r="C229" i="29"/>
  <c r="D186" i="28"/>
  <c r="E186" i="28"/>
  <c r="F186" i="28"/>
  <c r="C186" i="28"/>
  <c r="G186" i="28"/>
  <c r="D184" i="28"/>
  <c r="E184" i="28"/>
  <c r="F182" i="28"/>
  <c r="G182" i="28"/>
  <c r="C182" i="28"/>
  <c r="E182" i="28"/>
  <c r="D182" i="28"/>
  <c r="F180" i="28"/>
  <c r="C180" i="28"/>
  <c r="G180" i="28"/>
  <c r="E176" i="28"/>
  <c r="D176" i="28"/>
  <c r="F174" i="28"/>
  <c r="G174" i="28"/>
  <c r="C174" i="28"/>
  <c r="D174" i="28"/>
  <c r="E174" i="28"/>
  <c r="G171" i="28"/>
  <c r="E171" i="28"/>
  <c r="D171" i="28"/>
  <c r="F28" i="49"/>
  <c r="F111" i="49" s="1"/>
  <c r="G313" i="28"/>
  <c r="G363" i="28" s="1"/>
  <c r="G260" i="28"/>
  <c r="G222" i="28"/>
  <c r="G261" i="28"/>
  <c r="B28" i="49"/>
  <c r="C228" i="28"/>
  <c r="C262" i="28"/>
  <c r="H52" i="28"/>
  <c r="C231" i="28"/>
  <c r="C229" i="28"/>
  <c r="D180" i="27"/>
  <c r="F180" i="27"/>
  <c r="G180" i="27"/>
  <c r="F178" i="27"/>
  <c r="C178" i="27"/>
  <c r="G176" i="27"/>
  <c r="F176" i="27"/>
  <c r="D176" i="27"/>
  <c r="F174" i="27"/>
  <c r="C174" i="27"/>
  <c r="F173" i="27"/>
  <c r="E173" i="27"/>
  <c r="C173" i="27"/>
  <c r="G172" i="27"/>
  <c r="E172" i="27"/>
  <c r="D172" i="27"/>
  <c r="G171" i="27"/>
  <c r="D171" i="27"/>
  <c r="C170" i="27"/>
  <c r="F170" i="27"/>
  <c r="D218" i="27"/>
  <c r="D257" i="27"/>
  <c r="D252" i="27"/>
  <c r="H18" i="27"/>
  <c r="H86" i="27"/>
  <c r="H116" i="26"/>
  <c r="C136" i="26"/>
  <c r="J25" i="49" s="1"/>
  <c r="F25" i="49"/>
  <c r="F108" i="49" s="1"/>
  <c r="G260" i="26"/>
  <c r="G246" i="26"/>
  <c r="G222" i="26"/>
  <c r="G253" i="26"/>
  <c r="G249" i="26"/>
  <c r="F20" i="49"/>
  <c r="F103" i="49" s="1"/>
  <c r="G254" i="25"/>
  <c r="G221" i="25"/>
  <c r="G222" i="25"/>
  <c r="G244" i="25"/>
  <c r="G228" i="25"/>
  <c r="G247" i="25"/>
  <c r="G232" i="25"/>
  <c r="G234" i="25"/>
  <c r="E187" i="24"/>
  <c r="D187" i="24"/>
  <c r="G187" i="24"/>
  <c r="C187" i="24"/>
  <c r="F187" i="24"/>
  <c r="C185" i="24"/>
  <c r="D185" i="24"/>
  <c r="E185" i="24"/>
  <c r="G185" i="24"/>
  <c r="F185" i="24"/>
  <c r="F183" i="24"/>
  <c r="E183" i="24"/>
  <c r="C183" i="24"/>
  <c r="D183" i="24"/>
  <c r="G183" i="24"/>
  <c r="F181" i="24"/>
  <c r="E181" i="24"/>
  <c r="C181" i="24"/>
  <c r="E179" i="24"/>
  <c r="F179" i="24"/>
  <c r="D179" i="24"/>
  <c r="G179" i="24"/>
  <c r="C179" i="24"/>
  <c r="H117" i="24"/>
  <c r="C136" i="24"/>
  <c r="J26" i="49" s="1"/>
  <c r="C26" i="49"/>
  <c r="D255" i="24"/>
  <c r="D248" i="24"/>
  <c r="D260" i="24"/>
  <c r="D253" i="24"/>
  <c r="D231" i="24"/>
  <c r="D224" i="24"/>
  <c r="D259" i="24"/>
  <c r="D235" i="24"/>
  <c r="D228" i="24"/>
  <c r="F26" i="49"/>
  <c r="F109" i="49" s="1"/>
  <c r="G255" i="24"/>
  <c r="G259" i="24"/>
  <c r="G252" i="24"/>
  <c r="G235" i="24"/>
  <c r="G228" i="24"/>
  <c r="G221" i="24"/>
  <c r="G248" i="24"/>
  <c r="G253" i="24"/>
  <c r="G246" i="24"/>
  <c r="G231" i="24"/>
  <c r="G224" i="24"/>
  <c r="B26" i="49"/>
  <c r="C261" i="24"/>
  <c r="C254" i="24"/>
  <c r="C247" i="24"/>
  <c r="C237" i="24"/>
  <c r="C230" i="24"/>
  <c r="C223" i="24"/>
  <c r="C243" i="24"/>
  <c r="C226" i="24"/>
  <c r="C219" i="24"/>
  <c r="H86" i="24"/>
  <c r="H18" i="24"/>
  <c r="G183" i="23"/>
  <c r="E183" i="23"/>
  <c r="D182" i="23"/>
  <c r="F182" i="23"/>
  <c r="G182" i="23"/>
  <c r="F181" i="23"/>
  <c r="D181" i="23"/>
  <c r="E181" i="23"/>
  <c r="E180" i="23"/>
  <c r="D180" i="23"/>
  <c r="C179" i="23"/>
  <c r="D179" i="23"/>
  <c r="E179" i="23"/>
  <c r="F178" i="23"/>
  <c r="D178" i="23"/>
  <c r="F177" i="23"/>
  <c r="G177" i="23"/>
  <c r="D177" i="23"/>
  <c r="C177" i="23"/>
  <c r="E177" i="23"/>
  <c r="G176" i="23"/>
  <c r="F176" i="23"/>
  <c r="C176" i="23"/>
  <c r="C174" i="23"/>
  <c r="F174" i="23"/>
  <c r="E172" i="23"/>
  <c r="D172" i="23"/>
  <c r="C172" i="23"/>
  <c r="F172" i="23"/>
  <c r="G172" i="23"/>
  <c r="D171" i="23"/>
  <c r="C171" i="23"/>
  <c r="F170" i="23"/>
  <c r="C170" i="23"/>
  <c r="G170" i="23"/>
  <c r="D170" i="23"/>
  <c r="C24" i="49"/>
  <c r="D236" i="23"/>
  <c r="D234" i="23"/>
  <c r="D257" i="23"/>
  <c r="D262" i="23"/>
  <c r="D260" i="23"/>
  <c r="D258" i="23"/>
  <c r="D237" i="23"/>
  <c r="D235" i="23"/>
  <c r="D233" i="23"/>
  <c r="D256" i="23"/>
  <c r="D261" i="23"/>
  <c r="D259" i="23"/>
  <c r="C187" i="22"/>
  <c r="E187" i="22"/>
  <c r="D187" i="22"/>
  <c r="F187" i="22"/>
  <c r="G187" i="22"/>
  <c r="D181" i="22"/>
  <c r="G181" i="22"/>
  <c r="E181" i="22"/>
  <c r="F181" i="22"/>
  <c r="C181" i="22"/>
  <c r="C177" i="22"/>
  <c r="E177" i="22"/>
  <c r="D177" i="22"/>
  <c r="F177" i="22"/>
  <c r="G177" i="22"/>
  <c r="D175" i="22"/>
  <c r="G175" i="22"/>
  <c r="E175" i="22"/>
  <c r="C175" i="22"/>
  <c r="F175" i="22"/>
  <c r="C173" i="22"/>
  <c r="F173" i="22"/>
  <c r="D173" i="22"/>
  <c r="E173" i="22"/>
  <c r="G173" i="22"/>
  <c r="E170" i="22"/>
  <c r="C170" i="22"/>
  <c r="F170" i="22"/>
  <c r="D170" i="22"/>
  <c r="G170" i="22"/>
  <c r="H117" i="22"/>
  <c r="C136" i="22"/>
  <c r="J22" i="49" s="1"/>
  <c r="C22" i="49"/>
  <c r="D243" i="22"/>
  <c r="D232" i="22"/>
  <c r="D225" i="22"/>
  <c r="D218" i="22"/>
  <c r="D221" i="22"/>
  <c r="D248" i="22"/>
  <c r="D262" i="22"/>
  <c r="D236" i="22"/>
  <c r="D257" i="22"/>
  <c r="C177" i="21"/>
  <c r="F177" i="21"/>
  <c r="D177" i="21"/>
  <c r="E177" i="21"/>
  <c r="G177" i="21"/>
  <c r="E176" i="21"/>
  <c r="C176" i="21"/>
  <c r="F176" i="21"/>
  <c r="D176" i="21"/>
  <c r="G176" i="21"/>
  <c r="D175" i="21"/>
  <c r="G175" i="21"/>
  <c r="E175" i="21"/>
  <c r="F175" i="21"/>
  <c r="C175" i="21"/>
  <c r="D174" i="21"/>
  <c r="G174" i="21"/>
  <c r="E174" i="21"/>
  <c r="F174" i="21"/>
  <c r="C174" i="21"/>
  <c r="C173" i="21"/>
  <c r="F173" i="21"/>
  <c r="G173" i="21"/>
  <c r="D173" i="21"/>
  <c r="E173" i="21"/>
  <c r="E172" i="21"/>
  <c r="C172" i="21"/>
  <c r="F172" i="21"/>
  <c r="G172" i="21"/>
  <c r="D172" i="21"/>
  <c r="D170" i="21"/>
  <c r="G170" i="21"/>
  <c r="C170" i="21"/>
  <c r="E170" i="21"/>
  <c r="F170" i="21"/>
  <c r="G185" i="20"/>
  <c r="D185" i="20"/>
  <c r="C185" i="20"/>
  <c r="E185" i="20"/>
  <c r="F185" i="20"/>
  <c r="E183" i="20"/>
  <c r="G183" i="20"/>
  <c r="D183" i="20"/>
  <c r="F183" i="20"/>
  <c r="C183" i="20"/>
  <c r="C181" i="20"/>
  <c r="F181" i="20"/>
  <c r="E181" i="20"/>
  <c r="G181" i="20"/>
  <c r="D181" i="20"/>
  <c r="D179" i="20"/>
  <c r="C179" i="20"/>
  <c r="F179" i="20"/>
  <c r="E179" i="20"/>
  <c r="G179" i="20"/>
  <c r="C177" i="20"/>
  <c r="E177" i="20"/>
  <c r="G177" i="20"/>
  <c r="F177" i="20"/>
  <c r="D177" i="20"/>
  <c r="F175" i="20"/>
  <c r="C175" i="20"/>
  <c r="D175" i="20"/>
  <c r="E175" i="20"/>
  <c r="G175" i="20"/>
  <c r="E18" i="49"/>
  <c r="F245" i="20"/>
  <c r="F262" i="20"/>
  <c r="F250" i="20"/>
  <c r="F224" i="20"/>
  <c r="F229" i="20"/>
  <c r="F227" i="20"/>
  <c r="F225" i="20"/>
  <c r="F253" i="20"/>
  <c r="F249" i="20"/>
  <c r="F223" i="20"/>
  <c r="F230" i="20"/>
  <c r="F228" i="20"/>
  <c r="F226" i="20"/>
  <c r="C18" i="49"/>
  <c r="D257" i="20"/>
  <c r="D253" i="20"/>
  <c r="D246" i="20"/>
  <c r="D224" i="20"/>
  <c r="D222" i="20"/>
  <c r="D220" i="20"/>
  <c r="D261" i="20"/>
  <c r="D218" i="20"/>
  <c r="D223" i="20"/>
  <c r="D221" i="20"/>
  <c r="D219" i="20"/>
  <c r="F181" i="40"/>
  <c r="E181" i="40"/>
  <c r="C181" i="40"/>
  <c r="G181" i="40"/>
  <c r="D181" i="40"/>
  <c r="F170" i="24"/>
  <c r="C170" i="24"/>
  <c r="G170" i="24"/>
  <c r="E171" i="17"/>
  <c r="G171" i="17"/>
  <c r="D171" i="17"/>
  <c r="C171" i="17"/>
  <c r="F171" i="17"/>
  <c r="C187" i="34"/>
  <c r="G187" i="34"/>
  <c r="D187" i="34"/>
  <c r="F187" i="34"/>
  <c r="E187" i="34"/>
  <c r="C181" i="34"/>
  <c r="F181" i="34"/>
  <c r="G181" i="34"/>
  <c r="D181" i="34"/>
  <c r="D177" i="34"/>
  <c r="G177" i="34"/>
  <c r="F177" i="34"/>
  <c r="E172" i="19"/>
  <c r="D172" i="19"/>
  <c r="G172" i="19"/>
  <c r="F172" i="19"/>
  <c r="C172" i="19"/>
  <c r="C170" i="19"/>
  <c r="E170" i="19"/>
  <c r="G170" i="19"/>
  <c r="D170" i="19"/>
  <c r="F170" i="19"/>
  <c r="C136" i="19"/>
  <c r="J17" i="49" s="1"/>
  <c r="H116" i="19"/>
  <c r="F17" i="49"/>
  <c r="F100" i="49" s="1"/>
  <c r="G253" i="19"/>
  <c r="G243" i="19"/>
  <c r="G224" i="19"/>
  <c r="G223" i="19"/>
  <c r="G226" i="19"/>
  <c r="H52" i="19"/>
  <c r="B17" i="49"/>
  <c r="C247" i="19"/>
  <c r="C253" i="19"/>
  <c r="C237" i="19"/>
  <c r="C236" i="19"/>
  <c r="C16" i="49"/>
  <c r="D228" i="18"/>
  <c r="D231" i="18"/>
  <c r="D255" i="18"/>
  <c r="D248" i="18"/>
  <c r="F16" i="49"/>
  <c r="F99" i="49" s="1"/>
  <c r="G220" i="18"/>
  <c r="G225" i="18"/>
  <c r="G235" i="18"/>
  <c r="G226" i="18"/>
  <c r="G262" i="18"/>
  <c r="G252" i="18"/>
  <c r="G245" i="18"/>
  <c r="B16" i="49"/>
  <c r="H52" i="18"/>
  <c r="C227" i="18"/>
  <c r="C223" i="18"/>
  <c r="C261" i="18"/>
  <c r="C254" i="18"/>
  <c r="C247" i="18"/>
  <c r="H18" i="18"/>
  <c r="H86" i="18"/>
  <c r="B15" i="49"/>
  <c r="H52" i="17"/>
  <c r="C232" i="17"/>
  <c r="H232" i="17" s="1"/>
  <c r="C236" i="17"/>
  <c r="H236" i="17" s="1"/>
  <c r="C227" i="17"/>
  <c r="H227" i="17" s="1"/>
  <c r="C234" i="17"/>
  <c r="H234" i="17" s="1"/>
  <c r="E186" i="16"/>
  <c r="F186" i="16"/>
  <c r="G186" i="16"/>
  <c r="D186" i="16"/>
  <c r="C186" i="16"/>
  <c r="F172" i="16"/>
  <c r="D172" i="16"/>
  <c r="G172" i="16"/>
  <c r="C172" i="16"/>
  <c r="E172" i="16"/>
  <c r="D170" i="16"/>
  <c r="G170" i="16"/>
  <c r="E170" i="16"/>
  <c r="C170" i="16"/>
  <c r="F170" i="16"/>
  <c r="H116" i="16"/>
  <c r="C136" i="16"/>
  <c r="J14" i="49" s="1"/>
  <c r="E14" i="49"/>
  <c r="F247" i="16"/>
  <c r="F245" i="16"/>
  <c r="C13" i="49"/>
  <c r="D229" i="15"/>
  <c r="H86" i="15"/>
  <c r="H18" i="15"/>
  <c r="E182" i="14"/>
  <c r="G182" i="14"/>
  <c r="D182" i="14"/>
  <c r="F182" i="14"/>
  <c r="C182" i="14"/>
  <c r="G180" i="14"/>
  <c r="D180" i="14"/>
  <c r="F180" i="14"/>
  <c r="C180" i="14"/>
  <c r="E180" i="14"/>
  <c r="E174" i="14"/>
  <c r="G174" i="14"/>
  <c r="D174" i="14"/>
  <c r="C174" i="14"/>
  <c r="F174" i="14"/>
  <c r="C172" i="14"/>
  <c r="E172" i="14"/>
  <c r="G172" i="14"/>
  <c r="F172" i="14"/>
  <c r="D172" i="14"/>
  <c r="C136" i="14"/>
  <c r="J12" i="49" s="1"/>
  <c r="H116" i="14"/>
  <c r="B12" i="49"/>
  <c r="H52" i="14"/>
  <c r="C233" i="14"/>
  <c r="C234" i="14"/>
  <c r="C245" i="14"/>
  <c r="H18" i="14"/>
  <c r="H86" i="14"/>
  <c r="F12" i="49"/>
  <c r="F95" i="49" s="1"/>
  <c r="C11" i="49"/>
  <c r="D223" i="12"/>
  <c r="D219" i="12"/>
  <c r="F11" i="49"/>
  <c r="F94" i="49" s="1"/>
  <c r="C10" i="49"/>
  <c r="D221" i="11"/>
  <c r="D226" i="11"/>
  <c r="D257" i="11"/>
  <c r="H55" i="44"/>
  <c r="C104" i="44"/>
  <c r="H104" i="44" s="1"/>
  <c r="H53" i="44"/>
  <c r="C102" i="44"/>
  <c r="H102" i="44" s="1"/>
  <c r="H47" i="44"/>
  <c r="G96" i="44"/>
  <c r="H96" i="44" s="1"/>
  <c r="H45" i="44"/>
  <c r="C94" i="44"/>
  <c r="H94" i="44" s="1"/>
  <c r="H118" i="46"/>
  <c r="H92" i="46"/>
  <c r="H116" i="46"/>
  <c r="H90" i="46"/>
  <c r="H114" i="46"/>
  <c r="C247" i="44"/>
  <c r="C295" i="44" s="1"/>
  <c r="H30" i="44"/>
  <c r="H80" i="46"/>
  <c r="H104" i="46"/>
  <c r="H102" i="46"/>
  <c r="C122" i="46"/>
  <c r="B9" i="49"/>
  <c r="H52" i="10"/>
  <c r="F243" i="10"/>
  <c r="G246" i="10"/>
  <c r="C250" i="10"/>
  <c r="D253" i="10"/>
  <c r="E256" i="10"/>
  <c r="F259" i="10"/>
  <c r="C243" i="10"/>
  <c r="D246" i="10"/>
  <c r="E249" i="10"/>
  <c r="F252" i="10"/>
  <c r="G255" i="10"/>
  <c r="G259" i="10"/>
  <c r="G262" i="10"/>
  <c r="G244" i="10"/>
  <c r="C248" i="10"/>
  <c r="D251" i="10"/>
  <c r="E254" i="10"/>
  <c r="F257" i="10"/>
  <c r="G260" i="10"/>
  <c r="D244" i="10"/>
  <c r="E247" i="10"/>
  <c r="F250" i="10"/>
  <c r="G253" i="10"/>
  <c r="C257" i="10"/>
  <c r="D260" i="10"/>
  <c r="E244" i="10"/>
  <c r="F247" i="10"/>
  <c r="G250" i="10"/>
  <c r="C254" i="10"/>
  <c r="D257" i="10"/>
  <c r="E260" i="10"/>
  <c r="G243" i="10"/>
  <c r="C247" i="10"/>
  <c r="D250" i="10"/>
  <c r="E253" i="10"/>
  <c r="F256" i="10"/>
  <c r="F260" i="10"/>
  <c r="C244" i="10"/>
  <c r="D247" i="10"/>
  <c r="E250" i="10"/>
  <c r="F253" i="10"/>
  <c r="G256" i="10"/>
  <c r="C260" i="10"/>
  <c r="E243" i="10"/>
  <c r="F246" i="10"/>
  <c r="G249" i="10"/>
  <c r="C253" i="10"/>
  <c r="D256" i="10"/>
  <c r="E259" i="10"/>
  <c r="F262" i="10"/>
  <c r="C259" i="10"/>
  <c r="D245" i="10"/>
  <c r="F251" i="10"/>
  <c r="C258" i="10"/>
  <c r="F244" i="10"/>
  <c r="C251" i="10"/>
  <c r="E257" i="10"/>
  <c r="D243" i="10"/>
  <c r="F249" i="10"/>
  <c r="C256" i="10"/>
  <c r="E262" i="10"/>
  <c r="C249" i="10"/>
  <c r="E255" i="10"/>
  <c r="G261" i="10"/>
  <c r="D249" i="10"/>
  <c r="F255" i="10"/>
  <c r="C262" i="10"/>
  <c r="F248" i="10"/>
  <c r="C255" i="10"/>
  <c r="D262" i="10"/>
  <c r="G248" i="10"/>
  <c r="D255" i="10"/>
  <c r="F261" i="10"/>
  <c r="D248" i="10"/>
  <c r="F254" i="10"/>
  <c r="C261" i="10"/>
  <c r="G254" i="10"/>
  <c r="G247" i="10"/>
  <c r="E261" i="10"/>
  <c r="G252" i="10"/>
  <c r="G245" i="10"/>
  <c r="F258" i="10"/>
  <c r="E252" i="10"/>
  <c r="E245" i="10"/>
  <c r="D258" i="10"/>
  <c r="C252" i="10"/>
  <c r="C245" i="10"/>
  <c r="G257" i="10"/>
  <c r="E248" i="10"/>
  <c r="D254" i="10"/>
  <c r="D259" i="10"/>
  <c r="C246" i="10"/>
  <c r="G251" i="10"/>
  <c r="E258" i="10"/>
  <c r="D261" i="10"/>
  <c r="E246" i="10"/>
  <c r="D252" i="10"/>
  <c r="G258" i="10"/>
  <c r="F245" i="10"/>
  <c r="E251" i="10"/>
  <c r="E231" i="10"/>
  <c r="G236" i="10"/>
  <c r="C222" i="10"/>
  <c r="C229" i="10"/>
  <c r="E234" i="10"/>
  <c r="F219" i="10"/>
  <c r="C176" i="9"/>
  <c r="F176" i="9"/>
  <c r="D176" i="9"/>
  <c r="E176" i="9"/>
  <c r="G176" i="9"/>
  <c r="H97" i="46"/>
  <c r="H121" i="46"/>
  <c r="H91" i="46"/>
  <c r="H115" i="46"/>
  <c r="H89" i="46"/>
  <c r="H113" i="46"/>
  <c r="H83" i="46"/>
  <c r="H107" i="46"/>
  <c r="H81" i="46"/>
  <c r="H105" i="46"/>
  <c r="F8" i="49"/>
  <c r="G228" i="9"/>
  <c r="B8" i="49"/>
  <c r="H52" i="9"/>
  <c r="C237" i="9"/>
  <c r="E8" i="49"/>
  <c r="F234" i="9"/>
  <c r="D98" i="46"/>
  <c r="D122" i="46"/>
  <c r="C101" i="44"/>
  <c r="H101" i="44" s="1"/>
  <c r="H52" i="44"/>
  <c r="G178" i="6"/>
  <c r="E178" i="6"/>
  <c r="C178" i="6"/>
  <c r="F178" i="6"/>
  <c r="D178" i="6"/>
  <c r="H57" i="44"/>
  <c r="C106" i="44"/>
  <c r="H106" i="44" s="1"/>
  <c r="C110" i="44"/>
  <c r="H110" i="44" s="1"/>
  <c r="H61" i="44"/>
  <c r="F168" i="6"/>
  <c r="C168" i="6"/>
  <c r="G168" i="6"/>
  <c r="E168" i="6"/>
  <c r="D168" i="6"/>
  <c r="H96" i="46"/>
  <c r="H120" i="46"/>
  <c r="G260" i="6"/>
  <c r="E248" i="6"/>
  <c r="G250" i="6"/>
  <c r="E260" i="6"/>
  <c r="F255" i="6"/>
  <c r="G251" i="6"/>
  <c r="D255" i="6"/>
  <c r="G253" i="6"/>
  <c r="G247" i="6"/>
  <c r="F244" i="6"/>
  <c r="F249" i="6"/>
  <c r="E253" i="6"/>
  <c r="F261" i="6"/>
  <c r="G252" i="6"/>
  <c r="G244" i="6"/>
  <c r="E243" i="6"/>
  <c r="D258" i="6"/>
  <c r="E256" i="6"/>
  <c r="G249" i="6"/>
  <c r="F248" i="6"/>
  <c r="C250" i="6"/>
  <c r="C248" i="6"/>
  <c r="C255" i="6"/>
  <c r="C246" i="6"/>
  <c r="C261" i="6"/>
  <c r="G246" i="6"/>
  <c r="D253" i="6"/>
  <c r="F246" i="6"/>
  <c r="D261" i="6"/>
  <c r="G248" i="6"/>
  <c r="G259" i="6"/>
  <c r="D260" i="6"/>
  <c r="E244" i="6"/>
  <c r="F252" i="6"/>
  <c r="D250" i="6"/>
  <c r="D256" i="6"/>
  <c r="E255" i="6"/>
  <c r="E254" i="6"/>
  <c r="D249" i="6"/>
  <c r="F254" i="6"/>
  <c r="E250" i="6"/>
  <c r="D262" i="6"/>
  <c r="E249" i="6"/>
  <c r="F256" i="6"/>
  <c r="D246" i="6"/>
  <c r="C260" i="6"/>
  <c r="C249" i="6"/>
  <c r="C244" i="6"/>
  <c r="C245" i="6"/>
  <c r="C256" i="6"/>
  <c r="D259" i="6"/>
  <c r="D248" i="6"/>
  <c r="F259" i="6"/>
  <c r="F247" i="6"/>
  <c r="F258" i="6"/>
  <c r="E252" i="6"/>
  <c r="D252" i="6"/>
  <c r="D244" i="6"/>
  <c r="E251" i="6"/>
  <c r="F260" i="6"/>
  <c r="C254" i="6"/>
  <c r="C259" i="6"/>
  <c r="D243" i="6"/>
  <c r="G256" i="6"/>
  <c r="G258" i="6"/>
  <c r="D254" i="6"/>
  <c r="G243" i="6"/>
  <c r="G257" i="6"/>
  <c r="E259" i="6"/>
  <c r="E247" i="6"/>
  <c r="D251" i="6"/>
  <c r="G245" i="6"/>
  <c r="C258" i="6"/>
  <c r="C262" i="6"/>
  <c r="C252" i="6"/>
  <c r="D245" i="6"/>
  <c r="E246" i="6"/>
  <c r="G255" i="6"/>
  <c r="G261" i="6"/>
  <c r="E257" i="6"/>
  <c r="C257" i="6"/>
  <c r="F251" i="6"/>
  <c r="F250" i="6"/>
  <c r="F262" i="6"/>
  <c r="D257" i="6"/>
  <c r="F243" i="6"/>
  <c r="C243" i="6"/>
  <c r="C251" i="6"/>
  <c r="F253" i="6"/>
  <c r="E258" i="6"/>
  <c r="C247" i="6"/>
  <c r="D247" i="6"/>
  <c r="E262" i="6"/>
  <c r="C253" i="6"/>
  <c r="F245" i="6"/>
  <c r="G262" i="6"/>
  <c r="E261" i="6"/>
  <c r="E245" i="6"/>
  <c r="F257" i="6"/>
  <c r="G254" i="6"/>
  <c r="G224" i="6"/>
  <c r="E233" i="6"/>
  <c r="F225" i="6"/>
  <c r="G233" i="6"/>
  <c r="F232" i="6"/>
  <c r="E224" i="6"/>
  <c r="E223" i="6"/>
  <c r="D233" i="6"/>
  <c r="D219" i="6"/>
  <c r="F237" i="6"/>
  <c r="E230" i="6"/>
  <c r="E236" i="6"/>
  <c r="F220" i="6"/>
  <c r="E219" i="6"/>
  <c r="F231" i="6"/>
  <c r="E222" i="6"/>
  <c r="E225" i="6"/>
  <c r="D234" i="6"/>
  <c r="G234" i="6"/>
  <c r="D237" i="6"/>
  <c r="C225" i="6"/>
  <c r="C221" i="6"/>
  <c r="C226" i="6"/>
  <c r="C230" i="6"/>
  <c r="C234" i="6"/>
  <c r="C237" i="6"/>
  <c r="E227" i="6"/>
  <c r="F235" i="6"/>
  <c r="F223" i="6"/>
  <c r="G229" i="6"/>
  <c r="F230" i="6"/>
  <c r="G223" i="6"/>
  <c r="D227" i="6"/>
  <c r="E220" i="6"/>
  <c r="D221" i="6"/>
  <c r="F236" i="6"/>
  <c r="E226" i="6"/>
  <c r="E237" i="6"/>
  <c r="F218" i="6"/>
  <c r="G221" i="6"/>
  <c r="F229" i="6"/>
  <c r="E218" i="6"/>
  <c r="D228" i="6"/>
  <c r="G235" i="6"/>
  <c r="D220" i="6"/>
  <c r="D235" i="6"/>
  <c r="C235" i="6"/>
  <c r="C227" i="6"/>
  <c r="C219" i="6"/>
  <c r="C229" i="6"/>
  <c r="G236" i="6"/>
  <c r="G225" i="6"/>
  <c r="G218" i="6"/>
  <c r="G228" i="6"/>
  <c r="D236" i="6"/>
  <c r="F224" i="6"/>
  <c r="E235" i="6"/>
  <c r="G219" i="6"/>
  <c r="G226" i="6"/>
  <c r="E232" i="6"/>
  <c r="C223" i="6"/>
  <c r="C232" i="6"/>
  <c r="C218" i="6"/>
  <c r="G237" i="6"/>
  <c r="F234" i="6"/>
  <c r="G220" i="6"/>
  <c r="G232" i="6"/>
  <c r="E234" i="6"/>
  <c r="F222" i="6"/>
  <c r="F233" i="6"/>
  <c r="E221" i="6"/>
  <c r="G230" i="6"/>
  <c r="E228" i="6"/>
  <c r="C222" i="6"/>
  <c r="C224" i="6"/>
  <c r="F221" i="6"/>
  <c r="D229" i="6"/>
  <c r="G222" i="6"/>
  <c r="F227" i="6"/>
  <c r="D223" i="6"/>
  <c r="C228" i="6"/>
  <c r="E231" i="6"/>
  <c r="F226" i="6"/>
  <c r="D224" i="6"/>
  <c r="G227" i="6"/>
  <c r="D232" i="6"/>
  <c r="C231" i="6"/>
  <c r="F228" i="6"/>
  <c r="G231" i="6"/>
  <c r="C220" i="6"/>
  <c r="F219" i="6"/>
  <c r="D218" i="6"/>
  <c r="D225" i="6"/>
  <c r="E229" i="6"/>
  <c r="D222" i="6"/>
  <c r="D230" i="6"/>
  <c r="C236" i="6"/>
  <c r="D231" i="6"/>
  <c r="D226" i="6"/>
  <c r="C233" i="6"/>
  <c r="H86" i="6"/>
  <c r="H18" i="6"/>
  <c r="G179" i="40"/>
  <c r="D179" i="40"/>
  <c r="F179" i="40"/>
  <c r="C179" i="40"/>
  <c r="E179" i="40"/>
  <c r="G187" i="40"/>
  <c r="D187" i="40"/>
  <c r="E187" i="40"/>
  <c r="C187" i="40"/>
  <c r="F187" i="40"/>
  <c r="G180" i="39"/>
  <c r="F180" i="39"/>
  <c r="C180" i="39"/>
  <c r="E180" i="39"/>
  <c r="D180" i="39"/>
  <c r="G176" i="39"/>
  <c r="C176" i="39"/>
  <c r="F176" i="39"/>
  <c r="D176" i="39"/>
  <c r="E176" i="39"/>
  <c r="E176" i="35"/>
  <c r="D176" i="35"/>
  <c r="C176" i="35"/>
  <c r="F176" i="35"/>
  <c r="G176" i="35"/>
  <c r="E184" i="35"/>
  <c r="D184" i="35"/>
  <c r="F184" i="35"/>
  <c r="G184" i="35"/>
  <c r="C184" i="35"/>
  <c r="E174" i="35"/>
  <c r="D174" i="35"/>
  <c r="F174" i="35"/>
  <c r="G174" i="35"/>
  <c r="C174" i="35"/>
  <c r="E182" i="35"/>
  <c r="D182" i="35"/>
  <c r="C182" i="35"/>
  <c r="G182" i="35"/>
  <c r="F182" i="35"/>
  <c r="D172" i="24"/>
  <c r="E172" i="24"/>
  <c r="F172" i="24"/>
  <c r="C172" i="24"/>
  <c r="G172" i="24"/>
  <c r="D180" i="24"/>
  <c r="E180" i="24"/>
  <c r="G180" i="24"/>
  <c r="C180" i="24"/>
  <c r="F180" i="24"/>
  <c r="G174" i="20"/>
  <c r="E174" i="20"/>
  <c r="D174" i="20"/>
  <c r="C174" i="20"/>
  <c r="F174" i="20"/>
  <c r="D177" i="19"/>
  <c r="F177" i="19"/>
  <c r="C177" i="19"/>
  <c r="E177" i="19"/>
  <c r="G177" i="19"/>
  <c r="D185" i="19"/>
  <c r="F185" i="19"/>
  <c r="C185" i="19"/>
  <c r="G185" i="19"/>
  <c r="E185" i="19"/>
  <c r="G173" i="17"/>
  <c r="D173" i="17"/>
  <c r="F173" i="17"/>
  <c r="C173" i="17"/>
  <c r="E173" i="17"/>
  <c r="E178" i="39"/>
  <c r="G178" i="39"/>
  <c r="C178" i="39"/>
  <c r="F178" i="39"/>
  <c r="D174" i="39"/>
  <c r="E174" i="39"/>
  <c r="F174" i="39"/>
  <c r="C174" i="39"/>
  <c r="G174" i="39"/>
  <c r="F184" i="39"/>
  <c r="G184" i="39"/>
  <c r="C184" i="39"/>
  <c r="D184" i="39"/>
  <c r="E184" i="39"/>
  <c r="E178" i="25"/>
  <c r="G178" i="25"/>
  <c r="D178" i="25"/>
  <c r="D177" i="25"/>
  <c r="G177" i="25"/>
  <c r="F176" i="25"/>
  <c r="C176" i="25"/>
  <c r="F175" i="25"/>
  <c r="D175" i="25"/>
  <c r="C175" i="25"/>
  <c r="C174" i="25"/>
  <c r="E174" i="25"/>
  <c r="G173" i="25"/>
  <c r="F173" i="25"/>
  <c r="E173" i="25"/>
  <c r="G172" i="25"/>
  <c r="D172" i="25"/>
  <c r="E172" i="25"/>
  <c r="G171" i="25"/>
  <c r="D171" i="25"/>
  <c r="C136" i="25"/>
  <c r="J20" i="49" s="1"/>
  <c r="H116" i="25"/>
  <c r="G187" i="25"/>
  <c r="B20" i="49"/>
  <c r="H52" i="25"/>
  <c r="C248" i="25"/>
  <c r="C226" i="25"/>
  <c r="C221" i="25"/>
  <c r="C235" i="25"/>
  <c r="C236" i="25"/>
  <c r="C246" i="25"/>
  <c r="C253" i="25"/>
  <c r="C225" i="25"/>
  <c r="C261" i="25"/>
  <c r="C252" i="25"/>
  <c r="C251" i="25"/>
  <c r="C232" i="25"/>
  <c r="D175" i="41"/>
  <c r="C175" i="41"/>
  <c r="F174" i="41"/>
  <c r="D174" i="41"/>
  <c r="C174" i="41"/>
  <c r="G174" i="41"/>
  <c r="D136" i="41"/>
  <c r="H116" i="41"/>
  <c r="C168" i="41" s="1"/>
  <c r="E42" i="49"/>
  <c r="F228" i="41"/>
  <c r="F223" i="41"/>
  <c r="F42" i="49"/>
  <c r="F125" i="49" s="1"/>
  <c r="G262" i="41"/>
  <c r="G260" i="41"/>
  <c r="G233" i="41"/>
  <c r="G229" i="41"/>
  <c r="E186" i="40"/>
  <c r="G186" i="40"/>
  <c r="F186" i="40"/>
  <c r="C186" i="40"/>
  <c r="D186" i="40"/>
  <c r="G184" i="40"/>
  <c r="F184" i="40"/>
  <c r="C184" i="40"/>
  <c r="G182" i="40"/>
  <c r="F182" i="40"/>
  <c r="C182" i="40"/>
  <c r="D182" i="40"/>
  <c r="E182" i="40"/>
  <c r="C180" i="40"/>
  <c r="G180" i="40"/>
  <c r="F180" i="40"/>
  <c r="D178" i="40"/>
  <c r="C178" i="40"/>
  <c r="E178" i="40"/>
  <c r="G178" i="40"/>
  <c r="F178" i="40"/>
  <c r="C174" i="40"/>
  <c r="G174" i="40"/>
  <c r="E174" i="40"/>
  <c r="D174" i="40"/>
  <c r="F174" i="40"/>
  <c r="G172" i="40"/>
  <c r="F172" i="40"/>
  <c r="C172" i="40"/>
  <c r="G171" i="40"/>
  <c r="D171" i="40"/>
  <c r="E171" i="40"/>
  <c r="F171" i="40"/>
  <c r="C171" i="40"/>
  <c r="E170" i="40"/>
  <c r="D170" i="40"/>
  <c r="G170" i="40"/>
  <c r="F170" i="40"/>
  <c r="C170" i="40"/>
  <c r="H116" i="40"/>
  <c r="C136" i="40"/>
  <c r="J41" i="49" s="1"/>
  <c r="F41" i="49"/>
  <c r="G245" i="40"/>
  <c r="G228" i="40"/>
  <c r="G224" i="40"/>
  <c r="G252" i="40"/>
  <c r="C230" i="40"/>
  <c r="C259" i="40"/>
  <c r="C255" i="40"/>
  <c r="C235" i="40"/>
  <c r="C258" i="40"/>
  <c r="C254" i="40"/>
  <c r="C179" i="39"/>
  <c r="G179" i="39"/>
  <c r="E177" i="39"/>
  <c r="C177" i="39"/>
  <c r="D177" i="39"/>
  <c r="G177" i="39"/>
  <c r="D175" i="39"/>
  <c r="C175" i="39"/>
  <c r="G175" i="39"/>
  <c r="E175" i="39"/>
  <c r="F175" i="39"/>
  <c r="H86" i="39"/>
  <c r="H18" i="39"/>
  <c r="H116" i="38"/>
  <c r="C136" i="38"/>
  <c r="J39" i="49" s="1"/>
  <c r="C39" i="49"/>
  <c r="D246" i="38"/>
  <c r="D252" i="38"/>
  <c r="D218" i="38"/>
  <c r="D250" i="38"/>
  <c r="D227" i="38"/>
  <c r="D225" i="38"/>
  <c r="D237" i="38"/>
  <c r="D220" i="38"/>
  <c r="D247" i="38"/>
  <c r="C38" i="49"/>
  <c r="D236" i="37"/>
  <c r="D246" i="37"/>
  <c r="D235" i="37"/>
  <c r="H235" i="37" s="1"/>
  <c r="C37" i="49"/>
  <c r="Z37" i="49"/>
  <c r="B32" i="49"/>
  <c r="C233" i="32"/>
  <c r="C260" i="32"/>
  <c r="C254" i="32"/>
  <c r="C261" i="32"/>
  <c r="C21" i="49"/>
  <c r="D233" i="21"/>
  <c r="D226" i="21"/>
  <c r="D219" i="21"/>
  <c r="D229" i="21"/>
  <c r="D222" i="21"/>
  <c r="B21" i="49"/>
  <c r="H52" i="21"/>
  <c r="C232" i="21"/>
  <c r="C225" i="21"/>
  <c r="C235" i="21"/>
  <c r="C228" i="21"/>
  <c r="C221" i="21"/>
  <c r="D175" i="19"/>
  <c r="F175" i="19"/>
  <c r="C175" i="19"/>
  <c r="E175" i="19"/>
  <c r="G175" i="19"/>
  <c r="F175" i="11"/>
  <c r="E175" i="11"/>
  <c r="D175" i="11"/>
  <c r="C175" i="11"/>
  <c r="G175" i="11"/>
  <c r="C183" i="11"/>
  <c r="D183" i="11"/>
  <c r="F183" i="11"/>
  <c r="G183" i="11"/>
  <c r="E183" i="11"/>
  <c r="D176" i="6"/>
  <c r="F176" i="6"/>
  <c r="C176" i="6"/>
  <c r="E176" i="6"/>
  <c r="G176" i="6"/>
  <c r="G187" i="35"/>
  <c r="E187" i="35"/>
  <c r="D187" i="35"/>
  <c r="F187" i="35"/>
  <c r="E185" i="35"/>
  <c r="C185" i="35"/>
  <c r="D185" i="35"/>
  <c r="G185" i="35"/>
  <c r="F185" i="35"/>
  <c r="E183" i="35"/>
  <c r="D183" i="35"/>
  <c r="F183" i="35"/>
  <c r="E181" i="35"/>
  <c r="C181" i="35"/>
  <c r="D181" i="35"/>
  <c r="D179" i="35"/>
  <c r="G179" i="35"/>
  <c r="E179" i="35"/>
  <c r="C179" i="35"/>
  <c r="F179" i="35"/>
  <c r="C177" i="35"/>
  <c r="E177" i="35"/>
  <c r="D177" i="35"/>
  <c r="G177" i="35"/>
  <c r="F177" i="35"/>
  <c r="E175" i="35"/>
  <c r="F175" i="35"/>
  <c r="D175" i="35"/>
  <c r="G173" i="35"/>
  <c r="D173" i="35"/>
  <c r="F171" i="35"/>
  <c r="D171" i="35"/>
  <c r="C36" i="49"/>
  <c r="D255" i="35"/>
  <c r="D235" i="35"/>
  <c r="D234" i="35"/>
  <c r="E183" i="34"/>
  <c r="C183" i="34"/>
  <c r="D183" i="34"/>
  <c r="H303" i="34"/>
  <c r="L33" i="48" s="1"/>
  <c r="F178" i="34"/>
  <c r="F35" i="49"/>
  <c r="G257" i="34"/>
  <c r="G234" i="34"/>
  <c r="G251" i="34"/>
  <c r="G187" i="33"/>
  <c r="D187" i="33"/>
  <c r="E185" i="33"/>
  <c r="G185" i="33"/>
  <c r="D185" i="33"/>
  <c r="E183" i="33"/>
  <c r="C183" i="33"/>
  <c r="F183" i="33"/>
  <c r="E181" i="33"/>
  <c r="D181" i="33"/>
  <c r="F181" i="33"/>
  <c r="C181" i="33"/>
  <c r="D179" i="33"/>
  <c r="G179" i="33"/>
  <c r="F177" i="33"/>
  <c r="C177" i="33"/>
  <c r="D177" i="33"/>
  <c r="G177" i="33"/>
  <c r="F175" i="33"/>
  <c r="C175" i="33"/>
  <c r="E175" i="33"/>
  <c r="G173" i="33"/>
  <c r="F173" i="33"/>
  <c r="C173" i="33"/>
  <c r="E173" i="33"/>
  <c r="G171" i="33"/>
  <c r="D171" i="33"/>
  <c r="C34" i="49"/>
  <c r="D257" i="33"/>
  <c r="D253" i="33"/>
  <c r="D223" i="33"/>
  <c r="D218" i="33"/>
  <c r="D221" i="33"/>
  <c r="F184" i="32"/>
  <c r="G184" i="32"/>
  <c r="E184" i="32"/>
  <c r="D184" i="32"/>
  <c r="C184" i="32"/>
  <c r="D180" i="32"/>
  <c r="C180" i="32"/>
  <c r="F180" i="32"/>
  <c r="E180" i="32"/>
  <c r="G180" i="32"/>
  <c r="F176" i="32"/>
  <c r="G176" i="32"/>
  <c r="E176" i="32"/>
  <c r="C176" i="32"/>
  <c r="D176" i="32"/>
  <c r="D172" i="32"/>
  <c r="C172" i="32"/>
  <c r="G172" i="32"/>
  <c r="E172" i="32"/>
  <c r="F172" i="32"/>
  <c r="F185" i="31"/>
  <c r="E185" i="31"/>
  <c r="G185" i="31"/>
  <c r="C181" i="31"/>
  <c r="D181" i="31"/>
  <c r="D173" i="31"/>
  <c r="C173" i="31"/>
  <c r="C31" i="49"/>
  <c r="D226" i="31"/>
  <c r="D227" i="31"/>
  <c r="D237" i="31"/>
  <c r="D231" i="31"/>
  <c r="H116" i="30"/>
  <c r="C136" i="30"/>
  <c r="C30" i="49"/>
  <c r="D252" i="30"/>
  <c r="D247" i="30"/>
  <c r="D234" i="30"/>
  <c r="D261" i="30"/>
  <c r="D257" i="30"/>
  <c r="D236" i="30"/>
  <c r="D225" i="30"/>
  <c r="D184" i="29"/>
  <c r="F184" i="29"/>
  <c r="G184" i="29"/>
  <c r="C184" i="29"/>
  <c r="E184" i="29"/>
  <c r="D183" i="29"/>
  <c r="C183" i="29"/>
  <c r="F181" i="29"/>
  <c r="G181" i="29"/>
  <c r="E181" i="29"/>
  <c r="C181" i="29"/>
  <c r="D181" i="29"/>
  <c r="E176" i="29"/>
  <c r="G176" i="29"/>
  <c r="D176" i="29"/>
  <c r="C176" i="29"/>
  <c r="F176" i="29"/>
  <c r="F173" i="29"/>
  <c r="E173" i="29"/>
  <c r="C173" i="29"/>
  <c r="G173" i="29"/>
  <c r="D173" i="29"/>
  <c r="H117" i="29"/>
  <c r="C136" i="29"/>
  <c r="D136" i="29"/>
  <c r="K29" i="49" s="1"/>
  <c r="H116" i="29"/>
  <c r="E29" i="49"/>
  <c r="F254" i="29"/>
  <c r="F246" i="29"/>
  <c r="F245" i="29"/>
  <c r="F256" i="29"/>
  <c r="F227" i="29"/>
  <c r="F258" i="29"/>
  <c r="F261" i="29"/>
  <c r="F222" i="29"/>
  <c r="F232" i="29"/>
  <c r="C29" i="49"/>
  <c r="D237" i="29"/>
  <c r="D248" i="29"/>
  <c r="D254" i="29"/>
  <c r="D224" i="29"/>
  <c r="D219" i="29"/>
  <c r="F29" i="49"/>
  <c r="F112" i="49" s="1"/>
  <c r="G248" i="29"/>
  <c r="G259" i="29"/>
  <c r="G228" i="29"/>
  <c r="G229" i="29"/>
  <c r="G243" i="29"/>
  <c r="G219" i="29"/>
  <c r="D29" i="49"/>
  <c r="E234" i="29"/>
  <c r="E232" i="29"/>
  <c r="E237" i="29"/>
  <c r="G187" i="28"/>
  <c r="E187" i="28"/>
  <c r="D187" i="28"/>
  <c r="C185" i="28"/>
  <c r="E185" i="28"/>
  <c r="C183" i="28"/>
  <c r="F183" i="28"/>
  <c r="D181" i="28"/>
  <c r="G181" i="28"/>
  <c r="F181" i="28"/>
  <c r="E179" i="28"/>
  <c r="D179" i="28"/>
  <c r="G179" i="28"/>
  <c r="E177" i="28"/>
  <c r="C177" i="28"/>
  <c r="F175" i="28"/>
  <c r="C175" i="28"/>
  <c r="G172" i="28"/>
  <c r="C172" i="28"/>
  <c r="F172" i="28"/>
  <c r="D170" i="28"/>
  <c r="E170" i="28"/>
  <c r="F170" i="28"/>
  <c r="C170" i="28"/>
  <c r="G170" i="28"/>
  <c r="E28" i="49"/>
  <c r="F235" i="28"/>
  <c r="F225" i="28"/>
  <c r="F246" i="28"/>
  <c r="F228" i="28"/>
  <c r="F226" i="28"/>
  <c r="F247" i="28"/>
  <c r="C28" i="49"/>
  <c r="D218" i="28"/>
  <c r="D252" i="28"/>
  <c r="D258" i="28"/>
  <c r="D256" i="28"/>
  <c r="D254" i="28"/>
  <c r="D225" i="28"/>
  <c r="D251" i="28"/>
  <c r="D261" i="28"/>
  <c r="D247" i="28"/>
  <c r="D187" i="27"/>
  <c r="E187" i="27"/>
  <c r="G187" i="27"/>
  <c r="C187" i="27"/>
  <c r="F187" i="27"/>
  <c r="G186" i="27"/>
  <c r="D186" i="27"/>
  <c r="C186" i="27"/>
  <c r="C185" i="27"/>
  <c r="F185" i="27"/>
  <c r="D185" i="27"/>
  <c r="G185" i="27"/>
  <c r="E185" i="27"/>
  <c r="G184" i="27"/>
  <c r="F184" i="27"/>
  <c r="D184" i="27"/>
  <c r="C183" i="27"/>
  <c r="F183" i="27"/>
  <c r="D183" i="27"/>
  <c r="E183" i="27"/>
  <c r="G183" i="27"/>
  <c r="E182" i="27"/>
  <c r="C182" i="27"/>
  <c r="F27" i="49"/>
  <c r="G251" i="27"/>
  <c r="G259" i="27"/>
  <c r="G229" i="27"/>
  <c r="G248" i="27"/>
  <c r="G246" i="27"/>
  <c r="B27" i="49"/>
  <c r="C222" i="27"/>
  <c r="C237" i="27"/>
  <c r="C231" i="27"/>
  <c r="C261" i="27"/>
  <c r="C248" i="27"/>
  <c r="F187" i="26"/>
  <c r="D187" i="26"/>
  <c r="G187" i="26"/>
  <c r="E187" i="26"/>
  <c r="C187" i="26"/>
  <c r="H52" i="26"/>
  <c r="B25" i="49"/>
  <c r="C256" i="26"/>
  <c r="C237" i="26"/>
  <c r="C25" i="49"/>
  <c r="D228" i="26"/>
  <c r="D233" i="26"/>
  <c r="D224" i="26"/>
  <c r="D254" i="26"/>
  <c r="D250" i="26"/>
  <c r="D235" i="26"/>
  <c r="D226" i="26"/>
  <c r="D231" i="26"/>
  <c r="D247" i="26"/>
  <c r="D243" i="26"/>
  <c r="E173" i="24"/>
  <c r="C173" i="24"/>
  <c r="F173" i="24"/>
  <c r="E171" i="24"/>
  <c r="F171" i="24"/>
  <c r="C171" i="24"/>
  <c r="D171" i="24"/>
  <c r="G171" i="24"/>
  <c r="D136" i="24"/>
  <c r="K26" i="49" s="1"/>
  <c r="H116" i="24"/>
  <c r="C187" i="23"/>
  <c r="F187" i="23"/>
  <c r="E186" i="23"/>
  <c r="F186" i="23"/>
  <c r="G186" i="23"/>
  <c r="C186" i="23"/>
  <c r="D186" i="23"/>
  <c r="H116" i="23"/>
  <c r="C136" i="23"/>
  <c r="G179" i="23"/>
  <c r="F24" i="49"/>
  <c r="F107" i="49" s="1"/>
  <c r="G232" i="23"/>
  <c r="G230" i="23"/>
  <c r="G228" i="23"/>
  <c r="G226" i="23"/>
  <c r="G249" i="23"/>
  <c r="G256" i="23"/>
  <c r="G254" i="23"/>
  <c r="G252" i="23"/>
  <c r="G233" i="23"/>
  <c r="G231" i="23"/>
  <c r="G229" i="23"/>
  <c r="G227" i="23"/>
  <c r="G250" i="23"/>
  <c r="G255" i="23"/>
  <c r="G253" i="23"/>
  <c r="G251" i="23"/>
  <c r="B24" i="49"/>
  <c r="H52" i="23"/>
  <c r="C220" i="23"/>
  <c r="C218" i="23"/>
  <c r="C244" i="23"/>
  <c r="C221" i="23"/>
  <c r="C219" i="23"/>
  <c r="C243" i="23"/>
  <c r="D136" i="22"/>
  <c r="K22" i="49" s="1"/>
  <c r="H116" i="22"/>
  <c r="B22" i="49"/>
  <c r="H52" i="22"/>
  <c r="C231" i="22"/>
  <c r="C224" i="22"/>
  <c r="C234" i="22"/>
  <c r="C227" i="22"/>
  <c r="C255" i="22"/>
  <c r="C253" i="22"/>
  <c r="C246" i="22"/>
  <c r="C244" i="22"/>
  <c r="C220" i="22"/>
  <c r="C261" i="22"/>
  <c r="H18" i="22"/>
  <c r="H86" i="22"/>
  <c r="G187" i="21"/>
  <c r="C187" i="21"/>
  <c r="D187" i="21"/>
  <c r="E187" i="21"/>
  <c r="F187" i="21"/>
  <c r="C183" i="21"/>
  <c r="F183" i="21"/>
  <c r="E183" i="21"/>
  <c r="F180" i="21"/>
  <c r="G180" i="21"/>
  <c r="G179" i="21"/>
  <c r="D179" i="21"/>
  <c r="H117" i="21"/>
  <c r="D136" i="21"/>
  <c r="K21" i="49" s="1"/>
  <c r="F21" i="49"/>
  <c r="F104" i="49" s="1"/>
  <c r="G222" i="21"/>
  <c r="G237" i="21"/>
  <c r="G233" i="21"/>
  <c r="G226" i="21"/>
  <c r="G219" i="21"/>
  <c r="D173" i="20"/>
  <c r="G173" i="20"/>
  <c r="F173" i="20"/>
  <c r="C173" i="20"/>
  <c r="E173" i="20"/>
  <c r="F18" i="49"/>
  <c r="F101" i="49" s="1"/>
  <c r="G261" i="20"/>
  <c r="G257" i="20"/>
  <c r="G249" i="20"/>
  <c r="G259" i="20"/>
  <c r="B18" i="49"/>
  <c r="H52" i="20"/>
  <c r="C251" i="20"/>
  <c r="C247" i="20"/>
  <c r="C230" i="20"/>
  <c r="C237" i="20"/>
  <c r="C235" i="20"/>
  <c r="C233" i="20"/>
  <c r="C259" i="20"/>
  <c r="C245" i="20"/>
  <c r="C255" i="20"/>
  <c r="C231" i="20"/>
  <c r="C236" i="20"/>
  <c r="C234" i="20"/>
  <c r="C232" i="20"/>
  <c r="H93" i="46"/>
  <c r="H117" i="46"/>
  <c r="H62" i="44"/>
  <c r="C111" i="44"/>
  <c r="H111" i="44" s="1"/>
  <c r="C186" i="19"/>
  <c r="E186" i="19"/>
  <c r="G186" i="19"/>
  <c r="D186" i="19"/>
  <c r="F186" i="19"/>
  <c r="F184" i="19"/>
  <c r="C184" i="19"/>
  <c r="D184" i="19"/>
  <c r="E184" i="19"/>
  <c r="G184" i="19"/>
  <c r="D182" i="19"/>
  <c r="G182" i="19"/>
  <c r="F182" i="19"/>
  <c r="C182" i="19"/>
  <c r="E182" i="19"/>
  <c r="E180" i="19"/>
  <c r="D180" i="19"/>
  <c r="G180" i="19"/>
  <c r="F180" i="19"/>
  <c r="C180" i="19"/>
  <c r="C178" i="19"/>
  <c r="E178" i="19"/>
  <c r="D178" i="19"/>
  <c r="F178" i="19"/>
  <c r="G178" i="19"/>
  <c r="F176" i="19"/>
  <c r="C176" i="19"/>
  <c r="E176" i="19"/>
  <c r="G176" i="19"/>
  <c r="D176" i="19"/>
  <c r="C17" i="49"/>
  <c r="D253" i="19"/>
  <c r="D259" i="19"/>
  <c r="D224" i="19"/>
  <c r="D187" i="18"/>
  <c r="C187" i="18"/>
  <c r="E187" i="18"/>
  <c r="G187" i="18"/>
  <c r="C185" i="18"/>
  <c r="D185" i="18"/>
  <c r="E185" i="18"/>
  <c r="F185" i="18"/>
  <c r="G183" i="18"/>
  <c r="E183" i="18"/>
  <c r="C183" i="18"/>
  <c r="D183" i="18"/>
  <c r="F183" i="18"/>
  <c r="E181" i="18"/>
  <c r="C181" i="18"/>
  <c r="G181" i="18"/>
  <c r="D181" i="18"/>
  <c r="C179" i="18"/>
  <c r="G179" i="18"/>
  <c r="G177" i="18"/>
  <c r="D177" i="18"/>
  <c r="E177" i="18"/>
  <c r="C177" i="18"/>
  <c r="G175" i="18"/>
  <c r="E175" i="18"/>
  <c r="D175" i="18"/>
  <c r="C173" i="18"/>
  <c r="E173" i="18"/>
  <c r="F173" i="18"/>
  <c r="G173" i="18"/>
  <c r="G171" i="18"/>
  <c r="D171" i="18"/>
  <c r="G185" i="18"/>
  <c r="D16" i="49"/>
  <c r="E232" i="18"/>
  <c r="E218" i="18"/>
  <c r="E256" i="18"/>
  <c r="E249" i="18"/>
  <c r="E187" i="17"/>
  <c r="G187" i="17"/>
  <c r="D187" i="17"/>
  <c r="F187" i="17"/>
  <c r="C187" i="17"/>
  <c r="E183" i="17"/>
  <c r="D183" i="17"/>
  <c r="G183" i="17"/>
  <c r="F183" i="17"/>
  <c r="C183" i="17"/>
  <c r="E179" i="17"/>
  <c r="C179" i="17"/>
  <c r="F179" i="17"/>
  <c r="D179" i="17"/>
  <c r="G179" i="17"/>
  <c r="F177" i="17"/>
  <c r="C177" i="17"/>
  <c r="G177" i="17"/>
  <c r="D177" i="17"/>
  <c r="E177" i="17"/>
  <c r="C175" i="17"/>
  <c r="E175" i="17"/>
  <c r="G175" i="17"/>
  <c r="F175" i="17"/>
  <c r="D175" i="17"/>
  <c r="H116" i="17"/>
  <c r="C136" i="17"/>
  <c r="J15" i="49" s="1"/>
  <c r="F14" i="49"/>
  <c r="F97" i="49" s="1"/>
  <c r="G255" i="16"/>
  <c r="G260" i="16"/>
  <c r="G253" i="16"/>
  <c r="H86" i="16"/>
  <c r="H18" i="16"/>
  <c r="D136" i="15"/>
  <c r="K13" i="49" s="1"/>
  <c r="H116" i="15"/>
  <c r="H52" i="15"/>
  <c r="B13" i="49"/>
  <c r="C237" i="15"/>
  <c r="C230" i="15"/>
  <c r="C232" i="15"/>
  <c r="C220" i="15"/>
  <c r="C186" i="14"/>
  <c r="E186" i="14"/>
  <c r="D186" i="14"/>
  <c r="G186" i="14"/>
  <c r="F186" i="14"/>
  <c r="C178" i="14"/>
  <c r="E178" i="14"/>
  <c r="G178" i="14"/>
  <c r="F178" i="14"/>
  <c r="D178" i="14"/>
  <c r="C170" i="14"/>
  <c r="E170" i="14"/>
  <c r="D170" i="14"/>
  <c r="F170" i="14"/>
  <c r="G170" i="14"/>
  <c r="E11" i="49"/>
  <c r="F228" i="12"/>
  <c r="F249" i="12"/>
  <c r="F245" i="12"/>
  <c r="B11" i="49"/>
  <c r="H52" i="12"/>
  <c r="C231" i="12"/>
  <c r="C234" i="12"/>
  <c r="C262" i="12"/>
  <c r="C258" i="12"/>
  <c r="E187" i="11"/>
  <c r="D187" i="11"/>
  <c r="F187" i="11"/>
  <c r="C187" i="11"/>
  <c r="G187" i="11"/>
  <c r="E171" i="11"/>
  <c r="D171" i="11"/>
  <c r="F171" i="11"/>
  <c r="G171" i="11"/>
  <c r="C171" i="11"/>
  <c r="H116" i="11"/>
  <c r="C136" i="11"/>
  <c r="J10" i="49" s="1"/>
  <c r="B10" i="49"/>
  <c r="H52" i="11"/>
  <c r="C222" i="11"/>
  <c r="F10" i="49"/>
  <c r="G225" i="11"/>
  <c r="G218" i="11"/>
  <c r="G250" i="11"/>
  <c r="G253" i="11"/>
  <c r="H51" i="44"/>
  <c r="C100" i="44"/>
  <c r="H100" i="44" s="1"/>
  <c r="H36" i="44"/>
  <c r="H112" i="46"/>
  <c r="H86" i="46"/>
  <c r="H110" i="46"/>
  <c r="H84" i="46"/>
  <c r="H108" i="46"/>
  <c r="H82" i="46"/>
  <c r="H106" i="46"/>
  <c r="G122" i="46"/>
  <c r="F9" i="49"/>
  <c r="H18" i="10"/>
  <c r="H86" i="10"/>
  <c r="C184" i="9"/>
  <c r="H48" i="44"/>
  <c r="C97" i="44"/>
  <c r="H97" i="44" s="1"/>
  <c r="H46" i="44"/>
  <c r="E95" i="44"/>
  <c r="C136" i="9"/>
  <c r="J8" i="49" s="1"/>
  <c r="H116" i="9"/>
  <c r="H95" i="46"/>
  <c r="H119" i="46"/>
  <c r="H87" i="46"/>
  <c r="H111" i="46"/>
  <c r="C244" i="44"/>
  <c r="C292" i="44" s="1"/>
  <c r="H27" i="44"/>
  <c r="H79" i="46"/>
  <c r="H103" i="46"/>
  <c r="C8" i="49"/>
  <c r="D226" i="9"/>
  <c r="D231" i="9"/>
  <c r="D222" i="9"/>
  <c r="C260" i="9"/>
  <c r="E245" i="9"/>
  <c r="F248" i="9"/>
  <c r="G251" i="9"/>
  <c r="C255" i="9"/>
  <c r="D258" i="9"/>
  <c r="E261" i="9"/>
  <c r="G244" i="9"/>
  <c r="C248" i="9"/>
  <c r="D251" i="9"/>
  <c r="E254" i="9"/>
  <c r="F257" i="9"/>
  <c r="F261" i="9"/>
  <c r="C245" i="9"/>
  <c r="D248" i="9"/>
  <c r="E251" i="9"/>
  <c r="F254" i="9"/>
  <c r="G257" i="9"/>
  <c r="C261" i="9"/>
  <c r="E244" i="9"/>
  <c r="F247" i="9"/>
  <c r="G250" i="9"/>
  <c r="C254" i="9"/>
  <c r="D257" i="9"/>
  <c r="E260" i="9"/>
  <c r="C243" i="9"/>
  <c r="D246" i="9"/>
  <c r="E249" i="9"/>
  <c r="F252" i="9"/>
  <c r="G255" i="9"/>
  <c r="C259" i="9"/>
  <c r="D262" i="9"/>
  <c r="F245" i="9"/>
  <c r="G248" i="9"/>
  <c r="C252" i="9"/>
  <c r="D255" i="9"/>
  <c r="E258" i="9"/>
  <c r="E262" i="9"/>
  <c r="G245" i="9"/>
  <c r="C249" i="9"/>
  <c r="D252" i="9"/>
  <c r="E255" i="9"/>
  <c r="F258" i="9"/>
  <c r="G261" i="9"/>
  <c r="D245" i="9"/>
  <c r="E248" i="9"/>
  <c r="F251" i="9"/>
  <c r="G254" i="9"/>
  <c r="C258" i="9"/>
  <c r="D261" i="9"/>
  <c r="C247" i="9"/>
  <c r="E253" i="9"/>
  <c r="G259" i="9"/>
  <c r="E246" i="9"/>
  <c r="G252" i="9"/>
  <c r="D259" i="9"/>
  <c r="F246" i="9"/>
  <c r="C253" i="9"/>
  <c r="E259" i="9"/>
  <c r="C246" i="9"/>
  <c r="E252" i="9"/>
  <c r="G258" i="9"/>
  <c r="F244" i="9"/>
  <c r="C251" i="9"/>
  <c r="E257" i="9"/>
  <c r="C244" i="9"/>
  <c r="E250" i="9"/>
  <c r="G256" i="9"/>
  <c r="D244" i="9"/>
  <c r="F250" i="9"/>
  <c r="C257" i="9"/>
  <c r="F243" i="9"/>
  <c r="C250" i="9"/>
  <c r="E256" i="9"/>
  <c r="G262" i="9"/>
  <c r="G243" i="9"/>
  <c r="F256" i="9"/>
  <c r="F249" i="9"/>
  <c r="E243" i="9"/>
  <c r="D256" i="9"/>
  <c r="D249" i="9"/>
  <c r="C262" i="9"/>
  <c r="D254" i="9"/>
  <c r="D247" i="9"/>
  <c r="G260" i="9"/>
  <c r="G253" i="9"/>
  <c r="G246" i="9"/>
  <c r="F259" i="9"/>
  <c r="D243" i="9"/>
  <c r="G249" i="9"/>
  <c r="F255" i="9"/>
  <c r="F260" i="9"/>
  <c r="E247" i="9"/>
  <c r="D253" i="9"/>
  <c r="D250" i="9"/>
  <c r="C256" i="9"/>
  <c r="F262" i="9"/>
  <c r="G247" i="9"/>
  <c r="F253" i="9"/>
  <c r="D260" i="9"/>
  <c r="C99" i="44"/>
  <c r="H99" i="44" s="1"/>
  <c r="H50" i="44"/>
  <c r="C103" i="44"/>
  <c r="H103" i="44" s="1"/>
  <c r="H54" i="44"/>
  <c r="C93" i="44"/>
  <c r="C64" i="44"/>
  <c r="H44" i="44"/>
  <c r="C171" i="6"/>
  <c r="E171" i="6"/>
  <c r="B7" i="49"/>
  <c r="H52" i="6"/>
  <c r="E179" i="25"/>
  <c r="D231" i="25"/>
  <c r="F238" i="25"/>
  <c r="AA20" i="49" s="1"/>
  <c r="D225" i="25"/>
  <c r="D228" i="25"/>
  <c r="D234" i="25"/>
  <c r="D218" i="25"/>
  <c r="D249" i="25"/>
  <c r="D252" i="25"/>
  <c r="D255" i="25"/>
  <c r="D245" i="25"/>
  <c r="D256" i="25"/>
  <c r="F263" i="25"/>
  <c r="AH20" i="49" s="1"/>
  <c r="D229" i="41"/>
  <c r="D230" i="41"/>
  <c r="C224" i="41"/>
  <c r="C225" i="41"/>
  <c r="D225" i="41"/>
  <c r="D226" i="41"/>
  <c r="C228" i="41"/>
  <c r="C229" i="41"/>
  <c r="H81" i="40"/>
  <c r="H138" i="40" s="1"/>
  <c r="F263" i="40"/>
  <c r="AH41" i="49" s="1"/>
  <c r="D255" i="39"/>
  <c r="D262" i="39"/>
  <c r="D260" i="39"/>
  <c r="D244" i="39"/>
  <c r="C249" i="39"/>
  <c r="E263" i="39"/>
  <c r="AG40" i="49" s="1"/>
  <c r="C254" i="39"/>
  <c r="C256" i="39"/>
  <c r="D243" i="39"/>
  <c r="D250" i="39"/>
  <c r="D257" i="39"/>
  <c r="C231" i="39"/>
  <c r="D218" i="39"/>
  <c r="D225" i="39"/>
  <c r="G238" i="39"/>
  <c r="AB40" i="49" s="1"/>
  <c r="D235" i="39"/>
  <c r="D227" i="39"/>
  <c r="D219" i="39"/>
  <c r="C227" i="39"/>
  <c r="C234" i="39"/>
  <c r="C219" i="39"/>
  <c r="C226" i="39"/>
  <c r="C218" i="39"/>
  <c r="D232" i="39"/>
  <c r="D224" i="39"/>
  <c r="C236" i="39"/>
  <c r="C228" i="39"/>
  <c r="C220" i="39"/>
  <c r="C226" i="38"/>
  <c r="G219" i="38"/>
  <c r="C232" i="38"/>
  <c r="G220" i="38"/>
  <c r="G225" i="38"/>
  <c r="G226" i="38"/>
  <c r="G231" i="38"/>
  <c r="C221" i="38"/>
  <c r="C236" i="38"/>
  <c r="G224" i="38"/>
  <c r="C231" i="38"/>
  <c r="G260" i="38"/>
  <c r="G247" i="38"/>
  <c r="E263" i="38"/>
  <c r="AG39" i="49" s="1"/>
  <c r="G255" i="38"/>
  <c r="G250" i="38"/>
  <c r="G253" i="38"/>
  <c r="G248" i="38"/>
  <c r="G262" i="38"/>
  <c r="G251" i="38"/>
  <c r="C260" i="38"/>
  <c r="C244" i="38"/>
  <c r="C243" i="37"/>
  <c r="C244" i="37"/>
  <c r="C251" i="37"/>
  <c r="C246" i="37"/>
  <c r="C245" i="37"/>
  <c r="C218" i="37"/>
  <c r="C229" i="37"/>
  <c r="C228" i="37"/>
  <c r="C225" i="37"/>
  <c r="C223" i="37"/>
  <c r="C230" i="37"/>
  <c r="K37" i="49"/>
  <c r="AA37" i="49"/>
  <c r="C259" i="41"/>
  <c r="C262" i="41"/>
  <c r="C235" i="41"/>
  <c r="E263" i="26"/>
  <c r="AG25" i="49" s="1"/>
  <c r="F238" i="24"/>
  <c r="AA26" i="49" s="1"/>
  <c r="E238" i="21"/>
  <c r="Z21" i="49" s="1"/>
  <c r="D262" i="41"/>
  <c r="C243" i="41"/>
  <c r="C247" i="41"/>
  <c r="D248" i="41"/>
  <c r="C257" i="41"/>
  <c r="D244" i="41"/>
  <c r="D251" i="41"/>
  <c r="D258" i="41"/>
  <c r="C261" i="41"/>
  <c r="D247" i="41"/>
  <c r="C246" i="41"/>
  <c r="D249" i="41"/>
  <c r="C247" i="35"/>
  <c r="C251" i="35"/>
  <c r="G254" i="35"/>
  <c r="G244" i="35"/>
  <c r="G256" i="35"/>
  <c r="F263" i="35"/>
  <c r="AH36" i="49" s="1"/>
  <c r="C252" i="35"/>
  <c r="G255" i="35"/>
  <c r="C248" i="35"/>
  <c r="C262" i="35"/>
  <c r="C257" i="35"/>
  <c r="C259" i="35"/>
  <c r="C260" i="34"/>
  <c r="C244" i="34"/>
  <c r="C262" i="34"/>
  <c r="C258" i="34"/>
  <c r="C254" i="34"/>
  <c r="C250" i="34"/>
  <c r="C246" i="34"/>
  <c r="C261" i="34"/>
  <c r="C257" i="34"/>
  <c r="C253" i="34"/>
  <c r="C249" i="34"/>
  <c r="C245" i="34"/>
  <c r="H117" i="33"/>
  <c r="D136" i="33"/>
  <c r="E263" i="33"/>
  <c r="AG34" i="49" s="1"/>
  <c r="G258" i="33"/>
  <c r="F258" i="33"/>
  <c r="G245" i="33"/>
  <c r="F260" i="33"/>
  <c r="G247" i="33"/>
  <c r="F243" i="33"/>
  <c r="F254" i="33"/>
  <c r="G252" i="33"/>
  <c r="G262" i="33"/>
  <c r="F256" i="33"/>
  <c r="G243" i="33"/>
  <c r="F249" i="33"/>
  <c r="F250" i="33"/>
  <c r="G256" i="33"/>
  <c r="F252" i="33"/>
  <c r="F255" i="33"/>
  <c r="F222" i="33"/>
  <c r="G219" i="33"/>
  <c r="G226" i="33"/>
  <c r="F228" i="33"/>
  <c r="G223" i="33"/>
  <c r="G228" i="33"/>
  <c r="F219" i="33"/>
  <c r="F226" i="33"/>
  <c r="F221" i="33"/>
  <c r="G225" i="33"/>
  <c r="G234" i="33"/>
  <c r="F232" i="33"/>
  <c r="G236" i="33"/>
  <c r="G229" i="33"/>
  <c r="H116" i="32"/>
  <c r="G227" i="32"/>
  <c r="G236" i="32"/>
  <c r="G219" i="32"/>
  <c r="D218" i="32"/>
  <c r="G232" i="32"/>
  <c r="D222" i="32"/>
  <c r="D232" i="32"/>
  <c r="D224" i="32"/>
  <c r="G237" i="32"/>
  <c r="G223" i="32"/>
  <c r="G252" i="32"/>
  <c r="D261" i="32"/>
  <c r="G260" i="32"/>
  <c r="D247" i="32"/>
  <c r="G249" i="32"/>
  <c r="D243" i="32"/>
  <c r="D250" i="32"/>
  <c r="G258" i="32"/>
  <c r="G262" i="32"/>
  <c r="D262" i="32"/>
  <c r="G250" i="32"/>
  <c r="G254" i="32"/>
  <c r="D257" i="32"/>
  <c r="D248" i="32"/>
  <c r="G259" i="32"/>
  <c r="G255" i="32"/>
  <c r="C226" i="31"/>
  <c r="F219" i="31"/>
  <c r="G219" i="31"/>
  <c r="F224" i="31"/>
  <c r="C232" i="31"/>
  <c r="G220" i="31"/>
  <c r="G225" i="31"/>
  <c r="F231" i="31"/>
  <c r="G218" i="31"/>
  <c r="C229" i="31"/>
  <c r="F222" i="31"/>
  <c r="G232" i="31"/>
  <c r="F221" i="31"/>
  <c r="C227" i="31"/>
  <c r="H117" i="30"/>
  <c r="F225" i="30"/>
  <c r="F227" i="30"/>
  <c r="F229" i="30"/>
  <c r="F231" i="30"/>
  <c r="G226" i="30"/>
  <c r="G235" i="30"/>
  <c r="G236" i="30"/>
  <c r="G237" i="30"/>
  <c r="F218" i="30"/>
  <c r="F219" i="30"/>
  <c r="F220" i="30"/>
  <c r="F221" i="30"/>
  <c r="F222" i="30"/>
  <c r="G244" i="30"/>
  <c r="F258" i="30"/>
  <c r="E263" i="30"/>
  <c r="AG30" i="49" s="1"/>
  <c r="G262" i="30"/>
  <c r="F255" i="30"/>
  <c r="F243" i="30"/>
  <c r="F257" i="30"/>
  <c r="G258" i="30"/>
  <c r="G248" i="30"/>
  <c r="F244" i="30"/>
  <c r="G253" i="30"/>
  <c r="F248" i="30"/>
  <c r="F247" i="30"/>
  <c r="F254" i="30"/>
  <c r="F261" i="30"/>
  <c r="C258" i="29"/>
  <c r="C245" i="29"/>
  <c r="C257" i="29"/>
  <c r="C255" i="29"/>
  <c r="C247" i="29"/>
  <c r="C260" i="29"/>
  <c r="C252" i="29"/>
  <c r="C244" i="29"/>
  <c r="C262" i="29"/>
  <c r="C250" i="29"/>
  <c r="C230" i="29"/>
  <c r="C222" i="29"/>
  <c r="C235" i="29"/>
  <c r="C227" i="29"/>
  <c r="C223" i="29"/>
  <c r="C219" i="29"/>
  <c r="C225" i="29"/>
  <c r="H81" i="28"/>
  <c r="C233" i="28"/>
  <c r="C232" i="28"/>
  <c r="G231" i="28"/>
  <c r="C219" i="28"/>
  <c r="C226" i="28"/>
  <c r="G233" i="28"/>
  <c r="G232" i="28"/>
  <c r="G229" i="28"/>
  <c r="G228" i="28"/>
  <c r="G223" i="28"/>
  <c r="G230" i="28"/>
  <c r="C218" i="28"/>
  <c r="C221" i="28"/>
  <c r="C220" i="28"/>
  <c r="G219" i="28"/>
  <c r="G226" i="28"/>
  <c r="G246" i="28"/>
  <c r="G245" i="28"/>
  <c r="C254" i="28"/>
  <c r="C253" i="28"/>
  <c r="E263" i="28"/>
  <c r="AG28" i="49" s="1"/>
  <c r="C250" i="28"/>
  <c r="C249" i="28"/>
  <c r="C252" i="28"/>
  <c r="C259" i="28"/>
  <c r="C260" i="28"/>
  <c r="C246" i="28"/>
  <c r="C245" i="28"/>
  <c r="C256" i="28"/>
  <c r="G243" i="28"/>
  <c r="D260" i="27"/>
  <c r="D247" i="27"/>
  <c r="D246" i="27"/>
  <c r="D256" i="27"/>
  <c r="D259" i="27"/>
  <c r="D243" i="27"/>
  <c r="D258" i="27"/>
  <c r="D261" i="27"/>
  <c r="D245" i="27"/>
  <c r="D233" i="27"/>
  <c r="D231" i="27"/>
  <c r="D219" i="27"/>
  <c r="D230" i="27"/>
  <c r="D232" i="27"/>
  <c r="D237" i="27"/>
  <c r="D221" i="27"/>
  <c r="E238" i="27"/>
  <c r="Z27" i="49" s="1"/>
  <c r="F238" i="26"/>
  <c r="AA25" i="49" s="1"/>
  <c r="G231" i="26"/>
  <c r="G218" i="26"/>
  <c r="G220" i="26"/>
  <c r="G258" i="26"/>
  <c r="G262" i="26"/>
  <c r="G250" i="26"/>
  <c r="G257" i="26"/>
  <c r="G244" i="26"/>
  <c r="G251" i="26"/>
  <c r="G254" i="26"/>
  <c r="G261" i="26"/>
  <c r="G248" i="26"/>
  <c r="G255" i="26"/>
  <c r="D261" i="24"/>
  <c r="G254" i="24"/>
  <c r="G261" i="24"/>
  <c r="C249" i="24"/>
  <c r="C248" i="24"/>
  <c r="C255" i="24"/>
  <c r="C262" i="24"/>
  <c r="D249" i="24"/>
  <c r="D256" i="24"/>
  <c r="G249" i="24"/>
  <c r="E263" i="24"/>
  <c r="AG26" i="49" s="1"/>
  <c r="G256" i="24"/>
  <c r="C259" i="24"/>
  <c r="D246" i="24"/>
  <c r="C244" i="24"/>
  <c r="C251" i="24"/>
  <c r="D236" i="24"/>
  <c r="G229" i="24"/>
  <c r="G236" i="24"/>
  <c r="C224" i="24"/>
  <c r="C231" i="24"/>
  <c r="D218" i="24"/>
  <c r="D225" i="24"/>
  <c r="G218" i="24"/>
  <c r="D232" i="24"/>
  <c r="G225" i="24"/>
  <c r="E238" i="24"/>
  <c r="Z26" i="49" s="1"/>
  <c r="G232" i="24"/>
  <c r="C220" i="24"/>
  <c r="C227" i="24"/>
  <c r="C234" i="24"/>
  <c r="D221" i="24"/>
  <c r="H81" i="23"/>
  <c r="H138" i="23" s="1"/>
  <c r="F218" i="23"/>
  <c r="F219" i="23"/>
  <c r="F220" i="23"/>
  <c r="F221" i="23"/>
  <c r="F222" i="23"/>
  <c r="F262" i="23"/>
  <c r="F243" i="23"/>
  <c r="F244" i="23"/>
  <c r="F245" i="23"/>
  <c r="D185" i="22"/>
  <c r="G185" i="22"/>
  <c r="C185" i="22"/>
  <c r="D261" i="22"/>
  <c r="D246" i="22"/>
  <c r="D251" i="22"/>
  <c r="D255" i="22"/>
  <c r="G263" i="22"/>
  <c r="AI22" i="49" s="1"/>
  <c r="D253" i="22"/>
  <c r="D260" i="22"/>
  <c r="D222" i="22"/>
  <c r="D229" i="22"/>
  <c r="F238" i="22"/>
  <c r="AA22" i="49" s="1"/>
  <c r="D219" i="22"/>
  <c r="D226" i="22"/>
  <c r="D233" i="22"/>
  <c r="H81" i="21"/>
  <c r="C136" i="21"/>
  <c r="J21" i="49" s="1"/>
  <c r="H81" i="20"/>
  <c r="H138" i="20" s="1"/>
  <c r="D260" i="20"/>
  <c r="D245" i="20"/>
  <c r="D259" i="20"/>
  <c r="F254" i="20"/>
  <c r="D249" i="20"/>
  <c r="F258" i="20"/>
  <c r="F256" i="20"/>
  <c r="D251" i="20"/>
  <c r="F246" i="20"/>
  <c r="F260" i="20"/>
  <c r="D255" i="20"/>
  <c r="F218" i="20"/>
  <c r="F219" i="20"/>
  <c r="F220" i="20"/>
  <c r="F221" i="20"/>
  <c r="F222" i="20"/>
  <c r="H117" i="40"/>
  <c r="C237" i="34"/>
  <c r="C231" i="34"/>
  <c r="F182" i="33"/>
  <c r="G223" i="35"/>
  <c r="G238" i="15"/>
  <c r="AB13" i="49" s="1"/>
  <c r="H117" i="34"/>
  <c r="D238" i="40"/>
  <c r="Y41" i="49" s="1"/>
  <c r="E238" i="40"/>
  <c r="Z41" i="49" s="1"/>
  <c r="H81" i="19"/>
  <c r="H138" i="19" s="1"/>
  <c r="G234" i="19"/>
  <c r="G225" i="19"/>
  <c r="G231" i="19"/>
  <c r="C226" i="19"/>
  <c r="G232" i="19"/>
  <c r="C223" i="19"/>
  <c r="F238" i="19"/>
  <c r="AA17" i="49" s="1"/>
  <c r="G230" i="19"/>
  <c r="G237" i="19"/>
  <c r="G221" i="19"/>
  <c r="C224" i="19"/>
  <c r="G227" i="19"/>
  <c r="C222" i="19"/>
  <c r="C225" i="19"/>
  <c r="G228" i="19"/>
  <c r="C235" i="19"/>
  <c r="C219" i="19"/>
  <c r="G251" i="19"/>
  <c r="C261" i="19"/>
  <c r="C250" i="19"/>
  <c r="C255" i="19"/>
  <c r="C244" i="19"/>
  <c r="G250" i="19"/>
  <c r="G247" i="19"/>
  <c r="G252" i="19"/>
  <c r="C257" i="19"/>
  <c r="C262" i="19"/>
  <c r="C246" i="19"/>
  <c r="C251" i="19"/>
  <c r="C256" i="19"/>
  <c r="G257" i="19"/>
  <c r="G262" i="19"/>
  <c r="G246" i="19"/>
  <c r="G261" i="19"/>
  <c r="H81" i="18"/>
  <c r="G261" i="18"/>
  <c r="C249" i="18"/>
  <c r="C256" i="18"/>
  <c r="D243" i="18"/>
  <c r="D250" i="18"/>
  <c r="D257" i="18"/>
  <c r="G246" i="18"/>
  <c r="D260" i="18"/>
  <c r="G253" i="18"/>
  <c r="G260" i="18"/>
  <c r="C248" i="18"/>
  <c r="D262" i="18"/>
  <c r="C255" i="18"/>
  <c r="C262" i="18"/>
  <c r="D249" i="18"/>
  <c r="D256" i="18"/>
  <c r="G249" i="18"/>
  <c r="G256" i="18"/>
  <c r="C244" i="18"/>
  <c r="C251" i="18"/>
  <c r="C258" i="18"/>
  <c r="D245" i="18"/>
  <c r="C230" i="18"/>
  <c r="G218" i="18"/>
  <c r="D226" i="18"/>
  <c r="C229" i="18"/>
  <c r="G222" i="18"/>
  <c r="D230" i="18"/>
  <c r="G236" i="18"/>
  <c r="C224" i="18"/>
  <c r="F238" i="18"/>
  <c r="AA16" i="49" s="1"/>
  <c r="D233" i="18"/>
  <c r="D225" i="18"/>
  <c r="C231" i="18"/>
  <c r="D218" i="18"/>
  <c r="G232" i="18"/>
  <c r="C220" i="18"/>
  <c r="G233" i="18"/>
  <c r="C221" i="18"/>
  <c r="C234" i="18"/>
  <c r="D221" i="18"/>
  <c r="C235" i="18"/>
  <c r="D222" i="18"/>
  <c r="D235" i="18"/>
  <c r="G228" i="18"/>
  <c r="D236" i="18"/>
  <c r="G229" i="18"/>
  <c r="C233" i="17"/>
  <c r="H233" i="17" s="1"/>
  <c r="E238" i="17"/>
  <c r="Z15" i="49" s="1"/>
  <c r="C221" i="17"/>
  <c r="H221" i="17" s="1"/>
  <c r="C220" i="17"/>
  <c r="H220" i="17" s="1"/>
  <c r="H81" i="16"/>
  <c r="F232" i="16"/>
  <c r="F229" i="16"/>
  <c r="F237" i="16"/>
  <c r="E238" i="16"/>
  <c r="Z14" i="49" s="1"/>
  <c r="F235" i="16"/>
  <c r="F219" i="16"/>
  <c r="F236" i="16"/>
  <c r="F220" i="16"/>
  <c r="F233" i="16"/>
  <c r="F234" i="16"/>
  <c r="F218" i="16"/>
  <c r="F254" i="16"/>
  <c r="F261" i="16"/>
  <c r="F256" i="16"/>
  <c r="F262" i="16"/>
  <c r="E263" i="16"/>
  <c r="AG14" i="49" s="1"/>
  <c r="F258" i="16"/>
  <c r="F260" i="16"/>
  <c r="D232" i="15"/>
  <c r="D221" i="15"/>
  <c r="D234" i="15"/>
  <c r="D236" i="15"/>
  <c r="D220" i="15"/>
  <c r="D225" i="15"/>
  <c r="D227" i="15"/>
  <c r="D222" i="15"/>
  <c r="D222" i="14"/>
  <c r="D219" i="14"/>
  <c r="D237" i="14"/>
  <c r="C219" i="14"/>
  <c r="D236" i="14"/>
  <c r="C226" i="14"/>
  <c r="C227" i="14"/>
  <c r="D227" i="14"/>
  <c r="D228" i="14"/>
  <c r="D233" i="14"/>
  <c r="C230" i="14"/>
  <c r="D234" i="14"/>
  <c r="C231" i="14"/>
  <c r="D218" i="14"/>
  <c r="C236" i="14"/>
  <c r="D223" i="14"/>
  <c r="C220" i="14"/>
  <c r="C237" i="14"/>
  <c r="D224" i="14"/>
  <c r="C221" i="14"/>
  <c r="C243" i="14"/>
  <c r="C261" i="14"/>
  <c r="D248" i="14"/>
  <c r="D255" i="14"/>
  <c r="C259" i="14"/>
  <c r="D246" i="14"/>
  <c r="D253" i="14"/>
  <c r="D256" i="14"/>
  <c r="E263" i="14"/>
  <c r="AG12" i="49" s="1"/>
  <c r="C244" i="14"/>
  <c r="C251" i="14"/>
  <c r="C258" i="14"/>
  <c r="D245" i="14"/>
  <c r="D260" i="14"/>
  <c r="C257" i="14"/>
  <c r="D244" i="14"/>
  <c r="D251" i="14"/>
  <c r="C248" i="14"/>
  <c r="D250" i="14"/>
  <c r="C247" i="14"/>
  <c r="D257" i="14"/>
  <c r="C254" i="14"/>
  <c r="G257" i="12"/>
  <c r="G247" i="12"/>
  <c r="G254" i="12"/>
  <c r="G261" i="12"/>
  <c r="D248" i="12"/>
  <c r="D255" i="12"/>
  <c r="G251" i="12"/>
  <c r="G258" i="12"/>
  <c r="D252" i="12"/>
  <c r="D259" i="12"/>
  <c r="D246" i="12"/>
  <c r="D253" i="12"/>
  <c r="G246" i="12"/>
  <c r="D247" i="12"/>
  <c r="G262" i="12"/>
  <c r="D250" i="12"/>
  <c r="G243" i="12"/>
  <c r="D257" i="12"/>
  <c r="G250" i="12"/>
  <c r="D244" i="12"/>
  <c r="D251" i="12"/>
  <c r="G244" i="12"/>
  <c r="D222" i="12"/>
  <c r="G228" i="12"/>
  <c r="D236" i="12"/>
  <c r="G230" i="12"/>
  <c r="G232" i="12"/>
  <c r="D233" i="12"/>
  <c r="G227" i="12"/>
  <c r="G236" i="12"/>
  <c r="G237" i="12"/>
  <c r="G234" i="12"/>
  <c r="G235" i="12"/>
  <c r="D236" i="11"/>
  <c r="D234" i="11"/>
  <c r="D223" i="11"/>
  <c r="D229" i="11"/>
  <c r="D224" i="11"/>
  <c r="D230" i="11"/>
  <c r="D235" i="11"/>
  <c r="D219" i="11"/>
  <c r="D220" i="11"/>
  <c r="D225" i="11"/>
  <c r="D260" i="11"/>
  <c r="E263" i="11"/>
  <c r="AG10" i="49" s="1"/>
  <c r="D249" i="11"/>
  <c r="D255" i="11"/>
  <c r="D261" i="11"/>
  <c r="D245" i="11"/>
  <c r="D248" i="11"/>
  <c r="D251" i="11"/>
  <c r="H116" i="10"/>
  <c r="H28" i="44"/>
  <c r="H26" i="44"/>
  <c r="H24" i="44"/>
  <c r="E233" i="10"/>
  <c r="C228" i="10"/>
  <c r="F222" i="10"/>
  <c r="G235" i="10"/>
  <c r="E230" i="10"/>
  <c r="C225" i="10"/>
  <c r="D229" i="10"/>
  <c r="F236" i="10"/>
  <c r="G223" i="10"/>
  <c r="D231" i="10"/>
  <c r="E218" i="10"/>
  <c r="G225" i="10"/>
  <c r="F231" i="10"/>
  <c r="G218" i="10"/>
  <c r="D226" i="10"/>
  <c r="F233" i="10"/>
  <c r="G220" i="10"/>
  <c r="D228" i="10"/>
  <c r="D237" i="10"/>
  <c r="G230" i="10"/>
  <c r="E224" i="10"/>
  <c r="C218" i="10"/>
  <c r="G231" i="10"/>
  <c r="E225" i="10"/>
  <c r="C219" i="10"/>
  <c r="G232" i="10"/>
  <c r="E226" i="10"/>
  <c r="C220" i="10"/>
  <c r="G233" i="10"/>
  <c r="E227" i="10"/>
  <c r="C221" i="10"/>
  <c r="D233" i="10"/>
  <c r="G226" i="10"/>
  <c r="E220" i="10"/>
  <c r="D234" i="10"/>
  <c r="G227" i="10"/>
  <c r="E221" i="10"/>
  <c r="D235" i="10"/>
  <c r="G228" i="10"/>
  <c r="E222" i="10"/>
  <c r="D236" i="10"/>
  <c r="G229" i="10"/>
  <c r="E223" i="10"/>
  <c r="H134" i="9"/>
  <c r="H128" i="9"/>
  <c r="E136" i="9"/>
  <c r="L8" i="49" s="1"/>
  <c r="H81" i="9"/>
  <c r="H35" i="44"/>
  <c r="F228" i="9"/>
  <c r="G222" i="9"/>
  <c r="F237" i="9"/>
  <c r="F232" i="9"/>
  <c r="G226" i="9"/>
  <c r="F218" i="9"/>
  <c r="F225" i="9"/>
  <c r="G231" i="9"/>
  <c r="C219" i="9"/>
  <c r="C226" i="9"/>
  <c r="G233" i="9"/>
  <c r="C221" i="9"/>
  <c r="C228" i="9"/>
  <c r="G235" i="9"/>
  <c r="C223" i="9"/>
  <c r="C230" i="9"/>
  <c r="G229" i="9"/>
  <c r="G236" i="9"/>
  <c r="C224" i="9"/>
  <c r="F236" i="9"/>
  <c r="G223" i="9"/>
  <c r="G230" i="9"/>
  <c r="C218" i="9"/>
  <c r="G225" i="9"/>
  <c r="G232" i="9"/>
  <c r="C220" i="9"/>
  <c r="G227" i="9"/>
  <c r="G234" i="9"/>
  <c r="C222" i="9"/>
  <c r="G227" i="35"/>
  <c r="G224" i="35"/>
  <c r="G228" i="35"/>
  <c r="G225" i="35"/>
  <c r="C227" i="35"/>
  <c r="G229" i="35"/>
  <c r="C228" i="35"/>
  <c r="G219" i="35"/>
  <c r="G232" i="35"/>
  <c r="C222" i="35"/>
  <c r="G233" i="35"/>
  <c r="C221" i="35"/>
  <c r="G234" i="35"/>
  <c r="C224" i="35"/>
  <c r="C235" i="35"/>
  <c r="G236" i="35"/>
  <c r="C226" i="35"/>
  <c r="G237" i="35"/>
  <c r="C225" i="35"/>
  <c r="F238" i="35"/>
  <c r="AA36" i="49" s="1"/>
  <c r="G230" i="35"/>
  <c r="C220" i="35"/>
  <c r="C232" i="34"/>
  <c r="C235" i="34"/>
  <c r="C219" i="34"/>
  <c r="C225" i="34"/>
  <c r="C228" i="34"/>
  <c r="D182" i="33"/>
  <c r="C182" i="33"/>
  <c r="F178" i="33"/>
  <c r="E178" i="33"/>
  <c r="C136" i="33"/>
  <c r="J34" i="49" s="1"/>
  <c r="E170" i="41"/>
  <c r="D170" i="41"/>
  <c r="F177" i="31"/>
  <c r="G177" i="31"/>
  <c r="H52" i="16"/>
  <c r="C178" i="38"/>
  <c r="G178" i="38"/>
  <c r="D184" i="14"/>
  <c r="F184" i="14"/>
  <c r="E170" i="12"/>
  <c r="E178" i="12"/>
  <c r="D186" i="12"/>
  <c r="D177" i="11"/>
  <c r="E177" i="11"/>
  <c r="F177" i="11"/>
  <c r="F182" i="6"/>
  <c r="D176" i="14"/>
  <c r="C176" i="14"/>
  <c r="D176" i="12"/>
  <c r="G176" i="12"/>
  <c r="E184" i="12"/>
  <c r="G184" i="12"/>
  <c r="D185" i="11"/>
  <c r="E185" i="11"/>
  <c r="C186" i="6"/>
  <c r="D181" i="6"/>
  <c r="E181" i="6"/>
  <c r="C245" i="17"/>
  <c r="H245" i="17" s="1"/>
  <c r="C259" i="17"/>
  <c r="H259" i="17" s="1"/>
  <c r="C252" i="17"/>
  <c r="H252" i="17" s="1"/>
  <c r="C248" i="17"/>
  <c r="H248" i="17" s="1"/>
  <c r="C261" i="17"/>
  <c r="H261" i="17" s="1"/>
  <c r="C243" i="17"/>
  <c r="H243" i="17" s="1"/>
  <c r="C249" i="17"/>
  <c r="H249" i="17" s="1"/>
  <c r="C255" i="17"/>
  <c r="H255" i="17" s="1"/>
  <c r="C260" i="17"/>
  <c r="H260" i="17" s="1"/>
  <c r="C254" i="17"/>
  <c r="H254" i="17" s="1"/>
  <c r="G40" i="44"/>
  <c r="C40" i="44"/>
  <c r="F177" i="41"/>
  <c r="H303" i="33"/>
  <c r="L32" i="48" s="1"/>
  <c r="G175" i="30"/>
  <c r="E175" i="14"/>
  <c r="F175" i="14"/>
  <c r="F181" i="11"/>
  <c r="E122" i="46"/>
  <c r="D136" i="28"/>
  <c r="K28" i="49" s="1"/>
  <c r="H117" i="15"/>
  <c r="D136" i="11"/>
  <c r="F173" i="11"/>
  <c r="H117" i="14"/>
  <c r="F169" i="14" s="1"/>
  <c r="F184" i="41"/>
  <c r="E170" i="23"/>
  <c r="G176" i="41"/>
  <c r="C186" i="22"/>
  <c r="C183" i="22"/>
  <c r="D176" i="22"/>
  <c r="F175" i="29"/>
  <c r="D172" i="26"/>
  <c r="F172" i="26"/>
  <c r="G172" i="26"/>
  <c r="D176" i="26"/>
  <c r="F176" i="26"/>
  <c r="G179" i="30"/>
  <c r="F179" i="22"/>
  <c r="E179" i="22"/>
  <c r="E171" i="29"/>
  <c r="E187" i="29"/>
  <c r="F187" i="29"/>
  <c r="D170" i="26"/>
  <c r="E174" i="26"/>
  <c r="D174" i="26"/>
  <c r="F178" i="26"/>
  <c r="D186" i="26"/>
  <c r="H218" i="17"/>
  <c r="F186" i="17"/>
  <c r="C180" i="41"/>
  <c r="C182" i="16"/>
  <c r="C246" i="31"/>
  <c r="G247" i="31"/>
  <c r="C253" i="31"/>
  <c r="F261" i="31"/>
  <c r="C256" i="31"/>
  <c r="F258" i="31"/>
  <c r="G256" i="31"/>
  <c r="F260" i="31"/>
  <c r="F254" i="31"/>
  <c r="G262" i="31"/>
  <c r="F253" i="31"/>
  <c r="C249" i="31"/>
  <c r="G255" i="31"/>
  <c r="G260" i="31"/>
  <c r="F249" i="31"/>
  <c r="G253" i="31"/>
  <c r="C243" i="31"/>
  <c r="C259" i="31"/>
  <c r="G252" i="31"/>
  <c r="F248" i="31"/>
  <c r="G261" i="31"/>
  <c r="C262" i="31"/>
  <c r="F247" i="31"/>
  <c r="G257" i="31"/>
  <c r="C244" i="31"/>
  <c r="C248" i="31"/>
  <c r="G248" i="31"/>
  <c r="G250" i="31"/>
  <c r="C245" i="31"/>
  <c r="F257" i="31"/>
  <c r="C252" i="31"/>
  <c r="F250" i="31"/>
  <c r="G186" i="31"/>
  <c r="F186" i="31"/>
  <c r="E178" i="31"/>
  <c r="D178" i="31"/>
  <c r="E180" i="31"/>
  <c r="H121" i="12"/>
  <c r="C173" i="12" s="1"/>
  <c r="F136" i="38"/>
  <c r="M39" i="49" s="1"/>
  <c r="C136" i="18"/>
  <c r="J16" i="49" s="1"/>
  <c r="D136" i="10"/>
  <c r="H121" i="9"/>
  <c r="D173" i="9" s="1"/>
  <c r="E186" i="41"/>
  <c r="C186" i="41"/>
  <c r="F181" i="17"/>
  <c r="F177" i="27"/>
  <c r="G182" i="24"/>
  <c r="D136" i="23"/>
  <c r="K24" i="49" s="1"/>
  <c r="G174" i="23"/>
  <c r="D183" i="23"/>
  <c r="G175" i="41"/>
  <c r="E182" i="39"/>
  <c r="G175" i="31"/>
  <c r="D187" i="31"/>
  <c r="C136" i="28"/>
  <c r="C185" i="29"/>
  <c r="D173" i="27"/>
  <c r="E171" i="27"/>
  <c r="C171" i="27"/>
  <c r="H117" i="27"/>
  <c r="G181" i="23"/>
  <c r="H18" i="12"/>
  <c r="C136" i="10"/>
  <c r="J9" i="49" s="1"/>
  <c r="E175" i="41"/>
  <c r="E179" i="41"/>
  <c r="E178" i="23"/>
  <c r="C178" i="23"/>
  <c r="F180" i="23"/>
  <c r="F178" i="25"/>
  <c r="D180" i="25"/>
  <c r="C182" i="25"/>
  <c r="G184" i="25"/>
  <c r="F184" i="25"/>
  <c r="F172" i="27"/>
  <c r="E176" i="27"/>
  <c r="E180" i="27"/>
  <c r="E171" i="30"/>
  <c r="E187" i="30"/>
  <c r="E169" i="35"/>
  <c r="F177" i="37"/>
  <c r="E181" i="37"/>
  <c r="D183" i="37"/>
  <c r="D177" i="41"/>
  <c r="F170" i="39"/>
  <c r="F172" i="38"/>
  <c r="G172" i="38"/>
  <c r="E176" i="38"/>
  <c r="C180" i="38"/>
  <c r="D184" i="38"/>
  <c r="H52" i="38"/>
  <c r="D173" i="38"/>
  <c r="C181" i="38"/>
  <c r="G174" i="38"/>
  <c r="H303" i="38"/>
  <c r="L37" i="48" s="1"/>
  <c r="E177" i="34"/>
  <c r="H52" i="34"/>
  <c r="C175" i="32"/>
  <c r="D179" i="32"/>
  <c r="F183" i="32"/>
  <c r="G183" i="32"/>
  <c r="E187" i="32"/>
  <c r="D231" i="32"/>
  <c r="D223" i="32"/>
  <c r="H52" i="32"/>
  <c r="C136" i="32"/>
  <c r="E182" i="32"/>
  <c r="B31" i="49"/>
  <c r="F183" i="31"/>
  <c r="C177" i="31"/>
  <c r="H52" i="30"/>
  <c r="C179" i="29"/>
  <c r="G178" i="29"/>
  <c r="E178" i="29"/>
  <c r="F171" i="28"/>
  <c r="C173" i="28"/>
  <c r="C179" i="28"/>
  <c r="G183" i="28"/>
  <c r="C176" i="28"/>
  <c r="F176" i="28"/>
  <c r="D180" i="28"/>
  <c r="G184" i="28"/>
  <c r="D187" i="38"/>
  <c r="E179" i="6"/>
  <c r="F175" i="18"/>
  <c r="C183" i="23"/>
  <c r="G181" i="24"/>
  <c r="F180" i="30"/>
  <c r="F184" i="30"/>
  <c r="C173" i="30"/>
  <c r="D182" i="30"/>
  <c r="C256" i="37"/>
  <c r="C247" i="37"/>
  <c r="C222" i="37"/>
  <c r="C258" i="37"/>
  <c r="C257" i="37"/>
  <c r="C233" i="37"/>
  <c r="C232" i="37"/>
  <c r="G182" i="41"/>
  <c r="E179" i="21"/>
  <c r="D174" i="23"/>
  <c r="G171" i="23"/>
  <c r="F171" i="23"/>
  <c r="D173" i="23"/>
  <c r="F173" i="23"/>
  <c r="E176" i="23"/>
  <c r="E182" i="23"/>
  <c r="B38" i="49"/>
  <c r="C177" i="29"/>
  <c r="G170" i="27"/>
  <c r="E170" i="27"/>
  <c r="D174" i="27"/>
  <c r="G178" i="27"/>
  <c r="E178" i="27"/>
  <c r="C27" i="49"/>
  <c r="E175" i="25"/>
  <c r="D179" i="25"/>
  <c r="E181" i="25"/>
  <c r="C181" i="25"/>
  <c r="C183" i="25"/>
  <c r="G185" i="25"/>
  <c r="E170" i="24"/>
  <c r="D136" i="25"/>
  <c r="K20" i="49" s="1"/>
  <c r="H86" i="9"/>
  <c r="H86" i="34"/>
  <c r="H116" i="35"/>
  <c r="C168" i="35" s="1"/>
  <c r="H86" i="21"/>
  <c r="C136" i="20"/>
  <c r="D230" i="39"/>
  <c r="G243" i="38"/>
  <c r="F263" i="38"/>
  <c r="AH39" i="49" s="1"/>
  <c r="C249" i="38"/>
  <c r="G261" i="38"/>
  <c r="C221" i="39"/>
  <c r="C237" i="39"/>
  <c r="H237" i="39" s="1"/>
  <c r="C230" i="39"/>
  <c r="C223" i="39"/>
  <c r="D258" i="25"/>
  <c r="D261" i="39"/>
  <c r="H261" i="39" s="1"/>
  <c r="C258" i="39"/>
  <c r="C244" i="39"/>
  <c r="D249" i="39"/>
  <c r="C255" i="39"/>
  <c r="F263" i="39"/>
  <c r="AH40" i="49" s="1"/>
  <c r="C251" i="39"/>
  <c r="D223" i="41"/>
  <c r="C236" i="41"/>
  <c r="D233" i="41"/>
  <c r="D219" i="41"/>
  <c r="C232" i="41"/>
  <c r="C218" i="41"/>
  <c r="D263" i="40"/>
  <c r="AF41" i="49" s="1"/>
  <c r="C219" i="38"/>
  <c r="C228" i="38"/>
  <c r="C224" i="38"/>
  <c r="C233" i="38"/>
  <c r="C251" i="38"/>
  <c r="C258" i="38"/>
  <c r="C243" i="38"/>
  <c r="D244" i="25"/>
  <c r="G259" i="25"/>
  <c r="G257" i="25"/>
  <c r="G246" i="25"/>
  <c r="D262" i="25"/>
  <c r="G261" i="25"/>
  <c r="G237" i="25"/>
  <c r="G233" i="25"/>
  <c r="G226" i="25"/>
  <c r="D221" i="25"/>
  <c r="E238" i="25"/>
  <c r="Z20" i="49" s="1"/>
  <c r="G231" i="25"/>
  <c r="C219" i="17"/>
  <c r="H219" i="17" s="1"/>
  <c r="C226" i="17"/>
  <c r="H226" i="17" s="1"/>
  <c r="C228" i="17"/>
  <c r="H228" i="17" s="1"/>
  <c r="C237" i="17"/>
  <c r="H237" i="17" s="1"/>
  <c r="C231" i="17"/>
  <c r="H231" i="17" s="1"/>
  <c r="F179" i="25"/>
  <c r="H81" i="25"/>
  <c r="H138" i="25" s="1"/>
  <c r="G223" i="25"/>
  <c r="C233" i="25"/>
  <c r="D223" i="25"/>
  <c r="D233" i="25"/>
  <c r="C222" i="25"/>
  <c r="G236" i="25"/>
  <c r="G225" i="25"/>
  <c r="G219" i="25"/>
  <c r="C229" i="25"/>
  <c r="D236" i="25"/>
  <c r="D220" i="25"/>
  <c r="D226" i="25"/>
  <c r="C230" i="25"/>
  <c r="C223" i="25"/>
  <c r="G229" i="25"/>
  <c r="C254" i="25"/>
  <c r="D247" i="25"/>
  <c r="G253" i="25"/>
  <c r="E263" i="25"/>
  <c r="AG20" i="49" s="1"/>
  <c r="D254" i="25"/>
  <c r="G248" i="25"/>
  <c r="C247" i="25"/>
  <c r="G262" i="25"/>
  <c r="C259" i="25"/>
  <c r="C243" i="25"/>
  <c r="G250" i="25"/>
  <c r="G256" i="25"/>
  <c r="D259" i="25"/>
  <c r="G249" i="25"/>
  <c r="D250" i="25"/>
  <c r="G255" i="25"/>
  <c r="E177" i="41"/>
  <c r="H81" i="41"/>
  <c r="C226" i="41"/>
  <c r="F219" i="41"/>
  <c r="C227" i="41"/>
  <c r="F220" i="41"/>
  <c r="F233" i="41"/>
  <c r="D227" i="41"/>
  <c r="G220" i="41"/>
  <c r="F234" i="41"/>
  <c r="D228" i="41"/>
  <c r="G221" i="41"/>
  <c r="G234" i="41"/>
  <c r="C222" i="41"/>
  <c r="G235" i="41"/>
  <c r="C223" i="41"/>
  <c r="F237" i="41"/>
  <c r="D231" i="41"/>
  <c r="G224" i="41"/>
  <c r="E238" i="41"/>
  <c r="Z42" i="49" s="1"/>
  <c r="D232" i="41"/>
  <c r="G225" i="41"/>
  <c r="G257" i="40"/>
  <c r="C245" i="40"/>
  <c r="C252" i="40"/>
  <c r="C247" i="40"/>
  <c r="C246" i="40"/>
  <c r="G253" i="40"/>
  <c r="H253" i="40" s="1"/>
  <c r="G260" i="40"/>
  <c r="C248" i="40"/>
  <c r="C251" i="40"/>
  <c r="C250" i="40"/>
  <c r="D136" i="39"/>
  <c r="K40" i="49" s="1"/>
  <c r="C243" i="39"/>
  <c r="D252" i="39"/>
  <c r="D251" i="39"/>
  <c r="D258" i="39"/>
  <c r="C257" i="39"/>
  <c r="D247" i="39"/>
  <c r="D254" i="39"/>
  <c r="C262" i="39"/>
  <c r="C246" i="39"/>
  <c r="G263" i="39"/>
  <c r="AI40" i="49" s="1"/>
  <c r="D245" i="39"/>
  <c r="D234" i="39"/>
  <c r="C222" i="39"/>
  <c r="F238" i="39"/>
  <c r="AA40" i="49" s="1"/>
  <c r="D231" i="39"/>
  <c r="D223" i="39"/>
  <c r="C235" i="39"/>
  <c r="D222" i="39"/>
  <c r="D229" i="39"/>
  <c r="D221" i="39"/>
  <c r="D236" i="39"/>
  <c r="D228" i="39"/>
  <c r="D220" i="39"/>
  <c r="C232" i="39"/>
  <c r="C224" i="39"/>
  <c r="D136" i="38"/>
  <c r="K39" i="49" s="1"/>
  <c r="D229" i="38"/>
  <c r="G222" i="38"/>
  <c r="G235" i="38"/>
  <c r="C225" i="38"/>
  <c r="G236" i="38"/>
  <c r="G233" i="38"/>
  <c r="D231" i="38"/>
  <c r="D232" i="38"/>
  <c r="C230" i="38"/>
  <c r="C237" i="38"/>
  <c r="D226" i="38"/>
  <c r="F238" i="38"/>
  <c r="AA39" i="49" s="1"/>
  <c r="C220" i="38"/>
  <c r="C223" i="38"/>
  <c r="D219" i="38"/>
  <c r="D224" i="38"/>
  <c r="C261" i="38"/>
  <c r="D248" i="38"/>
  <c r="C250" i="38"/>
  <c r="C259" i="38"/>
  <c r="G254" i="38"/>
  <c r="G249" i="38"/>
  <c r="G252" i="38"/>
  <c r="D257" i="38"/>
  <c r="C257" i="38"/>
  <c r="D244" i="38"/>
  <c r="C254" i="38"/>
  <c r="D243" i="38"/>
  <c r="C247" i="38"/>
  <c r="C252" i="38"/>
  <c r="D253" i="38"/>
  <c r="H117" i="37"/>
  <c r="D255" i="37"/>
  <c r="D262" i="37"/>
  <c r="C260" i="37"/>
  <c r="D247" i="37"/>
  <c r="D254" i="37"/>
  <c r="C262" i="37"/>
  <c r="C261" i="37"/>
  <c r="D261" i="37"/>
  <c r="D248" i="37"/>
  <c r="C227" i="37"/>
  <c r="C234" i="37"/>
  <c r="D221" i="37"/>
  <c r="D224" i="37"/>
  <c r="D226" i="37"/>
  <c r="C224" i="37"/>
  <c r="D223" i="37"/>
  <c r="D220" i="37"/>
  <c r="C232" i="32"/>
  <c r="G224" i="32"/>
  <c r="F263" i="22"/>
  <c r="AH22" i="49" s="1"/>
  <c r="F246" i="30"/>
  <c r="C243" i="32"/>
  <c r="D256" i="32"/>
  <c r="D258" i="32"/>
  <c r="G243" i="32"/>
  <c r="AG37" i="49"/>
  <c r="G246" i="33"/>
  <c r="G261" i="33"/>
  <c r="F248" i="33"/>
  <c r="G260" i="33"/>
  <c r="F227" i="33"/>
  <c r="G253" i="35"/>
  <c r="G243" i="35"/>
  <c r="G262" i="35"/>
  <c r="G259" i="35"/>
  <c r="F247" i="41"/>
  <c r="D259" i="41"/>
  <c r="G257" i="41"/>
  <c r="C248" i="41"/>
  <c r="D261" i="41"/>
  <c r="F254" i="41"/>
  <c r="C220" i="41"/>
  <c r="F224" i="41"/>
  <c r="C230" i="41"/>
  <c r="D236" i="41"/>
  <c r="D222" i="41"/>
  <c r="F227" i="41"/>
  <c r="G250" i="30"/>
  <c r="F252" i="30"/>
  <c r="G233" i="30"/>
  <c r="G229" i="30"/>
  <c r="C232" i="29"/>
  <c r="C224" i="29"/>
  <c r="C235" i="28"/>
  <c r="G237" i="28"/>
  <c r="G251" i="28"/>
  <c r="G258" i="28"/>
  <c r="G247" i="28"/>
  <c r="D236" i="27"/>
  <c r="G221" i="26"/>
  <c r="G226" i="26"/>
  <c r="G247" i="26"/>
  <c r="G243" i="26"/>
  <c r="D262" i="24"/>
  <c r="D257" i="24"/>
  <c r="D250" i="24"/>
  <c r="D243" i="24"/>
  <c r="C256" i="24"/>
  <c r="F263" i="24"/>
  <c r="AH26" i="49" s="1"/>
  <c r="G222" i="24"/>
  <c r="D233" i="24"/>
  <c r="D226" i="24"/>
  <c r="D219" i="24"/>
  <c r="C232" i="24"/>
  <c r="C225" i="24"/>
  <c r="G237" i="24"/>
  <c r="F230" i="23"/>
  <c r="D223" i="23"/>
  <c r="F228" i="23"/>
  <c r="D221" i="23"/>
  <c r="F226" i="23"/>
  <c r="D219" i="23"/>
  <c r="F224" i="23"/>
  <c r="F247" i="23"/>
  <c r="D247" i="23"/>
  <c r="F252" i="23"/>
  <c r="D245" i="23"/>
  <c r="F250" i="23"/>
  <c r="D243" i="23"/>
  <c r="F248" i="23"/>
  <c r="D234" i="22"/>
  <c r="D227" i="22"/>
  <c r="D220" i="22"/>
  <c r="D237" i="22"/>
  <c r="D230" i="22"/>
  <c r="D245" i="22"/>
  <c r="D254" i="22"/>
  <c r="C226" i="21"/>
  <c r="C219" i="21"/>
  <c r="E263" i="20"/>
  <c r="AG18" i="49" s="1"/>
  <c r="F259" i="20"/>
  <c r="D247" i="20"/>
  <c r="F252" i="20"/>
  <c r="D243" i="20"/>
  <c r="F248" i="20"/>
  <c r="D233" i="20"/>
  <c r="D236" i="20"/>
  <c r="G224" i="31"/>
  <c r="F226" i="31"/>
  <c r="G231" i="31"/>
  <c r="G226" i="31"/>
  <c r="C224" i="31"/>
  <c r="F228" i="31"/>
  <c r="C233" i="31"/>
  <c r="F227" i="31"/>
  <c r="C181" i="32"/>
  <c r="D179" i="6"/>
  <c r="G169" i="6"/>
  <c r="F169" i="6"/>
  <c r="F262" i="41"/>
  <c r="D255" i="41"/>
  <c r="G247" i="41"/>
  <c r="D260" i="41"/>
  <c r="F248" i="41"/>
  <c r="F243" i="41"/>
  <c r="C260" i="41"/>
  <c r="G255" i="41"/>
  <c r="F251" i="41"/>
  <c r="G245" i="41"/>
  <c r="F260" i="41"/>
  <c r="D253" i="41"/>
  <c r="C253" i="41"/>
  <c r="G256" i="41"/>
  <c r="C244" i="41"/>
  <c r="C251" i="41"/>
  <c r="G258" i="41"/>
  <c r="E263" i="41"/>
  <c r="AG42" i="49" s="1"/>
  <c r="F250" i="41"/>
  <c r="F257" i="41"/>
  <c r="G244" i="41"/>
  <c r="G251" i="41"/>
  <c r="C258" i="41"/>
  <c r="G246" i="41"/>
  <c r="D256" i="41"/>
  <c r="F261" i="41"/>
  <c r="C252" i="41"/>
  <c r="G259" i="41"/>
  <c r="D246" i="41"/>
  <c r="C254" i="41"/>
  <c r="G261" i="41"/>
  <c r="C249" i="41"/>
  <c r="C256" i="41"/>
  <c r="D243" i="41"/>
  <c r="D250" i="41"/>
  <c r="D245" i="41"/>
  <c r="G250" i="35"/>
  <c r="G261" i="35"/>
  <c r="D250" i="35"/>
  <c r="D248" i="35"/>
  <c r="C256" i="35"/>
  <c r="G245" i="35"/>
  <c r="D249" i="35"/>
  <c r="D247" i="35"/>
  <c r="D258" i="35"/>
  <c r="D243" i="35"/>
  <c r="D257" i="35"/>
  <c r="C249" i="35"/>
  <c r="G248" i="35"/>
  <c r="E263" i="35"/>
  <c r="AG36" i="49" s="1"/>
  <c r="C261" i="35"/>
  <c r="G260" i="35"/>
  <c r="D244" i="35"/>
  <c r="D262" i="35"/>
  <c r="C244" i="35"/>
  <c r="G247" i="35"/>
  <c r="G257" i="35"/>
  <c r="C254" i="35"/>
  <c r="D256" i="35"/>
  <c r="G249" i="35"/>
  <c r="D246" i="35"/>
  <c r="C243" i="35"/>
  <c r="G246" i="35"/>
  <c r="H81" i="34"/>
  <c r="C252" i="34"/>
  <c r="G255" i="34"/>
  <c r="G258" i="34"/>
  <c r="G261" i="34"/>
  <c r="G245" i="34"/>
  <c r="D262" i="34"/>
  <c r="D254" i="34"/>
  <c r="D246" i="34"/>
  <c r="D257" i="34"/>
  <c r="D249" i="34"/>
  <c r="D260" i="34"/>
  <c r="D252" i="34"/>
  <c r="D244" i="34"/>
  <c r="D259" i="34"/>
  <c r="D255" i="34"/>
  <c r="D251" i="34"/>
  <c r="D247" i="34"/>
  <c r="D243" i="34"/>
  <c r="C259" i="34"/>
  <c r="C255" i="34"/>
  <c r="C251" i="34"/>
  <c r="C247" i="34"/>
  <c r="C243" i="34"/>
  <c r="H81" i="33"/>
  <c r="H52" i="33"/>
  <c r="F262" i="33"/>
  <c r="G249" i="33"/>
  <c r="G244" i="33"/>
  <c r="G251" i="33"/>
  <c r="F253" i="33"/>
  <c r="D252" i="33"/>
  <c r="G248" i="33"/>
  <c r="D254" i="33"/>
  <c r="F259" i="33"/>
  <c r="G257" i="33"/>
  <c r="D247" i="33"/>
  <c r="G259" i="33"/>
  <c r="F257" i="33"/>
  <c r="D261" i="33"/>
  <c r="G250" i="33"/>
  <c r="D260" i="33"/>
  <c r="G253" i="33"/>
  <c r="D251" i="33"/>
  <c r="D262" i="33"/>
  <c r="G255" i="33"/>
  <c r="F247" i="33"/>
  <c r="G254" i="33"/>
  <c r="G230" i="33"/>
  <c r="D230" i="33"/>
  <c r="G232" i="33"/>
  <c r="G233" i="33"/>
  <c r="D233" i="33"/>
  <c r="D234" i="33"/>
  <c r="D235" i="33"/>
  <c r="G237" i="33"/>
  <c r="F235" i="33"/>
  <c r="D229" i="33"/>
  <c r="G222" i="33"/>
  <c r="F234" i="33"/>
  <c r="F218" i="33"/>
  <c r="G227" i="33"/>
  <c r="F237" i="33"/>
  <c r="D231" i="33"/>
  <c r="G224" i="33"/>
  <c r="E238" i="33"/>
  <c r="Z34" i="49" s="1"/>
  <c r="D220" i="33"/>
  <c r="F231" i="33"/>
  <c r="D225" i="33"/>
  <c r="G218" i="33"/>
  <c r="F224" i="33"/>
  <c r="G231" i="33"/>
  <c r="F233" i="33"/>
  <c r="D227" i="33"/>
  <c r="G220" i="33"/>
  <c r="D224" i="33"/>
  <c r="D136" i="32"/>
  <c r="K32" i="49" s="1"/>
  <c r="H81" i="32"/>
  <c r="C231" i="32"/>
  <c r="G228" i="32"/>
  <c r="G226" i="32"/>
  <c r="D225" i="32"/>
  <c r="D221" i="32"/>
  <c r="C223" i="32"/>
  <c r="G230" i="32"/>
  <c r="G235" i="32"/>
  <c r="C235" i="32"/>
  <c r="D233" i="32"/>
  <c r="D234" i="32"/>
  <c r="C225" i="32"/>
  <c r="C224" i="32"/>
  <c r="G225" i="32"/>
  <c r="D229" i="32"/>
  <c r="G234" i="32"/>
  <c r="G221" i="32"/>
  <c r="D236" i="32"/>
  <c r="D228" i="32"/>
  <c r="D220" i="32"/>
  <c r="G231" i="32"/>
  <c r="C259" i="32"/>
  <c r="D254" i="32"/>
  <c r="C244" i="32"/>
  <c r="F263" i="32"/>
  <c r="AH32" i="49" s="1"/>
  <c r="C262" i="32"/>
  <c r="G261" i="32"/>
  <c r="D249" i="32"/>
  <c r="C252" i="32"/>
  <c r="G247" i="32"/>
  <c r="G244" i="32"/>
  <c r="D255" i="32"/>
  <c r="D253" i="32"/>
  <c r="G257" i="32"/>
  <c r="C251" i="32"/>
  <c r="C245" i="32"/>
  <c r="D259" i="32"/>
  <c r="D252" i="32"/>
  <c r="C248" i="32"/>
  <c r="G245" i="32"/>
  <c r="D251" i="32"/>
  <c r="D260" i="32"/>
  <c r="G256" i="32"/>
  <c r="C255" i="32"/>
  <c r="D246" i="32"/>
  <c r="H246" i="32" s="1"/>
  <c r="H81" i="31"/>
  <c r="H116" i="31"/>
  <c r="D232" i="31"/>
  <c r="D223" i="31"/>
  <c r="F235" i="31"/>
  <c r="D229" i="31"/>
  <c r="G222" i="31"/>
  <c r="G235" i="31"/>
  <c r="C225" i="31"/>
  <c r="F232" i="31"/>
  <c r="G236" i="31"/>
  <c r="F225" i="31"/>
  <c r="G233" i="31"/>
  <c r="D228" i="31"/>
  <c r="G234" i="31"/>
  <c r="C222" i="31"/>
  <c r="D234" i="31"/>
  <c r="G223" i="31"/>
  <c r="F230" i="31"/>
  <c r="F237" i="31"/>
  <c r="C228" i="31"/>
  <c r="C235" i="31"/>
  <c r="C219" i="31"/>
  <c r="D235" i="31"/>
  <c r="D233" i="30"/>
  <c r="F224" i="30"/>
  <c r="D219" i="30"/>
  <c r="F226" i="30"/>
  <c r="D221" i="30"/>
  <c r="F228" i="30"/>
  <c r="D223" i="30"/>
  <c r="F230" i="30"/>
  <c r="G234" i="30"/>
  <c r="F223" i="30"/>
  <c r="G218" i="30"/>
  <c r="F232" i="30"/>
  <c r="D226" i="30"/>
  <c r="G219" i="30"/>
  <c r="F233" i="30"/>
  <c r="D227" i="30"/>
  <c r="G220" i="30"/>
  <c r="F234" i="30"/>
  <c r="D228" i="30"/>
  <c r="G221" i="30"/>
  <c r="F235" i="30"/>
  <c r="D229" i="30"/>
  <c r="G222" i="30"/>
  <c r="F236" i="30"/>
  <c r="D230" i="30"/>
  <c r="G223" i="30"/>
  <c r="F237" i="30"/>
  <c r="D231" i="30"/>
  <c r="G224" i="30"/>
  <c r="E238" i="30"/>
  <c r="Z30" i="49" s="1"/>
  <c r="D232" i="30"/>
  <c r="G225" i="30"/>
  <c r="G255" i="30"/>
  <c r="G245" i="30"/>
  <c r="F256" i="30"/>
  <c r="G254" i="30"/>
  <c r="G259" i="30"/>
  <c r="D244" i="30"/>
  <c r="F249" i="30"/>
  <c r="D249" i="30"/>
  <c r="F262" i="30"/>
  <c r="G249" i="30"/>
  <c r="G256" i="30"/>
  <c r="F251" i="30"/>
  <c r="D260" i="30"/>
  <c r="D258" i="30"/>
  <c r="G243" i="30"/>
  <c r="F245" i="30"/>
  <c r="G247" i="30"/>
  <c r="F259" i="30"/>
  <c r="F250" i="30"/>
  <c r="D259" i="30"/>
  <c r="D251" i="30"/>
  <c r="G251" i="30"/>
  <c r="D245" i="30"/>
  <c r="G257" i="30"/>
  <c r="F260" i="29"/>
  <c r="F244" i="29"/>
  <c r="F249" i="29"/>
  <c r="G246" i="29"/>
  <c r="E259" i="29"/>
  <c r="D252" i="29"/>
  <c r="D255" i="29"/>
  <c r="G247" i="29"/>
  <c r="G252" i="29"/>
  <c r="G258" i="29"/>
  <c r="E244" i="29"/>
  <c r="F243" i="29"/>
  <c r="D251" i="29"/>
  <c r="C259" i="29"/>
  <c r="C251" i="29"/>
  <c r="C243" i="29"/>
  <c r="C256" i="29"/>
  <c r="C248" i="29"/>
  <c r="G249" i="29"/>
  <c r="E255" i="29"/>
  <c r="E252" i="29"/>
  <c r="C253" i="29"/>
  <c r="F251" i="29"/>
  <c r="D260" i="29"/>
  <c r="D261" i="29"/>
  <c r="E261" i="29"/>
  <c r="E253" i="29"/>
  <c r="E245" i="29"/>
  <c r="E258" i="29"/>
  <c r="E250" i="29"/>
  <c r="G261" i="29"/>
  <c r="G250" i="29"/>
  <c r="E260" i="29"/>
  <c r="C261" i="29"/>
  <c r="F259" i="29"/>
  <c r="D259" i="29"/>
  <c r="D253" i="29"/>
  <c r="D247" i="29"/>
  <c r="F231" i="29"/>
  <c r="F236" i="29"/>
  <c r="G224" i="29"/>
  <c r="F230" i="29"/>
  <c r="C233" i="29"/>
  <c r="D234" i="29"/>
  <c r="E236" i="29"/>
  <c r="E220" i="29"/>
  <c r="G221" i="29"/>
  <c r="E222" i="29"/>
  <c r="C221" i="29"/>
  <c r="D236" i="29"/>
  <c r="D222" i="29"/>
  <c r="C234" i="29"/>
  <c r="C226" i="29"/>
  <c r="C218" i="29"/>
  <c r="C231" i="29"/>
  <c r="G232" i="29"/>
  <c r="F220" i="29"/>
  <c r="C237" i="29"/>
  <c r="F237" i="29"/>
  <c r="C220" i="29"/>
  <c r="D229" i="29"/>
  <c r="D231" i="29"/>
  <c r="D227" i="29"/>
  <c r="E221" i="29"/>
  <c r="G230" i="29"/>
  <c r="G222" i="29"/>
  <c r="G235" i="29"/>
  <c r="G227" i="29"/>
  <c r="G220" i="29"/>
  <c r="F225" i="29"/>
  <c r="G223" i="29"/>
  <c r="F221" i="29"/>
  <c r="E226" i="29"/>
  <c r="D225" i="29"/>
  <c r="D223" i="29"/>
  <c r="H117" i="28"/>
  <c r="H116" i="28"/>
  <c r="G221" i="28"/>
  <c r="G220" i="28"/>
  <c r="F219" i="28"/>
  <c r="D227" i="28"/>
  <c r="F222" i="28"/>
  <c r="F221" i="28"/>
  <c r="G227" i="28"/>
  <c r="G234" i="28"/>
  <c r="C222" i="28"/>
  <c r="D232" i="28"/>
  <c r="F234" i="28"/>
  <c r="C225" i="28"/>
  <c r="F233" i="28"/>
  <c r="C224" i="28"/>
  <c r="C227" i="28"/>
  <c r="F220" i="28"/>
  <c r="C234" i="28"/>
  <c r="F227" i="28"/>
  <c r="D221" i="28"/>
  <c r="D224" i="28"/>
  <c r="C237" i="28"/>
  <c r="G225" i="28"/>
  <c r="C236" i="28"/>
  <c r="G224" i="28"/>
  <c r="G235" i="28"/>
  <c r="C223" i="28"/>
  <c r="C230" i="28"/>
  <c r="F223" i="28"/>
  <c r="E238" i="28"/>
  <c r="Z28" i="49" s="1"/>
  <c r="D236" i="28"/>
  <c r="C258" i="28"/>
  <c r="C257" i="28"/>
  <c r="G256" i="28"/>
  <c r="C244" i="28"/>
  <c r="C251" i="28"/>
  <c r="G262" i="28"/>
  <c r="F262" i="28"/>
  <c r="F261" i="28"/>
  <c r="C248" i="28"/>
  <c r="C255" i="28"/>
  <c r="D248" i="28"/>
  <c r="G254" i="28"/>
  <c r="F243" i="28"/>
  <c r="G253" i="28"/>
  <c r="D255" i="28"/>
  <c r="G248" i="28"/>
  <c r="D262" i="28"/>
  <c r="G255" i="28"/>
  <c r="C243" i="28"/>
  <c r="D244" i="28"/>
  <c r="G250" i="28"/>
  <c r="C261" i="28"/>
  <c r="G249" i="28"/>
  <c r="D259" i="28"/>
  <c r="G252" i="28"/>
  <c r="G259" i="28"/>
  <c r="C247" i="28"/>
  <c r="D249" i="28"/>
  <c r="D245" i="28"/>
  <c r="H116" i="27"/>
  <c r="D244" i="27"/>
  <c r="C251" i="27"/>
  <c r="G257" i="27"/>
  <c r="D262" i="27"/>
  <c r="D249" i="27"/>
  <c r="G243" i="27"/>
  <c r="C253" i="27"/>
  <c r="G244" i="27"/>
  <c r="F263" i="27"/>
  <c r="AH27" i="49" s="1"/>
  <c r="D248" i="27"/>
  <c r="D251" i="27"/>
  <c r="C255" i="27"/>
  <c r="G258" i="27"/>
  <c r="G261" i="27"/>
  <c r="G245" i="27"/>
  <c r="D250" i="27"/>
  <c r="D253" i="27"/>
  <c r="G247" i="27"/>
  <c r="C254" i="27"/>
  <c r="C257" i="27"/>
  <c r="C260" i="27"/>
  <c r="G252" i="27"/>
  <c r="G256" i="27"/>
  <c r="D227" i="27"/>
  <c r="D220" i="27"/>
  <c r="D226" i="27"/>
  <c r="G237" i="27"/>
  <c r="C226" i="27"/>
  <c r="G219" i="27"/>
  <c r="D228" i="27"/>
  <c r="C224" i="27"/>
  <c r="G235" i="27"/>
  <c r="D223" i="27"/>
  <c r="D222" i="27"/>
  <c r="G228" i="27"/>
  <c r="G233" i="27"/>
  <c r="C218" i="27"/>
  <c r="G218" i="27"/>
  <c r="G227" i="27"/>
  <c r="D224" i="27"/>
  <c r="D229" i="27"/>
  <c r="C236" i="27"/>
  <c r="C220" i="27"/>
  <c r="C225" i="27"/>
  <c r="C230" i="27"/>
  <c r="C219" i="27"/>
  <c r="G222" i="27"/>
  <c r="H81" i="26"/>
  <c r="G233" i="26"/>
  <c r="C221" i="26"/>
  <c r="C228" i="26"/>
  <c r="G235" i="26"/>
  <c r="C223" i="26"/>
  <c r="C230" i="26"/>
  <c r="G237" i="26"/>
  <c r="C225" i="26"/>
  <c r="C232" i="26"/>
  <c r="D219" i="26"/>
  <c r="D232" i="26"/>
  <c r="G225" i="26"/>
  <c r="E238" i="26"/>
  <c r="Z25" i="49" s="1"/>
  <c r="G232" i="26"/>
  <c r="C220" i="26"/>
  <c r="D234" i="26"/>
  <c r="G227" i="26"/>
  <c r="G234" i="26"/>
  <c r="C222" i="26"/>
  <c r="D236" i="26"/>
  <c r="G229" i="26"/>
  <c r="G236" i="26"/>
  <c r="C224" i="26"/>
  <c r="D230" i="26"/>
  <c r="G223" i="26"/>
  <c r="D237" i="26"/>
  <c r="G230" i="26"/>
  <c r="C218" i="26"/>
  <c r="G252" i="26"/>
  <c r="G259" i="26"/>
  <c r="C247" i="26"/>
  <c r="F263" i="26"/>
  <c r="AH25" i="49" s="1"/>
  <c r="G256" i="26"/>
  <c r="C244" i="26"/>
  <c r="C251" i="26"/>
  <c r="C254" i="26"/>
  <c r="C261" i="26"/>
  <c r="D248" i="26"/>
  <c r="C248" i="26"/>
  <c r="C255" i="26"/>
  <c r="C260" i="26"/>
  <c r="C258" i="26"/>
  <c r="D245" i="26"/>
  <c r="D252" i="26"/>
  <c r="G245" i="26"/>
  <c r="C252" i="26"/>
  <c r="C259" i="26"/>
  <c r="D246" i="26"/>
  <c r="C258" i="24"/>
  <c r="D245" i="24"/>
  <c r="D252" i="24"/>
  <c r="G245" i="24"/>
  <c r="D251" i="24"/>
  <c r="G244" i="24"/>
  <c r="D258" i="24"/>
  <c r="G251" i="24"/>
  <c r="G258" i="24"/>
  <c r="C246" i="24"/>
  <c r="C253" i="24"/>
  <c r="G260" i="24"/>
  <c r="D247" i="24"/>
  <c r="D254" i="24"/>
  <c r="G247" i="24"/>
  <c r="C260" i="24"/>
  <c r="C233" i="24"/>
  <c r="D220" i="24"/>
  <c r="D227" i="24"/>
  <c r="G220" i="24"/>
  <c r="D234" i="24"/>
  <c r="G227" i="24"/>
  <c r="G234" i="24"/>
  <c r="C222" i="24"/>
  <c r="C229" i="24"/>
  <c r="C236" i="24"/>
  <c r="D223" i="24"/>
  <c r="D230" i="24"/>
  <c r="G223" i="24"/>
  <c r="D237" i="24"/>
  <c r="G230" i="24"/>
  <c r="C218" i="24"/>
  <c r="F231" i="23"/>
  <c r="D225" i="23"/>
  <c r="G218" i="23"/>
  <c r="F232" i="23"/>
  <c r="D226" i="23"/>
  <c r="G219" i="23"/>
  <c r="F233" i="23"/>
  <c r="D227" i="23"/>
  <c r="G220" i="23"/>
  <c r="F234" i="23"/>
  <c r="D228" i="23"/>
  <c r="G221" i="23"/>
  <c r="F235" i="23"/>
  <c r="D229" i="23"/>
  <c r="G222" i="23"/>
  <c r="F236" i="23"/>
  <c r="D230" i="23"/>
  <c r="G223" i="23"/>
  <c r="F237" i="23"/>
  <c r="D231" i="23"/>
  <c r="G224" i="23"/>
  <c r="E238" i="23"/>
  <c r="Z24" i="49" s="1"/>
  <c r="D232" i="23"/>
  <c r="G225" i="23"/>
  <c r="F256" i="23"/>
  <c r="D250" i="23"/>
  <c r="G243" i="23"/>
  <c r="F257" i="23"/>
  <c r="D251" i="23"/>
  <c r="G244" i="23"/>
  <c r="F258" i="23"/>
  <c r="D252" i="23"/>
  <c r="G245" i="23"/>
  <c r="F259" i="23"/>
  <c r="D253" i="23"/>
  <c r="G246" i="23"/>
  <c r="F260" i="23"/>
  <c r="D254" i="23"/>
  <c r="G247" i="23"/>
  <c r="F261" i="23"/>
  <c r="D255" i="23"/>
  <c r="G248" i="23"/>
  <c r="G261" i="23"/>
  <c r="F254" i="23"/>
  <c r="D248" i="23"/>
  <c r="C262" i="23"/>
  <c r="F255" i="23"/>
  <c r="D249" i="23"/>
  <c r="C261" i="23"/>
  <c r="F185" i="22"/>
  <c r="H81" i="22"/>
  <c r="D256" i="22"/>
  <c r="D258" i="22"/>
  <c r="C249" i="22"/>
  <c r="C245" i="22"/>
  <c r="D249" i="22"/>
  <c r="D259" i="22"/>
  <c r="C258" i="22"/>
  <c r="C250" i="22"/>
  <c r="D244" i="22"/>
  <c r="C260" i="22"/>
  <c r="D247" i="22"/>
  <c r="C219" i="22"/>
  <c r="C226" i="22"/>
  <c r="D228" i="22"/>
  <c r="H228" i="22" s="1"/>
  <c r="D235" i="22"/>
  <c r="C223" i="22"/>
  <c r="H223" i="22" s="1"/>
  <c r="C230" i="22"/>
  <c r="C237" i="22"/>
  <c r="D224" i="22"/>
  <c r="D231" i="22"/>
  <c r="E238" i="22"/>
  <c r="Z22" i="49" s="1"/>
  <c r="C231" i="21"/>
  <c r="D218" i="21"/>
  <c r="D225" i="21"/>
  <c r="G218" i="21"/>
  <c r="D232" i="21"/>
  <c r="G225" i="21"/>
  <c r="G232" i="21"/>
  <c r="C220" i="21"/>
  <c r="C227" i="21"/>
  <c r="C234" i="21"/>
  <c r="D221" i="21"/>
  <c r="D236" i="21"/>
  <c r="G229" i="21"/>
  <c r="G236" i="21"/>
  <c r="C224" i="21"/>
  <c r="D136" i="20"/>
  <c r="K18" i="49" s="1"/>
  <c r="H116" i="20"/>
  <c r="G253" i="20"/>
  <c r="D244" i="20"/>
  <c r="F251" i="20"/>
  <c r="D258" i="20"/>
  <c r="G252" i="20"/>
  <c r="C261" i="20"/>
  <c r="D248" i="20"/>
  <c r="F255" i="20"/>
  <c r="D262" i="20"/>
  <c r="G256" i="20"/>
  <c r="C244" i="20"/>
  <c r="D252" i="20"/>
  <c r="F243" i="20"/>
  <c r="D250" i="20"/>
  <c r="F257" i="20"/>
  <c r="G244" i="20"/>
  <c r="C253" i="20"/>
  <c r="F247" i="20"/>
  <c r="D254" i="20"/>
  <c r="F261" i="20"/>
  <c r="G248" i="20"/>
  <c r="F233" i="20"/>
  <c r="D227" i="20"/>
  <c r="G220" i="20"/>
  <c r="F234" i="20"/>
  <c r="D228" i="20"/>
  <c r="G221" i="20"/>
  <c r="F235" i="20"/>
  <c r="D229" i="20"/>
  <c r="G222" i="20"/>
  <c r="F236" i="20"/>
  <c r="D230" i="20"/>
  <c r="G223" i="20"/>
  <c r="F237" i="20"/>
  <c r="D231" i="20"/>
  <c r="G224" i="20"/>
  <c r="E238" i="20"/>
  <c r="Z18" i="49" s="1"/>
  <c r="D232" i="20"/>
  <c r="G225" i="20"/>
  <c r="F231" i="20"/>
  <c r="D225" i="20"/>
  <c r="G218" i="20"/>
  <c r="F232" i="20"/>
  <c r="D226" i="20"/>
  <c r="G219" i="20"/>
  <c r="D219" i="34"/>
  <c r="G218" i="34"/>
  <c r="C248" i="34"/>
  <c r="D220" i="14"/>
  <c r="D221" i="14"/>
  <c r="G257" i="14"/>
  <c r="C259" i="19"/>
  <c r="H21" i="44"/>
  <c r="F218" i="10"/>
  <c r="E229" i="10"/>
  <c r="F221" i="10"/>
  <c r="E232" i="10"/>
  <c r="E238" i="9"/>
  <c r="Z8" i="49" s="1"/>
  <c r="G221" i="9"/>
  <c r="D245" i="12"/>
  <c r="D232" i="11"/>
  <c r="F238" i="11"/>
  <c r="AA10" i="49" s="1"/>
  <c r="C218" i="35"/>
  <c r="D237" i="35"/>
  <c r="G258" i="19"/>
  <c r="C258" i="19"/>
  <c r="C231" i="19"/>
  <c r="C234" i="19"/>
  <c r="C220" i="19"/>
  <c r="C226" i="18"/>
  <c r="D232" i="18"/>
  <c r="C222" i="18"/>
  <c r="C250" i="18"/>
  <c r="G255" i="18"/>
  <c r="D259" i="18"/>
  <c r="F243" i="16"/>
  <c r="D231" i="15"/>
  <c r="C222" i="17"/>
  <c r="H222" i="17" s="1"/>
  <c r="H49" i="44"/>
  <c r="G249" i="40"/>
  <c r="C244" i="40"/>
  <c r="G246" i="40"/>
  <c r="G233" i="40"/>
  <c r="C231" i="40"/>
  <c r="G237" i="40"/>
  <c r="G231" i="40"/>
  <c r="C219" i="40"/>
  <c r="C220" i="40"/>
  <c r="G226" i="40"/>
  <c r="C224" i="40"/>
  <c r="G221" i="40"/>
  <c r="C234" i="40"/>
  <c r="G222" i="40"/>
  <c r="G223" i="40"/>
  <c r="C228" i="40"/>
  <c r="C237" i="40"/>
  <c r="G225" i="40"/>
  <c r="G218" i="40"/>
  <c r="G219" i="40"/>
  <c r="C232" i="40"/>
  <c r="G220" i="40"/>
  <c r="G229" i="40"/>
  <c r="F238" i="40"/>
  <c r="AA41" i="49" s="1"/>
  <c r="D175" i="23"/>
  <c r="E175" i="23"/>
  <c r="F175" i="23"/>
  <c r="D136" i="19"/>
  <c r="D235" i="19"/>
  <c r="D230" i="19"/>
  <c r="G218" i="19"/>
  <c r="C228" i="19"/>
  <c r="D237" i="19"/>
  <c r="C229" i="19"/>
  <c r="C218" i="19"/>
  <c r="E238" i="19"/>
  <c r="Z17" i="49" s="1"/>
  <c r="D223" i="19"/>
  <c r="D234" i="19"/>
  <c r="D218" i="19"/>
  <c r="G222" i="19"/>
  <c r="G229" i="19"/>
  <c r="C232" i="19"/>
  <c r="G235" i="19"/>
  <c r="G219" i="19"/>
  <c r="D236" i="19"/>
  <c r="D220" i="19"/>
  <c r="D225" i="19"/>
  <c r="C230" i="19"/>
  <c r="C233" i="19"/>
  <c r="G236" i="19"/>
  <c r="G220" i="19"/>
  <c r="C227" i="19"/>
  <c r="D256" i="19"/>
  <c r="F263" i="19"/>
  <c r="AH17" i="49" s="1"/>
  <c r="D251" i="19"/>
  <c r="G256" i="19"/>
  <c r="C245" i="19"/>
  <c r="D245" i="19"/>
  <c r="C260" i="19"/>
  <c r="G245" i="19"/>
  <c r="D260" i="19"/>
  <c r="D244" i="19"/>
  <c r="D255" i="19"/>
  <c r="G255" i="19"/>
  <c r="G260" i="19"/>
  <c r="G244" i="19"/>
  <c r="C249" i="19"/>
  <c r="C254" i="19"/>
  <c r="D249" i="19"/>
  <c r="D254" i="19"/>
  <c r="G259" i="19"/>
  <c r="C243" i="19"/>
  <c r="C248" i="19"/>
  <c r="G249" i="19"/>
  <c r="G254" i="19"/>
  <c r="E263" i="19"/>
  <c r="AG17" i="49" s="1"/>
  <c r="H116" i="18"/>
  <c r="E255" i="18"/>
  <c r="E262" i="18"/>
  <c r="G243" i="18"/>
  <c r="G250" i="18"/>
  <c r="G257" i="18"/>
  <c r="C245" i="18"/>
  <c r="C252" i="18"/>
  <c r="G259" i="18"/>
  <c r="D246" i="18"/>
  <c r="D253" i="18"/>
  <c r="C259" i="18"/>
  <c r="C257" i="18"/>
  <c r="D244" i="18"/>
  <c r="D251" i="18"/>
  <c r="G244" i="18"/>
  <c r="D258" i="18"/>
  <c r="G251" i="18"/>
  <c r="E245" i="18"/>
  <c r="G258" i="18"/>
  <c r="E252" i="18"/>
  <c r="C246" i="18"/>
  <c r="E259" i="18"/>
  <c r="C253" i="18"/>
  <c r="C260" i="18"/>
  <c r="D247" i="18"/>
  <c r="E261" i="18"/>
  <c r="D254" i="18"/>
  <c r="G247" i="18"/>
  <c r="D261" i="18"/>
  <c r="G254" i="18"/>
  <c r="E248" i="18"/>
  <c r="G234" i="18"/>
  <c r="G219" i="18"/>
  <c r="C228" i="18"/>
  <c r="E235" i="18"/>
  <c r="D229" i="18"/>
  <c r="G223" i="18"/>
  <c r="E230" i="18"/>
  <c r="G237" i="18"/>
  <c r="C225" i="18"/>
  <c r="E236" i="18"/>
  <c r="E228" i="18"/>
  <c r="E220" i="18"/>
  <c r="D234" i="18"/>
  <c r="G227" i="18"/>
  <c r="E221" i="18"/>
  <c r="C236" i="18"/>
  <c r="D223" i="18"/>
  <c r="C237" i="18"/>
  <c r="D224" i="18"/>
  <c r="D237" i="18"/>
  <c r="G230" i="18"/>
  <c r="E224" i="18"/>
  <c r="C218" i="18"/>
  <c r="G231" i="18"/>
  <c r="E225" i="18"/>
  <c r="C219" i="18"/>
  <c r="C232" i="18"/>
  <c r="D219" i="18"/>
  <c r="C233" i="18"/>
  <c r="D220" i="18"/>
  <c r="H81" i="17"/>
  <c r="C223" i="17"/>
  <c r="H223" i="17" s="1"/>
  <c r="C235" i="17"/>
  <c r="H235" i="17" s="1"/>
  <c r="G234" i="16"/>
  <c r="F231" i="16"/>
  <c r="G218" i="16"/>
  <c r="D226" i="16"/>
  <c r="D223" i="16"/>
  <c r="F230" i="16"/>
  <c r="F223" i="16"/>
  <c r="F224" i="16"/>
  <c r="D218" i="16"/>
  <c r="F221" i="16"/>
  <c r="F222" i="16"/>
  <c r="D237" i="16"/>
  <c r="G230" i="16"/>
  <c r="F227" i="16"/>
  <c r="D221" i="16"/>
  <c r="G231" i="16"/>
  <c r="F228" i="16"/>
  <c r="D222" i="16"/>
  <c r="D235" i="16"/>
  <c r="G228" i="16"/>
  <c r="F225" i="16"/>
  <c r="D219" i="16"/>
  <c r="D236" i="16"/>
  <c r="G229" i="16"/>
  <c r="F226" i="16"/>
  <c r="D220" i="16"/>
  <c r="D248" i="16"/>
  <c r="D255" i="16"/>
  <c r="G262" i="16"/>
  <c r="D250" i="16"/>
  <c r="D257" i="16"/>
  <c r="F250" i="16"/>
  <c r="F257" i="16"/>
  <c r="G244" i="16"/>
  <c r="F252" i="16"/>
  <c r="F259" i="16"/>
  <c r="G246" i="16"/>
  <c r="F246" i="16"/>
  <c r="F253" i="16"/>
  <c r="D247" i="16"/>
  <c r="F248" i="16"/>
  <c r="F255" i="16"/>
  <c r="D249" i="16"/>
  <c r="G261" i="16"/>
  <c r="F249" i="16"/>
  <c r="D243" i="16"/>
  <c r="F244" i="16"/>
  <c r="F251" i="16"/>
  <c r="D245" i="16"/>
  <c r="H81" i="15"/>
  <c r="C233" i="15"/>
  <c r="D237" i="15"/>
  <c r="D223" i="15"/>
  <c r="D218" i="15"/>
  <c r="C225" i="15"/>
  <c r="D228" i="15"/>
  <c r="D233" i="15"/>
  <c r="C223" i="15"/>
  <c r="D235" i="15"/>
  <c r="H235" i="15" s="1"/>
  <c r="D219" i="15"/>
  <c r="D230" i="15"/>
  <c r="C234" i="15"/>
  <c r="C218" i="15"/>
  <c r="C229" i="15"/>
  <c r="H81" i="14"/>
  <c r="C235" i="14"/>
  <c r="C232" i="14"/>
  <c r="G230" i="14"/>
  <c r="C218" i="14"/>
  <c r="D235" i="14"/>
  <c r="G229" i="14"/>
  <c r="D229" i="14"/>
  <c r="G222" i="14"/>
  <c r="D230" i="14"/>
  <c r="G223" i="14"/>
  <c r="G236" i="14"/>
  <c r="C224" i="14"/>
  <c r="G237" i="14"/>
  <c r="C225" i="14"/>
  <c r="F238" i="14"/>
  <c r="AA12" i="49" s="1"/>
  <c r="G234" i="14"/>
  <c r="D225" i="14"/>
  <c r="C222" i="14"/>
  <c r="G218" i="14"/>
  <c r="G235" i="14"/>
  <c r="D226" i="14"/>
  <c r="C223" i="14"/>
  <c r="G219" i="14"/>
  <c r="D231" i="14"/>
  <c r="C228" i="14"/>
  <c r="G224" i="14"/>
  <c r="E238" i="14"/>
  <c r="Z12" i="49" s="1"/>
  <c r="D232" i="14"/>
  <c r="C229" i="14"/>
  <c r="G225" i="14"/>
  <c r="G255" i="14"/>
  <c r="C250" i="14"/>
  <c r="G248" i="14"/>
  <c r="G246" i="14"/>
  <c r="C253" i="14"/>
  <c r="C260" i="14"/>
  <c r="D247" i="14"/>
  <c r="D254" i="14"/>
  <c r="G247" i="14"/>
  <c r="D261" i="14"/>
  <c r="G254" i="14"/>
  <c r="G261" i="14"/>
  <c r="D252" i="14"/>
  <c r="C249" i="14"/>
  <c r="G245" i="14"/>
  <c r="D259" i="14"/>
  <c r="C256" i="14"/>
  <c r="G252" i="14"/>
  <c r="D243" i="14"/>
  <c r="D258" i="14"/>
  <c r="C255" i="14"/>
  <c r="G251" i="14"/>
  <c r="C262" i="14"/>
  <c r="G258" i="14"/>
  <c r="D249" i="14"/>
  <c r="C246" i="14"/>
  <c r="H81" i="12"/>
  <c r="H138" i="12" s="1"/>
  <c r="F251" i="12"/>
  <c r="C245" i="12"/>
  <c r="F255" i="12"/>
  <c r="C249" i="12"/>
  <c r="D243" i="12"/>
  <c r="D254" i="12"/>
  <c r="D261" i="12"/>
  <c r="F254" i="12"/>
  <c r="F261" i="12"/>
  <c r="G248" i="12"/>
  <c r="D258" i="12"/>
  <c r="F258" i="12"/>
  <c r="G245" i="12"/>
  <c r="G252" i="12"/>
  <c r="D262" i="12"/>
  <c r="G255" i="12"/>
  <c r="C243" i="12"/>
  <c r="C250" i="12"/>
  <c r="F243" i="12"/>
  <c r="D256" i="12"/>
  <c r="G249" i="12"/>
  <c r="E263" i="12"/>
  <c r="AG11" i="49" s="1"/>
  <c r="G256" i="12"/>
  <c r="C244" i="12"/>
  <c r="G259" i="12"/>
  <c r="C247" i="12"/>
  <c r="C254" i="12"/>
  <c r="F247" i="12"/>
  <c r="D260" i="12"/>
  <c r="G253" i="12"/>
  <c r="G260" i="12"/>
  <c r="C248" i="12"/>
  <c r="F225" i="12"/>
  <c r="D220" i="12"/>
  <c r="C235" i="12"/>
  <c r="F229" i="12"/>
  <c r="D224" i="12"/>
  <c r="D235" i="12"/>
  <c r="G229" i="12"/>
  <c r="D237" i="12"/>
  <c r="G231" i="12"/>
  <c r="C219" i="12"/>
  <c r="G233" i="12"/>
  <c r="C221" i="12"/>
  <c r="G226" i="12"/>
  <c r="D234" i="12"/>
  <c r="F233" i="12"/>
  <c r="D227" i="12"/>
  <c r="G220" i="12"/>
  <c r="F234" i="12"/>
  <c r="D228" i="12"/>
  <c r="G221" i="12"/>
  <c r="F235" i="12"/>
  <c r="D229" i="12"/>
  <c r="G222" i="12"/>
  <c r="F236" i="12"/>
  <c r="D230" i="12"/>
  <c r="G223" i="12"/>
  <c r="F237" i="12"/>
  <c r="D231" i="12"/>
  <c r="G224" i="12"/>
  <c r="E238" i="12"/>
  <c r="Z11" i="49" s="1"/>
  <c r="D232" i="12"/>
  <c r="G225" i="12"/>
  <c r="F231" i="12"/>
  <c r="D225" i="12"/>
  <c r="G218" i="12"/>
  <c r="F232" i="12"/>
  <c r="D226" i="12"/>
  <c r="G219" i="12"/>
  <c r="H81" i="11"/>
  <c r="H138" i="11" s="1"/>
  <c r="C237" i="11"/>
  <c r="D237" i="11"/>
  <c r="D227" i="11"/>
  <c r="D218" i="11"/>
  <c r="C233" i="11"/>
  <c r="C223" i="11"/>
  <c r="C219" i="11"/>
  <c r="D231" i="11"/>
  <c r="D222" i="11"/>
  <c r="E238" i="11"/>
  <c r="Z10" i="49" s="1"/>
  <c r="C221" i="11"/>
  <c r="D228" i="11"/>
  <c r="D233" i="11"/>
  <c r="C236" i="11"/>
  <c r="D254" i="11"/>
  <c r="D247" i="11"/>
  <c r="C249" i="11"/>
  <c r="D246" i="11"/>
  <c r="D252" i="11"/>
  <c r="C246" i="11"/>
  <c r="D258" i="11"/>
  <c r="F263" i="11"/>
  <c r="AH10" i="49" s="1"/>
  <c r="C260" i="11"/>
  <c r="C252" i="11"/>
  <c r="D250" i="11"/>
  <c r="D253" i="11"/>
  <c r="D256" i="11"/>
  <c r="D259" i="11"/>
  <c r="D243" i="11"/>
  <c r="C250" i="11"/>
  <c r="C245" i="11"/>
  <c r="C254" i="11"/>
  <c r="C255" i="11"/>
  <c r="D262" i="11"/>
  <c r="C248" i="11"/>
  <c r="C243" i="11"/>
  <c r="H134" i="10"/>
  <c r="H131" i="10"/>
  <c r="H56" i="44"/>
  <c r="H81" i="10"/>
  <c r="H34" i="44"/>
  <c r="H32" i="44"/>
  <c r="H22" i="44"/>
  <c r="E40" i="44"/>
  <c r="H20" i="44"/>
  <c r="C226" i="10"/>
  <c r="F220" i="10"/>
  <c r="E235" i="10"/>
  <c r="E228" i="10"/>
  <c r="C223" i="10"/>
  <c r="G237" i="10"/>
  <c r="F235" i="10"/>
  <c r="G222" i="10"/>
  <c r="D230" i="10"/>
  <c r="F237" i="10"/>
  <c r="G224" i="10"/>
  <c r="D232" i="10"/>
  <c r="E219" i="10"/>
  <c r="D225" i="10"/>
  <c r="F232" i="10"/>
  <c r="G219" i="10"/>
  <c r="D227" i="10"/>
  <c r="F234" i="10"/>
  <c r="G221" i="10"/>
  <c r="C234" i="10"/>
  <c r="F227" i="10"/>
  <c r="D221" i="10"/>
  <c r="C235" i="10"/>
  <c r="F228" i="10"/>
  <c r="D222" i="10"/>
  <c r="C236" i="10"/>
  <c r="F229" i="10"/>
  <c r="D223" i="10"/>
  <c r="C237" i="10"/>
  <c r="F230" i="10"/>
  <c r="D224" i="10"/>
  <c r="E236" i="10"/>
  <c r="C230" i="10"/>
  <c r="F223" i="10"/>
  <c r="E237" i="10"/>
  <c r="C231" i="10"/>
  <c r="F224" i="10"/>
  <c r="D218" i="10"/>
  <c r="C232" i="10"/>
  <c r="F225" i="10"/>
  <c r="D219" i="10"/>
  <c r="C233" i="10"/>
  <c r="F226" i="10"/>
  <c r="D220" i="10"/>
  <c r="H130" i="9"/>
  <c r="H126" i="9"/>
  <c r="H39" i="44"/>
  <c r="H33" i="44"/>
  <c r="H31" i="44"/>
  <c r="H25" i="44"/>
  <c r="H23" i="44"/>
  <c r="F40" i="44"/>
  <c r="D40" i="44"/>
  <c r="D228" i="9"/>
  <c r="F235" i="9"/>
  <c r="F230" i="9"/>
  <c r="G224" i="9"/>
  <c r="G219" i="9"/>
  <c r="G237" i="9"/>
  <c r="C225" i="9"/>
  <c r="C232" i="9"/>
  <c r="D219" i="9"/>
  <c r="F219" i="9"/>
  <c r="F221" i="9"/>
  <c r="F223" i="9"/>
  <c r="C233" i="9"/>
  <c r="F226" i="9"/>
  <c r="D220" i="9"/>
  <c r="F233" i="9"/>
  <c r="D227" i="9"/>
  <c r="G220" i="9"/>
  <c r="C227" i="9"/>
  <c r="F220" i="9"/>
  <c r="C234" i="9"/>
  <c r="F227" i="9"/>
  <c r="D221" i="9"/>
  <c r="C229" i="9"/>
  <c r="F222" i="9"/>
  <c r="C236" i="9"/>
  <c r="F229" i="9"/>
  <c r="D223" i="9"/>
  <c r="C231" i="9"/>
  <c r="F224" i="9"/>
  <c r="D218" i="9"/>
  <c r="F231" i="9"/>
  <c r="D225" i="9"/>
  <c r="G218" i="9"/>
  <c r="D179" i="37"/>
  <c r="F179" i="37"/>
  <c r="C179" i="37"/>
  <c r="F169" i="35"/>
  <c r="C229" i="35"/>
  <c r="G226" i="35"/>
  <c r="C233" i="35"/>
  <c r="D233" i="35"/>
  <c r="C231" i="35"/>
  <c r="D218" i="35"/>
  <c r="C230" i="35"/>
  <c r="D232" i="35"/>
  <c r="C232" i="35"/>
  <c r="C234" i="35"/>
  <c r="D236" i="35"/>
  <c r="G235" i="35"/>
  <c r="C223" i="35"/>
  <c r="E238" i="35"/>
  <c r="Z36" i="49" s="1"/>
  <c r="D227" i="35"/>
  <c r="C237" i="35"/>
  <c r="D224" i="35"/>
  <c r="D229" i="35"/>
  <c r="G218" i="35"/>
  <c r="G231" i="35"/>
  <c r="C219" i="35"/>
  <c r="D231" i="35"/>
  <c r="G220" i="35"/>
  <c r="D228" i="35"/>
  <c r="G221" i="35"/>
  <c r="C236" i="35"/>
  <c r="D225" i="35"/>
  <c r="C178" i="34"/>
  <c r="C223" i="34"/>
  <c r="C229" i="34"/>
  <c r="C227" i="34"/>
  <c r="G230" i="34"/>
  <c r="C233" i="34"/>
  <c r="C236" i="34"/>
  <c r="C220" i="34"/>
  <c r="D237" i="34"/>
  <c r="D229" i="34"/>
  <c r="D221" i="34"/>
  <c r="C224" i="34"/>
  <c r="D234" i="34"/>
  <c r="D230" i="34"/>
  <c r="D226" i="34"/>
  <c r="D222" i="34"/>
  <c r="D218" i="34"/>
  <c r="C234" i="34"/>
  <c r="C230" i="34"/>
  <c r="C226" i="34"/>
  <c r="C222" i="34"/>
  <c r="C218" i="34"/>
  <c r="D236" i="34"/>
  <c r="D232" i="34"/>
  <c r="D228" i="34"/>
  <c r="D224" i="34"/>
  <c r="D220" i="34"/>
  <c r="D235" i="34"/>
  <c r="D231" i="34"/>
  <c r="D227" i="34"/>
  <c r="E182" i="33"/>
  <c r="G182" i="33"/>
  <c r="D178" i="33"/>
  <c r="G178" i="33"/>
  <c r="H116" i="33"/>
  <c r="H59" i="44"/>
  <c r="H38" i="44"/>
  <c r="G170" i="41"/>
  <c r="C170" i="41"/>
  <c r="F122" i="46"/>
  <c r="H109" i="46"/>
  <c r="F12" i="44"/>
  <c r="F178" i="38"/>
  <c r="D185" i="39"/>
  <c r="C185" i="39"/>
  <c r="F185" i="39"/>
  <c r="E185" i="39"/>
  <c r="G185" i="39"/>
  <c r="D187" i="14"/>
  <c r="G187" i="14"/>
  <c r="E187" i="14"/>
  <c r="C187" i="14"/>
  <c r="G179" i="14"/>
  <c r="C179" i="14"/>
  <c r="G172" i="30"/>
  <c r="D172" i="30"/>
  <c r="F172" i="30"/>
  <c r="E172" i="30"/>
  <c r="C172" i="30"/>
  <c r="H300" i="24"/>
  <c r="I24" i="48" s="1"/>
  <c r="D175" i="24"/>
  <c r="G175" i="24"/>
  <c r="E175" i="24"/>
  <c r="C175" i="24"/>
  <c r="D180" i="22"/>
  <c r="G180" i="22"/>
  <c r="E180" i="22"/>
  <c r="C180" i="22"/>
  <c r="F180" i="22"/>
  <c r="D184" i="24"/>
  <c r="F184" i="24"/>
  <c r="E184" i="24"/>
  <c r="G184" i="24"/>
  <c r="C184" i="24"/>
  <c r="G179" i="19"/>
  <c r="D179" i="19"/>
  <c r="F179" i="19"/>
  <c r="C179" i="19"/>
  <c r="E179" i="19"/>
  <c r="D172" i="6"/>
  <c r="G172" i="6"/>
  <c r="C172" i="6"/>
  <c r="F172" i="6"/>
  <c r="E172" i="6"/>
  <c r="H131" i="6"/>
  <c r="C136" i="6"/>
  <c r="C187" i="6"/>
  <c r="D187" i="6"/>
  <c r="G187" i="6"/>
  <c r="F187" i="6"/>
  <c r="E187" i="6"/>
  <c r="E177" i="6"/>
  <c r="G177" i="6"/>
  <c r="C177" i="6"/>
  <c r="D177" i="6"/>
  <c r="F177" i="6"/>
  <c r="D168" i="39"/>
  <c r="E168" i="39"/>
  <c r="F168" i="39"/>
  <c r="G168" i="39"/>
  <c r="C168" i="39"/>
  <c r="E238" i="39"/>
  <c r="E263" i="34"/>
  <c r="E238" i="37"/>
  <c r="Z38" i="49" s="1"/>
  <c r="G263" i="37"/>
  <c r="AI38" i="49" s="1"/>
  <c r="E64" i="44"/>
  <c r="N42" i="49"/>
  <c r="G187" i="39"/>
  <c r="E187" i="39"/>
  <c r="D187" i="39"/>
  <c r="C187" i="39"/>
  <c r="F187" i="39"/>
  <c r="D183" i="14"/>
  <c r="E183" i="14"/>
  <c r="G183" i="14"/>
  <c r="C183" i="14"/>
  <c r="H307" i="24"/>
  <c r="P24" i="48" s="1"/>
  <c r="E182" i="24"/>
  <c r="D182" i="24"/>
  <c r="N22" i="49"/>
  <c r="G171" i="19"/>
  <c r="D171" i="19"/>
  <c r="F171" i="19"/>
  <c r="C171" i="19"/>
  <c r="E171" i="19"/>
  <c r="G187" i="19"/>
  <c r="D187" i="19"/>
  <c r="F187" i="19"/>
  <c r="C187" i="19"/>
  <c r="E187" i="19"/>
  <c r="H60" i="44"/>
  <c r="D109" i="44"/>
  <c r="H109" i="44" s="1"/>
  <c r="J40" i="49"/>
  <c r="E238" i="34"/>
  <c r="E238" i="32"/>
  <c r="Z32" i="49" s="1"/>
  <c r="D170" i="32"/>
  <c r="G170" i="32"/>
  <c r="C170" i="32"/>
  <c r="F170" i="32"/>
  <c r="E170" i="32"/>
  <c r="F238" i="37"/>
  <c r="AA38" i="49" s="1"/>
  <c r="G180" i="31"/>
  <c r="D180" i="31"/>
  <c r="E179" i="14"/>
  <c r="F263" i="34"/>
  <c r="AH35" i="49" s="1"/>
  <c r="F238" i="34"/>
  <c r="AA35" i="49" s="1"/>
  <c r="F175" i="24"/>
  <c r="G238" i="37"/>
  <c r="AB38" i="49" s="1"/>
  <c r="F263" i="37"/>
  <c r="AH38" i="49" s="1"/>
  <c r="E263" i="37"/>
  <c r="AG38" i="49" s="1"/>
  <c r="C182" i="24"/>
  <c r="F182" i="24"/>
  <c r="H132" i="6"/>
  <c r="M34" i="49"/>
  <c r="G180" i="17"/>
  <c r="D180" i="17"/>
  <c r="C180" i="17"/>
  <c r="F180" i="17"/>
  <c r="E180" i="17"/>
  <c r="G174" i="17"/>
  <c r="E174" i="17"/>
  <c r="C174" i="17"/>
  <c r="F174" i="17"/>
  <c r="D174" i="17"/>
  <c r="F181" i="14"/>
  <c r="E181" i="14"/>
  <c r="C181" i="14"/>
  <c r="D181" i="14"/>
  <c r="D171" i="14"/>
  <c r="E171" i="14"/>
  <c r="C171" i="14"/>
  <c r="G171" i="14"/>
  <c r="E183" i="12"/>
  <c r="C183" i="12"/>
  <c r="F183" i="12"/>
  <c r="D183" i="12"/>
  <c r="G183" i="12"/>
  <c r="K8" i="49"/>
  <c r="G173" i="32"/>
  <c r="D173" i="32"/>
  <c r="F173" i="32"/>
  <c r="E173" i="32"/>
  <c r="C173" i="32"/>
  <c r="F181" i="30"/>
  <c r="C181" i="30"/>
  <c r="G181" i="30"/>
  <c r="E181" i="30"/>
  <c r="D181" i="30"/>
  <c r="C175" i="27"/>
  <c r="F175" i="27"/>
  <c r="D175" i="27"/>
  <c r="G175" i="27"/>
  <c r="E175" i="27"/>
  <c r="M25" i="49"/>
  <c r="C178" i="17"/>
  <c r="F178" i="17"/>
  <c r="E178" i="17"/>
  <c r="G178" i="17"/>
  <c r="D178" i="17"/>
  <c r="C170" i="17"/>
  <c r="F170" i="17"/>
  <c r="E170" i="17"/>
  <c r="G170" i="17"/>
  <c r="D170" i="17"/>
  <c r="C175" i="14"/>
  <c r="G175" i="14"/>
  <c r="G185" i="12"/>
  <c r="D185" i="12"/>
  <c r="C185" i="12"/>
  <c r="F185" i="12"/>
  <c r="E185" i="12"/>
  <c r="G177" i="12"/>
  <c r="E177" i="12"/>
  <c r="C177" i="12"/>
  <c r="F177" i="12"/>
  <c r="D177" i="12"/>
  <c r="C181" i="12"/>
  <c r="F181" i="12"/>
  <c r="E181" i="12"/>
  <c r="G181" i="12"/>
  <c r="D181" i="12"/>
  <c r="F170" i="6"/>
  <c r="G170" i="6"/>
  <c r="C170" i="6"/>
  <c r="D170" i="6"/>
  <c r="E170" i="6"/>
  <c r="F184" i="11"/>
  <c r="D184" i="11"/>
  <c r="G184" i="11"/>
  <c r="E184" i="11"/>
  <c r="C184" i="11"/>
  <c r="F176" i="11"/>
  <c r="D176" i="11"/>
  <c r="G176" i="11"/>
  <c r="E176" i="11"/>
  <c r="C176" i="11"/>
  <c r="F180" i="11"/>
  <c r="C180" i="11"/>
  <c r="E180" i="11"/>
  <c r="D180" i="11"/>
  <c r="G180" i="11"/>
  <c r="F172" i="11"/>
  <c r="C172" i="11"/>
  <c r="E172" i="11"/>
  <c r="D172" i="11"/>
  <c r="G172" i="11"/>
  <c r="G174" i="31"/>
  <c r="E174" i="31"/>
  <c r="D174" i="31"/>
  <c r="C174" i="31"/>
  <c r="F174" i="31"/>
  <c r="F170" i="31"/>
  <c r="E170" i="31"/>
  <c r="C170" i="31"/>
  <c r="D170" i="31"/>
  <c r="G170" i="31"/>
  <c r="E176" i="16"/>
  <c r="C176" i="16"/>
  <c r="F176" i="16"/>
  <c r="D176" i="16"/>
  <c r="G176" i="16"/>
  <c r="F184" i="16"/>
  <c r="C184" i="16"/>
  <c r="E184" i="16"/>
  <c r="D184" i="16"/>
  <c r="G184" i="16"/>
  <c r="M13" i="49"/>
  <c r="F263" i="21"/>
  <c r="AH21" i="49" s="1"/>
  <c r="E263" i="21"/>
  <c r="AG21" i="49" s="1"/>
  <c r="E178" i="41"/>
  <c r="D178" i="41"/>
  <c r="G178" i="41"/>
  <c r="F178" i="41"/>
  <c r="C178" i="41"/>
  <c r="C187" i="41"/>
  <c r="E187" i="41"/>
  <c r="F187" i="41"/>
  <c r="D187" i="41"/>
  <c r="F185" i="17"/>
  <c r="C185" i="17"/>
  <c r="E185" i="17"/>
  <c r="D185" i="17"/>
  <c r="G185" i="17"/>
  <c r="D176" i="17"/>
  <c r="G176" i="17"/>
  <c r="E176" i="17"/>
  <c r="C176" i="17"/>
  <c r="F176" i="17"/>
  <c r="K15" i="49"/>
  <c r="C184" i="17"/>
  <c r="F184" i="17"/>
  <c r="E184" i="17"/>
  <c r="G184" i="17"/>
  <c r="D184" i="17"/>
  <c r="C183" i="41"/>
  <c r="E183" i="41"/>
  <c r="G183" i="41"/>
  <c r="F183" i="41"/>
  <c r="D183" i="41"/>
  <c r="F182" i="29"/>
  <c r="G182" i="29"/>
  <c r="E182" i="29"/>
  <c r="C182" i="29"/>
  <c r="D182" i="29"/>
  <c r="E182" i="18"/>
  <c r="F182" i="18"/>
  <c r="G182" i="18"/>
  <c r="C182" i="18"/>
  <c r="D182" i="18"/>
  <c r="E178" i="18"/>
  <c r="F178" i="18"/>
  <c r="G178" i="18"/>
  <c r="C178" i="18"/>
  <c r="D178" i="18"/>
  <c r="C174" i="16"/>
  <c r="F174" i="16"/>
  <c r="D174" i="16"/>
  <c r="G174" i="16"/>
  <c r="E174" i="16"/>
  <c r="C178" i="11"/>
  <c r="F178" i="11"/>
  <c r="D178" i="11"/>
  <c r="G178" i="11"/>
  <c r="E178" i="11"/>
  <c r="C170" i="11"/>
  <c r="F170" i="11"/>
  <c r="D170" i="11"/>
  <c r="G170" i="11"/>
  <c r="E170" i="11"/>
  <c r="D185" i="30"/>
  <c r="F185" i="30"/>
  <c r="C185" i="30"/>
  <c r="G185" i="30"/>
  <c r="E185" i="30"/>
  <c r="F176" i="30"/>
  <c r="C176" i="30"/>
  <c r="D176" i="30"/>
  <c r="E176" i="30"/>
  <c r="G176" i="30"/>
  <c r="D172" i="17"/>
  <c r="G172" i="17"/>
  <c r="E172" i="17"/>
  <c r="C172" i="17"/>
  <c r="F172" i="17"/>
  <c r="F173" i="41"/>
  <c r="D173" i="41"/>
  <c r="G173" i="41"/>
  <c r="E173" i="41"/>
  <c r="C173" i="41"/>
  <c r="F184" i="18"/>
  <c r="C184" i="18"/>
  <c r="E184" i="18"/>
  <c r="D184" i="18"/>
  <c r="G184" i="18"/>
  <c r="E180" i="18"/>
  <c r="C180" i="18"/>
  <c r="F180" i="18"/>
  <c r="D180" i="18"/>
  <c r="G180" i="18"/>
  <c r="E176" i="18"/>
  <c r="D176" i="18"/>
  <c r="F176" i="18"/>
  <c r="C176" i="18"/>
  <c r="G176" i="18"/>
  <c r="D174" i="11"/>
  <c r="G174" i="11"/>
  <c r="E174" i="11"/>
  <c r="C174" i="11"/>
  <c r="F174" i="11"/>
  <c r="C178" i="30"/>
  <c r="F178" i="30"/>
  <c r="D178" i="30"/>
  <c r="E178" i="30"/>
  <c r="E179" i="26"/>
  <c r="C179" i="26"/>
  <c r="F179" i="26"/>
  <c r="D179" i="26"/>
  <c r="G179" i="26"/>
  <c r="D185" i="21"/>
  <c r="F185" i="21"/>
  <c r="C185" i="21"/>
  <c r="G185" i="21"/>
  <c r="E185" i="21"/>
  <c r="F185" i="14"/>
  <c r="E185" i="14"/>
  <c r="C185" i="14"/>
  <c r="D185" i="14"/>
  <c r="E174" i="10"/>
  <c r="D174" i="10"/>
  <c r="G174" i="10"/>
  <c r="F174" i="10"/>
  <c r="C174" i="10"/>
  <c r="D171" i="32"/>
  <c r="G171" i="32"/>
  <c r="F171" i="32"/>
  <c r="C171" i="32"/>
  <c r="E171" i="32"/>
  <c r="E170" i="29"/>
  <c r="F170" i="29"/>
  <c r="G170" i="29"/>
  <c r="D170" i="29"/>
  <c r="C170" i="29"/>
  <c r="E174" i="18"/>
  <c r="F174" i="18"/>
  <c r="G174" i="18"/>
  <c r="C174" i="18"/>
  <c r="D174" i="18"/>
  <c r="K16" i="49"/>
  <c r="C171" i="41"/>
  <c r="E171" i="41"/>
  <c r="G171" i="41"/>
  <c r="D171" i="41"/>
  <c r="F171" i="41"/>
  <c r="F183" i="26"/>
  <c r="C183" i="26"/>
  <c r="E183" i="26"/>
  <c r="D183" i="26"/>
  <c r="G183" i="26"/>
  <c r="C173" i="26"/>
  <c r="E173" i="26"/>
  <c r="D173" i="26"/>
  <c r="G173" i="26"/>
  <c r="F173" i="26"/>
  <c r="E184" i="21"/>
  <c r="D184" i="21"/>
  <c r="C184" i="21"/>
  <c r="G184" i="21"/>
  <c r="F184" i="21"/>
  <c r="N12" i="49"/>
  <c r="E179" i="12"/>
  <c r="G179" i="12"/>
  <c r="D179" i="12"/>
  <c r="C179" i="12"/>
  <c r="F179" i="12"/>
  <c r="E171" i="12"/>
  <c r="G171" i="12"/>
  <c r="D171" i="12"/>
  <c r="C171" i="12"/>
  <c r="F171" i="12"/>
  <c r="K10" i="49"/>
  <c r="N9" i="49"/>
  <c r="E171" i="9"/>
  <c r="C171" i="9"/>
  <c r="F171" i="9"/>
  <c r="D171" i="9"/>
  <c r="G171" i="9"/>
  <c r="F183" i="39"/>
  <c r="E183" i="39"/>
  <c r="C183" i="39"/>
  <c r="G183" i="39"/>
  <c r="D183" i="39"/>
  <c r="C172" i="31"/>
  <c r="E172" i="31"/>
  <c r="G172" i="31"/>
  <c r="D172" i="31"/>
  <c r="F172" i="31"/>
  <c r="N24" i="49"/>
  <c r="D181" i="41"/>
  <c r="G181" i="41"/>
  <c r="F181" i="41"/>
  <c r="E181" i="41"/>
  <c r="C181" i="41"/>
  <c r="L41" i="49"/>
  <c r="G179" i="27"/>
  <c r="E179" i="27"/>
  <c r="C179" i="27"/>
  <c r="F179" i="27"/>
  <c r="D179" i="27"/>
  <c r="D177" i="26"/>
  <c r="G177" i="26"/>
  <c r="E177" i="26"/>
  <c r="C177" i="26"/>
  <c r="F177" i="26"/>
  <c r="D169" i="26"/>
  <c r="G169" i="26"/>
  <c r="E169" i="26"/>
  <c r="C169" i="26"/>
  <c r="F169" i="26"/>
  <c r="K14" i="49"/>
  <c r="F173" i="14"/>
  <c r="E173" i="14"/>
  <c r="C173" i="14"/>
  <c r="D173" i="14"/>
  <c r="D175" i="12"/>
  <c r="C175" i="12"/>
  <c r="F175" i="12"/>
  <c r="E175" i="12"/>
  <c r="G175" i="12"/>
  <c r="D182" i="11"/>
  <c r="G182" i="11"/>
  <c r="E182" i="11"/>
  <c r="C182" i="11"/>
  <c r="F182" i="11"/>
  <c r="F184" i="10"/>
  <c r="D184" i="10"/>
  <c r="G184" i="10"/>
  <c r="E184" i="10"/>
  <c r="C184" i="10"/>
  <c r="F175" i="9"/>
  <c r="D175" i="9"/>
  <c r="G175" i="9"/>
  <c r="E175" i="9"/>
  <c r="C175" i="9"/>
  <c r="M31" i="49"/>
  <c r="E175" i="26"/>
  <c r="C175" i="26"/>
  <c r="F175" i="26"/>
  <c r="D175" i="26"/>
  <c r="G175" i="26"/>
  <c r="D172" i="22"/>
  <c r="C172" i="22"/>
  <c r="F172" i="22"/>
  <c r="E172" i="22"/>
  <c r="G172" i="22"/>
  <c r="E186" i="21"/>
  <c r="C186" i="21"/>
  <c r="D186" i="21"/>
  <c r="G186" i="21"/>
  <c r="F186" i="21"/>
  <c r="E181" i="21"/>
  <c r="C181" i="21"/>
  <c r="D181" i="21"/>
  <c r="F181" i="21"/>
  <c r="G181" i="21"/>
  <c r="C182" i="17"/>
  <c r="F182" i="17"/>
  <c r="D182" i="17"/>
  <c r="G182" i="17"/>
  <c r="E182" i="17"/>
  <c r="M20" i="49"/>
  <c r="E172" i="18"/>
  <c r="F172" i="18"/>
  <c r="C172" i="18"/>
  <c r="D172" i="18"/>
  <c r="G172" i="18"/>
  <c r="D178" i="16"/>
  <c r="G178" i="16"/>
  <c r="F178" i="16"/>
  <c r="C178" i="16"/>
  <c r="E178" i="16"/>
  <c r="G176" i="31"/>
  <c r="D176" i="31"/>
  <c r="F176" i="31"/>
  <c r="C176" i="31"/>
  <c r="E176" i="31"/>
  <c r="C181" i="26"/>
  <c r="F181" i="26"/>
  <c r="D181" i="26"/>
  <c r="G181" i="26"/>
  <c r="E181" i="26"/>
  <c r="F171" i="26"/>
  <c r="D171" i="26"/>
  <c r="G171" i="26"/>
  <c r="E171" i="26"/>
  <c r="C171" i="26"/>
  <c r="C171" i="22"/>
  <c r="E171" i="22"/>
  <c r="D171" i="22"/>
  <c r="G171" i="22"/>
  <c r="F171" i="22"/>
  <c r="F182" i="21"/>
  <c r="E182" i="21"/>
  <c r="C182" i="21"/>
  <c r="D182" i="21"/>
  <c r="G182" i="21"/>
  <c r="L21" i="49"/>
  <c r="G186" i="18"/>
  <c r="C186" i="18"/>
  <c r="D186" i="18"/>
  <c r="E186" i="18"/>
  <c r="F186" i="18"/>
  <c r="D177" i="14"/>
  <c r="F177" i="14"/>
  <c r="C177" i="14"/>
  <c r="E177" i="14"/>
  <c r="G177" i="14"/>
  <c r="L35" i="49"/>
  <c r="L26" i="49"/>
  <c r="G170" i="18"/>
  <c r="C170" i="18"/>
  <c r="D170" i="18"/>
  <c r="E170" i="18"/>
  <c r="F170" i="18"/>
  <c r="C186" i="11"/>
  <c r="F186" i="11"/>
  <c r="D186" i="11"/>
  <c r="G186" i="11"/>
  <c r="E186" i="11"/>
  <c r="E263" i="17"/>
  <c r="AG15" i="49" s="1"/>
  <c r="D263" i="17"/>
  <c r="AF15" i="49" s="1"/>
  <c r="F263" i="17"/>
  <c r="AH15" i="49" s="1"/>
  <c r="G263" i="17"/>
  <c r="AI15" i="49" s="1"/>
  <c r="G187" i="9" l="1"/>
  <c r="C187" i="9"/>
  <c r="F184" i="9"/>
  <c r="E187" i="9"/>
  <c r="D187" i="9"/>
  <c r="D184" i="9"/>
  <c r="G184" i="9"/>
  <c r="D172" i="9"/>
  <c r="C172" i="9"/>
  <c r="F172" i="9"/>
  <c r="E172" i="9"/>
  <c r="H185" i="23"/>
  <c r="H233" i="22"/>
  <c r="H229" i="22"/>
  <c r="C183" i="9"/>
  <c r="G180" i="10"/>
  <c r="D183" i="9"/>
  <c r="F183" i="9"/>
  <c r="G183" i="9"/>
  <c r="D185" i="9"/>
  <c r="H229" i="37"/>
  <c r="G185" i="10"/>
  <c r="F173" i="10"/>
  <c r="G169" i="25"/>
  <c r="H222" i="22"/>
  <c r="H178" i="26"/>
  <c r="H227" i="25"/>
  <c r="C185" i="10"/>
  <c r="H246" i="21"/>
  <c r="D185" i="10"/>
  <c r="G185" i="9"/>
  <c r="H176" i="40"/>
  <c r="H228" i="37"/>
  <c r="H236" i="22"/>
  <c r="G173" i="10"/>
  <c r="D168" i="21"/>
  <c r="C178" i="10"/>
  <c r="G179" i="10"/>
  <c r="H254" i="21"/>
  <c r="H254" i="38"/>
  <c r="C168" i="21"/>
  <c r="H227" i="11"/>
  <c r="H257" i="37"/>
  <c r="H256" i="21"/>
  <c r="H248" i="21"/>
  <c r="F169" i="12"/>
  <c r="H256" i="22"/>
  <c r="C168" i="12"/>
  <c r="H181" i="27"/>
  <c r="C173" i="10"/>
  <c r="E173" i="10"/>
  <c r="D178" i="10"/>
  <c r="E169" i="12"/>
  <c r="E169" i="9"/>
  <c r="H172" i="41"/>
  <c r="H173" i="40"/>
  <c r="D170" i="10"/>
  <c r="F169" i="23"/>
  <c r="F172" i="10"/>
  <c r="D174" i="9"/>
  <c r="H175" i="6"/>
  <c r="H219" i="15"/>
  <c r="C170" i="10"/>
  <c r="C119" i="44" s="1"/>
  <c r="H184" i="34"/>
  <c r="E180" i="10"/>
  <c r="E169" i="16"/>
  <c r="G169" i="23"/>
  <c r="H176" i="33"/>
  <c r="F180" i="10"/>
  <c r="H138" i="26"/>
  <c r="H260" i="40"/>
  <c r="H138" i="28"/>
  <c r="C176" i="10"/>
  <c r="C125" i="44" s="1"/>
  <c r="C166" i="44"/>
  <c r="G208" i="44"/>
  <c r="H235" i="34"/>
  <c r="H228" i="11"/>
  <c r="H224" i="21"/>
  <c r="H224" i="37"/>
  <c r="H250" i="32"/>
  <c r="H218" i="25"/>
  <c r="D263" i="21"/>
  <c r="AF21" i="49" s="1"/>
  <c r="H259" i="39"/>
  <c r="D208" i="44"/>
  <c r="H218" i="39"/>
  <c r="H233" i="39"/>
  <c r="G205" i="44"/>
  <c r="G192" i="44"/>
  <c r="H218" i="37"/>
  <c r="H254" i="22"/>
  <c r="C169" i="10"/>
  <c r="D187" i="10"/>
  <c r="E177" i="9"/>
  <c r="H259" i="11"/>
  <c r="H246" i="11"/>
  <c r="H253" i="39"/>
  <c r="H223" i="34"/>
  <c r="H232" i="37"/>
  <c r="C172" i="10"/>
  <c r="G174" i="9"/>
  <c r="G181" i="9"/>
  <c r="G169" i="10"/>
  <c r="C187" i="10"/>
  <c r="F177" i="9"/>
  <c r="H251" i="37"/>
  <c r="H233" i="6"/>
  <c r="D169" i="20"/>
  <c r="G172" i="10"/>
  <c r="G121" i="44" s="1"/>
  <c r="G177" i="9"/>
  <c r="E185" i="10"/>
  <c r="D169" i="32"/>
  <c r="G187" i="10"/>
  <c r="G136" i="44" s="1"/>
  <c r="H226" i="27"/>
  <c r="H262" i="37"/>
  <c r="H181" i="24"/>
  <c r="H244" i="31"/>
  <c r="H171" i="29"/>
  <c r="F174" i="9"/>
  <c r="H249" i="6"/>
  <c r="H260" i="10"/>
  <c r="D179" i="9"/>
  <c r="H171" i="20"/>
  <c r="E169" i="10"/>
  <c r="E187" i="10"/>
  <c r="E136" i="44" s="1"/>
  <c r="H259" i="37"/>
  <c r="D176" i="10"/>
  <c r="D125" i="44" s="1"/>
  <c r="G169" i="9"/>
  <c r="G169" i="32"/>
  <c r="H233" i="34"/>
  <c r="H229" i="40"/>
  <c r="H228" i="20"/>
  <c r="H227" i="39"/>
  <c r="H262" i="11"/>
  <c r="H235" i="27"/>
  <c r="H231" i="26"/>
  <c r="G120" i="44"/>
  <c r="F124" i="44"/>
  <c r="F136" i="44"/>
  <c r="E123" i="44"/>
  <c r="F125" i="44"/>
  <c r="D130" i="44"/>
  <c r="C126" i="44"/>
  <c r="E172" i="10"/>
  <c r="H249" i="21"/>
  <c r="H243" i="21"/>
  <c r="G173" i="12"/>
  <c r="F179" i="9"/>
  <c r="G169" i="11"/>
  <c r="H187" i="25"/>
  <c r="H184" i="12"/>
  <c r="H180" i="34"/>
  <c r="H186" i="32"/>
  <c r="H251" i="31"/>
  <c r="H257" i="21"/>
  <c r="H244" i="21"/>
  <c r="H262" i="21"/>
  <c r="H250" i="21"/>
  <c r="C178" i="44"/>
  <c r="G170" i="10"/>
  <c r="F170" i="10"/>
  <c r="F168" i="21"/>
  <c r="G168" i="21"/>
  <c r="H136" i="16"/>
  <c r="C202" i="16" s="1"/>
  <c r="G178" i="10"/>
  <c r="F178" i="10"/>
  <c r="H136" i="14"/>
  <c r="F194" i="14" s="1"/>
  <c r="F269" i="14" s="1"/>
  <c r="F294" i="14" s="1"/>
  <c r="F344" i="14" s="1"/>
  <c r="C181" i="9"/>
  <c r="F181" i="9"/>
  <c r="G176" i="10"/>
  <c r="G125" i="44" s="1"/>
  <c r="E176" i="10"/>
  <c r="E125" i="44" s="1"/>
  <c r="D169" i="23"/>
  <c r="H136" i="17"/>
  <c r="D208" i="17" s="1"/>
  <c r="D283" i="17" s="1"/>
  <c r="D308" i="17" s="1"/>
  <c r="D358" i="17" s="1"/>
  <c r="F169" i="10"/>
  <c r="D169" i="12"/>
  <c r="C169" i="12"/>
  <c r="H136" i="9"/>
  <c r="C203" i="9" s="1"/>
  <c r="F169" i="9"/>
  <c r="D169" i="9"/>
  <c r="F185" i="9"/>
  <c r="D177" i="9"/>
  <c r="H247" i="11"/>
  <c r="H231" i="11"/>
  <c r="H225" i="16"/>
  <c r="H225" i="40"/>
  <c r="H226" i="40"/>
  <c r="H235" i="22"/>
  <c r="H260" i="24"/>
  <c r="H248" i="37"/>
  <c r="H230" i="38"/>
  <c r="H229" i="39"/>
  <c r="H247" i="40"/>
  <c r="H220" i="25"/>
  <c r="H222" i="37"/>
  <c r="C185" i="9"/>
  <c r="H250" i="31"/>
  <c r="H257" i="31"/>
  <c r="H262" i="31"/>
  <c r="H186" i="26"/>
  <c r="H170" i="26"/>
  <c r="H179" i="30"/>
  <c r="H182" i="6"/>
  <c r="H230" i="11"/>
  <c r="E171" i="10"/>
  <c r="E120" i="44" s="1"/>
  <c r="D169" i="18"/>
  <c r="H225" i="22"/>
  <c r="H253" i="37"/>
  <c r="C169" i="16"/>
  <c r="C179" i="9"/>
  <c r="G179" i="9"/>
  <c r="H170" i="38"/>
  <c r="H252" i="22"/>
  <c r="H173" i="6"/>
  <c r="H176" i="34"/>
  <c r="H261" i="16"/>
  <c r="H226" i="39"/>
  <c r="H256" i="39"/>
  <c r="D175" i="10"/>
  <c r="D124" i="44" s="1"/>
  <c r="G169" i="20"/>
  <c r="C169" i="20"/>
  <c r="H253" i="26"/>
  <c r="F169" i="39"/>
  <c r="F188" i="39" s="1"/>
  <c r="AO40" i="49" s="1"/>
  <c r="H260" i="25"/>
  <c r="H248" i="39"/>
  <c r="H181" i="28"/>
  <c r="H234" i="27"/>
  <c r="G204" i="44"/>
  <c r="G168" i="44"/>
  <c r="G195" i="44"/>
  <c r="H222" i="15"/>
  <c r="H231" i="24"/>
  <c r="H259" i="24"/>
  <c r="H260" i="28"/>
  <c r="H237" i="32"/>
  <c r="H219" i="32"/>
  <c r="H227" i="32"/>
  <c r="H244" i="37"/>
  <c r="H138" i="39"/>
  <c r="H235" i="40"/>
  <c r="H138" i="6"/>
  <c r="F171" i="10"/>
  <c r="F120" i="44" s="1"/>
  <c r="G169" i="18"/>
  <c r="H187" i="37"/>
  <c r="H170" i="25"/>
  <c r="H224" i="15"/>
  <c r="H249" i="37"/>
  <c r="H187" i="20"/>
  <c r="H236" i="9"/>
  <c r="H235" i="9"/>
  <c r="H235" i="10"/>
  <c r="H253" i="38"/>
  <c r="H247" i="38"/>
  <c r="H255" i="39"/>
  <c r="H177" i="24"/>
  <c r="H171" i="34"/>
  <c r="H181" i="15"/>
  <c r="H226" i="15"/>
  <c r="H177" i="15"/>
  <c r="H170" i="12"/>
  <c r="H255" i="21"/>
  <c r="H258" i="21"/>
  <c r="H170" i="33"/>
  <c r="H173" i="34"/>
  <c r="H186" i="34"/>
  <c r="H253" i="21"/>
  <c r="H259" i="21"/>
  <c r="H173" i="39"/>
  <c r="G180" i="44"/>
  <c r="G193" i="44"/>
  <c r="H136" i="35"/>
  <c r="E197" i="35" s="1"/>
  <c r="E272" i="35" s="1"/>
  <c r="E297" i="35" s="1"/>
  <c r="E347" i="35" s="1"/>
  <c r="E169" i="23"/>
  <c r="F181" i="10"/>
  <c r="C173" i="9"/>
  <c r="D180" i="10"/>
  <c r="H262" i="14"/>
  <c r="H259" i="16"/>
  <c r="H248" i="19"/>
  <c r="H234" i="40"/>
  <c r="H249" i="40"/>
  <c r="H229" i="20"/>
  <c r="H220" i="21"/>
  <c r="H247" i="22"/>
  <c r="H259" i="23"/>
  <c r="H234" i="23"/>
  <c r="H254" i="27"/>
  <c r="H257" i="24"/>
  <c r="H226" i="37"/>
  <c r="H251" i="40"/>
  <c r="H257" i="40"/>
  <c r="H237" i="25"/>
  <c r="H257" i="25"/>
  <c r="H233" i="37"/>
  <c r="H258" i="37"/>
  <c r="H136" i="37"/>
  <c r="G196" i="37" s="1"/>
  <c r="G271" i="37" s="1"/>
  <c r="G296" i="37" s="1"/>
  <c r="G346" i="37" s="1"/>
  <c r="H259" i="31"/>
  <c r="H258" i="31"/>
  <c r="H182" i="16"/>
  <c r="H186" i="17"/>
  <c r="C169" i="18"/>
  <c r="H186" i="6"/>
  <c r="H178" i="12"/>
  <c r="H251" i="11"/>
  <c r="H229" i="11"/>
  <c r="H227" i="15"/>
  <c r="H221" i="19"/>
  <c r="H251" i="22"/>
  <c r="H258" i="40"/>
  <c r="H255" i="40"/>
  <c r="D179" i="10"/>
  <c r="E169" i="18"/>
  <c r="F169" i="20"/>
  <c r="H248" i="22"/>
  <c r="H218" i="22"/>
  <c r="H219" i="37"/>
  <c r="G168" i="12"/>
  <c r="E168" i="12"/>
  <c r="F169" i="16"/>
  <c r="D169" i="16"/>
  <c r="H184" i="26"/>
  <c r="O27" i="49"/>
  <c r="C238" i="30"/>
  <c r="C238" i="33"/>
  <c r="C263" i="16"/>
  <c r="H251" i="21"/>
  <c r="C174" i="9"/>
  <c r="C263" i="21"/>
  <c r="H261" i="21"/>
  <c r="C238" i="16"/>
  <c r="H182" i="34"/>
  <c r="F173" i="12"/>
  <c r="G173" i="9"/>
  <c r="H255" i="14"/>
  <c r="H180" i="21"/>
  <c r="H178" i="23"/>
  <c r="G194" i="44"/>
  <c r="G263" i="21"/>
  <c r="AI21" i="49" s="1"/>
  <c r="H176" i="15"/>
  <c r="H260" i="37"/>
  <c r="H245" i="21"/>
  <c r="H171" i="25"/>
  <c r="H252" i="21"/>
  <c r="H174" i="33"/>
  <c r="H260" i="21"/>
  <c r="H247" i="21"/>
  <c r="H185" i="11"/>
  <c r="H186" i="30"/>
  <c r="H174" i="38"/>
  <c r="H172" i="12"/>
  <c r="H174" i="6"/>
  <c r="G206" i="44"/>
  <c r="G174" i="44"/>
  <c r="G175" i="44"/>
  <c r="G177" i="44"/>
  <c r="C192" i="44"/>
  <c r="C204" i="44"/>
  <c r="C198" i="44"/>
  <c r="C207" i="44"/>
  <c r="H136" i="31"/>
  <c r="E195" i="31" s="1"/>
  <c r="E270" i="31" s="1"/>
  <c r="E295" i="31" s="1"/>
  <c r="E345" i="31" s="1"/>
  <c r="E181" i="9"/>
  <c r="H136" i="27"/>
  <c r="D212" i="27" s="1"/>
  <c r="D287" i="27" s="1"/>
  <c r="D312" i="27" s="1"/>
  <c r="D362" i="27" s="1"/>
  <c r="E169" i="32"/>
  <c r="H256" i="14"/>
  <c r="H234" i="15"/>
  <c r="H228" i="15"/>
  <c r="H251" i="16"/>
  <c r="H247" i="16"/>
  <c r="H219" i="16"/>
  <c r="H233" i="18"/>
  <c r="H260" i="18"/>
  <c r="H222" i="40"/>
  <c r="H221" i="40"/>
  <c r="H244" i="40"/>
  <c r="H231" i="15"/>
  <c r="H226" i="20"/>
  <c r="H250" i="20"/>
  <c r="H259" i="22"/>
  <c r="H250" i="27"/>
  <c r="H138" i="32"/>
  <c r="H254" i="35"/>
  <c r="H224" i="31"/>
  <c r="H231" i="31"/>
  <c r="H232" i="32"/>
  <c r="H220" i="37"/>
  <c r="H234" i="37"/>
  <c r="H254" i="37"/>
  <c r="H255" i="37"/>
  <c r="H235" i="38"/>
  <c r="H250" i="40"/>
  <c r="H230" i="25"/>
  <c r="H173" i="28"/>
  <c r="H252" i="31"/>
  <c r="H245" i="31"/>
  <c r="H255" i="31"/>
  <c r="H254" i="31"/>
  <c r="H246" i="31"/>
  <c r="H180" i="41"/>
  <c r="H175" i="29"/>
  <c r="G196" i="44"/>
  <c r="H186" i="12"/>
  <c r="H235" i="11"/>
  <c r="H236" i="15"/>
  <c r="H258" i="16"/>
  <c r="H233" i="16"/>
  <c r="H232" i="16"/>
  <c r="H253" i="34"/>
  <c r="H225" i="37"/>
  <c r="H237" i="21"/>
  <c r="H228" i="29"/>
  <c r="H252" i="37"/>
  <c r="E169" i="39"/>
  <c r="E188" i="39" s="1"/>
  <c r="AN40" i="49" s="1"/>
  <c r="F169" i="19"/>
  <c r="H250" i="37"/>
  <c r="H180" i="33"/>
  <c r="H186" i="25"/>
  <c r="H138" i="35"/>
  <c r="H138" i="38"/>
  <c r="H236" i="40"/>
  <c r="H243" i="40"/>
  <c r="C263" i="30"/>
  <c r="H174" i="22"/>
  <c r="C263" i="33"/>
  <c r="D263" i="31"/>
  <c r="AF31" i="49" s="1"/>
  <c r="H170" i="24"/>
  <c r="H221" i="15"/>
  <c r="H176" i="12"/>
  <c r="H184" i="14"/>
  <c r="H262" i="16"/>
  <c r="H260" i="16"/>
  <c r="H184" i="27"/>
  <c r="H175" i="28"/>
  <c r="H179" i="33"/>
  <c r="H180" i="40"/>
  <c r="H261" i="11"/>
  <c r="G191" i="44"/>
  <c r="G201" i="44"/>
  <c r="G171" i="44"/>
  <c r="G169" i="44"/>
  <c r="G184" i="44"/>
  <c r="G176" i="44"/>
  <c r="G167" i="44"/>
  <c r="G190" i="44"/>
  <c r="H136" i="18"/>
  <c r="G203" i="18" s="1"/>
  <c r="G278" i="18" s="1"/>
  <c r="G303" i="18" s="1"/>
  <c r="G353" i="18" s="1"/>
  <c r="D173" i="12"/>
  <c r="D122" i="44" s="1"/>
  <c r="E173" i="12"/>
  <c r="F173" i="9"/>
  <c r="E173" i="9"/>
  <c r="H253" i="11"/>
  <c r="H222" i="12"/>
  <c r="H225" i="15"/>
  <c r="H245" i="16"/>
  <c r="H228" i="40"/>
  <c r="H254" i="20"/>
  <c r="H226" i="22"/>
  <c r="H258" i="35"/>
  <c r="H232" i="39"/>
  <c r="H183" i="25"/>
  <c r="D169" i="25"/>
  <c r="H182" i="23"/>
  <c r="H182" i="41"/>
  <c r="H176" i="27"/>
  <c r="H182" i="25"/>
  <c r="H178" i="25"/>
  <c r="H179" i="41"/>
  <c r="H177" i="27"/>
  <c r="H181" i="17"/>
  <c r="H225" i="34"/>
  <c r="H220" i="11"/>
  <c r="H222" i="32"/>
  <c r="H245" i="33"/>
  <c r="H250" i="34"/>
  <c r="H251" i="35"/>
  <c r="H255" i="38"/>
  <c r="H254" i="29"/>
  <c r="H236" i="37"/>
  <c r="H230" i="40"/>
  <c r="D171" i="10"/>
  <c r="D120" i="44" s="1"/>
  <c r="C171" i="10"/>
  <c r="C120" i="44" s="1"/>
  <c r="H257" i="22"/>
  <c r="H262" i="22"/>
  <c r="H221" i="22"/>
  <c r="D169" i="39"/>
  <c r="D188" i="39" s="1"/>
  <c r="AM40" i="49" s="1"/>
  <c r="G169" i="39"/>
  <c r="G188" i="39" s="1"/>
  <c r="AP40" i="49" s="1"/>
  <c r="C169" i="25"/>
  <c r="E169" i="11"/>
  <c r="G169" i="19"/>
  <c r="H256" i="40"/>
  <c r="H231" i="37"/>
  <c r="H262" i="40"/>
  <c r="H224" i="25"/>
  <c r="H183" i="15"/>
  <c r="H256" i="34"/>
  <c r="H232" i="18"/>
  <c r="H174" i="41"/>
  <c r="H185" i="41"/>
  <c r="C197" i="44"/>
  <c r="C176" i="44"/>
  <c r="H252" i="41"/>
  <c r="H258" i="41"/>
  <c r="C172" i="44"/>
  <c r="C190" i="44"/>
  <c r="C193" i="44"/>
  <c r="C200" i="44"/>
  <c r="C191" i="44"/>
  <c r="C165" i="44"/>
  <c r="C182" i="44"/>
  <c r="C169" i="15"/>
  <c r="G169" i="15"/>
  <c r="F169" i="15"/>
  <c r="E169" i="15"/>
  <c r="D169" i="15"/>
  <c r="D168" i="15"/>
  <c r="C168" i="15"/>
  <c r="G168" i="15"/>
  <c r="F168" i="15"/>
  <c r="E168" i="15"/>
  <c r="H179" i="38"/>
  <c r="H186" i="33"/>
  <c r="G182" i="10"/>
  <c r="H221" i="16"/>
  <c r="C202" i="44"/>
  <c r="C199" i="44"/>
  <c r="C208" i="44"/>
  <c r="C194" i="44"/>
  <c r="C203" i="44"/>
  <c r="C189" i="44"/>
  <c r="C205" i="44"/>
  <c r="C174" i="44"/>
  <c r="C171" i="44"/>
  <c r="C170" i="44"/>
  <c r="C183" i="44"/>
  <c r="H173" i="38"/>
  <c r="H184" i="38"/>
  <c r="H176" i="38"/>
  <c r="H177" i="37"/>
  <c r="H181" i="11"/>
  <c r="H256" i="11"/>
  <c r="D169" i="11"/>
  <c r="F169" i="11"/>
  <c r="H258" i="33"/>
  <c r="H228" i="23"/>
  <c r="H236" i="27"/>
  <c r="H261" i="38"/>
  <c r="F182" i="10"/>
  <c r="H223" i="21"/>
  <c r="H176" i="14"/>
  <c r="E169" i="38"/>
  <c r="H181" i="25"/>
  <c r="H261" i="40"/>
  <c r="H181" i="35"/>
  <c r="H257" i="11"/>
  <c r="E170" i="9"/>
  <c r="H181" i="18"/>
  <c r="H177" i="11"/>
  <c r="H187" i="38"/>
  <c r="H181" i="37"/>
  <c r="H180" i="29"/>
  <c r="H136" i="39"/>
  <c r="D205" i="39" s="1"/>
  <c r="D280" i="39" s="1"/>
  <c r="D305" i="39" s="1"/>
  <c r="D355" i="39" s="1"/>
  <c r="H136" i="40"/>
  <c r="E201" i="40" s="1"/>
  <c r="E276" i="40" s="1"/>
  <c r="E301" i="40" s="1"/>
  <c r="E351" i="40" s="1"/>
  <c r="H136" i="26"/>
  <c r="H136" i="22"/>
  <c r="C203" i="22" s="1"/>
  <c r="H138" i="21"/>
  <c r="H229" i="27"/>
  <c r="H260" i="33"/>
  <c r="H248" i="38"/>
  <c r="G263" i="31"/>
  <c r="AI31" i="49" s="1"/>
  <c r="G203" i="44"/>
  <c r="G200" i="44"/>
  <c r="G207" i="44"/>
  <c r="G198" i="44"/>
  <c r="G166" i="44"/>
  <c r="G173" i="44"/>
  <c r="G179" i="44"/>
  <c r="G178" i="44"/>
  <c r="G182" i="44"/>
  <c r="G165" i="44"/>
  <c r="G181" i="44"/>
  <c r="G170" i="44"/>
  <c r="G172" i="44"/>
  <c r="G183" i="44"/>
  <c r="G189" i="44"/>
  <c r="G197" i="44"/>
  <c r="G199" i="44"/>
  <c r="G202" i="44"/>
  <c r="H249" i="23"/>
  <c r="H229" i="23"/>
  <c r="H229" i="30"/>
  <c r="H250" i="38"/>
  <c r="H220" i="38"/>
  <c r="H237" i="41"/>
  <c r="H228" i="38"/>
  <c r="H175" i="31"/>
  <c r="H249" i="20"/>
  <c r="H221" i="27"/>
  <c r="H228" i="25"/>
  <c r="H259" i="40"/>
  <c r="H226" i="11"/>
  <c r="H230" i="21"/>
  <c r="H256" i="31"/>
  <c r="H235" i="24"/>
  <c r="H256" i="16"/>
  <c r="H248" i="11"/>
  <c r="H255" i="11"/>
  <c r="H230" i="22"/>
  <c r="H231" i="32"/>
  <c r="H224" i="20"/>
  <c r="H220" i="20"/>
  <c r="H255" i="26"/>
  <c r="H254" i="26"/>
  <c r="H235" i="26"/>
  <c r="H261" i="28"/>
  <c r="H257" i="28"/>
  <c r="H247" i="30"/>
  <c r="H219" i="21"/>
  <c r="H246" i="33"/>
  <c r="H246" i="30"/>
  <c r="H222" i="38"/>
  <c r="H222" i="25"/>
  <c r="H254" i="16"/>
  <c r="H224" i="19"/>
  <c r="H257" i="26"/>
  <c r="H261" i="30"/>
  <c r="H253" i="30"/>
  <c r="H252" i="35"/>
  <c r="H235" i="21"/>
  <c r="H232" i="25"/>
  <c r="H223" i="16"/>
  <c r="H230" i="35"/>
  <c r="H234" i="9"/>
  <c r="H227" i="16"/>
  <c r="H224" i="16"/>
  <c r="H248" i="34"/>
  <c r="H222" i="20"/>
  <c r="H229" i="21"/>
  <c r="H227" i="21"/>
  <c r="H231" i="21"/>
  <c r="H250" i="22"/>
  <c r="H258" i="23"/>
  <c r="H252" i="27"/>
  <c r="H259" i="38"/>
  <c r="H235" i="39"/>
  <c r="H246" i="20"/>
  <c r="H246" i="28"/>
  <c r="H257" i="29"/>
  <c r="H230" i="37"/>
  <c r="H245" i="37"/>
  <c r="H262" i="38"/>
  <c r="H229" i="41"/>
  <c r="H228" i="21"/>
  <c r="H261" i="37"/>
  <c r="H249" i="34"/>
  <c r="H246" i="34"/>
  <c r="H262" i="34"/>
  <c r="H228" i="39"/>
  <c r="C263" i="31"/>
  <c r="C263" i="17"/>
  <c r="H263" i="17" s="1"/>
  <c r="H221" i="33"/>
  <c r="D263" i="37"/>
  <c r="AF38" i="49" s="1"/>
  <c r="H248" i="16"/>
  <c r="H243" i="31"/>
  <c r="H234" i="35"/>
  <c r="H236" i="11"/>
  <c r="H230" i="12"/>
  <c r="H246" i="14"/>
  <c r="H260" i="14"/>
  <c r="H223" i="14"/>
  <c r="H220" i="16"/>
  <c r="H229" i="16"/>
  <c r="H222" i="24"/>
  <c r="H230" i="27"/>
  <c r="H230" i="28"/>
  <c r="H227" i="30"/>
  <c r="H257" i="33"/>
  <c r="H225" i="24"/>
  <c r="H223" i="41"/>
  <c r="H223" i="33"/>
  <c r="H246" i="37"/>
  <c r="H219" i="33"/>
  <c r="H179" i="14"/>
  <c r="H226" i="34"/>
  <c r="H234" i="34"/>
  <c r="H222" i="34"/>
  <c r="H227" i="33"/>
  <c r="H230" i="33"/>
  <c r="C238" i="37"/>
  <c r="H247" i="37"/>
  <c r="H246" i="16"/>
  <c r="H243" i="33"/>
  <c r="H184" i="20"/>
  <c r="H182" i="22"/>
  <c r="H258" i="19"/>
  <c r="H259" i="30"/>
  <c r="H245" i="30"/>
  <c r="H226" i="33"/>
  <c r="H184" i="22"/>
  <c r="H184" i="37"/>
  <c r="H220" i="33"/>
  <c r="H181" i="6"/>
  <c r="H254" i="40"/>
  <c r="H177" i="33"/>
  <c r="H249" i="32"/>
  <c r="H181" i="32"/>
  <c r="H184" i="23"/>
  <c r="H255" i="12"/>
  <c r="H248" i="33"/>
  <c r="H244" i="39"/>
  <c r="H171" i="33"/>
  <c r="H173" i="33"/>
  <c r="H175" i="33"/>
  <c r="H181" i="33"/>
  <c r="H187" i="33"/>
  <c r="H183" i="34"/>
  <c r="H173" i="35"/>
  <c r="H175" i="35"/>
  <c r="H179" i="35"/>
  <c r="H175" i="11"/>
  <c r="H179" i="39"/>
  <c r="H184" i="40"/>
  <c r="H173" i="25"/>
  <c r="H176" i="25"/>
  <c r="E169" i="25"/>
  <c r="D168" i="12"/>
  <c r="E169" i="19"/>
  <c r="C169" i="19"/>
  <c r="C182" i="10"/>
  <c r="E182" i="10"/>
  <c r="H178" i="39"/>
  <c r="H178" i="21"/>
  <c r="H177" i="31"/>
  <c r="H183" i="14"/>
  <c r="H176" i="18"/>
  <c r="H180" i="18"/>
  <c r="H177" i="25"/>
  <c r="H174" i="20"/>
  <c r="H260" i="12"/>
  <c r="H225" i="23"/>
  <c r="H245" i="26"/>
  <c r="H232" i="30"/>
  <c r="H246" i="12"/>
  <c r="H174" i="12"/>
  <c r="H182" i="12"/>
  <c r="H171" i="21"/>
  <c r="H186" i="29"/>
  <c r="H183" i="30"/>
  <c r="H184" i="31"/>
  <c r="H179" i="15"/>
  <c r="H173" i="14"/>
  <c r="H228" i="30"/>
  <c r="H184" i="25"/>
  <c r="H171" i="27"/>
  <c r="H186" i="41"/>
  <c r="H178" i="31"/>
  <c r="H186" i="31"/>
  <c r="H248" i="31"/>
  <c r="H253" i="31"/>
  <c r="H249" i="31"/>
  <c r="H261" i="31"/>
  <c r="H174" i="26"/>
  <c r="H187" i="29"/>
  <c r="H179" i="22"/>
  <c r="H176" i="26"/>
  <c r="H260" i="20"/>
  <c r="H172" i="24"/>
  <c r="O38" i="49"/>
  <c r="H185" i="34"/>
  <c r="H220" i="34"/>
  <c r="H183" i="35"/>
  <c r="H174" i="39"/>
  <c r="D113" i="44"/>
  <c r="F169" i="32"/>
  <c r="H187" i="32"/>
  <c r="H175" i="32"/>
  <c r="H180" i="26"/>
  <c r="H182" i="26"/>
  <c r="H185" i="33"/>
  <c r="H172" i="33"/>
  <c r="H39" i="49"/>
  <c r="H221" i="32"/>
  <c r="H224" i="33"/>
  <c r="H233" i="33"/>
  <c r="H246" i="35"/>
  <c r="H256" i="32"/>
  <c r="H177" i="41"/>
  <c r="H262" i="24"/>
  <c r="H218" i="30"/>
  <c r="H227" i="31"/>
  <c r="H222" i="33"/>
  <c r="H258" i="34"/>
  <c r="H244" i="34"/>
  <c r="H222" i="21"/>
  <c r="H233" i="21"/>
  <c r="H179" i="40"/>
  <c r="H178" i="28"/>
  <c r="H256" i="38"/>
  <c r="H185" i="25"/>
  <c r="H170" i="39"/>
  <c r="H175" i="38"/>
  <c r="H183" i="38"/>
  <c r="H185" i="38"/>
  <c r="H224" i="11"/>
  <c r="H180" i="6"/>
  <c r="H229" i="32"/>
  <c r="H174" i="19"/>
  <c r="H176" i="41"/>
  <c r="H237" i="37"/>
  <c r="H174" i="10"/>
  <c r="H172" i="17"/>
  <c r="H171" i="14"/>
  <c r="H181" i="14"/>
  <c r="H222" i="16"/>
  <c r="H233" i="30"/>
  <c r="H225" i="31"/>
  <c r="H244" i="32"/>
  <c r="H259" i="32"/>
  <c r="H234" i="32"/>
  <c r="H228" i="32"/>
  <c r="H251" i="33"/>
  <c r="H243" i="34"/>
  <c r="H256" i="41"/>
  <c r="H253" i="41"/>
  <c r="H257" i="38"/>
  <c r="H222" i="39"/>
  <c r="H173" i="23"/>
  <c r="H228" i="34"/>
  <c r="H259" i="12"/>
  <c r="H259" i="14"/>
  <c r="H231" i="14"/>
  <c r="H227" i="14"/>
  <c r="H222" i="14"/>
  <c r="H220" i="18"/>
  <c r="H237" i="34"/>
  <c r="H245" i="28"/>
  <c r="H252" i="28"/>
  <c r="H250" i="28"/>
  <c r="H248" i="30"/>
  <c r="H244" i="30"/>
  <c r="H253" i="16"/>
  <c r="H175" i="18"/>
  <c r="H177" i="18"/>
  <c r="H183" i="18"/>
  <c r="H245" i="20"/>
  <c r="H227" i="22"/>
  <c r="H186" i="23"/>
  <c r="H187" i="23"/>
  <c r="H226" i="26"/>
  <c r="H187" i="26"/>
  <c r="H182" i="27"/>
  <c r="H186" i="27"/>
  <c r="H187" i="27"/>
  <c r="H170" i="28"/>
  <c r="H172" i="28"/>
  <c r="H177" i="28"/>
  <c r="H185" i="28"/>
  <c r="H187" i="28"/>
  <c r="H181" i="29"/>
  <c r="H183" i="29"/>
  <c r="H252" i="30"/>
  <c r="H181" i="31"/>
  <c r="H177" i="34"/>
  <c r="H236" i="23"/>
  <c r="H181" i="23"/>
  <c r="H183" i="23"/>
  <c r="H172" i="27"/>
  <c r="H178" i="27"/>
  <c r="H180" i="27"/>
  <c r="H184" i="28"/>
  <c r="H179" i="29"/>
  <c r="H185" i="29"/>
  <c r="H183" i="31"/>
  <c r="H235" i="33"/>
  <c r="H180" i="12"/>
  <c r="H187" i="12"/>
  <c r="H174" i="24"/>
  <c r="H182" i="31"/>
  <c r="H183" i="22"/>
  <c r="H173" i="11"/>
  <c r="H246" i="29"/>
  <c r="H222" i="30"/>
  <c r="H254" i="30"/>
  <c r="H171" i="37"/>
  <c r="H186" i="38"/>
  <c r="H221" i="24"/>
  <c r="H262" i="26"/>
  <c r="H232" i="27"/>
  <c r="O36" i="49"/>
  <c r="J32" i="49"/>
  <c r="H136" i="32"/>
  <c r="D210" i="32" s="1"/>
  <c r="D285" i="32" s="1"/>
  <c r="D310" i="32" s="1"/>
  <c r="D360" i="32" s="1"/>
  <c r="J28" i="49"/>
  <c r="H136" i="28"/>
  <c r="F202" i="28" s="1"/>
  <c r="F277" i="28" s="1"/>
  <c r="F302" i="28" s="1"/>
  <c r="F352" i="28" s="1"/>
  <c r="K9" i="49"/>
  <c r="H136" i="10"/>
  <c r="F193" i="10" s="1"/>
  <c r="H218" i="32"/>
  <c r="D238" i="32"/>
  <c r="K34" i="49"/>
  <c r="H136" i="33"/>
  <c r="E206" i="33" s="1"/>
  <c r="E281" i="33" s="1"/>
  <c r="E306" i="33" s="1"/>
  <c r="E356" i="33" s="1"/>
  <c r="E113" i="44"/>
  <c r="H95" i="44"/>
  <c r="J24" i="49"/>
  <c r="H136" i="23"/>
  <c r="D194" i="23" s="1"/>
  <c r="K42" i="49"/>
  <c r="H136" i="41"/>
  <c r="D198" i="44"/>
  <c r="D194" i="44"/>
  <c r="K17" i="49"/>
  <c r="H136" i="19"/>
  <c r="F197" i="19" s="1"/>
  <c r="F272" i="19" s="1"/>
  <c r="F297" i="19" s="1"/>
  <c r="F347" i="19" s="1"/>
  <c r="G169" i="14"/>
  <c r="C169" i="14"/>
  <c r="C196" i="44"/>
  <c r="C206" i="44"/>
  <c r="C184" i="44"/>
  <c r="C179" i="44"/>
  <c r="C173" i="44"/>
  <c r="C168" i="44"/>
  <c r="C177" i="44"/>
  <c r="C180" i="44"/>
  <c r="C167" i="44"/>
  <c r="C169" i="44"/>
  <c r="C181" i="44"/>
  <c r="C175" i="44"/>
  <c r="C201" i="44"/>
  <c r="H243" i="37"/>
  <c r="C263" i="37"/>
  <c r="C175" i="10"/>
  <c r="C124" i="44" s="1"/>
  <c r="E175" i="10"/>
  <c r="E124" i="44" s="1"/>
  <c r="G175" i="10"/>
  <c r="G124" i="44" s="1"/>
  <c r="G177" i="10"/>
  <c r="F177" i="10"/>
  <c r="D177" i="10"/>
  <c r="E177" i="10"/>
  <c r="E179" i="10"/>
  <c r="E128" i="44" s="1"/>
  <c r="C179" i="10"/>
  <c r="G181" i="10"/>
  <c r="C181" i="10"/>
  <c r="E181" i="10"/>
  <c r="K11" i="49"/>
  <c r="H136" i="12"/>
  <c r="E208" i="12" s="1"/>
  <c r="E283" i="12" s="1"/>
  <c r="E308" i="12" s="1"/>
  <c r="E358" i="12" s="1"/>
  <c r="J13" i="49"/>
  <c r="H136" i="15"/>
  <c r="F170" i="9"/>
  <c r="D170" i="9"/>
  <c r="G170" i="9"/>
  <c r="D169" i="38"/>
  <c r="F169" i="38"/>
  <c r="G169" i="38"/>
  <c r="H187" i="41"/>
  <c r="H259" i="33"/>
  <c r="F263" i="31"/>
  <c r="AH31" i="49" s="1"/>
  <c r="H260" i="31"/>
  <c r="H172" i="26"/>
  <c r="H228" i="33"/>
  <c r="H261" i="34"/>
  <c r="H187" i="18"/>
  <c r="H183" i="21"/>
  <c r="H173" i="24"/>
  <c r="H183" i="28"/>
  <c r="H225" i="30"/>
  <c r="H183" i="33"/>
  <c r="H171" i="28"/>
  <c r="H171" i="30"/>
  <c r="H175" i="30"/>
  <c r="H179" i="31"/>
  <c r="H183" i="32"/>
  <c r="H244" i="33"/>
  <c r="H180" i="16"/>
  <c r="H178" i="22"/>
  <c r="H186" i="24"/>
  <c r="H170" i="30"/>
  <c r="H175" i="34"/>
  <c r="H257" i="12"/>
  <c r="H250" i="25"/>
  <c r="H234" i="25"/>
  <c r="H250" i="26"/>
  <c r="H249" i="26"/>
  <c r="H227" i="26"/>
  <c r="H136" i="24"/>
  <c r="F205" i="24" s="1"/>
  <c r="F280" i="24" s="1"/>
  <c r="F305" i="24" s="1"/>
  <c r="F355" i="24" s="1"/>
  <c r="H136" i="34"/>
  <c r="D201" i="34" s="1"/>
  <c r="D276" i="34" s="1"/>
  <c r="D301" i="34" s="1"/>
  <c r="H187" i="14"/>
  <c r="H227" i="34"/>
  <c r="H178" i="34"/>
  <c r="H223" i="11"/>
  <c r="H226" i="12"/>
  <c r="H232" i="12"/>
  <c r="H228" i="12"/>
  <c r="F238" i="12"/>
  <c r="AA11" i="49" s="1"/>
  <c r="G263" i="16"/>
  <c r="AI14" i="49" s="1"/>
  <c r="H250" i="16"/>
  <c r="H255" i="16"/>
  <c r="H236" i="16"/>
  <c r="H231" i="16"/>
  <c r="H237" i="16"/>
  <c r="H246" i="18"/>
  <c r="H227" i="19"/>
  <c r="H230" i="19"/>
  <c r="H254" i="23"/>
  <c r="H246" i="23"/>
  <c r="H252" i="23"/>
  <c r="H257" i="23"/>
  <c r="H246" i="24"/>
  <c r="H260" i="26"/>
  <c r="H224" i="26"/>
  <c r="H229" i="26"/>
  <c r="H222" i="26"/>
  <c r="H220" i="26"/>
  <c r="H228" i="26"/>
  <c r="H220" i="27"/>
  <c r="H223" i="27"/>
  <c r="H256" i="27"/>
  <c r="H249" i="27"/>
  <c r="H247" i="28"/>
  <c r="H251" i="28"/>
  <c r="H222" i="28"/>
  <c r="H234" i="29"/>
  <c r="H260" i="30"/>
  <c r="H262" i="30"/>
  <c r="H234" i="30"/>
  <c r="H226" i="30"/>
  <c r="H219" i="31"/>
  <c r="H234" i="31"/>
  <c r="D238" i="31"/>
  <c r="Y31" i="49" s="1"/>
  <c r="H255" i="32"/>
  <c r="H247" i="32"/>
  <c r="H262" i="32"/>
  <c r="H220" i="32"/>
  <c r="H236" i="32"/>
  <c r="H225" i="33"/>
  <c r="H232" i="33"/>
  <c r="H250" i="23"/>
  <c r="D238" i="37"/>
  <c r="Y38" i="49" s="1"/>
  <c r="H258" i="38"/>
  <c r="H233" i="38"/>
  <c r="H138" i="34"/>
  <c r="J163" i="34" s="1"/>
  <c r="H173" i="30"/>
  <c r="H180" i="30"/>
  <c r="H180" i="28"/>
  <c r="H176" i="22"/>
  <c r="H186" i="22"/>
  <c r="H170" i="23"/>
  <c r="H136" i="11"/>
  <c r="D206" i="11" s="1"/>
  <c r="D281" i="11" s="1"/>
  <c r="D306" i="11" s="1"/>
  <c r="H175" i="14"/>
  <c r="H219" i="34"/>
  <c r="H222" i="35"/>
  <c r="H224" i="9"/>
  <c r="H234" i="16"/>
  <c r="H256" i="20"/>
  <c r="H220" i="24"/>
  <c r="H244" i="24"/>
  <c r="H248" i="24"/>
  <c r="H221" i="37"/>
  <c r="H183" i="37"/>
  <c r="H172" i="38"/>
  <c r="H171" i="39"/>
  <c r="H232" i="11"/>
  <c r="H234" i="11"/>
  <c r="H232" i="22"/>
  <c r="H227" i="23"/>
  <c r="H223" i="23"/>
  <c r="G263" i="11"/>
  <c r="AI10" i="49" s="1"/>
  <c r="H233" i="40"/>
  <c r="H245" i="24"/>
  <c r="H233" i="26"/>
  <c r="H180" i="31"/>
  <c r="H64" i="44"/>
  <c r="H230" i="34"/>
  <c r="H236" i="34"/>
  <c r="H219" i="35"/>
  <c r="H223" i="35"/>
  <c r="H232" i="35"/>
  <c r="H231" i="35"/>
  <c r="H233" i="35"/>
  <c r="H229" i="35"/>
  <c r="H179" i="37"/>
  <c r="H231" i="9"/>
  <c r="H227" i="9"/>
  <c r="H233" i="9"/>
  <c r="H232" i="10"/>
  <c r="H230" i="10"/>
  <c r="H223" i="10"/>
  <c r="H245" i="11"/>
  <c r="D263" i="11"/>
  <c r="AF10" i="49" s="1"/>
  <c r="H260" i="11"/>
  <c r="H258" i="11"/>
  <c r="H249" i="11"/>
  <c r="H221" i="11"/>
  <c r="H237" i="11"/>
  <c r="H225" i="12"/>
  <c r="H223" i="12"/>
  <c r="H229" i="12"/>
  <c r="H227" i="12"/>
  <c r="H237" i="12"/>
  <c r="H220" i="12"/>
  <c r="H248" i="12"/>
  <c r="H253" i="12"/>
  <c r="H244" i="12"/>
  <c r="H256" i="12"/>
  <c r="H250" i="12"/>
  <c r="H252" i="12"/>
  <c r="H249" i="12"/>
  <c r="H245" i="12"/>
  <c r="G263" i="14"/>
  <c r="AI12" i="49" s="1"/>
  <c r="H252" i="14"/>
  <c r="H253" i="14"/>
  <c r="H229" i="14"/>
  <c r="H228" i="14"/>
  <c r="H229" i="15"/>
  <c r="H223" i="15"/>
  <c r="H244" i="16"/>
  <c r="H249" i="16"/>
  <c r="H252" i="16"/>
  <c r="H228" i="16"/>
  <c r="H235" i="16"/>
  <c r="H230" i="16"/>
  <c r="E263" i="18"/>
  <c r="AG16" i="49" s="1"/>
  <c r="H257" i="18"/>
  <c r="H245" i="19"/>
  <c r="H233" i="19"/>
  <c r="H175" i="23"/>
  <c r="H232" i="40"/>
  <c r="H237" i="40"/>
  <c r="H223" i="40"/>
  <c r="H224" i="40"/>
  <c r="H220" i="40"/>
  <c r="G263" i="40"/>
  <c r="AI41" i="49" s="1"/>
  <c r="H225" i="20"/>
  <c r="H221" i="20"/>
  <c r="H227" i="20"/>
  <c r="H253" i="20"/>
  <c r="H257" i="20"/>
  <c r="H262" i="20"/>
  <c r="H248" i="20"/>
  <c r="H252" i="20"/>
  <c r="H234" i="21"/>
  <c r="H237" i="22"/>
  <c r="H260" i="22"/>
  <c r="H245" i="22"/>
  <c r="H261" i="23"/>
  <c r="H248" i="23"/>
  <c r="H255" i="23"/>
  <c r="H247" i="23"/>
  <c r="H260" i="23"/>
  <c r="H253" i="23"/>
  <c r="H251" i="23"/>
  <c r="H256" i="23"/>
  <c r="H232" i="23"/>
  <c r="H237" i="23"/>
  <c r="H230" i="23"/>
  <c r="H233" i="23"/>
  <c r="H226" i="23"/>
  <c r="H231" i="23"/>
  <c r="H229" i="24"/>
  <c r="H233" i="24"/>
  <c r="H253" i="24"/>
  <c r="H252" i="24"/>
  <c r="H246" i="26"/>
  <c r="H252" i="26"/>
  <c r="H258" i="26"/>
  <c r="H219" i="26"/>
  <c r="H221" i="26"/>
  <c r="H219" i="27"/>
  <c r="H225" i="27"/>
  <c r="G238" i="27"/>
  <c r="AB27" i="49" s="1"/>
  <c r="H233" i="27"/>
  <c r="H228" i="27"/>
  <c r="H227" i="27"/>
  <c r="H257" i="27"/>
  <c r="H247" i="27"/>
  <c r="H255" i="27"/>
  <c r="H244" i="27"/>
  <c r="H262" i="27"/>
  <c r="H251" i="27"/>
  <c r="D263" i="28"/>
  <c r="AF28" i="49" s="1"/>
  <c r="F238" i="28"/>
  <c r="AA28" i="49" s="1"/>
  <c r="E238" i="29"/>
  <c r="Z29" i="49" s="1"/>
  <c r="G238" i="29"/>
  <c r="AB29" i="49" s="1"/>
  <c r="H231" i="29"/>
  <c r="D238" i="29"/>
  <c r="Y29" i="49" s="1"/>
  <c r="H221" i="29"/>
  <c r="H233" i="29"/>
  <c r="H251" i="30"/>
  <c r="H250" i="30"/>
  <c r="H258" i="30"/>
  <c r="H256" i="30"/>
  <c r="H237" i="30"/>
  <c r="H230" i="30"/>
  <c r="H235" i="30"/>
  <c r="H221" i="30"/>
  <c r="H253" i="32"/>
  <c r="H224" i="32"/>
  <c r="H231" i="33"/>
  <c r="H229" i="33"/>
  <c r="H237" i="33"/>
  <c r="H247" i="33"/>
  <c r="H262" i="33"/>
  <c r="C263" i="34"/>
  <c r="AE35" i="49" s="1"/>
  <c r="H251" i="34"/>
  <c r="H259" i="34"/>
  <c r="H247" i="34"/>
  <c r="H255" i="34"/>
  <c r="H260" i="34"/>
  <c r="G263" i="34"/>
  <c r="AI35" i="49" s="1"/>
  <c r="H252" i="34"/>
  <c r="H169" i="6"/>
  <c r="H226" i="21"/>
  <c r="H245" i="23"/>
  <c r="H250" i="24"/>
  <c r="H261" i="33"/>
  <c r="H223" i="38"/>
  <c r="H237" i="38"/>
  <c r="H224" i="39"/>
  <c r="H246" i="39"/>
  <c r="H257" i="39"/>
  <c r="H248" i="40"/>
  <c r="H245" i="40"/>
  <c r="H222" i="41"/>
  <c r="H262" i="25"/>
  <c r="G238" i="25"/>
  <c r="AB20" i="49" s="1"/>
  <c r="H231" i="25"/>
  <c r="G263" i="25"/>
  <c r="AI20" i="49" s="1"/>
  <c r="H232" i="41"/>
  <c r="H233" i="41"/>
  <c r="H258" i="25"/>
  <c r="H174" i="27"/>
  <c r="H256" i="37"/>
  <c r="H182" i="30"/>
  <c r="H179" i="28"/>
  <c r="H182" i="32"/>
  <c r="H179" i="32"/>
  <c r="H181" i="38"/>
  <c r="H180" i="38"/>
  <c r="H187" i="30"/>
  <c r="H180" i="25"/>
  <c r="H187" i="31"/>
  <c r="H182" i="39"/>
  <c r="H225" i="11"/>
  <c r="H138" i="16"/>
  <c r="H249" i="18"/>
  <c r="H262" i="19"/>
  <c r="H252" i="19"/>
  <c r="H261" i="19"/>
  <c r="H219" i="19"/>
  <c r="H222" i="19"/>
  <c r="H258" i="20"/>
  <c r="H185" i="22"/>
  <c r="H224" i="24"/>
  <c r="H245" i="27"/>
  <c r="H258" i="27"/>
  <c r="H259" i="27"/>
  <c r="H246" i="27"/>
  <c r="H233" i="28"/>
  <c r="H225" i="29"/>
  <c r="H262" i="29"/>
  <c r="H257" i="30"/>
  <c r="H255" i="30"/>
  <c r="H236" i="30"/>
  <c r="H231" i="30"/>
  <c r="H221" i="31"/>
  <c r="H226" i="31"/>
  <c r="H236" i="33"/>
  <c r="H256" i="33"/>
  <c r="H252" i="33"/>
  <c r="H257" i="41"/>
  <c r="H244" i="38"/>
  <c r="H221" i="38"/>
  <c r="H220" i="39"/>
  <c r="H236" i="39"/>
  <c r="H231" i="39"/>
  <c r="H245" i="25"/>
  <c r="H257" i="9"/>
  <c r="H258" i="9"/>
  <c r="H261" i="9"/>
  <c r="G238" i="11"/>
  <c r="AB10" i="49" s="1"/>
  <c r="H220" i="15"/>
  <c r="H171" i="15"/>
  <c r="H173" i="31"/>
  <c r="H184" i="32"/>
  <c r="H177" i="39"/>
  <c r="H171" i="40"/>
  <c r="H172" i="40"/>
  <c r="H186" i="40"/>
  <c r="H235" i="25"/>
  <c r="H226" i="25"/>
  <c r="H174" i="25"/>
  <c r="H220" i="6"/>
  <c r="H227" i="6"/>
  <c r="H253" i="6"/>
  <c r="H251" i="6"/>
  <c r="F263" i="6"/>
  <c r="AH7" i="49" s="1"/>
  <c r="H259" i="6"/>
  <c r="H252" i="10"/>
  <c r="H261" i="10"/>
  <c r="H249" i="10"/>
  <c r="H256" i="10"/>
  <c r="H244" i="10"/>
  <c r="H233" i="14"/>
  <c r="H180" i="14"/>
  <c r="H182" i="14"/>
  <c r="H172" i="16"/>
  <c r="H186" i="16"/>
  <c r="H253" i="19"/>
  <c r="H172" i="19"/>
  <c r="H171" i="17"/>
  <c r="H174" i="21"/>
  <c r="H181" i="22"/>
  <c r="H177" i="23"/>
  <c r="H179" i="23"/>
  <c r="H138" i="24"/>
  <c r="H228" i="24"/>
  <c r="H179" i="24"/>
  <c r="H138" i="27"/>
  <c r="H186" i="28"/>
  <c r="H172" i="29"/>
  <c r="H184" i="30"/>
  <c r="H220" i="31"/>
  <c r="H226" i="32"/>
  <c r="H230" i="32"/>
  <c r="H172" i="34"/>
  <c r="H219" i="25"/>
  <c r="H183" i="16"/>
  <c r="H185" i="16"/>
  <c r="H177" i="16"/>
  <c r="H186" i="20"/>
  <c r="H178" i="20"/>
  <c r="H170" i="37"/>
  <c r="H172" i="39"/>
  <c r="O35" i="49"/>
  <c r="O41" i="49"/>
  <c r="O39" i="49"/>
  <c r="O26" i="49"/>
  <c r="O16" i="49"/>
  <c r="O15" i="49"/>
  <c r="O10" i="49"/>
  <c r="G37" i="49"/>
  <c r="C43" i="49"/>
  <c r="O31" i="49"/>
  <c r="O14" i="49"/>
  <c r="O12" i="49"/>
  <c r="O25" i="49"/>
  <c r="O8" i="49"/>
  <c r="O40" i="49"/>
  <c r="O22" i="49"/>
  <c r="D43" i="49"/>
  <c r="H218" i="34"/>
  <c r="C238" i="34"/>
  <c r="X35" i="49" s="1"/>
  <c r="F201" i="44"/>
  <c r="F198" i="44"/>
  <c r="F199" i="44"/>
  <c r="F204" i="44"/>
  <c r="F197" i="44"/>
  <c r="F202" i="44"/>
  <c r="F190" i="44"/>
  <c r="F195" i="44"/>
  <c r="F200" i="44"/>
  <c r="F177" i="44"/>
  <c r="F166" i="44"/>
  <c r="F175" i="44"/>
  <c r="F173" i="44"/>
  <c r="F168" i="44"/>
  <c r="F184" i="44"/>
  <c r="F182" i="44"/>
  <c r="F183" i="44"/>
  <c r="F172" i="44"/>
  <c r="F181" i="44"/>
  <c r="F179" i="44"/>
  <c r="F165" i="44"/>
  <c r="F178" i="44"/>
  <c r="F169" i="44"/>
  <c r="F167" i="44"/>
  <c r="F170" i="44"/>
  <c r="F171" i="44"/>
  <c r="F180" i="44"/>
  <c r="F176" i="44"/>
  <c r="F208" i="44"/>
  <c r="F192" i="44"/>
  <c r="F194" i="44"/>
  <c r="F207" i="44"/>
  <c r="F206" i="44"/>
  <c r="G182" i="9"/>
  <c r="E182" i="9"/>
  <c r="F182" i="9"/>
  <c r="D182" i="9"/>
  <c r="C182" i="9"/>
  <c r="E200" i="44"/>
  <c r="E198" i="44"/>
  <c r="E197" i="44"/>
  <c r="E195" i="44"/>
  <c r="E204" i="44"/>
  <c r="E202" i="44"/>
  <c r="E199" i="44"/>
  <c r="E206" i="44"/>
  <c r="E193" i="44"/>
  <c r="E203" i="44"/>
  <c r="E190" i="44"/>
  <c r="E181" i="44"/>
  <c r="E169" i="44"/>
  <c r="E184" i="44"/>
  <c r="E179" i="44"/>
  <c r="E176" i="44"/>
  <c r="E174" i="44"/>
  <c r="E167" i="44"/>
  <c r="E173" i="44"/>
  <c r="E183" i="44"/>
  <c r="E166" i="44"/>
  <c r="E177" i="44"/>
  <c r="E207" i="44"/>
  <c r="E170" i="44"/>
  <c r="E180" i="44"/>
  <c r="E178" i="44"/>
  <c r="E171" i="44"/>
  <c r="E182" i="44"/>
  <c r="E172" i="44"/>
  <c r="E168" i="44"/>
  <c r="E175" i="44"/>
  <c r="E165" i="44"/>
  <c r="E196" i="44"/>
  <c r="E208" i="44"/>
  <c r="E192" i="44"/>
  <c r="E191" i="44"/>
  <c r="C183" i="10"/>
  <c r="F183" i="10"/>
  <c r="E183" i="10"/>
  <c r="G183" i="10"/>
  <c r="D183" i="10"/>
  <c r="H243" i="11"/>
  <c r="C263" i="11"/>
  <c r="H219" i="11"/>
  <c r="C238" i="11"/>
  <c r="H219" i="12"/>
  <c r="C238" i="12"/>
  <c r="D263" i="16"/>
  <c r="AF14" i="49" s="1"/>
  <c r="H243" i="16"/>
  <c r="H218" i="18"/>
  <c r="C238" i="18"/>
  <c r="E168" i="18"/>
  <c r="F168" i="18"/>
  <c r="F188" i="18" s="1"/>
  <c r="AO16" i="49" s="1"/>
  <c r="G168" i="18"/>
  <c r="D168" i="18"/>
  <c r="C168" i="18"/>
  <c r="C238" i="19"/>
  <c r="H218" i="19"/>
  <c r="G238" i="40"/>
  <c r="AB41" i="49" s="1"/>
  <c r="H218" i="40"/>
  <c r="H244" i="20"/>
  <c r="C263" i="20"/>
  <c r="D238" i="21"/>
  <c r="Y21" i="49" s="1"/>
  <c r="H218" i="21"/>
  <c r="H219" i="22"/>
  <c r="C238" i="22"/>
  <c r="H244" i="26"/>
  <c r="C263" i="26"/>
  <c r="H218" i="26"/>
  <c r="C238" i="26"/>
  <c r="G263" i="27"/>
  <c r="AI27" i="49" s="1"/>
  <c r="H243" i="27"/>
  <c r="F168" i="27"/>
  <c r="E168" i="27"/>
  <c r="C168" i="27"/>
  <c r="G168" i="27"/>
  <c r="D168" i="27"/>
  <c r="F168" i="28"/>
  <c r="G168" i="28"/>
  <c r="C168" i="28"/>
  <c r="D168" i="28"/>
  <c r="E168" i="28"/>
  <c r="H256" i="29"/>
  <c r="H251" i="29"/>
  <c r="E263" i="29"/>
  <c r="AG29" i="49" s="1"/>
  <c r="G169" i="37"/>
  <c r="F169" i="37"/>
  <c r="C169" i="37"/>
  <c r="E169" i="37"/>
  <c r="D169" i="37"/>
  <c r="H243" i="39"/>
  <c r="C263" i="39"/>
  <c r="H243" i="25"/>
  <c r="C263" i="25"/>
  <c r="D168" i="35"/>
  <c r="D188" i="35" s="1"/>
  <c r="AM36" i="49" s="1"/>
  <c r="E168" i="35"/>
  <c r="E188" i="35" s="1"/>
  <c r="AN36" i="49" s="1"/>
  <c r="G168" i="35"/>
  <c r="G188" i="35" s="1"/>
  <c r="AP36" i="49" s="1"/>
  <c r="F168" i="35"/>
  <c r="F188" i="35" s="1"/>
  <c r="AO36" i="49" s="1"/>
  <c r="H31" i="49"/>
  <c r="G31" i="49"/>
  <c r="C238" i="9"/>
  <c r="H218" i="9"/>
  <c r="C180" i="9"/>
  <c r="F180" i="9"/>
  <c r="E180" i="9"/>
  <c r="D180" i="9"/>
  <c r="G180" i="9"/>
  <c r="E168" i="10"/>
  <c r="G168" i="10"/>
  <c r="D168" i="10"/>
  <c r="C168" i="10"/>
  <c r="F168" i="10"/>
  <c r="H243" i="14"/>
  <c r="C263" i="14"/>
  <c r="H244" i="18"/>
  <c r="C263" i="18"/>
  <c r="D263" i="18"/>
  <c r="AF16" i="49" s="1"/>
  <c r="H243" i="18"/>
  <c r="F169" i="34"/>
  <c r="G169" i="34"/>
  <c r="D169" i="34"/>
  <c r="E169" i="34"/>
  <c r="C169" i="34"/>
  <c r="H218" i="28"/>
  <c r="C238" i="28"/>
  <c r="H247" i="29"/>
  <c r="E168" i="33"/>
  <c r="F168" i="33"/>
  <c r="C168" i="33"/>
  <c r="D168" i="33"/>
  <c r="G168" i="33"/>
  <c r="D189" i="44"/>
  <c r="D196" i="44"/>
  <c r="D197" i="44"/>
  <c r="D202" i="44"/>
  <c r="D203" i="44"/>
  <c r="D200" i="44"/>
  <c r="D192" i="44"/>
  <c r="D207" i="44"/>
  <c r="D206" i="44"/>
  <c r="D201" i="44"/>
  <c r="D169" i="44"/>
  <c r="D166" i="44"/>
  <c r="D178" i="44"/>
  <c r="D180" i="44"/>
  <c r="D184" i="44"/>
  <c r="D167" i="44"/>
  <c r="D173" i="44"/>
  <c r="D182" i="44"/>
  <c r="D170" i="44"/>
  <c r="D179" i="44"/>
  <c r="D176" i="44"/>
  <c r="D165" i="44"/>
  <c r="D181" i="44"/>
  <c r="D171" i="44"/>
  <c r="D174" i="44"/>
  <c r="D172" i="44"/>
  <c r="D183" i="44"/>
  <c r="D168" i="44"/>
  <c r="D177" i="44"/>
  <c r="D175" i="44"/>
  <c r="D193" i="44"/>
  <c r="D199" i="44"/>
  <c r="D190" i="44"/>
  <c r="D191" i="44"/>
  <c r="D205" i="44"/>
  <c r="D204" i="44"/>
  <c r="G178" i="9"/>
  <c r="D178" i="9"/>
  <c r="F178" i="9"/>
  <c r="C178" i="9"/>
  <c r="E178" i="9"/>
  <c r="E186" i="10"/>
  <c r="F186" i="10"/>
  <c r="G186" i="10"/>
  <c r="D186" i="10"/>
  <c r="C186" i="10"/>
  <c r="D238" i="11"/>
  <c r="Y10" i="49" s="1"/>
  <c r="H218" i="11"/>
  <c r="G238" i="12"/>
  <c r="AB11" i="49" s="1"/>
  <c r="H218" i="12"/>
  <c r="C263" i="12"/>
  <c r="H243" i="12"/>
  <c r="H218" i="14"/>
  <c r="C238" i="14"/>
  <c r="H218" i="15"/>
  <c r="C238" i="15"/>
  <c r="H243" i="35"/>
  <c r="C263" i="35"/>
  <c r="D263" i="20"/>
  <c r="AF18" i="49" s="1"/>
  <c r="H243" i="20"/>
  <c r="H177" i="29"/>
  <c r="H38" i="49"/>
  <c r="G38" i="49"/>
  <c r="E169" i="27"/>
  <c r="F169" i="27"/>
  <c r="G169" i="27"/>
  <c r="C169" i="27"/>
  <c r="D169" i="27"/>
  <c r="C195" i="44"/>
  <c r="H40" i="44"/>
  <c r="C169" i="40"/>
  <c r="G169" i="40"/>
  <c r="F169" i="40"/>
  <c r="E169" i="40"/>
  <c r="D169" i="40"/>
  <c r="H224" i="34"/>
  <c r="H229" i="34"/>
  <c r="G238" i="35"/>
  <c r="AB36" i="49" s="1"/>
  <c r="D238" i="9"/>
  <c r="Y8" i="49" s="1"/>
  <c r="H225" i="9"/>
  <c r="H224" i="10"/>
  <c r="H237" i="10"/>
  <c r="H227" i="10"/>
  <c r="H226" i="10"/>
  <c r="H233" i="11"/>
  <c r="H221" i="12"/>
  <c r="H247" i="12"/>
  <c r="D263" i="14"/>
  <c r="AF12" i="49" s="1"/>
  <c r="G238" i="14"/>
  <c r="AB12" i="49" s="1"/>
  <c r="H235" i="14"/>
  <c r="D238" i="15"/>
  <c r="Y13" i="49" s="1"/>
  <c r="G238" i="16"/>
  <c r="AB14" i="49" s="1"/>
  <c r="H225" i="18"/>
  <c r="H228" i="18"/>
  <c r="H245" i="18"/>
  <c r="H249" i="19"/>
  <c r="H260" i="19"/>
  <c r="D238" i="19"/>
  <c r="Y17" i="49" s="1"/>
  <c r="G238" i="19"/>
  <c r="AB17" i="49" s="1"/>
  <c r="H231" i="40"/>
  <c r="G238" i="34"/>
  <c r="AB35" i="49" s="1"/>
  <c r="F263" i="20"/>
  <c r="AH18" i="49" s="1"/>
  <c r="H236" i="21"/>
  <c r="G238" i="21"/>
  <c r="AB21" i="49" s="1"/>
  <c r="G263" i="23"/>
  <c r="AI24" i="49" s="1"/>
  <c r="G238" i="23"/>
  <c r="AB24" i="49" s="1"/>
  <c r="H258" i="24"/>
  <c r="H236" i="26"/>
  <c r="H234" i="26"/>
  <c r="H225" i="26"/>
  <c r="H230" i="26"/>
  <c r="H255" i="28"/>
  <c r="H244" i="28"/>
  <c r="H223" i="28"/>
  <c r="H224" i="28"/>
  <c r="H225" i="28"/>
  <c r="F238" i="29"/>
  <c r="AA29" i="49" s="1"/>
  <c r="H226" i="29"/>
  <c r="H245" i="32"/>
  <c r="H225" i="32"/>
  <c r="C238" i="32"/>
  <c r="X32" i="49" s="1"/>
  <c r="H224" i="23"/>
  <c r="D238" i="23"/>
  <c r="Y24" i="49" s="1"/>
  <c r="D263" i="24"/>
  <c r="AF26" i="49" s="1"/>
  <c r="G263" i="32"/>
  <c r="AI32" i="49" s="1"/>
  <c r="F238" i="41"/>
  <c r="AA42" i="49" s="1"/>
  <c r="H229" i="25"/>
  <c r="D263" i="25"/>
  <c r="AF20" i="49" s="1"/>
  <c r="H251" i="39"/>
  <c r="H223" i="39"/>
  <c r="H223" i="32"/>
  <c r="F189" i="44"/>
  <c r="F196" i="44"/>
  <c r="E189" i="44"/>
  <c r="E194" i="44"/>
  <c r="H182" i="33"/>
  <c r="H232" i="34"/>
  <c r="H220" i="35"/>
  <c r="H224" i="35"/>
  <c r="H221" i="35"/>
  <c r="H222" i="9"/>
  <c r="H223" i="9"/>
  <c r="H228" i="9"/>
  <c r="H219" i="9"/>
  <c r="H221" i="10"/>
  <c r="H219" i="10"/>
  <c r="E238" i="10"/>
  <c r="Z9" i="49" s="1"/>
  <c r="H236" i="12"/>
  <c r="G263" i="12"/>
  <c r="AI11" i="49" s="1"/>
  <c r="H254" i="14"/>
  <c r="H257" i="14"/>
  <c r="H251" i="14"/>
  <c r="H220" i="14"/>
  <c r="H236" i="14"/>
  <c r="H230" i="14"/>
  <c r="F238" i="16"/>
  <c r="AA14" i="49" s="1"/>
  <c r="H221" i="18"/>
  <c r="D238" i="18"/>
  <c r="Y16" i="49" s="1"/>
  <c r="H230" i="18"/>
  <c r="H258" i="18"/>
  <c r="H262" i="18"/>
  <c r="H251" i="19"/>
  <c r="H255" i="19"/>
  <c r="H222" i="23"/>
  <c r="D238" i="26"/>
  <c r="Y25" i="49" s="1"/>
  <c r="H253" i="28"/>
  <c r="H220" i="28"/>
  <c r="H226" i="28"/>
  <c r="H252" i="29"/>
  <c r="G238" i="31"/>
  <c r="AB31" i="49" s="1"/>
  <c r="H232" i="31"/>
  <c r="H257" i="32"/>
  <c r="D263" i="32"/>
  <c r="AF32" i="49" s="1"/>
  <c r="H255" i="33"/>
  <c r="H136" i="21"/>
  <c r="C210" i="21" s="1"/>
  <c r="H136" i="25"/>
  <c r="E193" i="25" s="1"/>
  <c r="D169" i="14"/>
  <c r="E169" i="14"/>
  <c r="H136" i="38"/>
  <c r="E197" i="38" s="1"/>
  <c r="E272" i="38" s="1"/>
  <c r="E297" i="38" s="1"/>
  <c r="E347" i="38" s="1"/>
  <c r="H184" i="16"/>
  <c r="H181" i="30"/>
  <c r="H169" i="35"/>
  <c r="H187" i="19"/>
  <c r="H227" i="37"/>
  <c r="H178" i="29"/>
  <c r="H168" i="39"/>
  <c r="H179" i="19"/>
  <c r="H184" i="24"/>
  <c r="H170" i="41"/>
  <c r="D238" i="34"/>
  <c r="Y35" i="49" s="1"/>
  <c r="H236" i="35"/>
  <c r="H237" i="35"/>
  <c r="D238" i="35"/>
  <c r="Y36" i="49" s="1"/>
  <c r="G238" i="9"/>
  <c r="AB8" i="49" s="1"/>
  <c r="H229" i="9"/>
  <c r="H232" i="9"/>
  <c r="H233" i="10"/>
  <c r="D238" i="10"/>
  <c r="Y9" i="49" s="1"/>
  <c r="H231" i="10"/>
  <c r="H236" i="10"/>
  <c r="H234" i="10"/>
  <c r="H254" i="11"/>
  <c r="H250" i="11"/>
  <c r="H252" i="11"/>
  <c r="H224" i="12"/>
  <c r="H235" i="12"/>
  <c r="H254" i="12"/>
  <c r="F263" i="12"/>
  <c r="AH11" i="49" s="1"/>
  <c r="H261" i="12"/>
  <c r="D263" i="12"/>
  <c r="AF11" i="49" s="1"/>
  <c r="H249" i="14"/>
  <c r="H250" i="14"/>
  <c r="H225" i="14"/>
  <c r="H224" i="14"/>
  <c r="H232" i="14"/>
  <c r="H233" i="15"/>
  <c r="H182" i="15"/>
  <c r="H257" i="16"/>
  <c r="H226" i="16"/>
  <c r="D263" i="19"/>
  <c r="AF17" i="49" s="1"/>
  <c r="H250" i="18"/>
  <c r="H220" i="19"/>
  <c r="H231" i="19"/>
  <c r="G263" i="20"/>
  <c r="AI18" i="49" s="1"/>
  <c r="G263" i="24"/>
  <c r="AI26" i="49" s="1"/>
  <c r="H236" i="29"/>
  <c r="H249" i="30"/>
  <c r="D263" i="30"/>
  <c r="AF30" i="49" s="1"/>
  <c r="G238" i="30"/>
  <c r="AB30" i="49" s="1"/>
  <c r="D238" i="30"/>
  <c r="Y30" i="49" s="1"/>
  <c r="H235" i="32"/>
  <c r="H234" i="33"/>
  <c r="H249" i="35"/>
  <c r="D263" i="35"/>
  <c r="AF36" i="49" s="1"/>
  <c r="G263" i="41"/>
  <c r="AI42" i="49" s="1"/>
  <c r="H244" i="41"/>
  <c r="H260" i="41"/>
  <c r="H233" i="31"/>
  <c r="H224" i="29"/>
  <c r="H248" i="41"/>
  <c r="G263" i="35"/>
  <c r="AI36" i="49" s="1"/>
  <c r="H258" i="32"/>
  <c r="G238" i="41"/>
  <c r="AB42" i="49" s="1"/>
  <c r="H247" i="31"/>
  <c r="F193" i="44"/>
  <c r="E205" i="44"/>
  <c r="F191" i="44"/>
  <c r="D195" i="44"/>
  <c r="F205" i="44"/>
  <c r="E201" i="44"/>
  <c r="F203" i="44"/>
  <c r="H178" i="38"/>
  <c r="H233" i="12"/>
  <c r="H251" i="12"/>
  <c r="H231" i="34"/>
  <c r="H234" i="24"/>
  <c r="G238" i="28"/>
  <c r="AB28" i="49" s="1"/>
  <c r="H227" i="29"/>
  <c r="H222" i="29"/>
  <c r="H220" i="30"/>
  <c r="H257" i="34"/>
  <c r="H254" i="34"/>
  <c r="H246" i="41"/>
  <c r="H261" i="41"/>
  <c r="H247" i="41"/>
  <c r="H225" i="41"/>
  <c r="H256" i="25"/>
  <c r="H255" i="25"/>
  <c r="C238" i="17"/>
  <c r="H219" i="41"/>
  <c r="D238" i="12"/>
  <c r="Y11" i="49" s="1"/>
  <c r="H219" i="20"/>
  <c r="H223" i="20"/>
  <c r="H235" i="23"/>
  <c r="H171" i="23"/>
  <c r="H180" i="23"/>
  <c r="H236" i="31"/>
  <c r="H250" i="33"/>
  <c r="H249" i="33"/>
  <c r="H245" i="34"/>
  <c r="H259" i="35"/>
  <c r="H262" i="35"/>
  <c r="H262" i="41"/>
  <c r="D263" i="33"/>
  <c r="AF34" i="49" s="1"/>
  <c r="H223" i="37"/>
  <c r="H244" i="25"/>
  <c r="H249" i="25"/>
  <c r="F174" i="44"/>
  <c r="C263" i="22"/>
  <c r="H243" i="19"/>
  <c r="C263" i="19"/>
  <c r="X30" i="49"/>
  <c r="H218" i="35"/>
  <c r="C238" i="35"/>
  <c r="F168" i="20"/>
  <c r="G168" i="20"/>
  <c r="C168" i="20"/>
  <c r="D168" i="20"/>
  <c r="E168" i="20"/>
  <c r="E188" i="20" s="1"/>
  <c r="AN18" i="49" s="1"/>
  <c r="H218" i="24"/>
  <c r="C238" i="24"/>
  <c r="C238" i="27"/>
  <c r="H218" i="27"/>
  <c r="H243" i="28"/>
  <c r="C263" i="28"/>
  <c r="C169" i="28"/>
  <c r="E169" i="28"/>
  <c r="D169" i="28"/>
  <c r="F169" i="28"/>
  <c r="G169" i="28"/>
  <c r="C238" i="29"/>
  <c r="H218" i="29"/>
  <c r="H253" i="29"/>
  <c r="H248" i="29"/>
  <c r="C263" i="29"/>
  <c r="H243" i="29"/>
  <c r="H259" i="29"/>
  <c r="F263" i="29"/>
  <c r="AH29" i="49" s="1"/>
  <c r="F168" i="31"/>
  <c r="E168" i="31"/>
  <c r="G168" i="31"/>
  <c r="D168" i="31"/>
  <c r="C168" i="31"/>
  <c r="C263" i="32"/>
  <c r="H243" i="32"/>
  <c r="H243" i="38"/>
  <c r="C263" i="38"/>
  <c r="C238" i="41"/>
  <c r="H218" i="41"/>
  <c r="J18" i="49"/>
  <c r="H136" i="20"/>
  <c r="G186" i="9"/>
  <c r="E186" i="9"/>
  <c r="C186" i="9"/>
  <c r="D186" i="9"/>
  <c r="F186" i="9"/>
  <c r="H218" i="10"/>
  <c r="C238" i="10"/>
  <c r="H244" i="29"/>
  <c r="H255" i="29"/>
  <c r="H258" i="29"/>
  <c r="E169" i="30"/>
  <c r="G169" i="30"/>
  <c r="F169" i="30"/>
  <c r="C169" i="30"/>
  <c r="D169" i="30"/>
  <c r="F168" i="32"/>
  <c r="C168" i="32"/>
  <c r="C188" i="32" s="1"/>
  <c r="E168" i="32"/>
  <c r="D168" i="32"/>
  <c r="G168" i="32"/>
  <c r="G169" i="33"/>
  <c r="F169" i="33"/>
  <c r="E169" i="33"/>
  <c r="D169" i="33"/>
  <c r="C169" i="33"/>
  <c r="H243" i="41"/>
  <c r="C263" i="41"/>
  <c r="J37" i="49"/>
  <c r="G7" i="49"/>
  <c r="H7" i="49"/>
  <c r="B43" i="49"/>
  <c r="C263" i="9"/>
  <c r="H243" i="9"/>
  <c r="D168" i="9"/>
  <c r="E168" i="9"/>
  <c r="F168" i="9"/>
  <c r="C168" i="9"/>
  <c r="G168" i="9"/>
  <c r="G98" i="46"/>
  <c r="C40" i="46"/>
  <c r="H88" i="46"/>
  <c r="X14" i="49"/>
  <c r="G18" i="49"/>
  <c r="H18" i="49"/>
  <c r="D169" i="21"/>
  <c r="C169" i="21"/>
  <c r="E169" i="21"/>
  <c r="E188" i="21" s="1"/>
  <c r="AN21" i="49" s="1"/>
  <c r="F169" i="21"/>
  <c r="G169" i="21"/>
  <c r="H22" i="49"/>
  <c r="G22" i="49"/>
  <c r="H24" i="49"/>
  <c r="G24" i="49"/>
  <c r="G168" i="23"/>
  <c r="D168" i="23"/>
  <c r="C168" i="23"/>
  <c r="F168" i="23"/>
  <c r="E168" i="23"/>
  <c r="D168" i="24"/>
  <c r="E168" i="24"/>
  <c r="G168" i="24"/>
  <c r="F168" i="24"/>
  <c r="C168" i="24"/>
  <c r="G263" i="29"/>
  <c r="AI29" i="49" s="1"/>
  <c r="D168" i="29"/>
  <c r="C168" i="29"/>
  <c r="G168" i="29"/>
  <c r="F168" i="29"/>
  <c r="E168" i="29"/>
  <c r="J29" i="49"/>
  <c r="H136" i="29"/>
  <c r="J30" i="49"/>
  <c r="H136" i="30"/>
  <c r="X34" i="49"/>
  <c r="AE34" i="49"/>
  <c r="H21" i="49"/>
  <c r="G21" i="49"/>
  <c r="H20" i="49"/>
  <c r="G20" i="49"/>
  <c r="H218" i="6"/>
  <c r="C238" i="6"/>
  <c r="C263" i="6"/>
  <c r="H243" i="6"/>
  <c r="H243" i="10"/>
  <c r="C263" i="10"/>
  <c r="H9" i="49"/>
  <c r="G9" i="49"/>
  <c r="G168" i="14"/>
  <c r="D168" i="14"/>
  <c r="C168" i="14"/>
  <c r="E168" i="14"/>
  <c r="F168" i="14"/>
  <c r="F188" i="14" s="1"/>
  <c r="AO12" i="49" s="1"/>
  <c r="G14" i="49"/>
  <c r="H14" i="49"/>
  <c r="G168" i="16"/>
  <c r="G188" i="16" s="1"/>
  <c r="AP14" i="49" s="1"/>
  <c r="C168" i="16"/>
  <c r="D168" i="16"/>
  <c r="F168" i="16"/>
  <c r="E168" i="16"/>
  <c r="H16" i="49"/>
  <c r="G16" i="49"/>
  <c r="E168" i="19"/>
  <c r="F168" i="19"/>
  <c r="G168" i="19"/>
  <c r="D168" i="19"/>
  <c r="D188" i="19" s="1"/>
  <c r="AM17" i="49" s="1"/>
  <c r="C168" i="19"/>
  <c r="F169" i="22"/>
  <c r="G169" i="22"/>
  <c r="E169" i="22"/>
  <c r="D169" i="22"/>
  <c r="C169" i="22"/>
  <c r="C263" i="24"/>
  <c r="H243" i="24"/>
  <c r="C169" i="24"/>
  <c r="G169" i="24"/>
  <c r="F169" i="24"/>
  <c r="D169" i="24"/>
  <c r="E169" i="24"/>
  <c r="F168" i="26"/>
  <c r="F188" i="26" s="1"/>
  <c r="AO25" i="49" s="1"/>
  <c r="G168" i="26"/>
  <c r="G188" i="26" s="1"/>
  <c r="AP25" i="49" s="1"/>
  <c r="C168" i="26"/>
  <c r="C188" i="26" s="1"/>
  <c r="E168" i="26"/>
  <c r="E188" i="26" s="1"/>
  <c r="AN25" i="49" s="1"/>
  <c r="D168" i="26"/>
  <c r="D188" i="26" s="1"/>
  <c r="AM25" i="49" s="1"/>
  <c r="H28" i="49"/>
  <c r="G28" i="49"/>
  <c r="H249" i="29"/>
  <c r="G29" i="49"/>
  <c r="H29" i="49"/>
  <c r="F169" i="31"/>
  <c r="E169" i="31"/>
  <c r="G169" i="31"/>
  <c r="D169" i="31"/>
  <c r="C169" i="31"/>
  <c r="AI37" i="49"/>
  <c r="G40" i="49"/>
  <c r="H40" i="49"/>
  <c r="H42" i="49"/>
  <c r="G42" i="49"/>
  <c r="D238" i="16"/>
  <c r="H219" i="18"/>
  <c r="H237" i="18"/>
  <c r="H236" i="18"/>
  <c r="H253" i="18"/>
  <c r="H259" i="18"/>
  <c r="H252" i="18"/>
  <c r="G263" i="18"/>
  <c r="AI16" i="49" s="1"/>
  <c r="H254" i="19"/>
  <c r="H232" i="19"/>
  <c r="H229" i="19"/>
  <c r="H228" i="19"/>
  <c r="H219" i="40"/>
  <c r="F263" i="16"/>
  <c r="AH14" i="49" s="1"/>
  <c r="H222" i="18"/>
  <c r="H226" i="18"/>
  <c r="H234" i="19"/>
  <c r="F238" i="10"/>
  <c r="AA9" i="49" s="1"/>
  <c r="H259" i="19"/>
  <c r="G238" i="20"/>
  <c r="AB18" i="49" s="1"/>
  <c r="H261" i="20"/>
  <c r="H258" i="22"/>
  <c r="H249" i="22"/>
  <c r="H262" i="23"/>
  <c r="H236" i="24"/>
  <c r="H259" i="26"/>
  <c r="H248" i="26"/>
  <c r="H261" i="26"/>
  <c r="H251" i="26"/>
  <c r="H247" i="26"/>
  <c r="H232" i="26"/>
  <c r="H223" i="26"/>
  <c r="H224" i="27"/>
  <c r="H260" i="27"/>
  <c r="H253" i="27"/>
  <c r="F263" i="28"/>
  <c r="AH28" i="49" s="1"/>
  <c r="H248" i="28"/>
  <c r="H258" i="28"/>
  <c r="H236" i="28"/>
  <c r="H237" i="28"/>
  <c r="H234" i="28"/>
  <c r="H227" i="28"/>
  <c r="H220" i="29"/>
  <c r="H237" i="29"/>
  <c r="H261" i="29"/>
  <c r="G263" i="30"/>
  <c r="H223" i="30"/>
  <c r="H224" i="30"/>
  <c r="H235" i="31"/>
  <c r="H222" i="31"/>
  <c r="H248" i="32"/>
  <c r="H251" i="32"/>
  <c r="H252" i="32"/>
  <c r="G238" i="33"/>
  <c r="AB34" i="49" s="1"/>
  <c r="F238" i="33"/>
  <c r="AA34" i="49" s="1"/>
  <c r="H254" i="33"/>
  <c r="D263" i="34"/>
  <c r="AF35" i="49" s="1"/>
  <c r="H244" i="35"/>
  <c r="H261" i="35"/>
  <c r="H256" i="35"/>
  <c r="D263" i="41"/>
  <c r="AF42" i="49" s="1"/>
  <c r="H249" i="41"/>
  <c r="H254" i="41"/>
  <c r="H251" i="41"/>
  <c r="F263" i="41"/>
  <c r="AH42" i="49" s="1"/>
  <c r="H228" i="31"/>
  <c r="D263" i="23"/>
  <c r="AF24" i="49" s="1"/>
  <c r="H232" i="24"/>
  <c r="H256" i="24"/>
  <c r="G263" i="26"/>
  <c r="AI25" i="49" s="1"/>
  <c r="H235" i="28"/>
  <c r="H232" i="29"/>
  <c r="H219" i="30"/>
  <c r="H230" i="41"/>
  <c r="H220" i="41"/>
  <c r="AB37" i="49"/>
  <c r="H252" i="38"/>
  <c r="D263" i="38"/>
  <c r="AF39" i="49" s="1"/>
  <c r="H225" i="38"/>
  <c r="H234" i="39"/>
  <c r="H262" i="39"/>
  <c r="H246" i="40"/>
  <c r="H252" i="40"/>
  <c r="H227" i="41"/>
  <c r="H226" i="41"/>
  <c r="H259" i="25"/>
  <c r="H247" i="25"/>
  <c r="H254" i="25"/>
  <c r="H223" i="25"/>
  <c r="H233" i="25"/>
  <c r="H251" i="38"/>
  <c r="H224" i="38"/>
  <c r="H219" i="38"/>
  <c r="H236" i="41"/>
  <c r="H258" i="39"/>
  <c r="H230" i="39"/>
  <c r="H221" i="39"/>
  <c r="H249" i="38"/>
  <c r="G263" i="38"/>
  <c r="AI39" i="49" s="1"/>
  <c r="H138" i="9"/>
  <c r="H179" i="25"/>
  <c r="H179" i="6"/>
  <c r="H176" i="28"/>
  <c r="H175" i="41"/>
  <c r="H178" i="33"/>
  <c r="H225" i="35"/>
  <c r="H226" i="35"/>
  <c r="H235" i="35"/>
  <c r="H228" i="35"/>
  <c r="H227" i="35"/>
  <c r="H220" i="9"/>
  <c r="H230" i="9"/>
  <c r="H221" i="9"/>
  <c r="H226" i="9"/>
  <c r="F238" i="9"/>
  <c r="AA8" i="49" s="1"/>
  <c r="H220" i="10"/>
  <c r="G238" i="10"/>
  <c r="AB9" i="49" s="1"/>
  <c r="H225" i="10"/>
  <c r="H228" i="10"/>
  <c r="H247" i="14"/>
  <c r="H248" i="14"/>
  <c r="H258" i="14"/>
  <c r="H244" i="14"/>
  <c r="H261" i="14"/>
  <c r="H221" i="14"/>
  <c r="H237" i="14"/>
  <c r="D238" i="14"/>
  <c r="Y12" i="49" s="1"/>
  <c r="H226" i="14"/>
  <c r="H219" i="14"/>
  <c r="H235" i="18"/>
  <c r="H234" i="18"/>
  <c r="H231" i="18"/>
  <c r="H224" i="18"/>
  <c r="H229" i="18"/>
  <c r="G238" i="18"/>
  <c r="AB16" i="49" s="1"/>
  <c r="H251" i="18"/>
  <c r="H255" i="18"/>
  <c r="H248" i="18"/>
  <c r="H256" i="18"/>
  <c r="H256" i="19"/>
  <c r="H246" i="19"/>
  <c r="H257" i="19"/>
  <c r="H244" i="19"/>
  <c r="H250" i="19"/>
  <c r="H235" i="19"/>
  <c r="H225" i="19"/>
  <c r="H223" i="19"/>
  <c r="H226" i="19"/>
  <c r="F238" i="20"/>
  <c r="AA18" i="49" s="1"/>
  <c r="F263" i="23"/>
  <c r="AH24" i="49" s="1"/>
  <c r="F238" i="23"/>
  <c r="AA24" i="49" s="1"/>
  <c r="H227" i="24"/>
  <c r="G238" i="24"/>
  <c r="AB26" i="49" s="1"/>
  <c r="D238" i="24"/>
  <c r="Y26" i="49" s="1"/>
  <c r="H251" i="24"/>
  <c r="H255" i="24"/>
  <c r="H249" i="24"/>
  <c r="G238" i="26"/>
  <c r="AB25" i="49" s="1"/>
  <c r="D263" i="27"/>
  <c r="AF27" i="49" s="1"/>
  <c r="G263" i="28"/>
  <c r="AI28" i="49" s="1"/>
  <c r="H256" i="28"/>
  <c r="H259" i="28"/>
  <c r="H249" i="28"/>
  <c r="H254" i="28"/>
  <c r="H221" i="28"/>
  <c r="H219" i="28"/>
  <c r="H232" i="28"/>
  <c r="H219" i="29"/>
  <c r="H223" i="29"/>
  <c r="H235" i="29"/>
  <c r="H230" i="29"/>
  <c r="H250" i="29"/>
  <c r="H260" i="29"/>
  <c r="H245" i="29"/>
  <c r="F263" i="30"/>
  <c r="AH30" i="49" s="1"/>
  <c r="F238" i="30"/>
  <c r="H229" i="31"/>
  <c r="G263" i="33"/>
  <c r="AI34" i="49" s="1"/>
  <c r="F263" i="33"/>
  <c r="AH34" i="49" s="1"/>
  <c r="H257" i="35"/>
  <c r="H248" i="35"/>
  <c r="H247" i="35"/>
  <c r="H235" i="41"/>
  <c r="H259" i="41"/>
  <c r="H260" i="38"/>
  <c r="H231" i="38"/>
  <c r="H236" i="38"/>
  <c r="H232" i="38"/>
  <c r="H226" i="38"/>
  <c r="C238" i="39"/>
  <c r="X40" i="49" s="1"/>
  <c r="H219" i="39"/>
  <c r="D238" i="39"/>
  <c r="Y40" i="49" s="1"/>
  <c r="D263" i="39"/>
  <c r="AF40" i="49" s="1"/>
  <c r="H254" i="39"/>
  <c r="H249" i="39"/>
  <c r="H228" i="41"/>
  <c r="H224" i="41"/>
  <c r="D238" i="25"/>
  <c r="Y20" i="49" s="1"/>
  <c r="H171" i="6"/>
  <c r="H256" i="9"/>
  <c r="H262" i="9"/>
  <c r="G263" i="9"/>
  <c r="AI8" i="49" s="1"/>
  <c r="F263" i="9"/>
  <c r="AH8" i="49" s="1"/>
  <c r="H244" i="9"/>
  <c r="H251" i="9"/>
  <c r="H246" i="9"/>
  <c r="H253" i="9"/>
  <c r="H249" i="9"/>
  <c r="H245" i="9"/>
  <c r="H171" i="11"/>
  <c r="H187" i="11"/>
  <c r="H258" i="12"/>
  <c r="H234" i="12"/>
  <c r="H170" i="14"/>
  <c r="H186" i="14"/>
  <c r="H232" i="15"/>
  <c r="H237" i="15"/>
  <c r="H170" i="15"/>
  <c r="H174" i="15"/>
  <c r="H175" i="17"/>
  <c r="H177" i="17"/>
  <c r="H187" i="17"/>
  <c r="H171" i="18"/>
  <c r="H179" i="18"/>
  <c r="H180" i="19"/>
  <c r="H182" i="19"/>
  <c r="H232" i="20"/>
  <c r="H236" i="20"/>
  <c r="H255" i="20"/>
  <c r="H259" i="20"/>
  <c r="H235" i="20"/>
  <c r="H230" i="20"/>
  <c r="H251" i="20"/>
  <c r="H173" i="20"/>
  <c r="H220" i="22"/>
  <c r="H246" i="22"/>
  <c r="H255" i="22"/>
  <c r="H234" i="22"/>
  <c r="H231" i="22"/>
  <c r="H219" i="23"/>
  <c r="H244" i="23"/>
  <c r="H220" i="23"/>
  <c r="H171" i="24"/>
  <c r="D263" i="26"/>
  <c r="AF25" i="49" s="1"/>
  <c r="H256" i="26"/>
  <c r="H248" i="27"/>
  <c r="H231" i="27"/>
  <c r="H222" i="27"/>
  <c r="H183" i="27"/>
  <c r="H185" i="27"/>
  <c r="H173" i="29"/>
  <c r="H176" i="29"/>
  <c r="H184" i="29"/>
  <c r="H243" i="30"/>
  <c r="H185" i="31"/>
  <c r="H176" i="32"/>
  <c r="H171" i="35"/>
  <c r="H185" i="35"/>
  <c r="H218" i="20"/>
  <c r="C263" i="27"/>
  <c r="H176" i="6"/>
  <c r="H221" i="21"/>
  <c r="H232" i="21"/>
  <c r="H254" i="32"/>
  <c r="H233" i="32"/>
  <c r="D238" i="38"/>
  <c r="Y39" i="49" s="1"/>
  <c r="H170" i="40"/>
  <c r="H182" i="40"/>
  <c r="H251" i="25"/>
  <c r="H261" i="25"/>
  <c r="H253" i="25"/>
  <c r="H236" i="25"/>
  <c r="H221" i="25"/>
  <c r="H248" i="25"/>
  <c r="H172" i="25"/>
  <c r="H173" i="17"/>
  <c r="H185" i="19"/>
  <c r="H180" i="24"/>
  <c r="H174" i="35"/>
  <c r="H184" i="35"/>
  <c r="H176" i="39"/>
  <c r="H180" i="39"/>
  <c r="H187" i="40"/>
  <c r="H236" i="6"/>
  <c r="H231" i="6"/>
  <c r="H228" i="6"/>
  <c r="H224" i="6"/>
  <c r="H223" i="6"/>
  <c r="G238" i="6"/>
  <c r="AB7" i="49" s="1"/>
  <c r="H219" i="6"/>
  <c r="H235" i="6"/>
  <c r="F238" i="6"/>
  <c r="AA7" i="49" s="1"/>
  <c r="H234" i="6"/>
  <c r="H226" i="6"/>
  <c r="H225" i="6"/>
  <c r="H247" i="6"/>
  <c r="H257" i="6"/>
  <c r="H252" i="6"/>
  <c r="H258" i="6"/>
  <c r="G263" i="6"/>
  <c r="AI7" i="49" s="1"/>
  <c r="D263" i="6"/>
  <c r="AF7" i="49" s="1"/>
  <c r="H254" i="6"/>
  <c r="H245" i="6"/>
  <c r="H261" i="6"/>
  <c r="H255" i="6"/>
  <c r="H250" i="6"/>
  <c r="H168" i="6"/>
  <c r="H178" i="6"/>
  <c r="E43" i="49"/>
  <c r="H176" i="9"/>
  <c r="H222" i="10"/>
  <c r="H245" i="10"/>
  <c r="H255" i="10"/>
  <c r="H262" i="10"/>
  <c r="H259" i="10"/>
  <c r="H253" i="10"/>
  <c r="H247" i="10"/>
  <c r="H254" i="10"/>
  <c r="H248" i="10"/>
  <c r="H250" i="10"/>
  <c r="F263" i="10"/>
  <c r="AH9" i="49" s="1"/>
  <c r="H234" i="14"/>
  <c r="H172" i="14"/>
  <c r="H174" i="14"/>
  <c r="H170" i="16"/>
  <c r="H138" i="18"/>
  <c r="H247" i="18"/>
  <c r="H261" i="18"/>
  <c r="H227" i="18"/>
  <c r="H237" i="19"/>
  <c r="H247" i="19"/>
  <c r="G263" i="19"/>
  <c r="AI17" i="49" s="1"/>
  <c r="H170" i="19"/>
  <c r="C238" i="40"/>
  <c r="H181" i="34"/>
  <c r="H181" i="40"/>
  <c r="D238" i="20"/>
  <c r="Y18" i="49" s="1"/>
  <c r="H183" i="20"/>
  <c r="H170" i="21"/>
  <c r="H172" i="21"/>
  <c r="H173" i="21"/>
  <c r="H175" i="21"/>
  <c r="H176" i="21"/>
  <c r="H177" i="21"/>
  <c r="D238" i="22"/>
  <c r="Y22" i="49" s="1"/>
  <c r="H170" i="22"/>
  <c r="H173" i="22"/>
  <c r="H175" i="22"/>
  <c r="H177" i="22"/>
  <c r="H187" i="22"/>
  <c r="H172" i="23"/>
  <c r="H174" i="23"/>
  <c r="H219" i="24"/>
  <c r="H230" i="24"/>
  <c r="H247" i="24"/>
  <c r="H261" i="24"/>
  <c r="H185" i="24"/>
  <c r="H187" i="24"/>
  <c r="H229" i="28"/>
  <c r="H228" i="28"/>
  <c r="H174" i="29"/>
  <c r="H174" i="30"/>
  <c r="H177" i="30"/>
  <c r="H230" i="31"/>
  <c r="H223" i="31"/>
  <c r="F238" i="31"/>
  <c r="AA31" i="49" s="1"/>
  <c r="H171" i="31"/>
  <c r="H174" i="32"/>
  <c r="H177" i="32"/>
  <c r="H178" i="32"/>
  <c r="H221" i="34"/>
  <c r="H174" i="34"/>
  <c r="H253" i="35"/>
  <c r="H245" i="35"/>
  <c r="H187" i="35"/>
  <c r="D263" i="29"/>
  <c r="AF29" i="49" s="1"/>
  <c r="H179" i="11"/>
  <c r="H183" i="19"/>
  <c r="H175" i="37"/>
  <c r="H185" i="37"/>
  <c r="H246" i="38"/>
  <c r="H245" i="38"/>
  <c r="H227" i="38"/>
  <c r="G238" i="38"/>
  <c r="AB39" i="49" s="1"/>
  <c r="H247" i="39"/>
  <c r="H260" i="39"/>
  <c r="H225" i="39"/>
  <c r="H138" i="41"/>
  <c r="H250" i="41"/>
  <c r="H245" i="41"/>
  <c r="H231" i="41"/>
  <c r="H184" i="41"/>
  <c r="C238" i="25"/>
  <c r="AF37" i="49"/>
  <c r="H172" i="20"/>
  <c r="H181" i="39"/>
  <c r="H185" i="6"/>
  <c r="H175" i="16"/>
  <c r="H172" i="37"/>
  <c r="H173" i="19"/>
  <c r="H170" i="20"/>
  <c r="H176" i="24"/>
  <c r="H186" i="35"/>
  <c r="H178" i="35"/>
  <c r="H171" i="38"/>
  <c r="H180" i="35"/>
  <c r="H186" i="37"/>
  <c r="H178" i="37"/>
  <c r="H186" i="39"/>
  <c r="H183" i="40"/>
  <c r="H175" i="40"/>
  <c r="H185" i="26"/>
  <c r="G113" i="44"/>
  <c r="H171" i="16"/>
  <c r="H173" i="16"/>
  <c r="H181" i="16"/>
  <c r="H187" i="16"/>
  <c r="H178" i="24"/>
  <c r="H182" i="37"/>
  <c r="H184" i="33"/>
  <c r="H179" i="34"/>
  <c r="H177" i="38"/>
  <c r="H185" i="40"/>
  <c r="C113" i="44"/>
  <c r="H93" i="44"/>
  <c r="G10" i="49"/>
  <c r="H10" i="49"/>
  <c r="G168" i="11"/>
  <c r="C168" i="11"/>
  <c r="D168" i="11"/>
  <c r="F168" i="11"/>
  <c r="E168" i="11"/>
  <c r="H11" i="49"/>
  <c r="G11" i="49"/>
  <c r="G13" i="49"/>
  <c r="H13" i="49"/>
  <c r="D168" i="17"/>
  <c r="D188" i="17" s="1"/>
  <c r="AM15" i="49" s="1"/>
  <c r="F168" i="17"/>
  <c r="F188" i="17" s="1"/>
  <c r="AO15" i="49" s="1"/>
  <c r="C168" i="17"/>
  <c r="G168" i="17"/>
  <c r="G188" i="17" s="1"/>
  <c r="AP15" i="49" s="1"/>
  <c r="E168" i="17"/>
  <c r="E188" i="17" s="1"/>
  <c r="AN15" i="49" s="1"/>
  <c r="F168" i="22"/>
  <c r="G168" i="22"/>
  <c r="E168" i="22"/>
  <c r="D168" i="22"/>
  <c r="C168" i="22"/>
  <c r="H243" i="23"/>
  <c r="C263" i="23"/>
  <c r="C238" i="23"/>
  <c r="H218" i="23"/>
  <c r="G25" i="49"/>
  <c r="H25" i="49"/>
  <c r="H27" i="49"/>
  <c r="G27" i="49"/>
  <c r="F169" i="29"/>
  <c r="G169" i="29"/>
  <c r="E169" i="29"/>
  <c r="C169" i="29"/>
  <c r="D169" i="29"/>
  <c r="AE30" i="49"/>
  <c r="H30" i="49"/>
  <c r="G30" i="49"/>
  <c r="C168" i="30"/>
  <c r="F168" i="30"/>
  <c r="E168" i="30"/>
  <c r="D168" i="30"/>
  <c r="G168" i="30"/>
  <c r="G34" i="49"/>
  <c r="H34" i="49"/>
  <c r="G32" i="49"/>
  <c r="H32" i="49"/>
  <c r="G168" i="38"/>
  <c r="F168" i="38"/>
  <c r="C168" i="38"/>
  <c r="D168" i="38"/>
  <c r="E168" i="38"/>
  <c r="G41" i="49"/>
  <c r="H41" i="49"/>
  <c r="F168" i="40"/>
  <c r="E168" i="40"/>
  <c r="C168" i="40"/>
  <c r="G168" i="40"/>
  <c r="D168" i="40"/>
  <c r="E168" i="41"/>
  <c r="F168" i="41"/>
  <c r="G168" i="41"/>
  <c r="D168" i="41"/>
  <c r="F168" i="25"/>
  <c r="F188" i="25" s="1"/>
  <c r="AO20" i="49" s="1"/>
  <c r="E168" i="25"/>
  <c r="C168" i="25"/>
  <c r="G168" i="25"/>
  <c r="D168" i="25"/>
  <c r="AE14" i="49"/>
  <c r="G8" i="49"/>
  <c r="H8" i="49"/>
  <c r="C98" i="46"/>
  <c r="H78" i="46"/>
  <c r="H94" i="46"/>
  <c r="G12" i="49"/>
  <c r="H12" i="49"/>
  <c r="G15" i="49"/>
  <c r="H15" i="49"/>
  <c r="H17" i="49"/>
  <c r="G17" i="49"/>
  <c r="G26" i="49"/>
  <c r="H26" i="49"/>
  <c r="H218" i="31"/>
  <c r="C238" i="31"/>
  <c r="H35" i="49"/>
  <c r="G35" i="49"/>
  <c r="F168" i="34"/>
  <c r="G168" i="34"/>
  <c r="C168" i="34"/>
  <c r="E168" i="34"/>
  <c r="D168" i="34"/>
  <c r="H36" i="49"/>
  <c r="G36" i="49"/>
  <c r="E168" i="37"/>
  <c r="D168" i="37"/>
  <c r="C168" i="37"/>
  <c r="F168" i="37"/>
  <c r="G168" i="37"/>
  <c r="H218" i="38"/>
  <c r="C238" i="38"/>
  <c r="F169" i="41"/>
  <c r="C169" i="41"/>
  <c r="E169" i="41"/>
  <c r="D169" i="41"/>
  <c r="G169" i="41"/>
  <c r="D263" i="9"/>
  <c r="AF8" i="49" s="1"/>
  <c r="E263" i="9"/>
  <c r="AG8" i="49" s="1"/>
  <c r="H250" i="9"/>
  <c r="H247" i="9"/>
  <c r="H252" i="9"/>
  <c r="H259" i="9"/>
  <c r="H254" i="9"/>
  <c r="H248" i="9"/>
  <c r="H255" i="9"/>
  <c r="H260" i="9"/>
  <c r="H138" i="10"/>
  <c r="H222" i="11"/>
  <c r="H262" i="12"/>
  <c r="H231" i="12"/>
  <c r="H178" i="14"/>
  <c r="H230" i="15"/>
  <c r="H178" i="15"/>
  <c r="H185" i="15"/>
  <c r="H186" i="15"/>
  <c r="H218" i="16"/>
  <c r="H179" i="17"/>
  <c r="H183" i="17"/>
  <c r="E238" i="18"/>
  <c r="Z16" i="49" s="1"/>
  <c r="H173" i="18"/>
  <c r="H185" i="18"/>
  <c r="H176" i="19"/>
  <c r="H178" i="19"/>
  <c r="H184" i="19"/>
  <c r="H186" i="19"/>
  <c r="H234" i="20"/>
  <c r="H231" i="20"/>
  <c r="H233" i="20"/>
  <c r="H237" i="20"/>
  <c r="H247" i="20"/>
  <c r="H179" i="21"/>
  <c r="H187" i="21"/>
  <c r="H138" i="22"/>
  <c r="H261" i="22"/>
  <c r="H244" i="22"/>
  <c r="H253" i="22"/>
  <c r="H224" i="22"/>
  <c r="H221" i="23"/>
  <c r="H237" i="26"/>
  <c r="H261" i="27"/>
  <c r="H237" i="27"/>
  <c r="D238" i="28"/>
  <c r="Y28" i="49" s="1"/>
  <c r="H172" i="32"/>
  <c r="H180" i="32"/>
  <c r="H218" i="33"/>
  <c r="D238" i="33"/>
  <c r="Y34" i="49" s="1"/>
  <c r="H253" i="33"/>
  <c r="H177" i="35"/>
  <c r="C238" i="20"/>
  <c r="H183" i="11"/>
  <c r="H175" i="19"/>
  <c r="H225" i="21"/>
  <c r="H261" i="32"/>
  <c r="H260" i="32"/>
  <c r="Y37" i="49"/>
  <c r="H175" i="39"/>
  <c r="H174" i="40"/>
  <c r="H178" i="40"/>
  <c r="H252" i="25"/>
  <c r="H225" i="25"/>
  <c r="H246" i="25"/>
  <c r="H175" i="25"/>
  <c r="C263" i="40"/>
  <c r="H184" i="39"/>
  <c r="H177" i="19"/>
  <c r="H182" i="35"/>
  <c r="H176" i="35"/>
  <c r="D238" i="6"/>
  <c r="Y7" i="49" s="1"/>
  <c r="H222" i="6"/>
  <c r="H232" i="6"/>
  <c r="H229" i="6"/>
  <c r="E238" i="6"/>
  <c r="Z7" i="49" s="1"/>
  <c r="H237" i="6"/>
  <c r="H230" i="6"/>
  <c r="H221" i="6"/>
  <c r="H262" i="6"/>
  <c r="H256" i="6"/>
  <c r="H244" i="6"/>
  <c r="H260" i="6"/>
  <c r="H246" i="6"/>
  <c r="H248" i="6"/>
  <c r="E263" i="6"/>
  <c r="AG7" i="49" s="1"/>
  <c r="H237" i="9"/>
  <c r="F43" i="49"/>
  <c r="H229" i="10"/>
  <c r="H246" i="10"/>
  <c r="D263" i="10"/>
  <c r="AF9" i="49" s="1"/>
  <c r="H251" i="10"/>
  <c r="H258" i="10"/>
  <c r="E263" i="10"/>
  <c r="AG9" i="49" s="1"/>
  <c r="G263" i="10"/>
  <c r="AI9" i="49" s="1"/>
  <c r="H257" i="10"/>
  <c r="H122" i="46"/>
  <c r="H138" i="14"/>
  <c r="H245" i="14"/>
  <c r="H138" i="15"/>
  <c r="H254" i="18"/>
  <c r="H223" i="18"/>
  <c r="H236" i="19"/>
  <c r="H187" i="34"/>
  <c r="H175" i="20"/>
  <c r="H177" i="20"/>
  <c r="H179" i="20"/>
  <c r="H181" i="20"/>
  <c r="H185" i="20"/>
  <c r="C238" i="21"/>
  <c r="D263" i="22"/>
  <c r="AF22" i="49" s="1"/>
  <c r="H176" i="23"/>
  <c r="H226" i="24"/>
  <c r="H223" i="24"/>
  <c r="H237" i="24"/>
  <c r="H254" i="24"/>
  <c r="H183" i="24"/>
  <c r="H243" i="26"/>
  <c r="D238" i="27"/>
  <c r="Y27" i="49" s="1"/>
  <c r="H170" i="27"/>
  <c r="H173" i="27"/>
  <c r="H231" i="28"/>
  <c r="H262" i="28"/>
  <c r="H174" i="28"/>
  <c r="H182" i="28"/>
  <c r="H229" i="29"/>
  <c r="H138" i="31"/>
  <c r="H237" i="31"/>
  <c r="G238" i="32"/>
  <c r="AB32" i="49" s="1"/>
  <c r="H185" i="32"/>
  <c r="H138" i="33"/>
  <c r="H170" i="34"/>
  <c r="H255" i="35"/>
  <c r="H250" i="35"/>
  <c r="H260" i="35"/>
  <c r="H243" i="22"/>
  <c r="H173" i="37"/>
  <c r="H229" i="38"/>
  <c r="H182" i="38"/>
  <c r="H245" i="39"/>
  <c r="H252" i="39"/>
  <c r="H250" i="39"/>
  <c r="H255" i="41"/>
  <c r="H234" i="41"/>
  <c r="H221" i="41"/>
  <c r="D238" i="41"/>
  <c r="Y42" i="49" s="1"/>
  <c r="H138" i="17"/>
  <c r="H180" i="20"/>
  <c r="H180" i="37"/>
  <c r="H169" i="17"/>
  <c r="H181" i="19"/>
  <c r="H170" i="35"/>
  <c r="H172" i="35"/>
  <c r="H37" i="49"/>
  <c r="G39" i="49"/>
  <c r="H179" i="16"/>
  <c r="H176" i="20"/>
  <c r="H182" i="20"/>
  <c r="H174" i="37"/>
  <c r="H176" i="37"/>
  <c r="H177" i="40"/>
  <c r="H171" i="19"/>
  <c r="X38" i="49"/>
  <c r="J7" i="49"/>
  <c r="H136" i="6"/>
  <c r="H182" i="24"/>
  <c r="H170" i="32"/>
  <c r="H172" i="6"/>
  <c r="F184" i="6"/>
  <c r="C184" i="6"/>
  <c r="C133" i="44" s="1"/>
  <c r="D184" i="6"/>
  <c r="D133" i="44" s="1"/>
  <c r="G184" i="6"/>
  <c r="E184" i="6"/>
  <c r="E133" i="44" s="1"/>
  <c r="Y32" i="49"/>
  <c r="Z35" i="49"/>
  <c r="AE38" i="49"/>
  <c r="AG35" i="49"/>
  <c r="Z40" i="49"/>
  <c r="C183" i="6"/>
  <c r="G183" i="6"/>
  <c r="D183" i="6"/>
  <c r="E183" i="6"/>
  <c r="F183" i="6"/>
  <c r="H187" i="39"/>
  <c r="H177" i="6"/>
  <c r="H187" i="6"/>
  <c r="H180" i="22"/>
  <c r="H175" i="24"/>
  <c r="H172" i="30"/>
  <c r="H185" i="39"/>
  <c r="H173" i="32"/>
  <c r="H184" i="21"/>
  <c r="H170" i="17"/>
  <c r="H175" i="27"/>
  <c r="H180" i="15"/>
  <c r="H174" i="17"/>
  <c r="H178" i="17"/>
  <c r="H183" i="12"/>
  <c r="H180" i="17"/>
  <c r="H185" i="12"/>
  <c r="H181" i="12"/>
  <c r="H177" i="12"/>
  <c r="H170" i="6"/>
  <c r="H184" i="11"/>
  <c r="H172" i="11"/>
  <c r="H180" i="11"/>
  <c r="H176" i="11"/>
  <c r="H170" i="31"/>
  <c r="H174" i="31"/>
  <c r="AE31" i="49"/>
  <c r="H176" i="16"/>
  <c r="H187" i="15"/>
  <c r="AE21" i="49"/>
  <c r="H178" i="30"/>
  <c r="N43" i="49"/>
  <c r="H178" i="41"/>
  <c r="H185" i="14"/>
  <c r="H176" i="17"/>
  <c r="H184" i="17"/>
  <c r="H185" i="17"/>
  <c r="H182" i="18"/>
  <c r="H179" i="26"/>
  <c r="H173" i="15"/>
  <c r="H182" i="29"/>
  <c r="H183" i="41"/>
  <c r="H184" i="10"/>
  <c r="H182" i="11"/>
  <c r="H185" i="21"/>
  <c r="H174" i="11"/>
  <c r="H170" i="11"/>
  <c r="H174" i="16"/>
  <c r="H178" i="18"/>
  <c r="H175" i="15"/>
  <c r="H173" i="41"/>
  <c r="H176" i="30"/>
  <c r="H184" i="18"/>
  <c r="H185" i="30"/>
  <c r="H178" i="11"/>
  <c r="H175" i="9"/>
  <c r="H177" i="26"/>
  <c r="H179" i="27"/>
  <c r="H183" i="39"/>
  <c r="C188" i="39"/>
  <c r="H179" i="12"/>
  <c r="H173" i="26"/>
  <c r="H183" i="26"/>
  <c r="H171" i="41"/>
  <c r="H175" i="12"/>
  <c r="H169" i="26"/>
  <c r="H181" i="41"/>
  <c r="H184" i="15"/>
  <c r="H171" i="9"/>
  <c r="H171" i="12"/>
  <c r="H172" i="15"/>
  <c r="H170" i="29"/>
  <c r="H171" i="32"/>
  <c r="H172" i="31"/>
  <c r="H174" i="18"/>
  <c r="O21" i="49"/>
  <c r="L43" i="49"/>
  <c r="H171" i="22"/>
  <c r="H181" i="26"/>
  <c r="H176" i="31"/>
  <c r="H172" i="22"/>
  <c r="H181" i="21"/>
  <c r="H186" i="11"/>
  <c r="H170" i="18"/>
  <c r="H177" i="14"/>
  <c r="H186" i="18"/>
  <c r="H171" i="26"/>
  <c r="H178" i="16"/>
  <c r="H172" i="18"/>
  <c r="O20" i="49"/>
  <c r="M43" i="49"/>
  <c r="H182" i="17"/>
  <c r="H175" i="26"/>
  <c r="H182" i="21"/>
  <c r="H186" i="21"/>
  <c r="AE15" i="49"/>
  <c r="F133" i="44" l="1"/>
  <c r="G133" i="44"/>
  <c r="F121" i="44"/>
  <c r="H187" i="9"/>
  <c r="H184" i="9"/>
  <c r="D121" i="44"/>
  <c r="G188" i="19"/>
  <c r="AP17" i="49" s="1"/>
  <c r="D136" i="44"/>
  <c r="E121" i="44"/>
  <c r="F200" i="37"/>
  <c r="F275" i="37" s="1"/>
  <c r="F300" i="37" s="1"/>
  <c r="F350" i="37" s="1"/>
  <c r="C121" i="44"/>
  <c r="H172" i="9"/>
  <c r="C129" i="44"/>
  <c r="F123" i="44"/>
  <c r="F134" i="44"/>
  <c r="G123" i="44"/>
  <c r="D123" i="44"/>
  <c r="E127" i="44"/>
  <c r="E119" i="44"/>
  <c r="D131" i="44"/>
  <c r="F128" i="44"/>
  <c r="C201" i="17"/>
  <c r="C276" i="17" s="1"/>
  <c r="C193" i="17"/>
  <c r="C268" i="17" s="1"/>
  <c r="D201" i="16"/>
  <c r="D276" i="16" s="1"/>
  <c r="D301" i="16" s="1"/>
  <c r="D351" i="16" s="1"/>
  <c r="E198" i="16"/>
  <c r="E273" i="16" s="1"/>
  <c r="E298" i="16" s="1"/>
  <c r="E348" i="16" s="1"/>
  <c r="C209" i="16"/>
  <c r="C284" i="16" s="1"/>
  <c r="D204" i="16"/>
  <c r="D279" i="16" s="1"/>
  <c r="D304" i="16" s="1"/>
  <c r="D354" i="16" s="1"/>
  <c r="D208" i="16"/>
  <c r="D283" i="16" s="1"/>
  <c r="D308" i="16" s="1"/>
  <c r="D358" i="16" s="1"/>
  <c r="E208" i="35"/>
  <c r="E283" i="35" s="1"/>
  <c r="E308" i="35" s="1"/>
  <c r="E358" i="35" s="1"/>
  <c r="G134" i="44"/>
  <c r="F203" i="34"/>
  <c r="F278" i="34" s="1"/>
  <c r="F303" i="34" s="1"/>
  <c r="F353" i="34" s="1"/>
  <c r="G129" i="44"/>
  <c r="G188" i="25"/>
  <c r="AP20" i="49" s="1"/>
  <c r="E198" i="34"/>
  <c r="E273" i="34" s="1"/>
  <c r="E298" i="34" s="1"/>
  <c r="E348" i="34" s="1"/>
  <c r="H183" i="9"/>
  <c r="D134" i="44"/>
  <c r="E207" i="34"/>
  <c r="E282" i="34" s="1"/>
  <c r="E307" i="34" s="1"/>
  <c r="E357" i="34" s="1"/>
  <c r="E196" i="34"/>
  <c r="E271" i="34" s="1"/>
  <c r="E296" i="34" s="1"/>
  <c r="E346" i="34" s="1"/>
  <c r="D356" i="11"/>
  <c r="G194" i="16"/>
  <c r="G269" i="16" s="1"/>
  <c r="G294" i="16" s="1"/>
  <c r="G344" i="16" s="1"/>
  <c r="G210" i="16"/>
  <c r="G285" i="16" s="1"/>
  <c r="G310" i="16" s="1"/>
  <c r="G360" i="16" s="1"/>
  <c r="E211" i="16"/>
  <c r="E286" i="16" s="1"/>
  <c r="E311" i="16" s="1"/>
  <c r="E361" i="16" s="1"/>
  <c r="F209" i="16"/>
  <c r="F284" i="16" s="1"/>
  <c r="F309" i="16" s="1"/>
  <c r="F359" i="16" s="1"/>
  <c r="F193" i="16"/>
  <c r="F268" i="16" s="1"/>
  <c r="G209" i="16"/>
  <c r="G284" i="16" s="1"/>
  <c r="G309" i="16" s="1"/>
  <c r="G359" i="16" s="1"/>
  <c r="C204" i="16"/>
  <c r="C279" i="16" s="1"/>
  <c r="D209" i="23"/>
  <c r="D284" i="23" s="1"/>
  <c r="F202" i="16"/>
  <c r="F277" i="16" s="1"/>
  <c r="F302" i="16" s="1"/>
  <c r="F352" i="16" s="1"/>
  <c r="E200" i="16"/>
  <c r="E275" i="16" s="1"/>
  <c r="E300" i="16" s="1"/>
  <c r="E350" i="16" s="1"/>
  <c r="C208" i="23"/>
  <c r="C283" i="23" s="1"/>
  <c r="C200" i="16"/>
  <c r="C275" i="16" s="1"/>
  <c r="E204" i="16"/>
  <c r="E279" i="16" s="1"/>
  <c r="E304" i="16" s="1"/>
  <c r="E354" i="16" s="1"/>
  <c r="E206" i="16"/>
  <c r="E281" i="16" s="1"/>
  <c r="E306" i="16" s="1"/>
  <c r="E356" i="16" s="1"/>
  <c r="G197" i="16"/>
  <c r="G272" i="16" s="1"/>
  <c r="G297" i="16" s="1"/>
  <c r="G347" i="16" s="1"/>
  <c r="D197" i="17"/>
  <c r="D272" i="17" s="1"/>
  <c r="D297" i="17" s="1"/>
  <c r="D347" i="17" s="1"/>
  <c r="E193" i="16"/>
  <c r="E268" i="16" s="1"/>
  <c r="E293" i="16" s="1"/>
  <c r="E343" i="16" s="1"/>
  <c r="D207" i="16"/>
  <c r="D282" i="16" s="1"/>
  <c r="D307" i="16" s="1"/>
  <c r="D357" i="16" s="1"/>
  <c r="G196" i="17"/>
  <c r="G271" i="17" s="1"/>
  <c r="G296" i="17" s="1"/>
  <c r="G346" i="17" s="1"/>
  <c r="D205" i="16"/>
  <c r="D280" i="16" s="1"/>
  <c r="D305" i="16" s="1"/>
  <c r="D355" i="16" s="1"/>
  <c r="D201" i="17"/>
  <c r="D276" i="17" s="1"/>
  <c r="D301" i="17" s="1"/>
  <c r="D351" i="17" s="1"/>
  <c r="E131" i="44"/>
  <c r="C205" i="16"/>
  <c r="C280" i="16" s="1"/>
  <c r="F211" i="16"/>
  <c r="F286" i="16" s="1"/>
  <c r="F311" i="16" s="1"/>
  <c r="F361" i="16" s="1"/>
  <c r="C196" i="16"/>
  <c r="C271" i="16" s="1"/>
  <c r="D188" i="23"/>
  <c r="AM24" i="49" s="1"/>
  <c r="G196" i="21"/>
  <c r="G271" i="21" s="1"/>
  <c r="G296" i="21" s="1"/>
  <c r="G346" i="21" s="1"/>
  <c r="D195" i="16"/>
  <c r="D270" i="16" s="1"/>
  <c r="D295" i="16" s="1"/>
  <c r="D345" i="16" s="1"/>
  <c r="G211" i="16"/>
  <c r="G286" i="16" s="1"/>
  <c r="G311" i="16" s="1"/>
  <c r="G361" i="16" s="1"/>
  <c r="G200" i="16"/>
  <c r="G275" i="16" s="1"/>
  <c r="G300" i="16" s="1"/>
  <c r="G350" i="16" s="1"/>
  <c r="G204" i="16"/>
  <c r="G279" i="16" s="1"/>
  <c r="G304" i="16" s="1"/>
  <c r="G354" i="16" s="1"/>
  <c r="D194" i="16"/>
  <c r="D269" i="16" s="1"/>
  <c r="D294" i="16" s="1"/>
  <c r="D344" i="16" s="1"/>
  <c r="E196" i="16"/>
  <c r="E271" i="16" s="1"/>
  <c r="E296" i="16" s="1"/>
  <c r="E346" i="16" s="1"/>
  <c r="D196" i="16"/>
  <c r="D271" i="16" s="1"/>
  <c r="D296" i="16" s="1"/>
  <c r="D346" i="16" s="1"/>
  <c r="D203" i="16"/>
  <c r="D278" i="16" s="1"/>
  <c r="D303" i="16" s="1"/>
  <c r="D353" i="16" s="1"/>
  <c r="C211" i="16"/>
  <c r="C286" i="16" s="1"/>
  <c r="F207" i="16"/>
  <c r="F282" i="16" s="1"/>
  <c r="F307" i="16" s="1"/>
  <c r="F357" i="16" s="1"/>
  <c r="F195" i="17"/>
  <c r="F270" i="17" s="1"/>
  <c r="F295" i="17" s="1"/>
  <c r="F345" i="17" s="1"/>
  <c r="G188" i="20"/>
  <c r="AP18" i="49" s="1"/>
  <c r="D269" i="23"/>
  <c r="D294" i="23" s="1"/>
  <c r="D344" i="23" s="1"/>
  <c r="C208" i="16"/>
  <c r="C283" i="16" s="1"/>
  <c r="G196" i="32"/>
  <c r="G271" i="32" s="1"/>
  <c r="G296" i="32" s="1"/>
  <c r="G346" i="32" s="1"/>
  <c r="F205" i="34"/>
  <c r="F280" i="34" s="1"/>
  <c r="F305" i="34" s="1"/>
  <c r="F355" i="34" s="1"/>
  <c r="G208" i="16"/>
  <c r="G283" i="16" s="1"/>
  <c r="G308" i="16" s="1"/>
  <c r="G358" i="16" s="1"/>
  <c r="D209" i="16"/>
  <c r="D284" i="16" s="1"/>
  <c r="D309" i="16" s="1"/>
  <c r="D359" i="16" s="1"/>
  <c r="C207" i="16"/>
  <c r="C282" i="16" s="1"/>
  <c r="C195" i="16"/>
  <c r="C270" i="16" s="1"/>
  <c r="D206" i="16"/>
  <c r="D281" i="16" s="1"/>
  <c r="D306" i="16" s="1"/>
  <c r="D356" i="16" s="1"/>
  <c r="G198" i="16"/>
  <c r="G273" i="16" s="1"/>
  <c r="G298" i="16" s="1"/>
  <c r="G348" i="16" s="1"/>
  <c r="F210" i="16"/>
  <c r="F285" i="16" s="1"/>
  <c r="F310" i="16" s="1"/>
  <c r="F360" i="16" s="1"/>
  <c r="C212" i="16"/>
  <c r="C287" i="16" s="1"/>
  <c r="C194" i="16"/>
  <c r="C269" i="16" s="1"/>
  <c r="G193" i="16"/>
  <c r="G268" i="16" s="1"/>
  <c r="C211" i="17"/>
  <c r="C286" i="17" s="1"/>
  <c r="F197" i="34"/>
  <c r="F272" i="34" s="1"/>
  <c r="F297" i="34" s="1"/>
  <c r="F347" i="34" s="1"/>
  <c r="E197" i="16"/>
  <c r="E272" i="16" s="1"/>
  <c r="E297" i="16" s="1"/>
  <c r="E347" i="16" s="1"/>
  <c r="D210" i="16"/>
  <c r="D285" i="16" s="1"/>
  <c r="D310" i="16" s="1"/>
  <c r="D360" i="16" s="1"/>
  <c r="G202" i="16"/>
  <c r="G277" i="16" s="1"/>
  <c r="G302" i="16" s="1"/>
  <c r="G352" i="16" s="1"/>
  <c r="E202" i="16"/>
  <c r="E277" i="16" s="1"/>
  <c r="E302" i="16" s="1"/>
  <c r="E352" i="16" s="1"/>
  <c r="F204" i="16"/>
  <c r="F279" i="16" s="1"/>
  <c r="F304" i="16" s="1"/>
  <c r="F354" i="16" s="1"/>
  <c r="D197" i="16"/>
  <c r="D272" i="16" s="1"/>
  <c r="D297" i="16" s="1"/>
  <c r="D347" i="16" s="1"/>
  <c r="F198" i="16"/>
  <c r="F273" i="16" s="1"/>
  <c r="F298" i="16" s="1"/>
  <c r="F348" i="16" s="1"/>
  <c r="F206" i="17"/>
  <c r="F281" i="17" s="1"/>
  <c r="F306" i="17" s="1"/>
  <c r="F356" i="17" s="1"/>
  <c r="D188" i="21"/>
  <c r="AM21" i="49" s="1"/>
  <c r="D204" i="9"/>
  <c r="G193" i="9"/>
  <c r="F197" i="9"/>
  <c r="G196" i="9"/>
  <c r="D127" i="44"/>
  <c r="G127" i="44"/>
  <c r="G208" i="22"/>
  <c r="G283" i="22" s="1"/>
  <c r="G308" i="22" s="1"/>
  <c r="G358" i="22" s="1"/>
  <c r="D198" i="31"/>
  <c r="D273" i="31" s="1"/>
  <c r="D298" i="31" s="1"/>
  <c r="D348" i="31" s="1"/>
  <c r="F212" i="31"/>
  <c r="F287" i="31" s="1"/>
  <c r="F312" i="31" s="1"/>
  <c r="F362" i="31" s="1"/>
  <c r="C200" i="10"/>
  <c r="C275" i="10" s="1"/>
  <c r="C300" i="10" s="1"/>
  <c r="C350" i="10" s="1"/>
  <c r="D194" i="10"/>
  <c r="D269" i="10" s="1"/>
  <c r="D294" i="10" s="1"/>
  <c r="D344" i="10" s="1"/>
  <c r="G208" i="14"/>
  <c r="G283" i="14" s="1"/>
  <c r="G308" i="14" s="1"/>
  <c r="G358" i="14" s="1"/>
  <c r="E206" i="17"/>
  <c r="E281" i="17" s="1"/>
  <c r="E306" i="17" s="1"/>
  <c r="E356" i="17" s="1"/>
  <c r="G202" i="17"/>
  <c r="G277" i="17" s="1"/>
  <c r="G302" i="17" s="1"/>
  <c r="G352" i="17" s="1"/>
  <c r="E202" i="9"/>
  <c r="E196" i="22"/>
  <c r="E271" i="22" s="1"/>
  <c r="E296" i="22" s="1"/>
  <c r="F188" i="12"/>
  <c r="AO11" i="49" s="1"/>
  <c r="H178" i="10"/>
  <c r="E206" i="14"/>
  <c r="E281" i="14" s="1"/>
  <c r="G196" i="39"/>
  <c r="G271" i="39" s="1"/>
  <c r="G296" i="39" s="1"/>
  <c r="G346" i="39" s="1"/>
  <c r="F198" i="14"/>
  <c r="F273" i="14" s="1"/>
  <c r="F298" i="14" s="1"/>
  <c r="F348" i="14" s="1"/>
  <c r="D199" i="17"/>
  <c r="D274" i="17" s="1"/>
  <c r="D299" i="17" s="1"/>
  <c r="D349" i="17" s="1"/>
  <c r="F193" i="17"/>
  <c r="F268" i="17" s="1"/>
  <c r="G197" i="9"/>
  <c r="H173" i="10"/>
  <c r="G128" i="44"/>
  <c r="C200" i="11"/>
  <c r="C275" i="11" s="1"/>
  <c r="C195" i="35"/>
  <c r="C270" i="35" s="1"/>
  <c r="D199" i="31"/>
  <c r="D274" i="31" s="1"/>
  <c r="D299" i="31" s="1"/>
  <c r="D349" i="31" s="1"/>
  <c r="G202" i="10"/>
  <c r="G277" i="10" s="1"/>
  <c r="G302" i="10" s="1"/>
  <c r="G352" i="10" s="1"/>
  <c r="D193" i="35"/>
  <c r="D268" i="35" s="1"/>
  <c r="E200" i="17"/>
  <c r="E275" i="17" s="1"/>
  <c r="E300" i="17" s="1"/>
  <c r="E350" i="17" s="1"/>
  <c r="E205" i="9"/>
  <c r="G188" i="15"/>
  <c r="AP13" i="49" s="1"/>
  <c r="H169" i="23"/>
  <c r="C188" i="12"/>
  <c r="AL11" i="49" s="1"/>
  <c r="C199" i="31"/>
  <c r="C274" i="31" s="1"/>
  <c r="E196" i="10"/>
  <c r="E271" i="10" s="1"/>
  <c r="E296" i="10" s="1"/>
  <c r="E346" i="10" s="1"/>
  <c r="E210" i="9"/>
  <c r="C204" i="9"/>
  <c r="D205" i="31"/>
  <c r="D280" i="31" s="1"/>
  <c r="D305" i="31" s="1"/>
  <c r="D355" i="31" s="1"/>
  <c r="D204" i="23"/>
  <c r="D279" i="23" s="1"/>
  <c r="D304" i="23" s="1"/>
  <c r="D354" i="23" s="1"/>
  <c r="D208" i="9"/>
  <c r="D128" i="44"/>
  <c r="F205" i="31"/>
  <c r="F280" i="31" s="1"/>
  <c r="F305" i="31" s="1"/>
  <c r="F355" i="31" s="1"/>
  <c r="E204" i="31"/>
  <c r="E279" i="31" s="1"/>
  <c r="E304" i="31" s="1"/>
  <c r="E354" i="31" s="1"/>
  <c r="F200" i="31"/>
  <c r="F275" i="31" s="1"/>
  <c r="F300" i="31" s="1"/>
  <c r="F350" i="31" s="1"/>
  <c r="F210" i="10"/>
  <c r="F285" i="10" s="1"/>
  <c r="F310" i="10" s="1"/>
  <c r="F360" i="10" s="1"/>
  <c r="E203" i="10"/>
  <c r="E278" i="10" s="1"/>
  <c r="E303" i="10" s="1"/>
  <c r="E353" i="10" s="1"/>
  <c r="F205" i="10"/>
  <c r="F280" i="10" s="1"/>
  <c r="F305" i="10" s="1"/>
  <c r="F355" i="10" s="1"/>
  <c r="G199" i="10"/>
  <c r="G274" i="10" s="1"/>
  <c r="G299" i="10" s="1"/>
  <c r="G349" i="10" s="1"/>
  <c r="C196" i="23"/>
  <c r="C271" i="23" s="1"/>
  <c r="D196" i="14"/>
  <c r="D271" i="14" s="1"/>
  <c r="D296" i="14" s="1"/>
  <c r="D346" i="14" s="1"/>
  <c r="E210" i="17"/>
  <c r="E285" i="17" s="1"/>
  <c r="E310" i="17" s="1"/>
  <c r="E360" i="17" s="1"/>
  <c r="F197" i="17"/>
  <c r="F272" i="17" s="1"/>
  <c r="F297" i="17" s="1"/>
  <c r="F347" i="17" s="1"/>
  <c r="E211" i="17"/>
  <c r="E286" i="17" s="1"/>
  <c r="E311" i="17" s="1"/>
  <c r="E361" i="17" s="1"/>
  <c r="C207" i="12"/>
  <c r="C282" i="12" s="1"/>
  <c r="C212" i="9"/>
  <c r="E208" i="9"/>
  <c r="F199" i="9"/>
  <c r="C202" i="9"/>
  <c r="F198" i="9"/>
  <c r="E207" i="9"/>
  <c r="D132" i="44"/>
  <c r="C188" i="16"/>
  <c r="D197" i="31"/>
  <c r="D272" i="31" s="1"/>
  <c r="D297" i="31" s="1"/>
  <c r="D347" i="31" s="1"/>
  <c r="E202" i="10"/>
  <c r="E277" i="10" s="1"/>
  <c r="E302" i="10" s="1"/>
  <c r="E352" i="10" s="1"/>
  <c r="F203" i="9"/>
  <c r="C201" i="31"/>
  <c r="C276" i="31" s="1"/>
  <c r="D195" i="10"/>
  <c r="C207" i="10"/>
  <c r="C282" i="10" s="1"/>
  <c r="D195" i="9"/>
  <c r="D119" i="44"/>
  <c r="C195" i="31"/>
  <c r="C270" i="31" s="1"/>
  <c r="D203" i="31"/>
  <c r="D278" i="31" s="1"/>
  <c r="D303" i="31" s="1"/>
  <c r="D353" i="31" s="1"/>
  <c r="F201" i="31"/>
  <c r="F276" i="31" s="1"/>
  <c r="F301" i="31" s="1"/>
  <c r="F351" i="31" s="1"/>
  <c r="F200" i="25"/>
  <c r="F275" i="25" s="1"/>
  <c r="F300" i="25" s="1"/>
  <c r="F350" i="25" s="1"/>
  <c r="C195" i="10"/>
  <c r="C270" i="10" s="1"/>
  <c r="C295" i="10" s="1"/>
  <c r="E201" i="10"/>
  <c r="E276" i="10" s="1"/>
  <c r="E301" i="10" s="1"/>
  <c r="E351" i="10" s="1"/>
  <c r="F200" i="10"/>
  <c r="F275" i="10" s="1"/>
  <c r="F300" i="10" s="1"/>
  <c r="F350" i="10" s="1"/>
  <c r="F206" i="23"/>
  <c r="F281" i="23" s="1"/>
  <c r="F306" i="23" s="1"/>
  <c r="F356" i="23" s="1"/>
  <c r="G201" i="23"/>
  <c r="G276" i="23" s="1"/>
  <c r="G301" i="23" s="1"/>
  <c r="G351" i="23" s="1"/>
  <c r="C193" i="14"/>
  <c r="C268" i="14" s="1"/>
  <c r="G203" i="17"/>
  <c r="G278" i="17" s="1"/>
  <c r="G303" i="17" s="1"/>
  <c r="G353" i="17" s="1"/>
  <c r="F199" i="17"/>
  <c r="F274" i="17" s="1"/>
  <c r="F299" i="17" s="1"/>
  <c r="F349" i="17" s="1"/>
  <c r="F196" i="17"/>
  <c r="F271" i="17" s="1"/>
  <c r="F296" i="17" s="1"/>
  <c r="F346" i="17" s="1"/>
  <c r="E198" i="17"/>
  <c r="E273" i="17" s="1"/>
  <c r="E298" i="17" s="1"/>
  <c r="E348" i="17" s="1"/>
  <c r="C207" i="9"/>
  <c r="F209" i="9"/>
  <c r="E193" i="9"/>
  <c r="E196" i="9"/>
  <c r="C200" i="9"/>
  <c r="E204" i="9"/>
  <c r="C195" i="37"/>
  <c r="C270" i="37" s="1"/>
  <c r="C295" i="37" s="1"/>
  <c r="C345" i="37" s="1"/>
  <c r="F131" i="44"/>
  <c r="D200" i="37"/>
  <c r="D275" i="37" s="1"/>
  <c r="D300" i="37" s="1"/>
  <c r="D350" i="37" s="1"/>
  <c r="F119" i="44"/>
  <c r="G193" i="31"/>
  <c r="G268" i="31" s="1"/>
  <c r="C197" i="31"/>
  <c r="C272" i="31" s="1"/>
  <c r="G207" i="10"/>
  <c r="G282" i="10" s="1"/>
  <c r="G307" i="10" s="1"/>
  <c r="G357" i="10" s="1"/>
  <c r="E195" i="23"/>
  <c r="E270" i="23" s="1"/>
  <c r="E203" i="9"/>
  <c r="E209" i="31"/>
  <c r="E284" i="31" s="1"/>
  <c r="E309" i="31" s="1"/>
  <c r="E359" i="31" s="1"/>
  <c r="G209" i="10"/>
  <c r="G284" i="10" s="1"/>
  <c r="G309" i="10" s="1"/>
  <c r="G359" i="10" s="1"/>
  <c r="C211" i="10"/>
  <c r="C286" i="10" s="1"/>
  <c r="C311" i="10" s="1"/>
  <c r="C361" i="10" s="1"/>
  <c r="C212" i="12"/>
  <c r="C287" i="12" s="1"/>
  <c r="E211" i="9"/>
  <c r="F206" i="31"/>
  <c r="F281" i="31" s="1"/>
  <c r="F306" i="31" s="1"/>
  <c r="F356" i="31" s="1"/>
  <c r="G198" i="9"/>
  <c r="G206" i="9"/>
  <c r="D197" i="9"/>
  <c r="G205" i="31"/>
  <c r="G280" i="31" s="1"/>
  <c r="G305" i="31" s="1"/>
  <c r="G355" i="31" s="1"/>
  <c r="D207" i="10"/>
  <c r="D282" i="10" s="1"/>
  <c r="D307" i="10" s="1"/>
  <c r="D357" i="10" s="1"/>
  <c r="E206" i="10"/>
  <c r="E281" i="10" s="1"/>
  <c r="E306" i="10" s="1"/>
  <c r="E356" i="10" s="1"/>
  <c r="G199" i="23"/>
  <c r="G274" i="23" s="1"/>
  <c r="G299" i="23" s="1"/>
  <c r="G349" i="23" s="1"/>
  <c r="G197" i="14"/>
  <c r="G272" i="14" s="1"/>
  <c r="G297" i="14" s="1"/>
  <c r="G347" i="14" s="1"/>
  <c r="F194" i="17"/>
  <c r="F269" i="17" s="1"/>
  <c r="F294" i="17" s="1"/>
  <c r="F344" i="17" s="1"/>
  <c r="D204" i="17"/>
  <c r="D279" i="17" s="1"/>
  <c r="D304" i="17" s="1"/>
  <c r="D354" i="17" s="1"/>
  <c r="G209" i="17"/>
  <c r="G284" i="17" s="1"/>
  <c r="G309" i="17" s="1"/>
  <c r="G359" i="17" s="1"/>
  <c r="D210" i="9"/>
  <c r="G210" i="9"/>
  <c r="D206" i="9"/>
  <c r="G207" i="9"/>
  <c r="C198" i="9"/>
  <c r="F211" i="9"/>
  <c r="H169" i="9"/>
  <c r="G204" i="10"/>
  <c r="G279" i="10" s="1"/>
  <c r="G304" i="10" s="1"/>
  <c r="G354" i="10" s="1"/>
  <c r="D210" i="12"/>
  <c r="D285" i="12" s="1"/>
  <c r="D310" i="12" s="1"/>
  <c r="D360" i="12" s="1"/>
  <c r="C194" i="9"/>
  <c r="C205" i="9"/>
  <c r="D196" i="9"/>
  <c r="H170" i="10"/>
  <c r="C212" i="10"/>
  <c r="C287" i="10" s="1"/>
  <c r="C197" i="9"/>
  <c r="D211" i="9"/>
  <c r="F202" i="9"/>
  <c r="D212" i="31"/>
  <c r="D287" i="31" s="1"/>
  <c r="D312" i="31" s="1"/>
  <c r="D362" i="31" s="1"/>
  <c r="F202" i="31"/>
  <c r="F277" i="31" s="1"/>
  <c r="F302" i="31" s="1"/>
  <c r="F352" i="31" s="1"/>
  <c r="G193" i="25"/>
  <c r="G268" i="25" s="1"/>
  <c r="F212" i="10"/>
  <c r="F287" i="10" s="1"/>
  <c r="F312" i="10" s="1"/>
  <c r="F362" i="10" s="1"/>
  <c r="C203" i="23"/>
  <c r="C278" i="23" s="1"/>
  <c r="C303" i="23" s="1"/>
  <c r="C353" i="23" s="1"/>
  <c r="G200" i="12"/>
  <c r="G275" i="12" s="1"/>
  <c r="G300" i="12" s="1"/>
  <c r="G350" i="12" s="1"/>
  <c r="F204" i="9"/>
  <c r="E212" i="9"/>
  <c r="F197" i="31"/>
  <c r="F272" i="31" s="1"/>
  <c r="F297" i="31" s="1"/>
  <c r="F347" i="31" s="1"/>
  <c r="E208" i="31"/>
  <c r="E283" i="31" s="1"/>
  <c r="E308" i="31" s="1"/>
  <c r="E358" i="31" s="1"/>
  <c r="E193" i="10"/>
  <c r="E268" i="10" s="1"/>
  <c r="E293" i="10" s="1"/>
  <c r="E343" i="10" s="1"/>
  <c r="D210" i="23"/>
  <c r="D285" i="23" s="1"/>
  <c r="D310" i="23" s="1"/>
  <c r="D360" i="23" s="1"/>
  <c r="G195" i="17"/>
  <c r="G270" i="17" s="1"/>
  <c r="G295" i="17" s="1"/>
  <c r="G345" i="17" s="1"/>
  <c r="C203" i="31"/>
  <c r="C278" i="31" s="1"/>
  <c r="F209" i="31"/>
  <c r="F284" i="31" s="1"/>
  <c r="F309" i="31" s="1"/>
  <c r="F359" i="31" s="1"/>
  <c r="E210" i="31"/>
  <c r="E285" i="31" s="1"/>
  <c r="E310" i="31" s="1"/>
  <c r="E360" i="31" s="1"/>
  <c r="F197" i="10"/>
  <c r="F272" i="10" s="1"/>
  <c r="F297" i="10" s="1"/>
  <c r="F347" i="10" s="1"/>
  <c r="C196" i="10"/>
  <c r="C271" i="10" s="1"/>
  <c r="D198" i="23"/>
  <c r="D273" i="23" s="1"/>
  <c r="D298" i="23" s="1"/>
  <c r="D348" i="23" s="1"/>
  <c r="F194" i="23"/>
  <c r="F269" i="23" s="1"/>
  <c r="F294" i="23" s="1"/>
  <c r="F344" i="23" s="1"/>
  <c r="E207" i="17"/>
  <c r="E282" i="17" s="1"/>
  <c r="E307" i="17" s="1"/>
  <c r="E357" i="17" s="1"/>
  <c r="D202" i="17"/>
  <c r="D277" i="17" s="1"/>
  <c r="D302" i="17" s="1"/>
  <c r="D352" i="17" s="1"/>
  <c r="G211" i="17"/>
  <c r="G286" i="17" s="1"/>
  <c r="G311" i="17" s="1"/>
  <c r="G361" i="17" s="1"/>
  <c r="E195" i="9"/>
  <c r="E194" i="9"/>
  <c r="G203" i="9"/>
  <c r="E198" i="9"/>
  <c r="C211" i="9"/>
  <c r="C199" i="9"/>
  <c r="C127" i="44"/>
  <c r="E126" i="44"/>
  <c r="D207" i="14"/>
  <c r="D282" i="14" s="1"/>
  <c r="D307" i="14" s="1"/>
  <c r="D357" i="14" s="1"/>
  <c r="C209" i="37"/>
  <c r="C284" i="37" s="1"/>
  <c r="C309" i="37" s="1"/>
  <c r="C359" i="37" s="1"/>
  <c r="C200" i="35"/>
  <c r="C275" i="35" s="1"/>
  <c r="C205" i="37"/>
  <c r="C280" i="37" s="1"/>
  <c r="C305" i="37" s="1"/>
  <c r="C355" i="37" s="1"/>
  <c r="G199" i="34"/>
  <c r="G274" i="34" s="1"/>
  <c r="G299" i="34" s="1"/>
  <c r="G349" i="34" s="1"/>
  <c r="C209" i="34"/>
  <c r="C284" i="34" s="1"/>
  <c r="D270" i="10"/>
  <c r="D295" i="10" s="1"/>
  <c r="F199" i="40"/>
  <c r="F274" i="40" s="1"/>
  <c r="F299" i="40" s="1"/>
  <c r="F349" i="40" s="1"/>
  <c r="F204" i="18"/>
  <c r="F279" i="18" s="1"/>
  <c r="F304" i="18" s="1"/>
  <c r="F354" i="18" s="1"/>
  <c r="C208" i="14"/>
  <c r="C283" i="14" s="1"/>
  <c r="G198" i="14"/>
  <c r="G273" i="14" s="1"/>
  <c r="G298" i="14" s="1"/>
  <c r="G348" i="14" s="1"/>
  <c r="D193" i="14"/>
  <c r="D268" i="14" s="1"/>
  <c r="E201" i="35"/>
  <c r="E276" i="35" s="1"/>
  <c r="E301" i="35" s="1"/>
  <c r="E351" i="35" s="1"/>
  <c r="D196" i="35"/>
  <c r="D271" i="35" s="1"/>
  <c r="D296" i="35" s="1"/>
  <c r="D346" i="35" s="1"/>
  <c r="F207" i="17"/>
  <c r="F282" i="17" s="1"/>
  <c r="F307" i="17" s="1"/>
  <c r="F357" i="17" s="1"/>
  <c r="C200" i="17"/>
  <c r="C275" i="17" s="1"/>
  <c r="F200" i="17"/>
  <c r="F275" i="17" s="1"/>
  <c r="F300" i="17" s="1"/>
  <c r="F350" i="17" s="1"/>
  <c r="C195" i="17"/>
  <c r="C270" i="17" s="1"/>
  <c r="G207" i="17"/>
  <c r="G282" i="17" s="1"/>
  <c r="G307" i="17" s="1"/>
  <c r="G357" i="17" s="1"/>
  <c r="C206" i="39"/>
  <c r="C281" i="39" s="1"/>
  <c r="C210" i="37"/>
  <c r="C285" i="37" s="1"/>
  <c r="E129" i="44"/>
  <c r="F193" i="37"/>
  <c r="F268" i="37" s="1"/>
  <c r="F293" i="37" s="1"/>
  <c r="F343" i="37" s="1"/>
  <c r="E211" i="37"/>
  <c r="E286" i="37" s="1"/>
  <c r="E311" i="37" s="1"/>
  <c r="E361" i="37" s="1"/>
  <c r="D210" i="14"/>
  <c r="D285" i="14" s="1"/>
  <c r="D310" i="14" s="1"/>
  <c r="D360" i="14" s="1"/>
  <c r="G195" i="35"/>
  <c r="G270" i="35" s="1"/>
  <c r="G295" i="35" s="1"/>
  <c r="G345" i="35" s="1"/>
  <c r="E212" i="34"/>
  <c r="E287" i="34" s="1"/>
  <c r="E312" i="34" s="1"/>
  <c r="E362" i="34" s="1"/>
  <c r="F198" i="34"/>
  <c r="F273" i="34" s="1"/>
  <c r="F298" i="34" s="1"/>
  <c r="F348" i="34" s="1"/>
  <c r="C204" i="40"/>
  <c r="C279" i="40" s="1"/>
  <c r="F212" i="14"/>
  <c r="F287" i="14" s="1"/>
  <c r="F312" i="14" s="1"/>
  <c r="F362" i="14" s="1"/>
  <c r="D211" i="14"/>
  <c r="D286" i="14" s="1"/>
  <c r="D311" i="14" s="1"/>
  <c r="D361" i="14" s="1"/>
  <c r="D203" i="35"/>
  <c r="D278" i="35" s="1"/>
  <c r="D303" i="35" s="1"/>
  <c r="D353" i="35" s="1"/>
  <c r="G207" i="34"/>
  <c r="G282" i="34" s="1"/>
  <c r="G307" i="34" s="1"/>
  <c r="G357" i="34" s="1"/>
  <c r="G193" i="34"/>
  <c r="G268" i="34" s="1"/>
  <c r="G293" i="34" s="1"/>
  <c r="G343" i="34" s="1"/>
  <c r="G212" i="34"/>
  <c r="G287" i="34" s="1"/>
  <c r="G312" i="34" s="1"/>
  <c r="G362" i="34" s="1"/>
  <c r="F196" i="28"/>
  <c r="F271" i="28" s="1"/>
  <c r="F296" i="28" s="1"/>
  <c r="F346" i="28" s="1"/>
  <c r="G212" i="40"/>
  <c r="G287" i="40" s="1"/>
  <c r="G312" i="40" s="1"/>
  <c r="G362" i="40" s="1"/>
  <c r="F209" i="14"/>
  <c r="F284" i="14" s="1"/>
  <c r="F309" i="14" s="1"/>
  <c r="F359" i="14" s="1"/>
  <c r="E196" i="14"/>
  <c r="E271" i="14" s="1"/>
  <c r="E296" i="14" s="1"/>
  <c r="E346" i="14" s="1"/>
  <c r="C205" i="35"/>
  <c r="C280" i="35" s="1"/>
  <c r="E195" i="37"/>
  <c r="E270" i="37" s="1"/>
  <c r="E295" i="37" s="1"/>
  <c r="E345" i="37" s="1"/>
  <c r="H180" i="10"/>
  <c r="E209" i="34"/>
  <c r="E284" i="34" s="1"/>
  <c r="E309" i="34" s="1"/>
  <c r="E359" i="34" s="1"/>
  <c r="D196" i="34"/>
  <c r="D271" i="34" s="1"/>
  <c r="D296" i="34" s="1"/>
  <c r="D346" i="34" s="1"/>
  <c r="D208" i="34"/>
  <c r="D283" i="34" s="1"/>
  <c r="D308" i="34" s="1"/>
  <c r="D358" i="34" s="1"/>
  <c r="D206" i="25"/>
  <c r="D281" i="25" s="1"/>
  <c r="D306" i="25" s="1"/>
  <c r="D356" i="25" s="1"/>
  <c r="G195" i="28"/>
  <c r="G270" i="28" s="1"/>
  <c r="G295" i="28" s="1"/>
  <c r="G345" i="28" s="1"/>
  <c r="D206" i="40"/>
  <c r="D281" i="40" s="1"/>
  <c r="D306" i="40" s="1"/>
  <c r="D356" i="40" s="1"/>
  <c r="G211" i="14"/>
  <c r="G286" i="14" s="1"/>
  <c r="G311" i="14" s="1"/>
  <c r="G361" i="14" s="1"/>
  <c r="D204" i="14"/>
  <c r="D279" i="14" s="1"/>
  <c r="D304" i="14" s="1"/>
  <c r="D354" i="14" s="1"/>
  <c r="C197" i="14"/>
  <c r="C272" i="14" s="1"/>
  <c r="D199" i="35"/>
  <c r="D274" i="35" s="1"/>
  <c r="D299" i="35" s="1"/>
  <c r="D349" i="35" s="1"/>
  <c r="C210" i="17"/>
  <c r="C285" i="17" s="1"/>
  <c r="C206" i="17"/>
  <c r="C281" i="17" s="1"/>
  <c r="G199" i="17"/>
  <c r="G274" i="17" s="1"/>
  <c r="G299" i="17" s="1"/>
  <c r="G349" i="17" s="1"/>
  <c r="D195" i="17"/>
  <c r="D270" i="17" s="1"/>
  <c r="D295" i="17" s="1"/>
  <c r="D345" i="17" s="1"/>
  <c r="C204" i="17"/>
  <c r="C279" i="17" s="1"/>
  <c r="E208" i="17"/>
  <c r="E283" i="17" s="1"/>
  <c r="E308" i="17" s="1"/>
  <c r="E358" i="17" s="1"/>
  <c r="F207" i="33"/>
  <c r="F282" i="33" s="1"/>
  <c r="F307" i="33" s="1"/>
  <c r="F357" i="33" s="1"/>
  <c r="C198" i="27"/>
  <c r="C273" i="27" s="1"/>
  <c r="E208" i="32"/>
  <c r="E283" i="32" s="1"/>
  <c r="E308" i="32" s="1"/>
  <c r="E358" i="32" s="1"/>
  <c r="D208" i="39"/>
  <c r="D283" i="39" s="1"/>
  <c r="D308" i="39" s="1"/>
  <c r="D358" i="39" s="1"/>
  <c r="E188" i="23"/>
  <c r="AN24" i="49" s="1"/>
  <c r="E210" i="37"/>
  <c r="E285" i="37" s="1"/>
  <c r="E310" i="37" s="1"/>
  <c r="E360" i="37" s="1"/>
  <c r="C208" i="37"/>
  <c r="C283" i="37" s="1"/>
  <c r="C308" i="37" s="1"/>
  <c r="C358" i="37" s="1"/>
  <c r="C122" i="44"/>
  <c r="H168" i="21"/>
  <c r="F205" i="14"/>
  <c r="F280" i="14" s="1"/>
  <c r="F305" i="14" s="1"/>
  <c r="F355" i="14" s="1"/>
  <c r="D208" i="35"/>
  <c r="D283" i="35" s="1"/>
  <c r="D308" i="35" s="1"/>
  <c r="D358" i="35" s="1"/>
  <c r="F201" i="18"/>
  <c r="F276" i="18" s="1"/>
  <c r="F301" i="18" s="1"/>
  <c r="F351" i="18" s="1"/>
  <c r="E193" i="14"/>
  <c r="E268" i="14" s="1"/>
  <c r="E293" i="14" s="1"/>
  <c r="E343" i="14" s="1"/>
  <c r="C132" i="44"/>
  <c r="C207" i="39"/>
  <c r="C282" i="39" s="1"/>
  <c r="E200" i="14"/>
  <c r="E275" i="14" s="1"/>
  <c r="E300" i="14" s="1"/>
  <c r="E350" i="14" s="1"/>
  <c r="D205" i="33"/>
  <c r="D280" i="33" s="1"/>
  <c r="D305" i="33" s="1"/>
  <c r="D355" i="33" s="1"/>
  <c r="G205" i="39"/>
  <c r="G280" i="39" s="1"/>
  <c r="G305" i="39" s="1"/>
  <c r="G355" i="39" s="1"/>
  <c r="E197" i="37"/>
  <c r="E272" i="37" s="1"/>
  <c r="E297" i="37" s="1"/>
  <c r="E347" i="37" s="1"/>
  <c r="D195" i="34"/>
  <c r="D270" i="34" s="1"/>
  <c r="D295" i="34" s="1"/>
  <c r="D345" i="34" s="1"/>
  <c r="D200" i="34"/>
  <c r="D275" i="34" s="1"/>
  <c r="D300" i="34" s="1"/>
  <c r="D350" i="34" s="1"/>
  <c r="D197" i="28"/>
  <c r="D272" i="28" s="1"/>
  <c r="D297" i="28" s="1"/>
  <c r="D347" i="28" s="1"/>
  <c r="C194" i="14"/>
  <c r="C269" i="14" s="1"/>
  <c r="C294" i="14" s="1"/>
  <c r="C344" i="14" s="1"/>
  <c r="G209" i="14"/>
  <c r="G284" i="14" s="1"/>
  <c r="G309" i="14" s="1"/>
  <c r="G359" i="14" s="1"/>
  <c r="C201" i="14"/>
  <c r="C276" i="14" s="1"/>
  <c r="D205" i="35"/>
  <c r="D280" i="35" s="1"/>
  <c r="D305" i="35" s="1"/>
  <c r="D355" i="35" s="1"/>
  <c r="F205" i="17"/>
  <c r="F280" i="17" s="1"/>
  <c r="F305" i="17" s="1"/>
  <c r="F355" i="17" s="1"/>
  <c r="D206" i="17"/>
  <c r="D281" i="17" s="1"/>
  <c r="D306" i="17" s="1"/>
  <c r="D356" i="17" s="1"/>
  <c r="E202" i="17"/>
  <c r="E277" i="17" s="1"/>
  <c r="E302" i="17" s="1"/>
  <c r="E352" i="17" s="1"/>
  <c r="C208" i="17"/>
  <c r="C283" i="17" s="1"/>
  <c r="G198" i="17"/>
  <c r="G273" i="17" s="1"/>
  <c r="G298" i="17" s="1"/>
  <c r="G348" i="17" s="1"/>
  <c r="F188" i="23"/>
  <c r="AO24" i="49" s="1"/>
  <c r="G212" i="37"/>
  <c r="G287" i="37" s="1"/>
  <c r="G312" i="37" s="1"/>
  <c r="G362" i="37" s="1"/>
  <c r="D188" i="18"/>
  <c r="AM16" i="49" s="1"/>
  <c r="H169" i="10"/>
  <c r="G207" i="28"/>
  <c r="G282" i="28" s="1"/>
  <c r="G307" i="28" s="1"/>
  <c r="G357" i="28" s="1"/>
  <c r="C207" i="28"/>
  <c r="C282" i="28" s="1"/>
  <c r="E204" i="28"/>
  <c r="E279" i="28" s="1"/>
  <c r="E304" i="28" s="1"/>
  <c r="E354" i="28" s="1"/>
  <c r="D198" i="27"/>
  <c r="D273" i="27" s="1"/>
  <c r="D298" i="27" s="1"/>
  <c r="D348" i="27" s="1"/>
  <c r="G204" i="37"/>
  <c r="G279" i="37" s="1"/>
  <c r="G304" i="37" s="1"/>
  <c r="G354" i="37" s="1"/>
  <c r="G205" i="37"/>
  <c r="G280" i="37" s="1"/>
  <c r="G305" i="37" s="1"/>
  <c r="G355" i="37" s="1"/>
  <c r="E205" i="37"/>
  <c r="E280" i="37" s="1"/>
  <c r="E305" i="37" s="1"/>
  <c r="E355" i="37" s="1"/>
  <c r="G211" i="37"/>
  <c r="G286" i="37" s="1"/>
  <c r="G311" i="37" s="1"/>
  <c r="G361" i="37" s="1"/>
  <c r="G203" i="37"/>
  <c r="G278" i="37" s="1"/>
  <c r="G303" i="37" s="1"/>
  <c r="G353" i="37" s="1"/>
  <c r="F204" i="37"/>
  <c r="F279" i="37" s="1"/>
  <c r="F304" i="37" s="1"/>
  <c r="F354" i="37" s="1"/>
  <c r="H181" i="9"/>
  <c r="C200" i="28"/>
  <c r="C275" i="28" s="1"/>
  <c r="D210" i="28"/>
  <c r="D285" i="28" s="1"/>
  <c r="F211" i="28"/>
  <c r="F286" i="28" s="1"/>
  <c r="F311" i="28" s="1"/>
  <c r="F361" i="28" s="1"/>
  <c r="G195" i="23"/>
  <c r="G270" i="23" s="1"/>
  <c r="G295" i="23" s="1"/>
  <c r="G345" i="23" s="1"/>
  <c r="C194" i="23"/>
  <c r="C269" i="23" s="1"/>
  <c r="G212" i="23"/>
  <c r="G287" i="23" s="1"/>
  <c r="G312" i="23" s="1"/>
  <c r="G362" i="23" s="1"/>
  <c r="G201" i="40"/>
  <c r="G276" i="40" s="1"/>
  <c r="G301" i="40" s="1"/>
  <c r="G351" i="40" s="1"/>
  <c r="F211" i="18"/>
  <c r="F286" i="18" s="1"/>
  <c r="F311" i="18" s="1"/>
  <c r="F361" i="18" s="1"/>
  <c r="E194" i="14"/>
  <c r="E269" i="14" s="1"/>
  <c r="E294" i="14" s="1"/>
  <c r="E344" i="14" s="1"/>
  <c r="F195" i="14"/>
  <c r="F270" i="14" s="1"/>
  <c r="F295" i="14" s="1"/>
  <c r="F345" i="14" s="1"/>
  <c r="D201" i="14"/>
  <c r="D276" i="14" s="1"/>
  <c r="D301" i="14" s="1"/>
  <c r="D351" i="14" s="1"/>
  <c r="G195" i="14"/>
  <c r="G270" i="14" s="1"/>
  <c r="G295" i="14" s="1"/>
  <c r="G345" i="14" s="1"/>
  <c r="G194" i="14"/>
  <c r="G269" i="14" s="1"/>
  <c r="G294" i="14" s="1"/>
  <c r="G344" i="14" s="1"/>
  <c r="C195" i="14"/>
  <c r="C270" i="14" s="1"/>
  <c r="E203" i="14"/>
  <c r="E278" i="14" s="1"/>
  <c r="E303" i="14" s="1"/>
  <c r="E353" i="14" s="1"/>
  <c r="F202" i="35"/>
  <c r="F277" i="35" s="1"/>
  <c r="F302" i="35" s="1"/>
  <c r="F352" i="35" s="1"/>
  <c r="C193" i="35"/>
  <c r="C268" i="35" s="1"/>
  <c r="C196" i="35"/>
  <c r="C206" i="12"/>
  <c r="C281" i="12" s="1"/>
  <c r="F206" i="27"/>
  <c r="F281" i="27" s="1"/>
  <c r="F306" i="27" s="1"/>
  <c r="F356" i="27" s="1"/>
  <c r="E188" i="16"/>
  <c r="AN14" i="49" s="1"/>
  <c r="C135" i="44"/>
  <c r="D194" i="37"/>
  <c r="D269" i="37" s="1"/>
  <c r="D294" i="37" s="1"/>
  <c r="D344" i="37" s="1"/>
  <c r="G208" i="37"/>
  <c r="G283" i="37" s="1"/>
  <c r="G308" i="37" s="1"/>
  <c r="G358" i="37" s="1"/>
  <c r="F203" i="37"/>
  <c r="F278" i="37" s="1"/>
  <c r="F303" i="37" s="1"/>
  <c r="F353" i="37" s="1"/>
  <c r="E188" i="18"/>
  <c r="AN16" i="49" s="1"/>
  <c r="C206" i="37"/>
  <c r="C281" i="37" s="1"/>
  <c r="C306" i="37" s="1"/>
  <c r="C356" i="37" s="1"/>
  <c r="H172" i="10"/>
  <c r="G201" i="37"/>
  <c r="G276" i="37" s="1"/>
  <c r="G301" i="37" s="1"/>
  <c r="G351" i="37" s="1"/>
  <c r="D201" i="37"/>
  <c r="D276" i="37" s="1"/>
  <c r="D301" i="37" s="1"/>
  <c r="D351" i="37" s="1"/>
  <c r="F188" i="15"/>
  <c r="AO13" i="49" s="1"/>
  <c r="E188" i="38"/>
  <c r="AN39" i="49" s="1"/>
  <c r="D129" i="44"/>
  <c r="G194" i="28"/>
  <c r="G269" i="28" s="1"/>
  <c r="G294" i="28" s="1"/>
  <c r="G344" i="28" s="1"/>
  <c r="G198" i="37"/>
  <c r="G273" i="37" s="1"/>
  <c r="G298" i="37" s="1"/>
  <c r="G348" i="37" s="1"/>
  <c r="G119" i="44"/>
  <c r="D195" i="37"/>
  <c r="D270" i="37" s="1"/>
  <c r="D295" i="37" s="1"/>
  <c r="D345" i="37" s="1"/>
  <c r="H169" i="12"/>
  <c r="E208" i="28"/>
  <c r="E283" i="28" s="1"/>
  <c r="E308" i="28" s="1"/>
  <c r="E358" i="28" s="1"/>
  <c r="D201" i="28"/>
  <c r="D276" i="28" s="1"/>
  <c r="D301" i="28" s="1"/>
  <c r="D351" i="28" s="1"/>
  <c r="C202" i="28"/>
  <c r="C277" i="28" s="1"/>
  <c r="C302" i="28" s="1"/>
  <c r="C352" i="28" s="1"/>
  <c r="D211" i="23"/>
  <c r="D286" i="23" s="1"/>
  <c r="D311" i="23" s="1"/>
  <c r="D361" i="23" s="1"/>
  <c r="C193" i="23"/>
  <c r="C268" i="23" s="1"/>
  <c r="C199" i="23"/>
  <c r="C274" i="23" s="1"/>
  <c r="F198" i="23"/>
  <c r="F273" i="23" s="1"/>
  <c r="F298" i="23" s="1"/>
  <c r="F348" i="23" s="1"/>
  <c r="D200" i="18"/>
  <c r="D275" i="18" s="1"/>
  <c r="D300" i="18" s="1"/>
  <c r="D350" i="18" s="1"/>
  <c r="E210" i="14"/>
  <c r="E285" i="14" s="1"/>
  <c r="E310" i="14" s="1"/>
  <c r="E360" i="14" s="1"/>
  <c r="C212" i="14"/>
  <c r="C287" i="14" s="1"/>
  <c r="F202" i="14"/>
  <c r="F277" i="14" s="1"/>
  <c r="F302" i="14" s="1"/>
  <c r="F352" i="14" s="1"/>
  <c r="E204" i="14"/>
  <c r="E279" i="14" s="1"/>
  <c r="E304" i="14" s="1"/>
  <c r="E354" i="14" s="1"/>
  <c r="D200" i="14"/>
  <c r="D275" i="14" s="1"/>
  <c r="D300" i="14" s="1"/>
  <c r="D350" i="14" s="1"/>
  <c r="C198" i="14"/>
  <c r="C273" i="14" s="1"/>
  <c r="C298" i="14" s="1"/>
  <c r="C348" i="14" s="1"/>
  <c r="E198" i="11"/>
  <c r="E273" i="11" s="1"/>
  <c r="E298" i="11" s="1"/>
  <c r="G210" i="35"/>
  <c r="G285" i="35" s="1"/>
  <c r="G310" i="35" s="1"/>
  <c r="G360" i="35" s="1"/>
  <c r="G205" i="35"/>
  <c r="G280" i="35" s="1"/>
  <c r="G305" i="35" s="1"/>
  <c r="G355" i="35" s="1"/>
  <c r="E207" i="35"/>
  <c r="E282" i="35" s="1"/>
  <c r="E307" i="35" s="1"/>
  <c r="E357" i="35" s="1"/>
  <c r="G198" i="12"/>
  <c r="G273" i="12" s="1"/>
  <c r="G298" i="12" s="1"/>
  <c r="G348" i="12" s="1"/>
  <c r="C206" i="27"/>
  <c r="C281" i="27" s="1"/>
  <c r="F188" i="21"/>
  <c r="AO21" i="49" s="1"/>
  <c r="F196" i="37"/>
  <c r="F271" i="37" s="1"/>
  <c r="F296" i="37" s="1"/>
  <c r="F346" i="37" s="1"/>
  <c r="D211" i="37"/>
  <c r="D286" i="37" s="1"/>
  <c r="D311" i="37" s="1"/>
  <c r="D361" i="37" s="1"/>
  <c r="D212" i="37"/>
  <c r="D287" i="37" s="1"/>
  <c r="D312" i="37" s="1"/>
  <c r="D362" i="37" s="1"/>
  <c r="F129" i="44"/>
  <c r="G199" i="37"/>
  <c r="G274" i="37" s="1"/>
  <c r="G299" i="37" s="1"/>
  <c r="G349" i="37" s="1"/>
  <c r="G130" i="44"/>
  <c r="D196" i="37"/>
  <c r="D271" i="37" s="1"/>
  <c r="D296" i="37" s="1"/>
  <c r="D346" i="37" s="1"/>
  <c r="F195" i="37"/>
  <c r="F270" i="37" s="1"/>
  <c r="F295" i="37" s="1"/>
  <c r="F345" i="37" s="1"/>
  <c r="C199" i="37"/>
  <c r="C274" i="37" s="1"/>
  <c r="C299" i="37" s="1"/>
  <c r="C349" i="37" s="1"/>
  <c r="F198" i="28"/>
  <c r="F273" i="28" s="1"/>
  <c r="F298" i="28" s="1"/>
  <c r="F348" i="28" s="1"/>
  <c r="D210" i="27"/>
  <c r="D285" i="27" s="1"/>
  <c r="D310" i="27" s="1"/>
  <c r="D360" i="27" s="1"/>
  <c r="F132" i="44"/>
  <c r="D188" i="16"/>
  <c r="AM14" i="49" s="1"/>
  <c r="C203" i="37"/>
  <c r="C278" i="37" s="1"/>
  <c r="C303" i="37" s="1"/>
  <c r="C353" i="37" s="1"/>
  <c r="G211" i="28"/>
  <c r="G286" i="28" s="1"/>
  <c r="G311" i="28" s="1"/>
  <c r="G361" i="28" s="1"/>
  <c r="C211" i="28"/>
  <c r="C286" i="28" s="1"/>
  <c r="D205" i="28"/>
  <c r="D280" i="28" s="1"/>
  <c r="D305" i="28" s="1"/>
  <c r="D355" i="28" s="1"/>
  <c r="F208" i="23"/>
  <c r="F283" i="23" s="1"/>
  <c r="F308" i="23" s="1"/>
  <c r="F358" i="23" s="1"/>
  <c r="F193" i="23"/>
  <c r="F268" i="23" s="1"/>
  <c r="E199" i="23"/>
  <c r="E274" i="23" s="1"/>
  <c r="E299" i="23" s="1"/>
  <c r="E349" i="23" s="1"/>
  <c r="G212" i="14"/>
  <c r="G287" i="14" s="1"/>
  <c r="G312" i="14" s="1"/>
  <c r="G362" i="14" s="1"/>
  <c r="D194" i="14"/>
  <c r="D269" i="14" s="1"/>
  <c r="D294" i="14" s="1"/>
  <c r="D344" i="14" s="1"/>
  <c r="E207" i="14"/>
  <c r="E282" i="14" s="1"/>
  <c r="E307" i="14" s="1"/>
  <c r="E357" i="14" s="1"/>
  <c r="G206" i="14"/>
  <c r="G281" i="14" s="1"/>
  <c r="G306" i="14" s="1"/>
  <c r="G356" i="14" s="1"/>
  <c r="C205" i="14"/>
  <c r="C280" i="14" s="1"/>
  <c r="F199" i="14"/>
  <c r="F274" i="14" s="1"/>
  <c r="F299" i="14" s="1"/>
  <c r="F349" i="14" s="1"/>
  <c r="F193" i="35"/>
  <c r="F268" i="35" s="1"/>
  <c r="G197" i="35"/>
  <c r="G272" i="35" s="1"/>
  <c r="G297" i="35" s="1"/>
  <c r="G347" i="35" s="1"/>
  <c r="E212" i="35"/>
  <c r="E287" i="35" s="1"/>
  <c r="E312" i="35" s="1"/>
  <c r="E362" i="35" s="1"/>
  <c r="F208" i="27"/>
  <c r="F283" i="27" s="1"/>
  <c r="F308" i="27" s="1"/>
  <c r="F358" i="27" s="1"/>
  <c r="D188" i="20"/>
  <c r="AM18" i="49" s="1"/>
  <c r="G194" i="19"/>
  <c r="G269" i="19" s="1"/>
  <c r="G294" i="19" s="1"/>
  <c r="G344" i="19" s="1"/>
  <c r="C198" i="37"/>
  <c r="C273" i="37" s="1"/>
  <c r="C298" i="37" s="1"/>
  <c r="C348" i="37" s="1"/>
  <c r="D206" i="37"/>
  <c r="D281" i="37" s="1"/>
  <c r="D306" i="37" s="1"/>
  <c r="D356" i="37" s="1"/>
  <c r="F198" i="37"/>
  <c r="F273" i="37" s="1"/>
  <c r="F298" i="37" s="1"/>
  <c r="F348" i="37" s="1"/>
  <c r="D188" i="27"/>
  <c r="AM27" i="49" s="1"/>
  <c r="E194" i="37"/>
  <c r="E269" i="37" s="1"/>
  <c r="E294" i="37" s="1"/>
  <c r="E344" i="37" s="1"/>
  <c r="D203" i="37"/>
  <c r="D278" i="37" s="1"/>
  <c r="D303" i="37" s="1"/>
  <c r="D353" i="37" s="1"/>
  <c r="G122" i="44"/>
  <c r="G188" i="12"/>
  <c r="AP11" i="49" s="1"/>
  <c r="E199" i="28"/>
  <c r="E274" i="28" s="1"/>
  <c r="E299" i="28" s="1"/>
  <c r="E349" i="28" s="1"/>
  <c r="G205" i="28"/>
  <c r="G280" i="28" s="1"/>
  <c r="G305" i="28" s="1"/>
  <c r="G355" i="28" s="1"/>
  <c r="G198" i="28"/>
  <c r="G273" i="28" s="1"/>
  <c r="G298" i="28" s="1"/>
  <c r="G348" i="28" s="1"/>
  <c r="C198" i="28"/>
  <c r="C273" i="28" s="1"/>
  <c r="C200" i="37"/>
  <c r="C275" i="37" s="1"/>
  <c r="C300" i="37" s="1"/>
  <c r="C350" i="37" s="1"/>
  <c r="G207" i="37"/>
  <c r="G282" i="37" s="1"/>
  <c r="G307" i="37" s="1"/>
  <c r="G357" i="37" s="1"/>
  <c r="C204" i="37"/>
  <c r="C279" i="37" s="1"/>
  <c r="C304" i="37" s="1"/>
  <c r="C354" i="37" s="1"/>
  <c r="D209" i="37"/>
  <c r="D284" i="37" s="1"/>
  <c r="D309" i="37" s="1"/>
  <c r="D359" i="37" s="1"/>
  <c r="F207" i="28"/>
  <c r="F282" i="28" s="1"/>
  <c r="F307" i="28" s="1"/>
  <c r="F357" i="28" s="1"/>
  <c r="G206" i="28"/>
  <c r="G281" i="28" s="1"/>
  <c r="G306" i="28" s="1"/>
  <c r="G356" i="28" s="1"/>
  <c r="C194" i="28"/>
  <c r="C269" i="28" s="1"/>
  <c r="C294" i="28" s="1"/>
  <c r="C344" i="28" s="1"/>
  <c r="E193" i="23"/>
  <c r="E268" i="23" s="1"/>
  <c r="G200" i="23"/>
  <c r="G275" i="23" s="1"/>
  <c r="G300" i="23" s="1"/>
  <c r="G350" i="23" s="1"/>
  <c r="F208" i="14"/>
  <c r="F283" i="14" s="1"/>
  <c r="F308" i="14" s="1"/>
  <c r="F358" i="14" s="1"/>
  <c r="E209" i="14"/>
  <c r="E284" i="14" s="1"/>
  <c r="E309" i="14" s="1"/>
  <c r="E359" i="14" s="1"/>
  <c r="C204" i="14"/>
  <c r="C279" i="14" s="1"/>
  <c r="C304" i="14" s="1"/>
  <c r="C354" i="14" s="1"/>
  <c r="G201" i="14"/>
  <c r="G276" i="14" s="1"/>
  <c r="G301" i="14" s="1"/>
  <c r="G351" i="14" s="1"/>
  <c r="D199" i="14"/>
  <c r="D274" i="14" s="1"/>
  <c r="D299" i="14" s="1"/>
  <c r="D349" i="14" s="1"/>
  <c r="E200" i="35"/>
  <c r="E275" i="35" s="1"/>
  <c r="E300" i="35" s="1"/>
  <c r="E350" i="35" s="1"/>
  <c r="E196" i="35"/>
  <c r="E271" i="35" s="1"/>
  <c r="E296" i="35" s="1"/>
  <c r="E346" i="35" s="1"/>
  <c r="G207" i="35"/>
  <c r="G282" i="35" s="1"/>
  <c r="G307" i="35" s="1"/>
  <c r="G357" i="35" s="1"/>
  <c r="G188" i="23"/>
  <c r="AP24" i="49" s="1"/>
  <c r="E202" i="37"/>
  <c r="E277" i="37" s="1"/>
  <c r="E302" i="37" s="1"/>
  <c r="E352" i="37" s="1"/>
  <c r="C194" i="37"/>
  <c r="C269" i="37" s="1"/>
  <c r="C294" i="37" s="1"/>
  <c r="C344" i="37" s="1"/>
  <c r="F212" i="37"/>
  <c r="F287" i="37" s="1"/>
  <c r="F312" i="37" s="1"/>
  <c r="F362" i="37" s="1"/>
  <c r="D205" i="37"/>
  <c r="D280" i="37" s="1"/>
  <c r="D305" i="37" s="1"/>
  <c r="D355" i="37" s="1"/>
  <c r="E203" i="37"/>
  <c r="E278" i="37" s="1"/>
  <c r="E303" i="37" s="1"/>
  <c r="E353" i="37" s="1"/>
  <c r="E188" i="15"/>
  <c r="AN13" i="49" s="1"/>
  <c r="C196" i="24"/>
  <c r="C271" i="24" s="1"/>
  <c r="C212" i="24"/>
  <c r="C287" i="24" s="1"/>
  <c r="G198" i="24"/>
  <c r="G273" i="24" s="1"/>
  <c r="G298" i="24" s="1"/>
  <c r="G348" i="24" s="1"/>
  <c r="G211" i="24"/>
  <c r="G286" i="24" s="1"/>
  <c r="G311" i="24" s="1"/>
  <c r="G361" i="24" s="1"/>
  <c r="C210" i="24"/>
  <c r="C285" i="24" s="1"/>
  <c r="D205" i="15"/>
  <c r="D199" i="15"/>
  <c r="F196" i="15"/>
  <c r="F206" i="15"/>
  <c r="G205" i="15"/>
  <c r="D208" i="15"/>
  <c r="H187" i="10"/>
  <c r="C136" i="44"/>
  <c r="E134" i="44"/>
  <c r="H185" i="10"/>
  <c r="H176" i="10"/>
  <c r="F210" i="15"/>
  <c r="G198" i="33"/>
  <c r="G273" i="33" s="1"/>
  <c r="G298" i="33" s="1"/>
  <c r="G348" i="33" s="1"/>
  <c r="F194" i="24"/>
  <c r="F269" i="24" s="1"/>
  <c r="F294" i="24" s="1"/>
  <c r="F344" i="24" s="1"/>
  <c r="G197" i="18"/>
  <c r="G272" i="18" s="1"/>
  <c r="G297" i="18" s="1"/>
  <c r="G347" i="18" s="1"/>
  <c r="F202" i="18"/>
  <c r="F277" i="18" s="1"/>
  <c r="F302" i="18" s="1"/>
  <c r="F352" i="18" s="1"/>
  <c r="C206" i="18"/>
  <c r="C281" i="18" s="1"/>
  <c r="C306" i="18" s="1"/>
  <c r="C356" i="18" s="1"/>
  <c r="F210" i="18"/>
  <c r="F285" i="18" s="1"/>
  <c r="F310" i="18" s="1"/>
  <c r="F360" i="18" s="1"/>
  <c r="G207" i="18"/>
  <c r="G282" i="18" s="1"/>
  <c r="G307" i="18" s="1"/>
  <c r="G357" i="18" s="1"/>
  <c r="G194" i="18"/>
  <c r="G269" i="18" s="1"/>
  <c r="G294" i="18" s="1"/>
  <c r="G344" i="18" s="1"/>
  <c r="G211" i="18"/>
  <c r="G286" i="18" s="1"/>
  <c r="G311" i="18" s="1"/>
  <c r="G361" i="18" s="1"/>
  <c r="D207" i="18"/>
  <c r="D282" i="18" s="1"/>
  <c r="D307" i="18" s="1"/>
  <c r="D357" i="18" s="1"/>
  <c r="G200" i="18"/>
  <c r="G275" i="18" s="1"/>
  <c r="G300" i="18" s="1"/>
  <c r="G350" i="18" s="1"/>
  <c r="F211" i="35"/>
  <c r="F286" i="35" s="1"/>
  <c r="F311" i="35" s="1"/>
  <c r="F361" i="35" s="1"/>
  <c r="D211" i="35"/>
  <c r="D286" i="35" s="1"/>
  <c r="D311" i="35" s="1"/>
  <c r="D361" i="35" s="1"/>
  <c r="C201" i="35"/>
  <c r="C276" i="35" s="1"/>
  <c r="D204" i="35"/>
  <c r="D279" i="35" s="1"/>
  <c r="D304" i="35" s="1"/>
  <c r="D354" i="35" s="1"/>
  <c r="C207" i="35"/>
  <c r="C282" i="35" s="1"/>
  <c r="F203" i="35"/>
  <c r="F278" i="35" s="1"/>
  <c r="F303" i="35" s="1"/>
  <c r="F353" i="35" s="1"/>
  <c r="E211" i="35"/>
  <c r="E286" i="35" s="1"/>
  <c r="E311" i="35" s="1"/>
  <c r="E361" i="35" s="1"/>
  <c r="F196" i="35"/>
  <c r="F271" i="35" s="1"/>
  <c r="F296" i="35" s="1"/>
  <c r="F346" i="35" s="1"/>
  <c r="G200" i="35"/>
  <c r="G275" i="35" s="1"/>
  <c r="G300" i="35" s="1"/>
  <c r="G350" i="35" s="1"/>
  <c r="D212" i="35"/>
  <c r="D287" i="35" s="1"/>
  <c r="D312" i="35" s="1"/>
  <c r="D362" i="35" s="1"/>
  <c r="C197" i="35"/>
  <c r="D206" i="35"/>
  <c r="D281" i="35" s="1"/>
  <c r="D306" i="35" s="1"/>
  <c r="D356" i="35" s="1"/>
  <c r="F210" i="35"/>
  <c r="F285" i="35" s="1"/>
  <c r="F310" i="35" s="1"/>
  <c r="F360" i="35" s="1"/>
  <c r="E198" i="35"/>
  <c r="E273" i="35" s="1"/>
  <c r="E298" i="35" s="1"/>
  <c r="E348" i="35" s="1"/>
  <c r="D210" i="35"/>
  <c r="D285" i="35" s="1"/>
  <c r="D310" i="35" s="1"/>
  <c r="D360" i="35" s="1"/>
  <c r="E209" i="35"/>
  <c r="E284" i="35" s="1"/>
  <c r="E309" i="35" s="1"/>
  <c r="E359" i="35" s="1"/>
  <c r="F212" i="35"/>
  <c r="F287" i="35" s="1"/>
  <c r="F312" i="35" s="1"/>
  <c r="F362" i="35" s="1"/>
  <c r="F205" i="35"/>
  <c r="F280" i="35" s="1"/>
  <c r="F305" i="35" s="1"/>
  <c r="F355" i="35" s="1"/>
  <c r="C206" i="35"/>
  <c r="G198" i="35"/>
  <c r="G273" i="35" s="1"/>
  <c r="G298" i="35" s="1"/>
  <c r="G348" i="35" s="1"/>
  <c r="F207" i="35"/>
  <c r="F282" i="35" s="1"/>
  <c r="F307" i="35" s="1"/>
  <c r="F357" i="35" s="1"/>
  <c r="G209" i="35"/>
  <c r="G284" i="35" s="1"/>
  <c r="G309" i="35" s="1"/>
  <c r="G359" i="35" s="1"/>
  <c r="G206" i="35"/>
  <c r="G281" i="35" s="1"/>
  <c r="G306" i="35" s="1"/>
  <c r="G356" i="35" s="1"/>
  <c r="C211" i="35"/>
  <c r="C286" i="35" s="1"/>
  <c r="F199" i="35"/>
  <c r="F274" i="35" s="1"/>
  <c r="F299" i="35" s="1"/>
  <c r="F349" i="35" s="1"/>
  <c r="E193" i="35"/>
  <c r="E268" i="35" s="1"/>
  <c r="C210" i="14"/>
  <c r="D206" i="14"/>
  <c r="G196" i="14"/>
  <c r="G271" i="14" s="1"/>
  <c r="G296" i="14" s="1"/>
  <c r="G346" i="14" s="1"/>
  <c r="G210" i="14"/>
  <c r="G285" i="14" s="1"/>
  <c r="G310" i="14" s="1"/>
  <c r="G360" i="14" s="1"/>
  <c r="E199" i="14"/>
  <c r="E274" i="14" s="1"/>
  <c r="E299" i="14" s="1"/>
  <c r="E349" i="14" s="1"/>
  <c r="C211" i="14"/>
  <c r="C286" i="14" s="1"/>
  <c r="F197" i="14"/>
  <c r="F272" i="14" s="1"/>
  <c r="F297" i="14" s="1"/>
  <c r="F347" i="14" s="1"/>
  <c r="E212" i="14"/>
  <c r="E287" i="14" s="1"/>
  <c r="E312" i="14" s="1"/>
  <c r="E362" i="14" s="1"/>
  <c r="G207" i="14"/>
  <c r="D203" i="14"/>
  <c r="D278" i="14" s="1"/>
  <c r="D303" i="14" s="1"/>
  <c r="D353" i="14" s="1"/>
  <c r="C207" i="14"/>
  <c r="C282" i="14" s="1"/>
  <c r="G204" i="14"/>
  <c r="G279" i="14" s="1"/>
  <c r="G304" i="14" s="1"/>
  <c r="G354" i="14" s="1"/>
  <c r="D208" i="14"/>
  <c r="D283" i="14" s="1"/>
  <c r="D308" i="14" s="1"/>
  <c r="D358" i="14" s="1"/>
  <c r="F207" i="14"/>
  <c r="F282" i="14" s="1"/>
  <c r="F307" i="14" s="1"/>
  <c r="F357" i="14" s="1"/>
  <c r="C203" i="14"/>
  <c r="C278" i="14" s="1"/>
  <c r="F193" i="14"/>
  <c r="F268" i="14" s="1"/>
  <c r="D205" i="14"/>
  <c r="E195" i="14"/>
  <c r="F204" i="14"/>
  <c r="F279" i="14" s="1"/>
  <c r="F304" i="14" s="1"/>
  <c r="F354" i="14" s="1"/>
  <c r="C196" i="14"/>
  <c r="C271" i="14" s="1"/>
  <c r="F211" i="14"/>
  <c r="F286" i="14" s="1"/>
  <c r="F311" i="14" s="1"/>
  <c r="F361" i="14" s="1"/>
  <c r="E205" i="14"/>
  <c r="E280" i="14" s="1"/>
  <c r="E305" i="14" s="1"/>
  <c r="E355" i="14" s="1"/>
  <c r="F201" i="14"/>
  <c r="F276" i="14" s="1"/>
  <c r="F301" i="14" s="1"/>
  <c r="F351" i="14" s="1"/>
  <c r="G203" i="14"/>
  <c r="G278" i="14" s="1"/>
  <c r="G303" i="14" s="1"/>
  <c r="G353" i="14" s="1"/>
  <c r="E202" i="14"/>
  <c r="F206" i="14"/>
  <c r="F281" i="14" s="1"/>
  <c r="F306" i="14" s="1"/>
  <c r="F356" i="14" s="1"/>
  <c r="C206" i="14"/>
  <c r="C281" i="14" s="1"/>
  <c r="C306" i="14" s="1"/>
  <c r="C356" i="14" s="1"/>
  <c r="D198" i="14"/>
  <c r="D273" i="14" s="1"/>
  <c r="D298" i="14" s="1"/>
  <c r="D348" i="14" s="1"/>
  <c r="E211" i="14"/>
  <c r="E286" i="14" s="1"/>
  <c r="E311" i="14" s="1"/>
  <c r="E361" i="14" s="1"/>
  <c r="C202" i="14"/>
  <c r="C277" i="14" s="1"/>
  <c r="C302" i="14" s="1"/>
  <c r="C352" i="14" s="1"/>
  <c r="G193" i="14"/>
  <c r="G268" i="14" s="1"/>
  <c r="G199" i="14"/>
  <c r="G274" i="14" s="1"/>
  <c r="G299" i="14" s="1"/>
  <c r="G349" i="14" s="1"/>
  <c r="D212" i="14"/>
  <c r="E208" i="14"/>
  <c r="E283" i="14" s="1"/>
  <c r="E308" i="14" s="1"/>
  <c r="E358" i="14" s="1"/>
  <c r="D202" i="14"/>
  <c r="D277" i="14" s="1"/>
  <c r="D302" i="14" s="1"/>
  <c r="D352" i="14" s="1"/>
  <c r="C200" i="14"/>
  <c r="C275" i="14" s="1"/>
  <c r="E201" i="14"/>
  <c r="E276" i="14" s="1"/>
  <c r="E301" i="14" s="1"/>
  <c r="E351" i="14" s="1"/>
  <c r="G200" i="14"/>
  <c r="G275" i="14" s="1"/>
  <c r="G300" i="14" s="1"/>
  <c r="G350" i="14" s="1"/>
  <c r="G205" i="14"/>
  <c r="G280" i="14" s="1"/>
  <c r="G305" i="14" s="1"/>
  <c r="G355" i="14" s="1"/>
  <c r="G202" i="14"/>
  <c r="G277" i="14" s="1"/>
  <c r="G302" i="14" s="1"/>
  <c r="G352" i="14" s="1"/>
  <c r="F196" i="14"/>
  <c r="C209" i="14"/>
  <c r="D197" i="14"/>
  <c r="D272" i="14" s="1"/>
  <c r="D297" i="14" s="1"/>
  <c r="D347" i="14" s="1"/>
  <c r="D209" i="14"/>
  <c r="D284" i="14" s="1"/>
  <c r="D309" i="14" s="1"/>
  <c r="D359" i="14" s="1"/>
  <c r="E197" i="14"/>
  <c r="E272" i="14" s="1"/>
  <c r="E297" i="14" s="1"/>
  <c r="E347" i="14" s="1"/>
  <c r="F210" i="14"/>
  <c r="F285" i="14" s="1"/>
  <c r="F310" i="14" s="1"/>
  <c r="F360" i="14" s="1"/>
  <c r="F203" i="14"/>
  <c r="F278" i="14" s="1"/>
  <c r="F303" i="14" s="1"/>
  <c r="F353" i="14" s="1"/>
  <c r="F200" i="14"/>
  <c r="F275" i="14" s="1"/>
  <c r="F300" i="14" s="1"/>
  <c r="F350" i="14" s="1"/>
  <c r="D195" i="14"/>
  <c r="C199" i="14"/>
  <c r="E198" i="14"/>
  <c r="E273" i="14" s="1"/>
  <c r="E298" i="14" s="1"/>
  <c r="E348" i="14" s="1"/>
  <c r="G201" i="41"/>
  <c r="G276" i="41" s="1"/>
  <c r="G301" i="41" s="1"/>
  <c r="G351" i="41" s="1"/>
  <c r="C206" i="41"/>
  <c r="C281" i="41" s="1"/>
  <c r="C306" i="41" s="1"/>
  <c r="D193" i="41"/>
  <c r="D268" i="41" s="1"/>
  <c r="D293" i="41" s="1"/>
  <c r="D343" i="41" s="1"/>
  <c r="D206" i="24"/>
  <c r="D281" i="24" s="1"/>
  <c r="D306" i="24" s="1"/>
  <c r="D356" i="24" s="1"/>
  <c r="E195" i="25"/>
  <c r="E270" i="25" s="1"/>
  <c r="E295" i="25" s="1"/>
  <c r="E345" i="25" s="1"/>
  <c r="C200" i="25"/>
  <c r="C275" i="25" s="1"/>
  <c r="F196" i="25"/>
  <c r="F271" i="25" s="1"/>
  <c r="F296" i="25" s="1"/>
  <c r="F346" i="25" s="1"/>
  <c r="D207" i="25"/>
  <c r="D282" i="25" s="1"/>
  <c r="D307" i="25" s="1"/>
  <c r="D357" i="25" s="1"/>
  <c r="G210" i="25"/>
  <c r="G285" i="25" s="1"/>
  <c r="G310" i="25" s="1"/>
  <c r="G360" i="25" s="1"/>
  <c r="F210" i="25"/>
  <c r="F285" i="25" s="1"/>
  <c r="F310" i="25" s="1"/>
  <c r="F360" i="25" s="1"/>
  <c r="E204" i="22"/>
  <c r="E279" i="22" s="1"/>
  <c r="E304" i="22" s="1"/>
  <c r="E354" i="22" s="1"/>
  <c r="G210" i="22"/>
  <c r="G285" i="22" s="1"/>
  <c r="G310" i="22" s="1"/>
  <c r="G360" i="22" s="1"/>
  <c r="C198" i="22"/>
  <c r="C273" i="22" s="1"/>
  <c r="D199" i="22"/>
  <c r="D274" i="22" s="1"/>
  <c r="D299" i="22" s="1"/>
  <c r="D349" i="22" s="1"/>
  <c r="G207" i="22"/>
  <c r="G282" i="22" s="1"/>
  <c r="G307" i="22" s="1"/>
  <c r="G357" i="22" s="1"/>
  <c r="D207" i="22"/>
  <c r="D282" i="22" s="1"/>
  <c r="D307" i="22" s="1"/>
  <c r="D357" i="22" s="1"/>
  <c r="D208" i="22"/>
  <c r="D283" i="22" s="1"/>
  <c r="D308" i="22" s="1"/>
  <c r="D358" i="22" s="1"/>
  <c r="D196" i="22"/>
  <c r="D271" i="22" s="1"/>
  <c r="D296" i="22" s="1"/>
  <c r="F193" i="22"/>
  <c r="F268" i="22" s="1"/>
  <c r="F293" i="22" s="1"/>
  <c r="F343" i="22" s="1"/>
  <c r="C199" i="22"/>
  <c r="C274" i="22" s="1"/>
  <c r="D205" i="22"/>
  <c r="D280" i="22" s="1"/>
  <c r="D305" i="22" s="1"/>
  <c r="D355" i="22" s="1"/>
  <c r="G194" i="24"/>
  <c r="G269" i="24" s="1"/>
  <c r="G294" i="24" s="1"/>
  <c r="G344" i="24" s="1"/>
  <c r="C196" i="21"/>
  <c r="C271" i="21" s="1"/>
  <c r="F210" i="21"/>
  <c r="F285" i="21" s="1"/>
  <c r="F310" i="21" s="1"/>
  <c r="F360" i="21" s="1"/>
  <c r="E202" i="21"/>
  <c r="E277" i="21" s="1"/>
  <c r="E302" i="21" s="1"/>
  <c r="E352" i="21" s="1"/>
  <c r="F198" i="21"/>
  <c r="F273" i="21" s="1"/>
  <c r="F298" i="21" s="1"/>
  <c r="F348" i="21" s="1"/>
  <c r="F195" i="21"/>
  <c r="F270" i="21" s="1"/>
  <c r="F295" i="21" s="1"/>
  <c r="F345" i="21" s="1"/>
  <c r="F212" i="34"/>
  <c r="F287" i="34" s="1"/>
  <c r="F312" i="34" s="1"/>
  <c r="F362" i="34" s="1"/>
  <c r="E194" i="34"/>
  <c r="E269" i="34" s="1"/>
  <c r="E294" i="34" s="1"/>
  <c r="E344" i="34" s="1"/>
  <c r="E210" i="34"/>
  <c r="E285" i="34" s="1"/>
  <c r="E310" i="34" s="1"/>
  <c r="E360" i="34" s="1"/>
  <c r="D212" i="34"/>
  <c r="D287" i="34" s="1"/>
  <c r="D312" i="34" s="1"/>
  <c r="D362" i="34" s="1"/>
  <c r="E205" i="34"/>
  <c r="E280" i="34" s="1"/>
  <c r="E305" i="34" s="1"/>
  <c r="E355" i="34" s="1"/>
  <c r="C199" i="34"/>
  <c r="C274" i="34" s="1"/>
  <c r="E197" i="34"/>
  <c r="E272" i="34" s="1"/>
  <c r="E297" i="34" s="1"/>
  <c r="E347" i="34" s="1"/>
  <c r="F201" i="34"/>
  <c r="F276" i="34" s="1"/>
  <c r="F301" i="34" s="1"/>
  <c r="F351" i="34" s="1"/>
  <c r="D204" i="34"/>
  <c r="D279" i="34" s="1"/>
  <c r="D304" i="34" s="1"/>
  <c r="D354" i="34" s="1"/>
  <c r="G203" i="34"/>
  <c r="G278" i="34" s="1"/>
  <c r="G303" i="34" s="1"/>
  <c r="G353" i="34" s="1"/>
  <c r="D205" i="34"/>
  <c r="D280" i="34" s="1"/>
  <c r="D305" i="34" s="1"/>
  <c r="D355" i="34" s="1"/>
  <c r="E208" i="34"/>
  <c r="E283" i="34" s="1"/>
  <c r="E308" i="34" s="1"/>
  <c r="E358" i="34" s="1"/>
  <c r="C200" i="34"/>
  <c r="C275" i="34" s="1"/>
  <c r="C300" i="34" s="1"/>
  <c r="C350" i="34" s="1"/>
  <c r="G197" i="34"/>
  <c r="G272" i="34" s="1"/>
  <c r="G297" i="34" s="1"/>
  <c r="G347" i="34" s="1"/>
  <c r="D198" i="34"/>
  <c r="D273" i="34" s="1"/>
  <c r="D298" i="34" s="1"/>
  <c r="D348" i="34" s="1"/>
  <c r="F195" i="34"/>
  <c r="F270" i="34" s="1"/>
  <c r="F295" i="34" s="1"/>
  <c r="F345" i="34" s="1"/>
  <c r="F199" i="34"/>
  <c r="F274" i="34" s="1"/>
  <c r="F299" i="34" s="1"/>
  <c r="F349" i="34" s="1"/>
  <c r="D206" i="34"/>
  <c r="D281" i="34" s="1"/>
  <c r="D306" i="34" s="1"/>
  <c r="D356" i="34" s="1"/>
  <c r="D203" i="34"/>
  <c r="D278" i="34" s="1"/>
  <c r="D303" i="34" s="1"/>
  <c r="D353" i="34" s="1"/>
  <c r="C195" i="34"/>
  <c r="C270" i="34" s="1"/>
  <c r="D209" i="10"/>
  <c r="D284" i="10" s="1"/>
  <c r="D309" i="10" s="1"/>
  <c r="D359" i="10" s="1"/>
  <c r="D197" i="10"/>
  <c r="E197" i="10"/>
  <c r="C198" i="10"/>
  <c r="C273" i="10" s="1"/>
  <c r="C298" i="10" s="1"/>
  <c r="C348" i="10" s="1"/>
  <c r="E205" i="10"/>
  <c r="E280" i="10" s="1"/>
  <c r="E305" i="10" s="1"/>
  <c r="E355" i="10" s="1"/>
  <c r="F209" i="10"/>
  <c r="F284" i="10" s="1"/>
  <c r="F309" i="10" s="1"/>
  <c r="F359" i="10" s="1"/>
  <c r="E195" i="10"/>
  <c r="E270" i="10" s="1"/>
  <c r="E295" i="10" s="1"/>
  <c r="F203" i="10"/>
  <c r="F278" i="10" s="1"/>
  <c r="F303" i="10" s="1"/>
  <c r="F353" i="10" s="1"/>
  <c r="G206" i="10"/>
  <c r="G281" i="10" s="1"/>
  <c r="G306" i="10" s="1"/>
  <c r="G356" i="10" s="1"/>
  <c r="E204" i="10"/>
  <c r="F195" i="10"/>
  <c r="C199" i="10"/>
  <c r="C274" i="10" s="1"/>
  <c r="G201" i="10"/>
  <c r="G276" i="10" s="1"/>
  <c r="G301" i="10" s="1"/>
  <c r="G351" i="10" s="1"/>
  <c r="C201" i="10"/>
  <c r="C276" i="10" s="1"/>
  <c r="D196" i="10"/>
  <c r="D271" i="10" s="1"/>
  <c r="D296" i="10" s="1"/>
  <c r="D346" i="10" s="1"/>
  <c r="G210" i="10"/>
  <c r="G285" i="10" s="1"/>
  <c r="G310" i="10" s="1"/>
  <c r="G360" i="10" s="1"/>
  <c r="C202" i="10"/>
  <c r="C277" i="10" s="1"/>
  <c r="E208" i="10"/>
  <c r="E283" i="10" s="1"/>
  <c r="E308" i="10" s="1"/>
  <c r="E358" i="10" s="1"/>
  <c r="D208" i="10"/>
  <c r="C209" i="10"/>
  <c r="C284" i="10" s="1"/>
  <c r="D204" i="10"/>
  <c r="D279" i="10" s="1"/>
  <c r="D304" i="10" s="1"/>
  <c r="D354" i="10" s="1"/>
  <c r="C197" i="10"/>
  <c r="C272" i="10" s="1"/>
  <c r="C193" i="10"/>
  <c r="C268" i="10" s="1"/>
  <c r="G197" i="10"/>
  <c r="G272" i="10" s="1"/>
  <c r="G297" i="10" s="1"/>
  <c r="G347" i="10" s="1"/>
  <c r="G208" i="26"/>
  <c r="G283" i="26" s="1"/>
  <c r="G308" i="26" s="1"/>
  <c r="G358" i="26" s="1"/>
  <c r="G196" i="26"/>
  <c r="G271" i="26" s="1"/>
  <c r="G296" i="26" s="1"/>
  <c r="G346" i="26" s="1"/>
  <c r="H177" i="9"/>
  <c r="G208" i="17"/>
  <c r="G283" i="17" s="1"/>
  <c r="G308" i="17" s="1"/>
  <c r="G358" i="17" s="1"/>
  <c r="G210" i="17"/>
  <c r="G285" i="17" s="1"/>
  <c r="G310" i="17" s="1"/>
  <c r="G360" i="17" s="1"/>
  <c r="E203" i="17"/>
  <c r="E278" i="17" s="1"/>
  <c r="E303" i="17" s="1"/>
  <c r="E353" i="17" s="1"/>
  <c r="E193" i="17"/>
  <c r="E268" i="17" s="1"/>
  <c r="G212" i="17"/>
  <c r="G287" i="17" s="1"/>
  <c r="G312" i="17" s="1"/>
  <c r="G362" i="17" s="1"/>
  <c r="D194" i="17"/>
  <c r="D269" i="17" s="1"/>
  <c r="D294" i="17" s="1"/>
  <c r="D344" i="17" s="1"/>
  <c r="D207" i="17"/>
  <c r="C202" i="17"/>
  <c r="C212" i="17"/>
  <c r="C287" i="17" s="1"/>
  <c r="E212" i="17"/>
  <c r="E287" i="17" s="1"/>
  <c r="E312" i="17" s="1"/>
  <c r="E362" i="17" s="1"/>
  <c r="E205" i="17"/>
  <c r="E280" i="17" s="1"/>
  <c r="E305" i="17" s="1"/>
  <c r="E355" i="17" s="1"/>
  <c r="F203" i="17"/>
  <c r="F278" i="17" s="1"/>
  <c r="F303" i="17" s="1"/>
  <c r="F353" i="17" s="1"/>
  <c r="G204" i="17"/>
  <c r="G279" i="17" s="1"/>
  <c r="G304" i="17" s="1"/>
  <c r="G354" i="17" s="1"/>
  <c r="E209" i="17"/>
  <c r="E284" i="17" s="1"/>
  <c r="E309" i="17" s="1"/>
  <c r="E359" i="17" s="1"/>
  <c r="F210" i="17"/>
  <c r="F285" i="17" s="1"/>
  <c r="F310" i="17" s="1"/>
  <c r="F360" i="17" s="1"/>
  <c r="F209" i="17"/>
  <c r="G193" i="17"/>
  <c r="G268" i="17" s="1"/>
  <c r="C199" i="17"/>
  <c r="G205" i="17"/>
  <c r="G280" i="17" s="1"/>
  <c r="G305" i="17" s="1"/>
  <c r="G355" i="17" s="1"/>
  <c r="C207" i="17"/>
  <c r="C282" i="17" s="1"/>
  <c r="C197" i="17"/>
  <c r="E197" i="17"/>
  <c r="E272" i="17" s="1"/>
  <c r="E297" i="17" s="1"/>
  <c r="E347" i="17" s="1"/>
  <c r="D211" i="17"/>
  <c r="D205" i="17"/>
  <c r="F198" i="17"/>
  <c r="F273" i="17" s="1"/>
  <c r="F298" i="17" s="1"/>
  <c r="F348" i="17" s="1"/>
  <c r="G206" i="17"/>
  <c r="G281" i="17" s="1"/>
  <c r="G306" i="17" s="1"/>
  <c r="G356" i="17" s="1"/>
  <c r="C196" i="17"/>
  <c r="C271" i="17" s="1"/>
  <c r="D209" i="17"/>
  <c r="D284" i="17" s="1"/>
  <c r="D309" i="17" s="1"/>
  <c r="D359" i="17" s="1"/>
  <c r="G197" i="17"/>
  <c r="G272" i="17" s="1"/>
  <c r="G297" i="17" s="1"/>
  <c r="G347" i="17" s="1"/>
  <c r="D198" i="17"/>
  <c r="D273" i="17" s="1"/>
  <c r="D298" i="17" s="1"/>
  <c r="D348" i="17" s="1"/>
  <c r="G200" i="17"/>
  <c r="G275" i="17" s="1"/>
  <c r="G300" i="17" s="1"/>
  <c r="G350" i="17" s="1"/>
  <c r="E196" i="17"/>
  <c r="E271" i="17" s="1"/>
  <c r="E296" i="17" s="1"/>
  <c r="E346" i="17" s="1"/>
  <c r="D196" i="17"/>
  <c r="D271" i="17" s="1"/>
  <c r="D296" i="17" s="1"/>
  <c r="D346" i="17" s="1"/>
  <c r="F202" i="17"/>
  <c r="F277" i="17" s="1"/>
  <c r="F302" i="17" s="1"/>
  <c r="F352" i="17" s="1"/>
  <c r="E201" i="17"/>
  <c r="E276" i="17" s="1"/>
  <c r="E301" i="17" s="1"/>
  <c r="E351" i="17" s="1"/>
  <c r="D212" i="17"/>
  <c r="D287" i="17" s="1"/>
  <c r="D312" i="17" s="1"/>
  <c r="D362" i="17" s="1"/>
  <c r="F212" i="17"/>
  <c r="F287" i="17" s="1"/>
  <c r="F312" i="17" s="1"/>
  <c r="F362" i="17" s="1"/>
  <c r="D200" i="17"/>
  <c r="D275" i="17" s="1"/>
  <c r="D300" i="17" s="1"/>
  <c r="D350" i="17" s="1"/>
  <c r="C203" i="17"/>
  <c r="G194" i="17"/>
  <c r="G269" i="17" s="1"/>
  <c r="G294" i="17" s="1"/>
  <c r="G344" i="17" s="1"/>
  <c r="C209" i="17"/>
  <c r="C284" i="17" s="1"/>
  <c r="D210" i="17"/>
  <c r="D285" i="17" s="1"/>
  <c r="D310" i="17" s="1"/>
  <c r="D360" i="17" s="1"/>
  <c r="E195" i="17"/>
  <c r="E270" i="17" s="1"/>
  <c r="E295" i="17" s="1"/>
  <c r="E345" i="17" s="1"/>
  <c r="F211" i="17"/>
  <c r="F286" i="17" s="1"/>
  <c r="F311" i="17" s="1"/>
  <c r="F361" i="17" s="1"/>
  <c r="G201" i="17"/>
  <c r="G276" i="17" s="1"/>
  <c r="G301" i="17" s="1"/>
  <c r="G351" i="17" s="1"/>
  <c r="E194" i="17"/>
  <c r="E269" i="17" s="1"/>
  <c r="E294" i="17" s="1"/>
  <c r="E344" i="17" s="1"/>
  <c r="D203" i="17"/>
  <c r="E204" i="17"/>
  <c r="E199" i="17"/>
  <c r="E274" i="17" s="1"/>
  <c r="E299" i="17" s="1"/>
  <c r="E349" i="17" s="1"/>
  <c r="C205" i="17"/>
  <c r="C280" i="17" s="1"/>
  <c r="F204" i="17"/>
  <c r="F279" i="17" s="1"/>
  <c r="F304" i="17" s="1"/>
  <c r="F354" i="17" s="1"/>
  <c r="C198" i="17"/>
  <c r="C273" i="17" s="1"/>
  <c r="F208" i="17"/>
  <c r="F283" i="17" s="1"/>
  <c r="F308" i="17" s="1"/>
  <c r="F358" i="17" s="1"/>
  <c r="D193" i="17"/>
  <c r="D268" i="17" s="1"/>
  <c r="D203" i="28"/>
  <c r="D278" i="28" s="1"/>
  <c r="F209" i="28"/>
  <c r="F284" i="28" s="1"/>
  <c r="F309" i="28" s="1"/>
  <c r="F359" i="28" s="1"/>
  <c r="E202" i="28"/>
  <c r="E277" i="28" s="1"/>
  <c r="G208" i="28"/>
  <c r="G283" i="28" s="1"/>
  <c r="G308" i="28" s="1"/>
  <c r="G358" i="28" s="1"/>
  <c r="F200" i="28"/>
  <c r="F275" i="28" s="1"/>
  <c r="F300" i="28" s="1"/>
  <c r="F350" i="28" s="1"/>
  <c r="E212" i="28"/>
  <c r="E287" i="28" s="1"/>
  <c r="E312" i="28" s="1"/>
  <c r="E362" i="28" s="1"/>
  <c r="E201" i="16"/>
  <c r="E276" i="16" s="1"/>
  <c r="E301" i="16" s="1"/>
  <c r="E351" i="16" s="1"/>
  <c r="E207" i="16"/>
  <c r="E282" i="16" s="1"/>
  <c r="E307" i="16" s="1"/>
  <c r="E357" i="16" s="1"/>
  <c r="C206" i="16"/>
  <c r="D198" i="16"/>
  <c r="C210" i="16"/>
  <c r="C285" i="16" s="1"/>
  <c r="G212" i="16"/>
  <c r="G287" i="16" s="1"/>
  <c r="G312" i="16" s="1"/>
  <c r="G362" i="16" s="1"/>
  <c r="F205" i="16"/>
  <c r="F280" i="16" s="1"/>
  <c r="F305" i="16" s="1"/>
  <c r="F355" i="16" s="1"/>
  <c r="E203" i="16"/>
  <c r="E278" i="16" s="1"/>
  <c r="E303" i="16" s="1"/>
  <c r="E353" i="16" s="1"/>
  <c r="G207" i="16"/>
  <c r="G282" i="16" s="1"/>
  <c r="G307" i="16" s="1"/>
  <c r="G357" i="16" s="1"/>
  <c r="D211" i="16"/>
  <c r="D286" i="16" s="1"/>
  <c r="D311" i="16" s="1"/>
  <c r="D361" i="16" s="1"/>
  <c r="F199" i="16"/>
  <c r="F274" i="16" s="1"/>
  <c r="F299" i="16" s="1"/>
  <c r="F349" i="16" s="1"/>
  <c r="D199" i="16"/>
  <c r="D274" i="16" s="1"/>
  <c r="D299" i="16" s="1"/>
  <c r="D349" i="16" s="1"/>
  <c r="D188" i="25"/>
  <c r="AM20" i="49" s="1"/>
  <c r="G188" i="32"/>
  <c r="AP32" i="49" s="1"/>
  <c r="E122" i="44"/>
  <c r="G132" i="44"/>
  <c r="D195" i="28"/>
  <c r="D270" i="28" s="1"/>
  <c r="D295" i="28" s="1"/>
  <c r="D345" i="28" s="1"/>
  <c r="C196" i="28"/>
  <c r="E194" i="28"/>
  <c r="G212" i="28"/>
  <c r="G287" i="28" s="1"/>
  <c r="G312" i="28" s="1"/>
  <c r="G362" i="28" s="1"/>
  <c r="C193" i="28"/>
  <c r="C268" i="28" s="1"/>
  <c r="C293" i="28" s="1"/>
  <c r="G203" i="28"/>
  <c r="G278" i="28" s="1"/>
  <c r="G303" i="28" s="1"/>
  <c r="G353" i="28" s="1"/>
  <c r="E201" i="28"/>
  <c r="E276" i="28" s="1"/>
  <c r="E301" i="28" s="1"/>
  <c r="E351" i="28" s="1"/>
  <c r="F212" i="16"/>
  <c r="F287" i="16" s="1"/>
  <c r="F312" i="16" s="1"/>
  <c r="F362" i="16" s="1"/>
  <c r="E194" i="16"/>
  <c r="E269" i="16" s="1"/>
  <c r="E294" i="16" s="1"/>
  <c r="E344" i="16" s="1"/>
  <c r="F194" i="16"/>
  <c r="F269" i="16" s="1"/>
  <c r="F294" i="16" s="1"/>
  <c r="F344" i="16" s="1"/>
  <c r="G199" i="16"/>
  <c r="G274" i="16" s="1"/>
  <c r="G299" i="16" s="1"/>
  <c r="G349" i="16" s="1"/>
  <c r="E199" i="16"/>
  <c r="E274" i="16" s="1"/>
  <c r="E299" i="16" s="1"/>
  <c r="E349" i="16" s="1"/>
  <c r="F208" i="16"/>
  <c r="F283" i="16" s="1"/>
  <c r="F308" i="16" s="1"/>
  <c r="F358" i="16" s="1"/>
  <c r="F196" i="16"/>
  <c r="F271" i="16" s="1"/>
  <c r="F296" i="16" s="1"/>
  <c r="F346" i="16" s="1"/>
  <c r="G205" i="16"/>
  <c r="G280" i="16" s="1"/>
  <c r="G305" i="16" s="1"/>
  <c r="G355" i="16" s="1"/>
  <c r="D193" i="16"/>
  <c r="D268" i="16" s="1"/>
  <c r="D293" i="16" s="1"/>
  <c r="D343" i="16" s="1"/>
  <c r="G195" i="16"/>
  <c r="G270" i="16" s="1"/>
  <c r="G295" i="16" s="1"/>
  <c r="G345" i="16" s="1"/>
  <c r="E208" i="16"/>
  <c r="E283" i="16" s="1"/>
  <c r="E308" i="16" s="1"/>
  <c r="E358" i="16" s="1"/>
  <c r="E210" i="16"/>
  <c r="E285" i="16" s="1"/>
  <c r="E310" i="16" s="1"/>
  <c r="E360" i="16" s="1"/>
  <c r="D188" i="32"/>
  <c r="AM32" i="49" s="1"/>
  <c r="F126" i="44"/>
  <c r="F135" i="44"/>
  <c r="D196" i="28"/>
  <c r="D271" i="28" s="1"/>
  <c r="D296" i="28" s="1"/>
  <c r="D346" i="28" s="1"/>
  <c r="D199" i="28"/>
  <c r="D274" i="28" s="1"/>
  <c r="E195" i="28"/>
  <c r="E270" i="28" s="1"/>
  <c r="E295" i="28" s="1"/>
  <c r="E345" i="28" s="1"/>
  <c r="E198" i="28"/>
  <c r="E273" i="28" s="1"/>
  <c r="E298" i="28" s="1"/>
  <c r="E348" i="28" s="1"/>
  <c r="E203" i="28"/>
  <c r="E278" i="28" s="1"/>
  <c r="E303" i="28" s="1"/>
  <c r="E353" i="28" s="1"/>
  <c r="F193" i="28"/>
  <c r="F204" i="28"/>
  <c r="F279" i="28" s="1"/>
  <c r="F304" i="28" s="1"/>
  <c r="F354" i="28" s="1"/>
  <c r="F195" i="16"/>
  <c r="F270" i="16" s="1"/>
  <c r="F295" i="16" s="1"/>
  <c r="F345" i="16" s="1"/>
  <c r="F197" i="16"/>
  <c r="F272" i="16" s="1"/>
  <c r="F297" i="16" s="1"/>
  <c r="F347" i="16" s="1"/>
  <c r="C197" i="16"/>
  <c r="C272" i="16" s="1"/>
  <c r="G203" i="16"/>
  <c r="G278" i="16" s="1"/>
  <c r="G303" i="16" s="1"/>
  <c r="G353" i="16" s="1"/>
  <c r="G201" i="16"/>
  <c r="G276" i="16" s="1"/>
  <c r="G301" i="16" s="1"/>
  <c r="G351" i="16" s="1"/>
  <c r="F203" i="16"/>
  <c r="F278" i="16" s="1"/>
  <c r="F303" i="16" s="1"/>
  <c r="F353" i="16" s="1"/>
  <c r="F200" i="16"/>
  <c r="D212" i="16"/>
  <c r="D287" i="16" s="1"/>
  <c r="D312" i="16" s="1"/>
  <c r="D362" i="16" s="1"/>
  <c r="C193" i="16"/>
  <c r="C268" i="16" s="1"/>
  <c r="C199" i="16"/>
  <c r="C274" i="16" s="1"/>
  <c r="E212" i="16"/>
  <c r="E287" i="16" s="1"/>
  <c r="E312" i="16" s="1"/>
  <c r="E362" i="16" s="1"/>
  <c r="C203" i="16"/>
  <c r="C278" i="16" s="1"/>
  <c r="C303" i="16" s="1"/>
  <c r="C353" i="16" s="1"/>
  <c r="F188" i="16"/>
  <c r="E188" i="32"/>
  <c r="AN32" i="49" s="1"/>
  <c r="E135" i="44"/>
  <c r="F127" i="44"/>
  <c r="G126" i="44"/>
  <c r="E211" i="28"/>
  <c r="E286" i="28" s="1"/>
  <c r="E311" i="28" s="1"/>
  <c r="E361" i="28" s="1"/>
  <c r="D207" i="28"/>
  <c r="D282" i="28" s="1"/>
  <c r="D307" i="28" s="1"/>
  <c r="D357" i="28" s="1"/>
  <c r="F210" i="28"/>
  <c r="F285" i="28" s="1"/>
  <c r="F310" i="28" s="1"/>
  <c r="F360" i="28" s="1"/>
  <c r="E206" i="28"/>
  <c r="E281" i="28" s="1"/>
  <c r="E306" i="28" s="1"/>
  <c r="E356" i="28" s="1"/>
  <c r="F206" i="28"/>
  <c r="F281" i="28" s="1"/>
  <c r="F306" i="28" s="1"/>
  <c r="F356" i="28" s="1"/>
  <c r="C198" i="16"/>
  <c r="C273" i="16" s="1"/>
  <c r="F201" i="16"/>
  <c r="F276" i="16" s="1"/>
  <c r="F301" i="16" s="1"/>
  <c r="F351" i="16" s="1"/>
  <c r="D200" i="16"/>
  <c r="D275" i="16" s="1"/>
  <c r="D300" i="16" s="1"/>
  <c r="D350" i="16" s="1"/>
  <c r="E209" i="16"/>
  <c r="E284" i="16" s="1"/>
  <c r="E309" i="16" s="1"/>
  <c r="E359" i="16" s="1"/>
  <c r="F206" i="16"/>
  <c r="F281" i="16" s="1"/>
  <c r="F306" i="16" s="1"/>
  <c r="F356" i="16" s="1"/>
  <c r="G206" i="16"/>
  <c r="G281" i="16" s="1"/>
  <c r="G306" i="16" s="1"/>
  <c r="G356" i="16" s="1"/>
  <c r="E205" i="16"/>
  <c r="E280" i="16" s="1"/>
  <c r="E305" i="16" s="1"/>
  <c r="E355" i="16" s="1"/>
  <c r="G196" i="16"/>
  <c r="E195" i="16"/>
  <c r="E270" i="16" s="1"/>
  <c r="E295" i="16" s="1"/>
  <c r="E345" i="16" s="1"/>
  <c r="D202" i="16"/>
  <c r="D277" i="16" s="1"/>
  <c r="D302" i="16" s="1"/>
  <c r="D352" i="16" s="1"/>
  <c r="C201" i="16"/>
  <c r="C276" i="16" s="1"/>
  <c r="G135" i="44"/>
  <c r="H173" i="9"/>
  <c r="H168" i="12"/>
  <c r="H179" i="9"/>
  <c r="D193" i="32"/>
  <c r="D268" i="32" s="1"/>
  <c r="D293" i="32" s="1"/>
  <c r="D343" i="32" s="1"/>
  <c r="F208" i="32"/>
  <c r="F283" i="32" s="1"/>
  <c r="F308" i="32" s="1"/>
  <c r="F358" i="32" s="1"/>
  <c r="E212" i="32"/>
  <c r="E287" i="32" s="1"/>
  <c r="E312" i="32" s="1"/>
  <c r="E362" i="32" s="1"/>
  <c r="C210" i="39"/>
  <c r="C285" i="39" s="1"/>
  <c r="E207" i="39"/>
  <c r="E282" i="39" s="1"/>
  <c r="E307" i="39" s="1"/>
  <c r="E357" i="39" s="1"/>
  <c r="D207" i="39"/>
  <c r="D282" i="39" s="1"/>
  <c r="D307" i="39" s="1"/>
  <c r="D357" i="39" s="1"/>
  <c r="G207" i="39"/>
  <c r="G282" i="39" s="1"/>
  <c r="G307" i="39" s="1"/>
  <c r="G357" i="39" s="1"/>
  <c r="D193" i="39"/>
  <c r="D268" i="39" s="1"/>
  <c r="C208" i="39"/>
  <c r="C283" i="39" s="1"/>
  <c r="C308" i="39" s="1"/>
  <c r="E193" i="39"/>
  <c r="E268" i="39" s="1"/>
  <c r="E293" i="39" s="1"/>
  <c r="E343" i="39" s="1"/>
  <c r="C199" i="27"/>
  <c r="C274" i="27" s="1"/>
  <c r="D207" i="27"/>
  <c r="D282" i="27" s="1"/>
  <c r="D307" i="27" s="1"/>
  <c r="D357" i="27" s="1"/>
  <c r="E204" i="27"/>
  <c r="E279" i="27" s="1"/>
  <c r="E304" i="27" s="1"/>
  <c r="E354" i="27" s="1"/>
  <c r="C205" i="27"/>
  <c r="C280" i="27" s="1"/>
  <c r="D194" i="27"/>
  <c r="D269" i="27" s="1"/>
  <c r="D294" i="27" s="1"/>
  <c r="F211" i="27"/>
  <c r="F286" i="27" s="1"/>
  <c r="F311" i="27" s="1"/>
  <c r="F361" i="27" s="1"/>
  <c r="F197" i="27"/>
  <c r="F272" i="27" s="1"/>
  <c r="F297" i="27" s="1"/>
  <c r="F347" i="27" s="1"/>
  <c r="H169" i="20"/>
  <c r="C134" i="44"/>
  <c r="H185" i="9"/>
  <c r="F201" i="9"/>
  <c r="F193" i="9"/>
  <c r="G195" i="9"/>
  <c r="D209" i="9"/>
  <c r="D201" i="9"/>
  <c r="G209" i="9"/>
  <c r="G205" i="9"/>
  <c r="E199" i="9"/>
  <c r="C193" i="9"/>
  <c r="D202" i="9"/>
  <c r="F207" i="9"/>
  <c r="E206" i="9"/>
  <c r="E201" i="9"/>
  <c r="D205" i="9"/>
  <c r="G208" i="9"/>
  <c r="D207" i="9"/>
  <c r="G200" i="9"/>
  <c r="F212" i="9"/>
  <c r="E209" i="9"/>
  <c r="C195" i="9"/>
  <c r="G212" i="9"/>
  <c r="F196" i="9"/>
  <c r="F195" i="9"/>
  <c r="C209" i="9"/>
  <c r="C201" i="9"/>
  <c r="G204" i="9"/>
  <c r="C196" i="9"/>
  <c r="G199" i="9"/>
  <c r="C210" i="9"/>
  <c r="G202" i="9"/>
  <c r="D212" i="9"/>
  <c r="F206" i="9"/>
  <c r="D200" i="9"/>
  <c r="F194" i="9"/>
  <c r="F200" i="9"/>
  <c r="C206" i="9"/>
  <c r="D203" i="9"/>
  <c r="D194" i="9"/>
  <c r="D193" i="9"/>
  <c r="C208" i="9"/>
  <c r="F205" i="9"/>
  <c r="D199" i="9"/>
  <c r="G211" i="9"/>
  <c r="F208" i="9"/>
  <c r="E197" i="9"/>
  <c r="G194" i="9"/>
  <c r="D198" i="9"/>
  <c r="E200" i="9"/>
  <c r="F210" i="9"/>
  <c r="G201" i="9"/>
  <c r="F201" i="17"/>
  <c r="F276" i="17" s="1"/>
  <c r="F301" i="17" s="1"/>
  <c r="F351" i="17" s="1"/>
  <c r="C194" i="17"/>
  <c r="E132" i="44"/>
  <c r="F188" i="38"/>
  <c r="AO39" i="49" s="1"/>
  <c r="D188" i="11"/>
  <c r="AM10" i="49" s="1"/>
  <c r="G188" i="11"/>
  <c r="AP10" i="49" s="1"/>
  <c r="F188" i="19"/>
  <c r="AO17" i="49" s="1"/>
  <c r="G188" i="21"/>
  <c r="AP21" i="49" s="1"/>
  <c r="D135" i="44"/>
  <c r="G188" i="18"/>
  <c r="AP16" i="49" s="1"/>
  <c r="C131" i="44"/>
  <c r="G131" i="44"/>
  <c r="D188" i="12"/>
  <c r="AM11" i="49" s="1"/>
  <c r="H169" i="18"/>
  <c r="O34" i="49"/>
  <c r="F122" i="44"/>
  <c r="E118" i="44"/>
  <c r="G118" i="44"/>
  <c r="C117" i="44"/>
  <c r="E117" i="44"/>
  <c r="E130" i="44"/>
  <c r="F118" i="44"/>
  <c r="C130" i="44"/>
  <c r="G117" i="44"/>
  <c r="F117" i="44"/>
  <c r="D117" i="44"/>
  <c r="C128" i="44"/>
  <c r="D126" i="44"/>
  <c r="D118" i="44"/>
  <c r="F130" i="44"/>
  <c r="C118" i="44"/>
  <c r="G301" i="9"/>
  <c r="F310" i="9"/>
  <c r="E300" i="9"/>
  <c r="G294" i="9"/>
  <c r="E297" i="9"/>
  <c r="F300" i="9"/>
  <c r="D300" i="9"/>
  <c r="G302" i="9"/>
  <c r="G299" i="9"/>
  <c r="G304" i="9"/>
  <c r="G312" i="9"/>
  <c r="E309" i="9"/>
  <c r="G308" i="9"/>
  <c r="G309" i="9"/>
  <c r="D309" i="9"/>
  <c r="D304" i="9"/>
  <c r="G298" i="9"/>
  <c r="E310" i="9"/>
  <c r="F304" i="9"/>
  <c r="F309" i="9"/>
  <c r="G310" i="9"/>
  <c r="G297" i="9"/>
  <c r="F297" i="9"/>
  <c r="C300" i="9"/>
  <c r="D297" i="9"/>
  <c r="E304" i="9"/>
  <c r="G296" i="9"/>
  <c r="H174" i="9"/>
  <c r="C123" i="44"/>
  <c r="D212" i="24"/>
  <c r="D198" i="24"/>
  <c r="D273" i="24" s="1"/>
  <c r="D298" i="24" s="1"/>
  <c r="D348" i="24" s="1"/>
  <c r="D200" i="24"/>
  <c r="D275" i="24" s="1"/>
  <c r="D300" i="24" s="1"/>
  <c r="D350" i="24" s="1"/>
  <c r="C207" i="24"/>
  <c r="C282" i="24" s="1"/>
  <c r="D205" i="24"/>
  <c r="D280" i="24" s="1"/>
  <c r="D305" i="24" s="1"/>
  <c r="D355" i="24" s="1"/>
  <c r="G193" i="24"/>
  <c r="G268" i="24" s="1"/>
  <c r="F200" i="24"/>
  <c r="F275" i="24" s="1"/>
  <c r="F300" i="24" s="1"/>
  <c r="F350" i="24" s="1"/>
  <c r="D196" i="25"/>
  <c r="D271" i="25" s="1"/>
  <c r="D296" i="25" s="1"/>
  <c r="D346" i="25" s="1"/>
  <c r="D203" i="25"/>
  <c r="D278" i="25" s="1"/>
  <c r="D303" i="25" s="1"/>
  <c r="D353" i="25" s="1"/>
  <c r="D198" i="25"/>
  <c r="D273" i="25" s="1"/>
  <c r="D298" i="25" s="1"/>
  <c r="D348" i="25" s="1"/>
  <c r="F211" i="25"/>
  <c r="F286" i="25" s="1"/>
  <c r="F311" i="25" s="1"/>
  <c r="F361" i="25" s="1"/>
  <c r="G195" i="25"/>
  <c r="G270" i="25" s="1"/>
  <c r="G295" i="25" s="1"/>
  <c r="G345" i="25" s="1"/>
  <c r="D193" i="25"/>
  <c r="D268" i="25" s="1"/>
  <c r="C203" i="25"/>
  <c r="C278" i="25" s="1"/>
  <c r="C303" i="25" s="1"/>
  <c r="C353" i="25" s="1"/>
  <c r="G201" i="25"/>
  <c r="G276" i="25" s="1"/>
  <c r="G301" i="25" s="1"/>
  <c r="G351" i="25" s="1"/>
  <c r="F212" i="15"/>
  <c r="C208" i="15"/>
  <c r="E200" i="15"/>
  <c r="D211" i="15"/>
  <c r="E196" i="15"/>
  <c r="D195" i="12"/>
  <c r="D270" i="12" s="1"/>
  <c r="D295" i="12" s="1"/>
  <c r="D345" i="12" s="1"/>
  <c r="G196" i="12"/>
  <c r="G271" i="12" s="1"/>
  <c r="G296" i="12" s="1"/>
  <c r="G346" i="12" s="1"/>
  <c r="D209" i="12"/>
  <c r="D284" i="12" s="1"/>
  <c r="D309" i="12" s="1"/>
  <c r="D359" i="12" s="1"/>
  <c r="E203" i="12"/>
  <c r="E278" i="12" s="1"/>
  <c r="E303" i="12" s="1"/>
  <c r="E353" i="12" s="1"/>
  <c r="F210" i="12"/>
  <c r="F285" i="12" s="1"/>
  <c r="F310" i="12" s="1"/>
  <c r="F360" i="12" s="1"/>
  <c r="C202" i="12"/>
  <c r="C277" i="12" s="1"/>
  <c r="G211" i="15"/>
  <c r="G197" i="15"/>
  <c r="G207" i="15"/>
  <c r="E212" i="15"/>
  <c r="G195" i="15"/>
  <c r="F207" i="15"/>
  <c r="C200" i="15"/>
  <c r="C193" i="15"/>
  <c r="E202" i="15"/>
  <c r="C206" i="15"/>
  <c r="E206" i="15"/>
  <c r="C207" i="15"/>
  <c r="F204" i="15"/>
  <c r="C201" i="12"/>
  <c r="C276" i="12" s="1"/>
  <c r="D200" i="12"/>
  <c r="D275" i="12" s="1"/>
  <c r="D300" i="12" s="1"/>
  <c r="D350" i="12" s="1"/>
  <c r="D198" i="12"/>
  <c r="D273" i="12" s="1"/>
  <c r="D298" i="12" s="1"/>
  <c r="D348" i="12" s="1"/>
  <c r="C203" i="12"/>
  <c r="C278" i="12" s="1"/>
  <c r="G197" i="12"/>
  <c r="G272" i="12" s="1"/>
  <c r="G297" i="12" s="1"/>
  <c r="G347" i="12" s="1"/>
  <c r="E206" i="12"/>
  <c r="E281" i="12" s="1"/>
  <c r="E306" i="12" s="1"/>
  <c r="E356" i="12" s="1"/>
  <c r="E196" i="12"/>
  <c r="E271" i="12" s="1"/>
  <c r="E296" i="12" s="1"/>
  <c r="E346" i="12" s="1"/>
  <c r="G208" i="12"/>
  <c r="G283" i="12" s="1"/>
  <c r="G308" i="12" s="1"/>
  <c r="G358" i="12" s="1"/>
  <c r="E201" i="12"/>
  <c r="E276" i="12" s="1"/>
  <c r="E301" i="12" s="1"/>
  <c r="E351" i="12" s="1"/>
  <c r="E209" i="12"/>
  <c r="E284" i="12" s="1"/>
  <c r="E309" i="12" s="1"/>
  <c r="E359" i="12" s="1"/>
  <c r="G205" i="12"/>
  <c r="G280" i="12" s="1"/>
  <c r="G305" i="12" s="1"/>
  <c r="G355" i="12" s="1"/>
  <c r="E210" i="12"/>
  <c r="E285" i="12" s="1"/>
  <c r="E310" i="12" s="1"/>
  <c r="E360" i="12" s="1"/>
  <c r="D201" i="41"/>
  <c r="D276" i="41" s="1"/>
  <c r="D301" i="41" s="1"/>
  <c r="D351" i="41" s="1"/>
  <c r="F193" i="41"/>
  <c r="F268" i="41" s="1"/>
  <c r="G194" i="41"/>
  <c r="G269" i="41" s="1"/>
  <c r="G294" i="41" s="1"/>
  <c r="G344" i="41" s="1"/>
  <c r="E196" i="23"/>
  <c r="E271" i="23" s="1"/>
  <c r="E296" i="23" s="1"/>
  <c r="E346" i="23" s="1"/>
  <c r="C209" i="23"/>
  <c r="C198" i="23"/>
  <c r="G198" i="23"/>
  <c r="G273" i="23" s="1"/>
  <c r="G298" i="23" s="1"/>
  <c r="G348" i="23" s="1"/>
  <c r="F205" i="23"/>
  <c r="F280" i="23" s="1"/>
  <c r="F305" i="23" s="1"/>
  <c r="F355" i="23" s="1"/>
  <c r="G202" i="23"/>
  <c r="G277" i="23" s="1"/>
  <c r="G302" i="23" s="1"/>
  <c r="G352" i="23" s="1"/>
  <c r="D195" i="23"/>
  <c r="D270" i="23" s="1"/>
  <c r="D295" i="23" s="1"/>
  <c r="D345" i="23" s="1"/>
  <c r="F203" i="23"/>
  <c r="F278" i="23" s="1"/>
  <c r="F303" i="23" s="1"/>
  <c r="F353" i="23" s="1"/>
  <c r="C202" i="23"/>
  <c r="C277" i="23" s="1"/>
  <c r="C302" i="23" s="1"/>
  <c r="C352" i="23" s="1"/>
  <c r="G208" i="23"/>
  <c r="E201" i="23"/>
  <c r="E276" i="23" s="1"/>
  <c r="E301" i="23" s="1"/>
  <c r="E351" i="23" s="1"/>
  <c r="E208" i="23"/>
  <c r="E283" i="23" s="1"/>
  <c r="E308" i="23" s="1"/>
  <c r="E358" i="23" s="1"/>
  <c r="D193" i="23"/>
  <c r="D268" i="23" s="1"/>
  <c r="D208" i="23"/>
  <c r="D283" i="23" s="1"/>
  <c r="D308" i="23" s="1"/>
  <c r="D358" i="23" s="1"/>
  <c r="E209" i="23"/>
  <c r="E284" i="23" s="1"/>
  <c r="E309" i="23" s="1"/>
  <c r="E359" i="23" s="1"/>
  <c r="G194" i="23"/>
  <c r="G269" i="23" s="1"/>
  <c r="G294" i="23" s="1"/>
  <c r="G344" i="23" s="1"/>
  <c r="G204" i="23"/>
  <c r="G279" i="23" s="1"/>
  <c r="D212" i="23"/>
  <c r="D287" i="23" s="1"/>
  <c r="D312" i="23" s="1"/>
  <c r="D362" i="23" s="1"/>
  <c r="G207" i="23"/>
  <c r="G282" i="23" s="1"/>
  <c r="G307" i="23" s="1"/>
  <c r="G357" i="23" s="1"/>
  <c r="G197" i="23"/>
  <c r="G272" i="23" s="1"/>
  <c r="G297" i="23" s="1"/>
  <c r="G347" i="23" s="1"/>
  <c r="E212" i="23"/>
  <c r="E287" i="23" s="1"/>
  <c r="E312" i="23" s="1"/>
  <c r="E362" i="23" s="1"/>
  <c r="D199" i="23"/>
  <c r="D274" i="23" s="1"/>
  <c r="D299" i="23" s="1"/>
  <c r="D349" i="23" s="1"/>
  <c r="E200" i="23"/>
  <c r="E275" i="23" s="1"/>
  <c r="E300" i="23" s="1"/>
  <c r="E350" i="23" s="1"/>
  <c r="C201" i="23"/>
  <c r="C276" i="23" s="1"/>
  <c r="D200" i="23"/>
  <c r="D275" i="23" s="1"/>
  <c r="D300" i="23" s="1"/>
  <c r="D350" i="23" s="1"/>
  <c r="G197" i="33"/>
  <c r="G272" i="33" s="1"/>
  <c r="G297" i="33" s="1"/>
  <c r="G347" i="33" s="1"/>
  <c r="E194" i="33"/>
  <c r="E269" i="33" s="1"/>
  <c r="E294" i="33" s="1"/>
  <c r="E344" i="33" s="1"/>
  <c r="D212" i="33"/>
  <c r="D287" i="33" s="1"/>
  <c r="D312" i="33" s="1"/>
  <c r="D362" i="33" s="1"/>
  <c r="G207" i="33"/>
  <c r="G282" i="33" s="1"/>
  <c r="G307" i="33" s="1"/>
  <c r="G357" i="33" s="1"/>
  <c r="E201" i="33"/>
  <c r="E276" i="33" s="1"/>
  <c r="E301" i="33" s="1"/>
  <c r="E351" i="33" s="1"/>
  <c r="D211" i="11"/>
  <c r="D286" i="11" s="1"/>
  <c r="D311" i="11" s="1"/>
  <c r="D205" i="11"/>
  <c r="D280" i="11" s="1"/>
  <c r="D305" i="11" s="1"/>
  <c r="G200" i="11"/>
  <c r="G275" i="11" s="1"/>
  <c r="G300" i="11" s="1"/>
  <c r="G195" i="11"/>
  <c r="G270" i="11" s="1"/>
  <c r="G295" i="11" s="1"/>
  <c r="D209" i="34"/>
  <c r="D284" i="34" s="1"/>
  <c r="D309" i="34" s="1"/>
  <c r="D359" i="34" s="1"/>
  <c r="F207" i="34"/>
  <c r="F282" i="34" s="1"/>
  <c r="F307" i="34" s="1"/>
  <c r="F357" i="34" s="1"/>
  <c r="G198" i="34"/>
  <c r="G273" i="34" s="1"/>
  <c r="G298" i="34" s="1"/>
  <c r="G348" i="34" s="1"/>
  <c r="C205" i="34"/>
  <c r="C280" i="34" s="1"/>
  <c r="C305" i="34" s="1"/>
  <c r="F209" i="34"/>
  <c r="F284" i="34" s="1"/>
  <c r="F309" i="34" s="1"/>
  <c r="F359" i="34" s="1"/>
  <c r="D202" i="34"/>
  <c r="D277" i="34" s="1"/>
  <c r="D302" i="34" s="1"/>
  <c r="D352" i="34" s="1"/>
  <c r="F211" i="34"/>
  <c r="F286" i="34" s="1"/>
  <c r="F311" i="34" s="1"/>
  <c r="F361" i="34" s="1"/>
  <c r="G202" i="34"/>
  <c r="G277" i="34" s="1"/>
  <c r="G302" i="34" s="1"/>
  <c r="G352" i="34" s="1"/>
  <c r="E211" i="34"/>
  <c r="E286" i="34" s="1"/>
  <c r="E311" i="34" s="1"/>
  <c r="E361" i="34" s="1"/>
  <c r="G201" i="34"/>
  <c r="G276" i="34" s="1"/>
  <c r="G301" i="34" s="1"/>
  <c r="G351" i="34" s="1"/>
  <c r="D207" i="34"/>
  <c r="D282" i="34" s="1"/>
  <c r="D307" i="34" s="1"/>
  <c r="D357" i="34" s="1"/>
  <c r="C204" i="34"/>
  <c r="C279" i="34" s="1"/>
  <c r="H182" i="44"/>
  <c r="E188" i="12"/>
  <c r="AN11" i="49" s="1"/>
  <c r="G193" i="37"/>
  <c r="G268" i="37" s="1"/>
  <c r="C211" i="37"/>
  <c r="C286" i="37" s="1"/>
  <c r="C311" i="37" s="1"/>
  <c r="C361" i="37" s="1"/>
  <c r="E196" i="37"/>
  <c r="E271" i="37" s="1"/>
  <c r="E296" i="37" s="1"/>
  <c r="E346" i="37" s="1"/>
  <c r="C212" i="37"/>
  <c r="C287" i="37" s="1"/>
  <c r="E209" i="37"/>
  <c r="E284" i="37" s="1"/>
  <c r="E309" i="37" s="1"/>
  <c r="E359" i="37" s="1"/>
  <c r="G206" i="37"/>
  <c r="G281" i="37" s="1"/>
  <c r="G306" i="37" s="1"/>
  <c r="G356" i="37" s="1"/>
  <c r="F194" i="37"/>
  <c r="F208" i="37"/>
  <c r="F283" i="37" s="1"/>
  <c r="F308" i="37" s="1"/>
  <c r="F358" i="37" s="1"/>
  <c r="D197" i="37"/>
  <c r="D272" i="37" s="1"/>
  <c r="D297" i="37" s="1"/>
  <c r="D347" i="37" s="1"/>
  <c r="C201" i="37"/>
  <c r="C276" i="37" s="1"/>
  <c r="E198" i="37"/>
  <c r="E273" i="37" s="1"/>
  <c r="E298" i="37" s="1"/>
  <c r="E348" i="37" s="1"/>
  <c r="E201" i="37"/>
  <c r="E276" i="37" s="1"/>
  <c r="E301" i="37" s="1"/>
  <c r="E351" i="37" s="1"/>
  <c r="F202" i="37"/>
  <c r="F277" i="37" s="1"/>
  <c r="F302" i="37" s="1"/>
  <c r="F352" i="37" s="1"/>
  <c r="D199" i="37"/>
  <c r="E208" i="37"/>
  <c r="E283" i="37" s="1"/>
  <c r="E308" i="37" s="1"/>
  <c r="E358" i="37" s="1"/>
  <c r="E199" i="37"/>
  <c r="E274" i="37" s="1"/>
  <c r="E299" i="37" s="1"/>
  <c r="E349" i="37" s="1"/>
  <c r="C196" i="37"/>
  <c r="C271" i="37" s="1"/>
  <c r="C296" i="37" s="1"/>
  <c r="C346" i="37" s="1"/>
  <c r="E212" i="37"/>
  <c r="E287" i="37" s="1"/>
  <c r="E312" i="37" s="1"/>
  <c r="E362" i="37" s="1"/>
  <c r="G194" i="37"/>
  <c r="G269" i="37" s="1"/>
  <c r="G294" i="37" s="1"/>
  <c r="G344" i="37" s="1"/>
  <c r="F197" i="37"/>
  <c r="F272" i="37" s="1"/>
  <c r="F297" i="37" s="1"/>
  <c r="F347" i="37" s="1"/>
  <c r="F207" i="37"/>
  <c r="F282" i="37" s="1"/>
  <c r="F307" i="37" s="1"/>
  <c r="F357" i="37" s="1"/>
  <c r="D204" i="37"/>
  <c r="E206" i="37"/>
  <c r="G195" i="37"/>
  <c r="G270" i="37" s="1"/>
  <c r="G295" i="37" s="1"/>
  <c r="G345" i="37" s="1"/>
  <c r="E204" i="37"/>
  <c r="E279" i="37" s="1"/>
  <c r="E304" i="37" s="1"/>
  <c r="E354" i="37" s="1"/>
  <c r="D193" i="37"/>
  <c r="F201" i="37"/>
  <c r="F276" i="37" s="1"/>
  <c r="F301" i="37" s="1"/>
  <c r="F351" i="37" s="1"/>
  <c r="D198" i="37"/>
  <c r="D273" i="37" s="1"/>
  <c r="D298" i="37" s="1"/>
  <c r="D348" i="37" s="1"/>
  <c r="E200" i="37"/>
  <c r="E275" i="37" s="1"/>
  <c r="E300" i="37" s="1"/>
  <c r="E350" i="37" s="1"/>
  <c r="C193" i="37"/>
  <c r="G200" i="37"/>
  <c r="G275" i="37" s="1"/>
  <c r="F199" i="37"/>
  <c r="F274" i="37" s="1"/>
  <c r="F299" i="37" s="1"/>
  <c r="F349" i="37" s="1"/>
  <c r="F206" i="37"/>
  <c r="F281" i="37" s="1"/>
  <c r="F306" i="37" s="1"/>
  <c r="F356" i="37" s="1"/>
  <c r="D210" i="37"/>
  <c r="D285" i="37" s="1"/>
  <c r="D310" i="37" s="1"/>
  <c r="D360" i="37" s="1"/>
  <c r="C202" i="37"/>
  <c r="C277" i="37" s="1"/>
  <c r="C302" i="37" s="1"/>
  <c r="C352" i="37" s="1"/>
  <c r="G197" i="37"/>
  <c r="G272" i="37" s="1"/>
  <c r="G297" i="37" s="1"/>
  <c r="G347" i="37" s="1"/>
  <c r="C207" i="37"/>
  <c r="C282" i="37" s="1"/>
  <c r="C307" i="37" s="1"/>
  <c r="C357" i="37" s="1"/>
  <c r="G209" i="37"/>
  <c r="G284" i="37" s="1"/>
  <c r="G309" i="37" s="1"/>
  <c r="G359" i="37" s="1"/>
  <c r="F205" i="37"/>
  <c r="D202" i="37"/>
  <c r="D277" i="37" s="1"/>
  <c r="D302" i="37" s="1"/>
  <c r="D352" i="37" s="1"/>
  <c r="F210" i="37"/>
  <c r="F285" i="37" s="1"/>
  <c r="F310" i="37" s="1"/>
  <c r="F360" i="37" s="1"/>
  <c r="F209" i="37"/>
  <c r="F284" i="37" s="1"/>
  <c r="F309" i="37" s="1"/>
  <c r="F359" i="37" s="1"/>
  <c r="G202" i="37"/>
  <c r="G277" i="37" s="1"/>
  <c r="G302" i="37" s="1"/>
  <c r="G352" i="37" s="1"/>
  <c r="H169" i="32"/>
  <c r="F211" i="37"/>
  <c r="F286" i="37" s="1"/>
  <c r="F311" i="37" s="1"/>
  <c r="F361" i="37" s="1"/>
  <c r="D207" i="37"/>
  <c r="D282" i="37" s="1"/>
  <c r="D307" i="37" s="1"/>
  <c r="D357" i="37" s="1"/>
  <c r="D208" i="37"/>
  <c r="G210" i="37"/>
  <c r="G285" i="37" s="1"/>
  <c r="G310" i="37" s="1"/>
  <c r="G360" i="37" s="1"/>
  <c r="E207" i="37"/>
  <c r="E282" i="37" s="1"/>
  <c r="E307" i="37" s="1"/>
  <c r="E357" i="37" s="1"/>
  <c r="C197" i="37"/>
  <c r="C272" i="37" s="1"/>
  <c r="C297" i="37" s="1"/>
  <c r="C347" i="37" s="1"/>
  <c r="E193" i="37"/>
  <c r="E268" i="37" s="1"/>
  <c r="E293" i="37" s="1"/>
  <c r="E343" i="37" s="1"/>
  <c r="F197" i="21"/>
  <c r="F272" i="21" s="1"/>
  <c r="D202" i="21"/>
  <c r="D277" i="21" s="1"/>
  <c r="D302" i="21" s="1"/>
  <c r="D352" i="21" s="1"/>
  <c r="F200" i="21"/>
  <c r="F275" i="21" s="1"/>
  <c r="F300" i="21" s="1"/>
  <c r="F350" i="21" s="1"/>
  <c r="E208" i="21"/>
  <c r="E283" i="21" s="1"/>
  <c r="E308" i="21" s="1"/>
  <c r="E358" i="21" s="1"/>
  <c r="E197" i="21"/>
  <c r="E272" i="21" s="1"/>
  <c r="E297" i="21" s="1"/>
  <c r="E347" i="21" s="1"/>
  <c r="D197" i="21"/>
  <c r="D272" i="21" s="1"/>
  <c r="D297" i="21" s="1"/>
  <c r="D347" i="21" s="1"/>
  <c r="AJ21" i="49"/>
  <c r="G188" i="30"/>
  <c r="AP30" i="49" s="1"/>
  <c r="C188" i="30"/>
  <c r="D188" i="22"/>
  <c r="AM22" i="49" s="1"/>
  <c r="G188" i="22"/>
  <c r="AP22" i="49" s="1"/>
  <c r="F206" i="38"/>
  <c r="F281" i="38" s="1"/>
  <c r="F306" i="38" s="1"/>
  <c r="F356" i="38" s="1"/>
  <c r="E198" i="38"/>
  <c r="E273" i="38" s="1"/>
  <c r="E298" i="38" s="1"/>
  <c r="E348" i="38" s="1"/>
  <c r="G204" i="25"/>
  <c r="G279" i="25" s="1"/>
  <c r="G304" i="25" s="1"/>
  <c r="G354" i="25" s="1"/>
  <c r="F204" i="25"/>
  <c r="F279" i="25" s="1"/>
  <c r="F304" i="25" s="1"/>
  <c r="F354" i="25" s="1"/>
  <c r="G211" i="25"/>
  <c r="G286" i="25" s="1"/>
  <c r="G311" i="25" s="1"/>
  <c r="G361" i="25" s="1"/>
  <c r="E208" i="25"/>
  <c r="E283" i="25" s="1"/>
  <c r="E308" i="25" s="1"/>
  <c r="E358" i="25" s="1"/>
  <c r="C212" i="25"/>
  <c r="C287" i="25" s="1"/>
  <c r="C201" i="25"/>
  <c r="C276" i="25" s="1"/>
  <c r="G198" i="25"/>
  <c r="G273" i="25" s="1"/>
  <c r="G298" i="25" s="1"/>
  <c r="G348" i="25" s="1"/>
  <c r="F212" i="25"/>
  <c r="F287" i="25" s="1"/>
  <c r="F312" i="25" s="1"/>
  <c r="F362" i="25" s="1"/>
  <c r="F195" i="15"/>
  <c r="G198" i="15"/>
  <c r="F211" i="15"/>
  <c r="D204" i="15"/>
  <c r="F197" i="15"/>
  <c r="G204" i="15"/>
  <c r="E204" i="15"/>
  <c r="C205" i="15"/>
  <c r="D203" i="15"/>
  <c r="G199" i="15"/>
  <c r="G203" i="15"/>
  <c r="G201" i="15"/>
  <c r="D198" i="15"/>
  <c r="C194" i="15"/>
  <c r="G206" i="15"/>
  <c r="E199" i="15"/>
  <c r="E209" i="15"/>
  <c r="D195" i="15"/>
  <c r="F199" i="15"/>
  <c r="E195" i="15"/>
  <c r="F205" i="15"/>
  <c r="C199" i="15"/>
  <c r="D194" i="15"/>
  <c r="G193" i="15"/>
  <c r="E210" i="15"/>
  <c r="D202" i="15"/>
  <c r="E212" i="12"/>
  <c r="E287" i="12" s="1"/>
  <c r="E312" i="12" s="1"/>
  <c r="E362" i="12" s="1"/>
  <c r="F199" i="12"/>
  <c r="F274" i="12" s="1"/>
  <c r="F299" i="12" s="1"/>
  <c r="F349" i="12" s="1"/>
  <c r="F207" i="12"/>
  <c r="F282" i="12" s="1"/>
  <c r="F307" i="12" s="1"/>
  <c r="F357" i="12" s="1"/>
  <c r="D211" i="12"/>
  <c r="D286" i="12" s="1"/>
  <c r="D311" i="12" s="1"/>
  <c r="D361" i="12" s="1"/>
  <c r="F211" i="12"/>
  <c r="F286" i="12" s="1"/>
  <c r="F311" i="12" s="1"/>
  <c r="F361" i="12" s="1"/>
  <c r="E205" i="12"/>
  <c r="E280" i="12" s="1"/>
  <c r="E305" i="12" s="1"/>
  <c r="E355" i="12" s="1"/>
  <c r="C195" i="12"/>
  <c r="C270" i="12" s="1"/>
  <c r="C211" i="12"/>
  <c r="C286" i="12" s="1"/>
  <c r="F197" i="12"/>
  <c r="F272" i="12" s="1"/>
  <c r="F297" i="12" s="1"/>
  <c r="F347" i="12" s="1"/>
  <c r="F206" i="12"/>
  <c r="F281" i="12" s="1"/>
  <c r="F306" i="12" s="1"/>
  <c r="F356" i="12" s="1"/>
  <c r="G211" i="12"/>
  <c r="G286" i="12" s="1"/>
  <c r="G311" i="12" s="1"/>
  <c r="G361" i="12" s="1"/>
  <c r="E193" i="12"/>
  <c r="E268" i="12" s="1"/>
  <c r="E198" i="12"/>
  <c r="E273" i="12" s="1"/>
  <c r="E298" i="12" s="1"/>
  <c r="E348" i="12" s="1"/>
  <c r="G206" i="12"/>
  <c r="G281" i="12" s="1"/>
  <c r="G306" i="12" s="1"/>
  <c r="G356" i="12" s="1"/>
  <c r="F194" i="12"/>
  <c r="F269" i="12" s="1"/>
  <c r="F294" i="12" s="1"/>
  <c r="F344" i="12" s="1"/>
  <c r="C198" i="12"/>
  <c r="C273" i="12" s="1"/>
  <c r="E199" i="12"/>
  <c r="E274" i="12" s="1"/>
  <c r="E299" i="12" s="1"/>
  <c r="E349" i="12" s="1"/>
  <c r="F195" i="12"/>
  <c r="F270" i="12" s="1"/>
  <c r="F295" i="12" s="1"/>
  <c r="F345" i="12" s="1"/>
  <c r="E197" i="12"/>
  <c r="E272" i="12" s="1"/>
  <c r="E297" i="12" s="1"/>
  <c r="E347" i="12" s="1"/>
  <c r="C200" i="12"/>
  <c r="C275" i="12" s="1"/>
  <c r="C300" i="12" s="1"/>
  <c r="C350" i="12" s="1"/>
  <c r="C199" i="12"/>
  <c r="C274" i="12" s="1"/>
  <c r="G209" i="12"/>
  <c r="G284" i="12" s="1"/>
  <c r="G309" i="12" s="1"/>
  <c r="G359" i="12" s="1"/>
  <c r="C197" i="12"/>
  <c r="C272" i="12" s="1"/>
  <c r="G203" i="12"/>
  <c r="G278" i="12" s="1"/>
  <c r="G303" i="12" s="1"/>
  <c r="G353" i="12" s="1"/>
  <c r="F205" i="12"/>
  <c r="F280" i="12" s="1"/>
  <c r="F305" i="12" s="1"/>
  <c r="F355" i="12" s="1"/>
  <c r="D196" i="12"/>
  <c r="D271" i="12" s="1"/>
  <c r="D296" i="12" s="1"/>
  <c r="D346" i="12" s="1"/>
  <c r="C206" i="19"/>
  <c r="C281" i="19" s="1"/>
  <c r="C306" i="19" s="1"/>
  <c r="C356" i="19" s="1"/>
  <c r="E202" i="19"/>
  <c r="E277" i="19" s="1"/>
  <c r="E302" i="19" s="1"/>
  <c r="E352" i="19" s="1"/>
  <c r="D210" i="19"/>
  <c r="D285" i="19" s="1"/>
  <c r="D310" i="19" s="1"/>
  <c r="D360" i="19" s="1"/>
  <c r="G206" i="19"/>
  <c r="G281" i="19" s="1"/>
  <c r="G306" i="19" s="1"/>
  <c r="G356" i="19" s="1"/>
  <c r="E194" i="41"/>
  <c r="E269" i="41" s="1"/>
  <c r="E294" i="41" s="1"/>
  <c r="E344" i="41" s="1"/>
  <c r="F205" i="41"/>
  <c r="F280" i="41" s="1"/>
  <c r="F305" i="41" s="1"/>
  <c r="F355" i="41" s="1"/>
  <c r="E206" i="41"/>
  <c r="E281" i="41" s="1"/>
  <c r="E306" i="41" s="1"/>
  <c r="E356" i="41" s="1"/>
  <c r="F203" i="41"/>
  <c r="F278" i="41" s="1"/>
  <c r="F303" i="41" s="1"/>
  <c r="F353" i="41" s="1"/>
  <c r="C209" i="41"/>
  <c r="C284" i="41" s="1"/>
  <c r="C309" i="41" s="1"/>
  <c r="C359" i="41" s="1"/>
  <c r="F201" i="41"/>
  <c r="F276" i="41" s="1"/>
  <c r="F301" i="41" s="1"/>
  <c r="F351" i="41" s="1"/>
  <c r="D194" i="41"/>
  <c r="D269" i="41" s="1"/>
  <c r="D294" i="41" s="1"/>
  <c r="D344" i="41" s="1"/>
  <c r="C205" i="23"/>
  <c r="C206" i="23"/>
  <c r="C281" i="23" s="1"/>
  <c r="F200" i="23"/>
  <c r="F275" i="23" s="1"/>
  <c r="F300" i="23" s="1"/>
  <c r="F350" i="23" s="1"/>
  <c r="E198" i="23"/>
  <c r="E273" i="23" s="1"/>
  <c r="E298" i="23" s="1"/>
  <c r="E348" i="23" s="1"/>
  <c r="F202" i="23"/>
  <c r="F277" i="23" s="1"/>
  <c r="F302" i="23" s="1"/>
  <c r="F352" i="23" s="1"/>
  <c r="G206" i="23"/>
  <c r="G281" i="23" s="1"/>
  <c r="G306" i="23" s="1"/>
  <c r="G356" i="23" s="1"/>
  <c r="E205" i="23"/>
  <c r="E280" i="23" s="1"/>
  <c r="E305" i="23" s="1"/>
  <c r="E355" i="23" s="1"/>
  <c r="G196" i="23"/>
  <c r="G271" i="23" s="1"/>
  <c r="G296" i="23" s="1"/>
  <c r="G346" i="23" s="1"/>
  <c r="F212" i="23"/>
  <c r="F287" i="23" s="1"/>
  <c r="F312" i="23" s="1"/>
  <c r="F362" i="23" s="1"/>
  <c r="C212" i="23"/>
  <c r="F197" i="23"/>
  <c r="F272" i="23" s="1"/>
  <c r="F297" i="23" s="1"/>
  <c r="F347" i="23" s="1"/>
  <c r="G193" i="23"/>
  <c r="G268" i="23" s="1"/>
  <c r="G293" i="23" s="1"/>
  <c r="G343" i="23" s="1"/>
  <c r="C207" i="23"/>
  <c r="C282" i="23" s="1"/>
  <c r="F201" i="23"/>
  <c r="F276" i="23" s="1"/>
  <c r="F301" i="23" s="1"/>
  <c r="F351" i="23" s="1"/>
  <c r="G205" i="23"/>
  <c r="G280" i="23" s="1"/>
  <c r="G305" i="23" s="1"/>
  <c r="G355" i="23" s="1"/>
  <c r="F211" i="23"/>
  <c r="F286" i="23" s="1"/>
  <c r="F311" i="23" s="1"/>
  <c r="F361" i="23" s="1"/>
  <c r="G211" i="23"/>
  <c r="G286" i="23" s="1"/>
  <c r="G311" i="23" s="1"/>
  <c r="G361" i="23" s="1"/>
  <c r="D203" i="23"/>
  <c r="F195" i="23"/>
  <c r="F270" i="23" s="1"/>
  <c r="F295" i="23" s="1"/>
  <c r="F345" i="23" s="1"/>
  <c r="C195" i="23"/>
  <c r="C270" i="23" s="1"/>
  <c r="C295" i="23" s="1"/>
  <c r="C345" i="23" s="1"/>
  <c r="E202" i="23"/>
  <c r="E277" i="23" s="1"/>
  <c r="E302" i="23" s="1"/>
  <c r="E352" i="23" s="1"/>
  <c r="F196" i="23"/>
  <c r="F271" i="23" s="1"/>
  <c r="F296" i="23" s="1"/>
  <c r="F346" i="23" s="1"/>
  <c r="D206" i="23"/>
  <c r="D281" i="23" s="1"/>
  <c r="D306" i="23" s="1"/>
  <c r="D356" i="23" s="1"/>
  <c r="F209" i="23"/>
  <c r="F284" i="23" s="1"/>
  <c r="F309" i="23" s="1"/>
  <c r="F359" i="23" s="1"/>
  <c r="D196" i="23"/>
  <c r="G203" i="23"/>
  <c r="G278" i="23" s="1"/>
  <c r="G303" i="23" s="1"/>
  <c r="G353" i="23" s="1"/>
  <c r="G210" i="23"/>
  <c r="G285" i="23" s="1"/>
  <c r="G310" i="23" s="1"/>
  <c r="G360" i="23" s="1"/>
  <c r="E203" i="23"/>
  <c r="E278" i="23" s="1"/>
  <c r="E303" i="23" s="1"/>
  <c r="E353" i="23" s="1"/>
  <c r="E194" i="23"/>
  <c r="E269" i="23" s="1"/>
  <c r="E294" i="23" s="1"/>
  <c r="E344" i="23" s="1"/>
  <c r="E210" i="23"/>
  <c r="E285" i="23" s="1"/>
  <c r="E310" i="23" s="1"/>
  <c r="E360" i="23" s="1"/>
  <c r="D197" i="23"/>
  <c r="D272" i="23" s="1"/>
  <c r="D297" i="23" s="1"/>
  <c r="D347" i="23" s="1"/>
  <c r="D202" i="23"/>
  <c r="D277" i="23" s="1"/>
  <c r="D302" i="23" s="1"/>
  <c r="D352" i="23" s="1"/>
  <c r="D205" i="23"/>
  <c r="D280" i="23" s="1"/>
  <c r="D305" i="23" s="1"/>
  <c r="D355" i="23" s="1"/>
  <c r="E207" i="23"/>
  <c r="F199" i="23"/>
  <c r="F274" i="23" s="1"/>
  <c r="F299" i="23" s="1"/>
  <c r="F349" i="23" s="1"/>
  <c r="E211" i="23"/>
  <c r="E286" i="23" s="1"/>
  <c r="E311" i="23" s="1"/>
  <c r="E361" i="23" s="1"/>
  <c r="D207" i="23"/>
  <c r="D282" i="23" s="1"/>
  <c r="D307" i="23" s="1"/>
  <c r="D357" i="23" s="1"/>
  <c r="F204" i="23"/>
  <c r="F279" i="23" s="1"/>
  <c r="F304" i="23" s="1"/>
  <c r="F354" i="23" s="1"/>
  <c r="E206" i="23"/>
  <c r="E281" i="23" s="1"/>
  <c r="E306" i="23" s="1"/>
  <c r="E356" i="23" s="1"/>
  <c r="C210" i="23"/>
  <c r="C285" i="23" s="1"/>
  <c r="E197" i="23"/>
  <c r="E272" i="23" s="1"/>
  <c r="E297" i="23" s="1"/>
  <c r="E347" i="23" s="1"/>
  <c r="F207" i="23"/>
  <c r="C197" i="23"/>
  <c r="C272" i="23" s="1"/>
  <c r="G209" i="23"/>
  <c r="G284" i="23" s="1"/>
  <c r="G309" i="23" s="1"/>
  <c r="G359" i="23" s="1"/>
  <c r="C204" i="23"/>
  <c r="C279" i="23" s="1"/>
  <c r="C304" i="23" s="1"/>
  <c r="C354" i="23" s="1"/>
  <c r="C211" i="23"/>
  <c r="C286" i="23" s="1"/>
  <c r="C200" i="23"/>
  <c r="C275" i="23" s="1"/>
  <c r="D201" i="23"/>
  <c r="D276" i="23" s="1"/>
  <c r="D301" i="23" s="1"/>
  <c r="D351" i="23" s="1"/>
  <c r="F210" i="23"/>
  <c r="E204" i="23"/>
  <c r="D202" i="33"/>
  <c r="D277" i="33" s="1"/>
  <c r="D302" i="33" s="1"/>
  <c r="D352" i="33" s="1"/>
  <c r="F205" i="33"/>
  <c r="F280" i="33" s="1"/>
  <c r="F305" i="33" s="1"/>
  <c r="F355" i="33" s="1"/>
  <c r="C203" i="33"/>
  <c r="C278" i="33" s="1"/>
  <c r="C303" i="33" s="1"/>
  <c r="C353" i="33" s="1"/>
  <c r="D193" i="33"/>
  <c r="D268" i="33" s="1"/>
  <c r="E202" i="33"/>
  <c r="E277" i="33" s="1"/>
  <c r="E302" i="33" s="1"/>
  <c r="E352" i="33" s="1"/>
  <c r="F208" i="33"/>
  <c r="F283" i="33" s="1"/>
  <c r="F308" i="33" s="1"/>
  <c r="F358" i="33" s="1"/>
  <c r="C199" i="33"/>
  <c r="C274" i="33" s="1"/>
  <c r="F201" i="33"/>
  <c r="F276" i="33" s="1"/>
  <c r="F301" i="33" s="1"/>
  <c r="F351" i="33" s="1"/>
  <c r="F202" i="33"/>
  <c r="F277" i="33" s="1"/>
  <c r="F302" i="33" s="1"/>
  <c r="F352" i="33" s="1"/>
  <c r="E207" i="33"/>
  <c r="E282" i="33" s="1"/>
  <c r="E307" i="33" s="1"/>
  <c r="E357" i="33" s="1"/>
  <c r="F196" i="10"/>
  <c r="F271" i="10" s="1"/>
  <c r="F296" i="10" s="1"/>
  <c r="F346" i="10" s="1"/>
  <c r="C203" i="10"/>
  <c r="C278" i="10" s="1"/>
  <c r="D193" i="10"/>
  <c r="D268" i="10" s="1"/>
  <c r="D293" i="10" s="1"/>
  <c r="D343" i="10" s="1"/>
  <c r="F199" i="10"/>
  <c r="F274" i="10" s="1"/>
  <c r="F299" i="10" s="1"/>
  <c r="F349" i="10" s="1"/>
  <c r="C206" i="10"/>
  <c r="E212" i="10"/>
  <c r="F198" i="10"/>
  <c r="F273" i="10" s="1"/>
  <c r="F298" i="10" s="1"/>
  <c r="F348" i="10" s="1"/>
  <c r="C205" i="10"/>
  <c r="E211" i="10"/>
  <c r="E286" i="10" s="1"/>
  <c r="E311" i="10" s="1"/>
  <c r="E361" i="10" s="1"/>
  <c r="D203" i="10"/>
  <c r="D278" i="10" s="1"/>
  <c r="D303" i="10" s="1"/>
  <c r="D353" i="10" s="1"/>
  <c r="G212" i="10"/>
  <c r="G287" i="10" s="1"/>
  <c r="G312" i="10" s="1"/>
  <c r="G362" i="10" s="1"/>
  <c r="G203" i="10"/>
  <c r="G278" i="10" s="1"/>
  <c r="G303" i="10" s="1"/>
  <c r="G353" i="10" s="1"/>
  <c r="D210" i="10"/>
  <c r="E200" i="10"/>
  <c r="F211" i="10"/>
  <c r="F286" i="10" s="1"/>
  <c r="F311" i="10" s="1"/>
  <c r="F361" i="10" s="1"/>
  <c r="G205" i="10"/>
  <c r="G280" i="10" s="1"/>
  <c r="G305" i="10" s="1"/>
  <c r="G355" i="10" s="1"/>
  <c r="D199" i="10"/>
  <c r="D274" i="10" s="1"/>
  <c r="D299" i="10" s="1"/>
  <c r="D349" i="10" s="1"/>
  <c r="G208" i="10"/>
  <c r="G283" i="10" s="1"/>
  <c r="G308" i="10" s="1"/>
  <c r="G358" i="10" s="1"/>
  <c r="F204" i="10"/>
  <c r="F279" i="10" s="1"/>
  <c r="F304" i="10" s="1"/>
  <c r="F354" i="10" s="1"/>
  <c r="G196" i="10"/>
  <c r="G271" i="10" s="1"/>
  <c r="G296" i="10" s="1"/>
  <c r="G346" i="10" s="1"/>
  <c r="D211" i="10"/>
  <c r="G211" i="10"/>
  <c r="G286" i="10" s="1"/>
  <c r="G311" i="10" s="1"/>
  <c r="G361" i="10" s="1"/>
  <c r="C210" i="10"/>
  <c r="C285" i="10" s="1"/>
  <c r="E199" i="10"/>
  <c r="E274" i="10" s="1"/>
  <c r="E299" i="10" s="1"/>
  <c r="E349" i="10" s="1"/>
  <c r="D212" i="10"/>
  <c r="D287" i="10" s="1"/>
  <c r="D312" i="10" s="1"/>
  <c r="D362" i="10" s="1"/>
  <c r="C204" i="10"/>
  <c r="C279" i="10" s="1"/>
  <c r="D198" i="10"/>
  <c r="D273" i="10" s="1"/>
  <c r="D298" i="10" s="1"/>
  <c r="D348" i="10" s="1"/>
  <c r="E209" i="10"/>
  <c r="E284" i="10" s="1"/>
  <c r="E309" i="10" s="1"/>
  <c r="E359" i="10" s="1"/>
  <c r="G194" i="10"/>
  <c r="D201" i="10"/>
  <c r="D276" i="10" s="1"/>
  <c r="D301" i="10" s="1"/>
  <c r="D351" i="10" s="1"/>
  <c r="F207" i="10"/>
  <c r="G193" i="10"/>
  <c r="G268" i="10" s="1"/>
  <c r="G293" i="10" s="1"/>
  <c r="G343" i="10" s="1"/>
  <c r="D200" i="10"/>
  <c r="D275" i="10" s="1"/>
  <c r="D300" i="10" s="1"/>
  <c r="D350" i="10" s="1"/>
  <c r="F206" i="10"/>
  <c r="F281" i="10" s="1"/>
  <c r="F306" i="10" s="1"/>
  <c r="F356" i="10" s="1"/>
  <c r="F201" i="10"/>
  <c r="F276" i="10" s="1"/>
  <c r="F301" i="10" s="1"/>
  <c r="F351" i="10" s="1"/>
  <c r="C208" i="10"/>
  <c r="C283" i="10" s="1"/>
  <c r="D202" i="10"/>
  <c r="D277" i="10" s="1"/>
  <c r="D302" i="10" s="1"/>
  <c r="D352" i="10" s="1"/>
  <c r="F208" i="10"/>
  <c r="F283" i="10" s="1"/>
  <c r="F308" i="10" s="1"/>
  <c r="F358" i="10" s="1"/>
  <c r="G198" i="10"/>
  <c r="G273" i="10" s="1"/>
  <c r="G298" i="10" s="1"/>
  <c r="G348" i="10" s="1"/>
  <c r="D205" i="10"/>
  <c r="D280" i="10" s="1"/>
  <c r="D305" i="10" s="1"/>
  <c r="D355" i="10" s="1"/>
  <c r="E207" i="10"/>
  <c r="E282" i="10" s="1"/>
  <c r="E307" i="10" s="1"/>
  <c r="E357" i="10" s="1"/>
  <c r="G200" i="10"/>
  <c r="G275" i="10" s="1"/>
  <c r="G300" i="10" s="1"/>
  <c r="G350" i="10" s="1"/>
  <c r="E210" i="10"/>
  <c r="E285" i="10" s="1"/>
  <c r="E310" i="10" s="1"/>
  <c r="E360" i="10" s="1"/>
  <c r="D206" i="10"/>
  <c r="D281" i="10" s="1"/>
  <c r="D306" i="10" s="1"/>
  <c r="D356" i="10" s="1"/>
  <c r="E198" i="10"/>
  <c r="E273" i="10" s="1"/>
  <c r="E298" i="10" s="1"/>
  <c r="E348" i="10" s="1"/>
  <c r="G195" i="10"/>
  <c r="G270" i="10" s="1"/>
  <c r="G295" i="10" s="1"/>
  <c r="G345" i="10" s="1"/>
  <c r="C194" i="10"/>
  <c r="C269" i="10" s="1"/>
  <c r="F194" i="10"/>
  <c r="F269" i="10" s="1"/>
  <c r="F294" i="10" s="1"/>
  <c r="F344" i="10" s="1"/>
  <c r="F202" i="10"/>
  <c r="F277" i="10" s="1"/>
  <c r="F302" i="10" s="1"/>
  <c r="F352" i="10" s="1"/>
  <c r="E194" i="10"/>
  <c r="E269" i="10" s="1"/>
  <c r="E294" i="10" s="1"/>
  <c r="E344" i="10" s="1"/>
  <c r="D206" i="28"/>
  <c r="D281" i="28" s="1"/>
  <c r="D306" i="28" s="1"/>
  <c r="D356" i="28" s="1"/>
  <c r="C203" i="28"/>
  <c r="C278" i="28" s="1"/>
  <c r="C303" i="28" s="1"/>
  <c r="C353" i="28" s="1"/>
  <c r="G199" i="28"/>
  <c r="G274" i="28" s="1"/>
  <c r="G299" i="28" s="1"/>
  <c r="G349" i="28" s="1"/>
  <c r="G210" i="28"/>
  <c r="G285" i="28" s="1"/>
  <c r="G310" i="28" s="1"/>
  <c r="G360" i="28" s="1"/>
  <c r="F203" i="28"/>
  <c r="F278" i="28" s="1"/>
  <c r="F303" i="28" s="1"/>
  <c r="F353" i="28" s="1"/>
  <c r="E196" i="28"/>
  <c r="E271" i="28" s="1"/>
  <c r="E296" i="28" s="1"/>
  <c r="E346" i="28" s="1"/>
  <c r="D208" i="28"/>
  <c r="D283" i="28" s="1"/>
  <c r="D308" i="28" s="1"/>
  <c r="D358" i="28" s="1"/>
  <c r="D204" i="28"/>
  <c r="D279" i="28" s="1"/>
  <c r="D304" i="28" s="1"/>
  <c r="D354" i="28" s="1"/>
  <c r="C201" i="28"/>
  <c r="C276" i="28" s="1"/>
  <c r="E205" i="28"/>
  <c r="E280" i="28" s="1"/>
  <c r="E305" i="28" s="1"/>
  <c r="E355" i="28" s="1"/>
  <c r="D202" i="28"/>
  <c r="C199" i="28"/>
  <c r="C274" i="28" s="1"/>
  <c r="C299" i="28" s="1"/>
  <c r="C349" i="28" s="1"/>
  <c r="C210" i="28"/>
  <c r="C285" i="28" s="1"/>
  <c r="C310" i="28" s="1"/>
  <c r="C360" i="28" s="1"/>
  <c r="G202" i="28"/>
  <c r="G277" i="28" s="1"/>
  <c r="G302" i="28" s="1"/>
  <c r="G352" i="28" s="1"/>
  <c r="F195" i="28"/>
  <c r="F270" i="28" s="1"/>
  <c r="F295" i="28" s="1"/>
  <c r="F345" i="28" s="1"/>
  <c r="E207" i="28"/>
  <c r="E282" i="28" s="1"/>
  <c r="E307" i="28" s="1"/>
  <c r="E357" i="28" s="1"/>
  <c r="C205" i="28"/>
  <c r="C280" i="28" s="1"/>
  <c r="C305" i="28" s="1"/>
  <c r="C355" i="28" s="1"/>
  <c r="G201" i="28"/>
  <c r="G276" i="28" s="1"/>
  <c r="G301" i="28" s="1"/>
  <c r="G351" i="28" s="1"/>
  <c r="E210" i="28"/>
  <c r="F212" i="28"/>
  <c r="F287" i="28" s="1"/>
  <c r="F312" i="28" s="1"/>
  <c r="F362" i="28" s="1"/>
  <c r="D209" i="28"/>
  <c r="D284" i="28" s="1"/>
  <c r="D309" i="28" s="1"/>
  <c r="D359" i="28" s="1"/>
  <c r="F199" i="28"/>
  <c r="F274" i="28" s="1"/>
  <c r="F299" i="28" s="1"/>
  <c r="F349" i="28" s="1"/>
  <c r="D200" i="28"/>
  <c r="D275" i="28" s="1"/>
  <c r="D300" i="28" s="1"/>
  <c r="D350" i="28" s="1"/>
  <c r="C197" i="28"/>
  <c r="C272" i="28" s="1"/>
  <c r="G204" i="28"/>
  <c r="G279" i="28" s="1"/>
  <c r="G304" i="28" s="1"/>
  <c r="G354" i="28" s="1"/>
  <c r="G196" i="28"/>
  <c r="G271" i="28" s="1"/>
  <c r="G296" i="28" s="1"/>
  <c r="G346" i="28" s="1"/>
  <c r="C204" i="28"/>
  <c r="G200" i="28"/>
  <c r="F208" i="28"/>
  <c r="F283" i="28" s="1"/>
  <c r="F308" i="28" s="1"/>
  <c r="F358" i="28" s="1"/>
  <c r="E197" i="28"/>
  <c r="E272" i="28" s="1"/>
  <c r="E297" i="28" s="1"/>
  <c r="E347" i="28" s="1"/>
  <c r="E193" i="28"/>
  <c r="E268" i="28" s="1"/>
  <c r="D212" i="28"/>
  <c r="D287" i="28" s="1"/>
  <c r="D312" i="28" s="1"/>
  <c r="D362" i="28" s="1"/>
  <c r="C209" i="28"/>
  <c r="C284" i="28" s="1"/>
  <c r="G193" i="28"/>
  <c r="G268" i="28" s="1"/>
  <c r="D211" i="28"/>
  <c r="C208" i="28"/>
  <c r="D194" i="28"/>
  <c r="D269" i="28" s="1"/>
  <c r="D294" i="28" s="1"/>
  <c r="D344" i="28" s="1"/>
  <c r="E200" i="28"/>
  <c r="E275" i="28" s="1"/>
  <c r="E300" i="28" s="1"/>
  <c r="E350" i="28" s="1"/>
  <c r="D193" i="28"/>
  <c r="D268" i="28" s="1"/>
  <c r="G197" i="28"/>
  <c r="G272" i="28" s="1"/>
  <c r="G297" i="28" s="1"/>
  <c r="G347" i="28" s="1"/>
  <c r="F205" i="28"/>
  <c r="F280" i="28" s="1"/>
  <c r="F305" i="28" s="1"/>
  <c r="F355" i="28" s="1"/>
  <c r="F197" i="28"/>
  <c r="F272" i="28" s="1"/>
  <c r="F297" i="28" s="1"/>
  <c r="F347" i="28" s="1"/>
  <c r="C212" i="28"/>
  <c r="F201" i="28"/>
  <c r="F276" i="28" s="1"/>
  <c r="F301" i="28" s="1"/>
  <c r="F351" i="28" s="1"/>
  <c r="E209" i="28"/>
  <c r="E284" i="28" s="1"/>
  <c r="E309" i="28" s="1"/>
  <c r="E359" i="28" s="1"/>
  <c r="D198" i="28"/>
  <c r="D273" i="28" s="1"/>
  <c r="D298" i="28" s="1"/>
  <c r="D348" i="28" s="1"/>
  <c r="C195" i="28"/>
  <c r="C270" i="28" s="1"/>
  <c r="C206" i="28"/>
  <c r="C281" i="28" s="1"/>
  <c r="G209" i="28"/>
  <c r="G284" i="28" s="1"/>
  <c r="G309" i="28" s="1"/>
  <c r="G359" i="28" s="1"/>
  <c r="F194" i="28"/>
  <c r="F269" i="28" s="1"/>
  <c r="F294" i="28" s="1"/>
  <c r="F344" i="28" s="1"/>
  <c r="E206" i="32"/>
  <c r="E281" i="32" s="1"/>
  <c r="E306" i="32" s="1"/>
  <c r="E356" i="32" s="1"/>
  <c r="F198" i="32"/>
  <c r="F273" i="32" s="1"/>
  <c r="F298" i="32" s="1"/>
  <c r="F348" i="32" s="1"/>
  <c r="G202" i="32"/>
  <c r="G277" i="32" s="1"/>
  <c r="G302" i="32" s="1"/>
  <c r="G352" i="32" s="1"/>
  <c r="G198" i="32"/>
  <c r="G273" i="32" s="1"/>
  <c r="G298" i="32" s="1"/>
  <c r="G348" i="32" s="1"/>
  <c r="C198" i="32"/>
  <c r="C273" i="32" s="1"/>
  <c r="C207" i="32"/>
  <c r="C282" i="32" s="1"/>
  <c r="C307" i="32" s="1"/>
  <c r="C357" i="32" s="1"/>
  <c r="E202" i="32"/>
  <c r="E277" i="32" s="1"/>
  <c r="E302" i="32" s="1"/>
  <c r="E352" i="32" s="1"/>
  <c r="F208" i="26"/>
  <c r="F283" i="26" s="1"/>
  <c r="F308" i="26" s="1"/>
  <c r="F358" i="26" s="1"/>
  <c r="E205" i="26"/>
  <c r="E280" i="26" s="1"/>
  <c r="E305" i="26" s="1"/>
  <c r="E355" i="26" s="1"/>
  <c r="E210" i="26"/>
  <c r="E285" i="26" s="1"/>
  <c r="E310" i="26" s="1"/>
  <c r="E360" i="26" s="1"/>
  <c r="E207" i="40"/>
  <c r="E282" i="40" s="1"/>
  <c r="E307" i="40" s="1"/>
  <c r="E357" i="40" s="1"/>
  <c r="G202" i="40"/>
  <c r="G277" i="40" s="1"/>
  <c r="G302" i="40" s="1"/>
  <c r="G352" i="40" s="1"/>
  <c r="F194" i="40"/>
  <c r="F269" i="40" s="1"/>
  <c r="F294" i="40" s="1"/>
  <c r="F344" i="40" s="1"/>
  <c r="C200" i="40"/>
  <c r="C275" i="40" s="1"/>
  <c r="D196" i="40"/>
  <c r="D271" i="40" s="1"/>
  <c r="D296" i="40" s="1"/>
  <c r="D346" i="40" s="1"/>
  <c r="G199" i="40"/>
  <c r="G274" i="40" s="1"/>
  <c r="G299" i="40" s="1"/>
  <c r="G349" i="40" s="1"/>
  <c r="E205" i="40"/>
  <c r="E280" i="40" s="1"/>
  <c r="E305" i="40" s="1"/>
  <c r="E355" i="40" s="1"/>
  <c r="D188" i="14"/>
  <c r="AM12" i="49" s="1"/>
  <c r="E201" i="19"/>
  <c r="E276" i="19" s="1"/>
  <c r="E301" i="19" s="1"/>
  <c r="E351" i="19" s="1"/>
  <c r="E212" i="19"/>
  <c r="E287" i="19" s="1"/>
  <c r="E312" i="19" s="1"/>
  <c r="E362" i="19" s="1"/>
  <c r="G188" i="38"/>
  <c r="AP39" i="49" s="1"/>
  <c r="H169" i="25"/>
  <c r="H169" i="16"/>
  <c r="H169" i="44"/>
  <c r="C185" i="44"/>
  <c r="C188" i="29"/>
  <c r="D206" i="31"/>
  <c r="D281" i="31" s="1"/>
  <c r="D306" i="31" s="1"/>
  <c r="D356" i="31" s="1"/>
  <c r="G211" i="31"/>
  <c r="G286" i="31" s="1"/>
  <c r="G311" i="31" s="1"/>
  <c r="G361" i="31" s="1"/>
  <c r="D196" i="31"/>
  <c r="D271" i="31" s="1"/>
  <c r="D296" i="31" s="1"/>
  <c r="D346" i="31" s="1"/>
  <c r="C198" i="31"/>
  <c r="C273" i="31" s="1"/>
  <c r="G197" i="31"/>
  <c r="G272" i="31" s="1"/>
  <c r="G297" i="31" s="1"/>
  <c r="G347" i="31" s="1"/>
  <c r="D210" i="31"/>
  <c r="E211" i="31"/>
  <c r="E286" i="31" s="1"/>
  <c r="E311" i="31" s="1"/>
  <c r="E361" i="31" s="1"/>
  <c r="E194" i="31"/>
  <c r="E269" i="31" s="1"/>
  <c r="E294" i="31" s="1"/>
  <c r="E344" i="31" s="1"/>
  <c r="E201" i="31"/>
  <c r="E276" i="31" s="1"/>
  <c r="E301" i="31" s="1"/>
  <c r="E351" i="31" s="1"/>
  <c r="D193" i="31"/>
  <c r="D268" i="31" s="1"/>
  <c r="F203" i="31"/>
  <c r="F278" i="31" s="1"/>
  <c r="F303" i="31" s="1"/>
  <c r="F353" i="31" s="1"/>
  <c r="D194" i="31"/>
  <c r="D269" i="31" s="1"/>
  <c r="D294" i="31" s="1"/>
  <c r="D344" i="31" s="1"/>
  <c r="G201" i="31"/>
  <c r="G276" i="31" s="1"/>
  <c r="G301" i="31" s="1"/>
  <c r="G351" i="31" s="1"/>
  <c r="D204" i="31"/>
  <c r="D279" i="31" s="1"/>
  <c r="D304" i="31" s="1"/>
  <c r="D354" i="31" s="1"/>
  <c r="D195" i="31"/>
  <c r="D270" i="31" s="1"/>
  <c r="D295" i="31" s="1"/>
  <c r="D345" i="31" s="1"/>
  <c r="D202" i="31"/>
  <c r="D277" i="31" s="1"/>
  <c r="D302" i="31" s="1"/>
  <c r="D352" i="31" s="1"/>
  <c r="F195" i="31"/>
  <c r="F270" i="31" s="1"/>
  <c r="F295" i="31" s="1"/>
  <c r="F345" i="31" s="1"/>
  <c r="C210" i="31"/>
  <c r="C285" i="31" s="1"/>
  <c r="F198" i="31"/>
  <c r="F273" i="31" s="1"/>
  <c r="F298" i="31" s="1"/>
  <c r="F348" i="31" s="1"/>
  <c r="G194" i="31"/>
  <c r="G269" i="31" s="1"/>
  <c r="G294" i="31" s="1"/>
  <c r="G344" i="31" s="1"/>
  <c r="D201" i="31"/>
  <c r="D276" i="31" s="1"/>
  <c r="D301" i="31" s="1"/>
  <c r="D351" i="31" s="1"/>
  <c r="G196" i="31"/>
  <c r="G271" i="31" s="1"/>
  <c r="G296" i="31" s="1"/>
  <c r="G346" i="31" s="1"/>
  <c r="E193" i="31"/>
  <c r="E268" i="31" s="1"/>
  <c r="E202" i="31"/>
  <c r="E277" i="31" s="1"/>
  <c r="E302" i="31" s="1"/>
  <c r="E352" i="31" s="1"/>
  <c r="C204" i="31"/>
  <c r="C279" i="31" s="1"/>
  <c r="D195" i="21"/>
  <c r="D270" i="21" s="1"/>
  <c r="D295" i="21" s="1"/>
  <c r="D345" i="21" s="1"/>
  <c r="F199" i="21"/>
  <c r="F274" i="21" s="1"/>
  <c r="F299" i="21" s="1"/>
  <c r="F349" i="21" s="1"/>
  <c r="G194" i="21"/>
  <c r="G269" i="21" s="1"/>
  <c r="G294" i="21" s="1"/>
  <c r="G344" i="21" s="1"/>
  <c r="G208" i="21"/>
  <c r="G283" i="21" s="1"/>
  <c r="G308" i="21" s="1"/>
  <c r="G358" i="21" s="1"/>
  <c r="E212" i="21"/>
  <c r="E287" i="21" s="1"/>
  <c r="E312" i="21" s="1"/>
  <c r="E362" i="21" s="1"/>
  <c r="D193" i="21"/>
  <c r="D268" i="21" s="1"/>
  <c r="G202" i="21"/>
  <c r="G277" i="21" s="1"/>
  <c r="G302" i="21" s="1"/>
  <c r="G352" i="21" s="1"/>
  <c r="F193" i="21"/>
  <c r="F268" i="21" s="1"/>
  <c r="D212" i="21"/>
  <c r="D287" i="21" s="1"/>
  <c r="D312" i="21" s="1"/>
  <c r="D362" i="21" s="1"/>
  <c r="C203" i="21"/>
  <c r="C278" i="21" s="1"/>
  <c r="C303" i="21" s="1"/>
  <c r="C353" i="21" s="1"/>
  <c r="C201" i="21"/>
  <c r="C276" i="21" s="1"/>
  <c r="C198" i="21"/>
  <c r="C273" i="21" s="1"/>
  <c r="F208" i="21"/>
  <c r="F283" i="21" s="1"/>
  <c r="F308" i="21" s="1"/>
  <c r="F358" i="21" s="1"/>
  <c r="G201" i="24"/>
  <c r="G276" i="24" s="1"/>
  <c r="G301" i="24" s="1"/>
  <c r="G351" i="24" s="1"/>
  <c r="D201" i="24"/>
  <c r="D276" i="24" s="1"/>
  <c r="D301" i="24" s="1"/>
  <c r="D351" i="24" s="1"/>
  <c r="C195" i="24"/>
  <c r="C270" i="24" s="1"/>
  <c r="G207" i="24"/>
  <c r="G282" i="24" s="1"/>
  <c r="G307" i="24" s="1"/>
  <c r="G357" i="24" s="1"/>
  <c r="C208" i="24"/>
  <c r="C283" i="24" s="1"/>
  <c r="D208" i="24"/>
  <c r="D283" i="24" s="1"/>
  <c r="D308" i="24" s="1"/>
  <c r="D358" i="24" s="1"/>
  <c r="D194" i="24"/>
  <c r="D269" i="24" s="1"/>
  <c r="D294" i="24" s="1"/>
  <c r="D344" i="24" s="1"/>
  <c r="E202" i="24"/>
  <c r="E277" i="24" s="1"/>
  <c r="E302" i="24" s="1"/>
  <c r="E352" i="24" s="1"/>
  <c r="C209" i="24"/>
  <c r="C284" i="24" s="1"/>
  <c r="E212" i="24"/>
  <c r="E287" i="24" s="1"/>
  <c r="E312" i="24" s="1"/>
  <c r="E362" i="24" s="1"/>
  <c r="D195" i="24"/>
  <c r="D270" i="24" s="1"/>
  <c r="D295" i="24" s="1"/>
  <c r="D345" i="24" s="1"/>
  <c r="D204" i="24"/>
  <c r="D279" i="24" s="1"/>
  <c r="D304" i="24" s="1"/>
  <c r="D354" i="24" s="1"/>
  <c r="F203" i="24"/>
  <c r="F278" i="24" s="1"/>
  <c r="F303" i="24" s="1"/>
  <c r="F353" i="24" s="1"/>
  <c r="C195" i="40"/>
  <c r="C270" i="40" s="1"/>
  <c r="D208" i="40"/>
  <c r="D283" i="40" s="1"/>
  <c r="D308" i="40" s="1"/>
  <c r="D358" i="40" s="1"/>
  <c r="E211" i="40"/>
  <c r="E286" i="40" s="1"/>
  <c r="E311" i="40" s="1"/>
  <c r="E361" i="40" s="1"/>
  <c r="C194" i="40"/>
  <c r="C269" i="40" s="1"/>
  <c r="F206" i="40"/>
  <c r="F281" i="40" s="1"/>
  <c r="F306" i="40" s="1"/>
  <c r="F356" i="40" s="1"/>
  <c r="G193" i="40"/>
  <c r="G268" i="40" s="1"/>
  <c r="G293" i="40" s="1"/>
  <c r="G343" i="40" s="1"/>
  <c r="C199" i="40"/>
  <c r="C274" i="40" s="1"/>
  <c r="G209" i="40"/>
  <c r="G284" i="40" s="1"/>
  <c r="G309" i="40" s="1"/>
  <c r="G359" i="40" s="1"/>
  <c r="C209" i="40"/>
  <c r="C284" i="40" s="1"/>
  <c r="F207" i="40"/>
  <c r="F282" i="40" s="1"/>
  <c r="F307" i="40" s="1"/>
  <c r="F357" i="40" s="1"/>
  <c r="G204" i="40"/>
  <c r="D195" i="40"/>
  <c r="D270" i="40" s="1"/>
  <c r="D295" i="40" s="1"/>
  <c r="D345" i="40" s="1"/>
  <c r="D206" i="18"/>
  <c r="D281" i="18" s="1"/>
  <c r="D306" i="18" s="1"/>
  <c r="D356" i="18" s="1"/>
  <c r="G193" i="18"/>
  <c r="G268" i="18" s="1"/>
  <c r="C208" i="18"/>
  <c r="C283" i="18" s="1"/>
  <c r="C196" i="18"/>
  <c r="C271" i="18" s="1"/>
  <c r="G195" i="18"/>
  <c r="G270" i="18" s="1"/>
  <c r="G295" i="18" s="1"/>
  <c r="G345" i="18" s="1"/>
  <c r="E208" i="18"/>
  <c r="E202" i="18"/>
  <c r="E277" i="18" s="1"/>
  <c r="E302" i="18" s="1"/>
  <c r="E352" i="18" s="1"/>
  <c r="C198" i="18"/>
  <c r="C273" i="18" s="1"/>
  <c r="F195" i="18"/>
  <c r="F270" i="18" s="1"/>
  <c r="F295" i="18" s="1"/>
  <c r="F345" i="18" s="1"/>
  <c r="F206" i="18"/>
  <c r="F281" i="18" s="1"/>
  <c r="F306" i="18" s="1"/>
  <c r="F356" i="18" s="1"/>
  <c r="E206" i="18"/>
  <c r="E281" i="18" s="1"/>
  <c r="E306" i="18" s="1"/>
  <c r="E356" i="18" s="1"/>
  <c r="C206" i="11"/>
  <c r="C281" i="11" s="1"/>
  <c r="C204" i="11"/>
  <c r="C279" i="11" s="1"/>
  <c r="C304" i="11" s="1"/>
  <c r="G208" i="11"/>
  <c r="G283" i="11" s="1"/>
  <c r="G308" i="11" s="1"/>
  <c r="E209" i="11"/>
  <c r="E284" i="11" s="1"/>
  <c r="E309" i="11" s="1"/>
  <c r="E212" i="11"/>
  <c r="E287" i="11" s="1"/>
  <c r="E312" i="11" s="1"/>
  <c r="D197" i="11"/>
  <c r="D272" i="11" s="1"/>
  <c r="D297" i="11" s="1"/>
  <c r="D198" i="35"/>
  <c r="D273" i="35" s="1"/>
  <c r="D298" i="35" s="1"/>
  <c r="D348" i="35" s="1"/>
  <c r="F197" i="35"/>
  <c r="F272" i="35" s="1"/>
  <c r="F297" i="35" s="1"/>
  <c r="F347" i="35" s="1"/>
  <c r="G204" i="35"/>
  <c r="G279" i="35" s="1"/>
  <c r="G304" i="35" s="1"/>
  <c r="G354" i="35" s="1"/>
  <c r="D201" i="35"/>
  <c r="D276" i="35" s="1"/>
  <c r="D301" i="35" s="1"/>
  <c r="D351" i="35" s="1"/>
  <c r="D195" i="35"/>
  <c r="F204" i="35"/>
  <c r="F279" i="35" s="1"/>
  <c r="F304" i="35" s="1"/>
  <c r="F354" i="35" s="1"/>
  <c r="E203" i="35"/>
  <c r="E278" i="35" s="1"/>
  <c r="E303" i="35" s="1"/>
  <c r="E353" i="35" s="1"/>
  <c r="G201" i="35"/>
  <c r="G276" i="35" s="1"/>
  <c r="G301" i="35" s="1"/>
  <c r="G351" i="35" s="1"/>
  <c r="D194" i="35"/>
  <c r="D269" i="35" s="1"/>
  <c r="D294" i="35" s="1"/>
  <c r="D344" i="35" s="1"/>
  <c r="E194" i="35"/>
  <c r="E269" i="35" s="1"/>
  <c r="E294" i="35" s="1"/>
  <c r="E344" i="35" s="1"/>
  <c r="E205" i="35"/>
  <c r="E280" i="35" s="1"/>
  <c r="E305" i="35" s="1"/>
  <c r="E355" i="35" s="1"/>
  <c r="C202" i="35"/>
  <c r="C209" i="35"/>
  <c r="C284" i="35" s="1"/>
  <c r="C204" i="35"/>
  <c r="C279" i="35" s="1"/>
  <c r="F209" i="35"/>
  <c r="F284" i="35" s="1"/>
  <c r="F309" i="35" s="1"/>
  <c r="F359" i="35" s="1"/>
  <c r="F198" i="35"/>
  <c r="F273" i="35" s="1"/>
  <c r="F298" i="35" s="1"/>
  <c r="F348" i="35" s="1"/>
  <c r="E199" i="35"/>
  <c r="E274" i="35" s="1"/>
  <c r="E299" i="35" s="1"/>
  <c r="E349" i="35" s="1"/>
  <c r="F208" i="35"/>
  <c r="F283" i="35" s="1"/>
  <c r="F308" i="35" s="1"/>
  <c r="F358" i="35" s="1"/>
  <c r="F201" i="35"/>
  <c r="F276" i="35" s="1"/>
  <c r="F301" i="35" s="1"/>
  <c r="F351" i="35" s="1"/>
  <c r="F206" i="35"/>
  <c r="F281" i="35" s="1"/>
  <c r="F306" i="35" s="1"/>
  <c r="F356" i="35" s="1"/>
  <c r="C208" i="35"/>
  <c r="G202" i="35"/>
  <c r="G277" i="35" s="1"/>
  <c r="G302" i="35" s="1"/>
  <c r="G352" i="35" s="1"/>
  <c r="G208" i="35"/>
  <c r="G283" i="35" s="1"/>
  <c r="G308" i="35" s="1"/>
  <c r="G358" i="35" s="1"/>
  <c r="G211" i="35"/>
  <c r="G286" i="35" s="1"/>
  <c r="G311" i="35" s="1"/>
  <c r="G361" i="35" s="1"/>
  <c r="C210" i="35"/>
  <c r="C285" i="35" s="1"/>
  <c r="C194" i="35"/>
  <c r="C269" i="35" s="1"/>
  <c r="D207" i="35"/>
  <c r="D282" i="35" s="1"/>
  <c r="D307" i="35" s="1"/>
  <c r="D357" i="35" s="1"/>
  <c r="G199" i="35"/>
  <c r="F194" i="35"/>
  <c r="F269" i="35" s="1"/>
  <c r="F294" i="35" s="1"/>
  <c r="F344" i="35" s="1"/>
  <c r="G212" i="35"/>
  <c r="G287" i="35" s="1"/>
  <c r="G312" i="35" s="1"/>
  <c r="G362" i="35" s="1"/>
  <c r="F200" i="35"/>
  <c r="F275" i="35" s="1"/>
  <c r="F300" i="35" s="1"/>
  <c r="F350" i="35" s="1"/>
  <c r="E206" i="35"/>
  <c r="E281" i="35" s="1"/>
  <c r="E306" i="35" s="1"/>
  <c r="E356" i="35" s="1"/>
  <c r="G193" i="35"/>
  <c r="G268" i="35" s="1"/>
  <c r="E195" i="35"/>
  <c r="E270" i="35" s="1"/>
  <c r="E295" i="35" s="1"/>
  <c r="E345" i="35" s="1"/>
  <c r="D209" i="35"/>
  <c r="D284" i="35" s="1"/>
  <c r="D309" i="35" s="1"/>
  <c r="D359" i="35" s="1"/>
  <c r="C212" i="35"/>
  <c r="F195" i="35"/>
  <c r="F270" i="35" s="1"/>
  <c r="F295" i="35" s="1"/>
  <c r="F345" i="35" s="1"/>
  <c r="D197" i="35"/>
  <c r="D272" i="35" s="1"/>
  <c r="D297" i="35" s="1"/>
  <c r="D347" i="35" s="1"/>
  <c r="E210" i="35"/>
  <c r="E285" i="35" s="1"/>
  <c r="E310" i="35" s="1"/>
  <c r="E360" i="35" s="1"/>
  <c r="C198" i="35"/>
  <c r="C273" i="35" s="1"/>
  <c r="C199" i="35"/>
  <c r="C274" i="35" s="1"/>
  <c r="D202" i="35"/>
  <c r="D277" i="35" s="1"/>
  <c r="D302" i="35" s="1"/>
  <c r="D352" i="35" s="1"/>
  <c r="D200" i="35"/>
  <c r="D275" i="35" s="1"/>
  <c r="D300" i="35" s="1"/>
  <c r="D350" i="35" s="1"/>
  <c r="C203" i="35"/>
  <c r="C278" i="35" s="1"/>
  <c r="E204" i="35"/>
  <c r="E279" i="35" s="1"/>
  <c r="E304" i="35" s="1"/>
  <c r="E354" i="35" s="1"/>
  <c r="G196" i="35"/>
  <c r="G271" i="35" s="1"/>
  <c r="G296" i="35" s="1"/>
  <c r="G346" i="35" s="1"/>
  <c r="G194" i="35"/>
  <c r="G269" i="35" s="1"/>
  <c r="G294" i="35" s="1"/>
  <c r="G344" i="35" s="1"/>
  <c r="E202" i="35"/>
  <c r="E277" i="35" s="1"/>
  <c r="E302" i="35" s="1"/>
  <c r="E352" i="35" s="1"/>
  <c r="G203" i="35"/>
  <c r="G278" i="35" s="1"/>
  <c r="G303" i="35" s="1"/>
  <c r="G353" i="35" s="1"/>
  <c r="H263" i="21"/>
  <c r="F198" i="27"/>
  <c r="F273" i="27" s="1"/>
  <c r="F298" i="27" s="1"/>
  <c r="F348" i="27" s="1"/>
  <c r="E193" i="27"/>
  <c r="E268" i="27" s="1"/>
  <c r="E293" i="27" s="1"/>
  <c r="C202" i="27"/>
  <c r="C277" i="27" s="1"/>
  <c r="F202" i="27"/>
  <c r="F277" i="27" s="1"/>
  <c r="F302" i="27" s="1"/>
  <c r="F352" i="27" s="1"/>
  <c r="C204" i="27"/>
  <c r="C279" i="27" s="1"/>
  <c r="C304" i="27" s="1"/>
  <c r="E205" i="27"/>
  <c r="E280" i="27" s="1"/>
  <c r="E305" i="27" s="1"/>
  <c r="E355" i="27" s="1"/>
  <c r="D209" i="27"/>
  <c r="D284" i="27" s="1"/>
  <c r="D309" i="27" s="1"/>
  <c r="D359" i="27" s="1"/>
  <c r="D203" i="27"/>
  <c r="D278" i="27" s="1"/>
  <c r="D303" i="27" s="1"/>
  <c r="D353" i="27" s="1"/>
  <c r="G211" i="27"/>
  <c r="G286" i="27" s="1"/>
  <c r="G311" i="27" s="1"/>
  <c r="G361" i="27" s="1"/>
  <c r="E195" i="27"/>
  <c r="E270" i="27" s="1"/>
  <c r="E295" i="27" s="1"/>
  <c r="E345" i="27" s="1"/>
  <c r="G196" i="27"/>
  <c r="G271" i="27" s="1"/>
  <c r="G296" i="27" s="1"/>
  <c r="G346" i="27" s="1"/>
  <c r="E212" i="26"/>
  <c r="E287" i="26" s="1"/>
  <c r="E312" i="26" s="1"/>
  <c r="E362" i="26" s="1"/>
  <c r="F211" i="26"/>
  <c r="F286" i="26" s="1"/>
  <c r="F311" i="26" s="1"/>
  <c r="F361" i="26" s="1"/>
  <c r="F188" i="20"/>
  <c r="AO18" i="49" s="1"/>
  <c r="H171" i="10"/>
  <c r="H173" i="12"/>
  <c r="H181" i="44"/>
  <c r="G185" i="44"/>
  <c r="F208" i="11"/>
  <c r="F283" i="11" s="1"/>
  <c r="F308" i="11" s="1"/>
  <c r="E201" i="11"/>
  <c r="E276" i="11" s="1"/>
  <c r="E301" i="11" s="1"/>
  <c r="F201" i="11"/>
  <c r="F276" i="11" s="1"/>
  <c r="F301" i="11" s="1"/>
  <c r="D200" i="11"/>
  <c r="D275" i="11" s="1"/>
  <c r="D300" i="11" s="1"/>
  <c r="G194" i="11"/>
  <c r="G269" i="11" s="1"/>
  <c r="G294" i="11" s="1"/>
  <c r="E203" i="11"/>
  <c r="E278" i="11" s="1"/>
  <c r="E303" i="11" s="1"/>
  <c r="E206" i="11"/>
  <c r="E281" i="11" s="1"/>
  <c r="E306" i="11" s="1"/>
  <c r="F203" i="11"/>
  <c r="F278" i="11" s="1"/>
  <c r="F303" i="11" s="1"/>
  <c r="E193" i="11"/>
  <c r="E268" i="11" s="1"/>
  <c r="F206" i="11"/>
  <c r="F281" i="11" s="1"/>
  <c r="F306" i="11" s="1"/>
  <c r="F212" i="11"/>
  <c r="F287" i="11" s="1"/>
  <c r="F312" i="11" s="1"/>
  <c r="E210" i="11"/>
  <c r="E285" i="11" s="1"/>
  <c r="E310" i="11" s="1"/>
  <c r="G209" i="11"/>
  <c r="G284" i="11" s="1"/>
  <c r="G309" i="11" s="1"/>
  <c r="E204" i="11"/>
  <c r="E279" i="11" s="1"/>
  <c r="E304" i="11" s="1"/>
  <c r="C212" i="11"/>
  <c r="C287" i="11" s="1"/>
  <c r="D193" i="11"/>
  <c r="D268" i="11" s="1"/>
  <c r="C201" i="11"/>
  <c r="C276" i="11" s="1"/>
  <c r="C203" i="11"/>
  <c r="C278" i="11" s="1"/>
  <c r="C303" i="11" s="1"/>
  <c r="C196" i="11"/>
  <c r="C271" i="11" s="1"/>
  <c r="G206" i="11"/>
  <c r="G281" i="11" s="1"/>
  <c r="G306" i="11" s="1"/>
  <c r="E202" i="11"/>
  <c r="E277" i="11" s="1"/>
  <c r="E302" i="11" s="1"/>
  <c r="C211" i="11"/>
  <c r="C286" i="11" s="1"/>
  <c r="C311" i="11" s="1"/>
  <c r="D209" i="11"/>
  <c r="D284" i="11" s="1"/>
  <c r="D309" i="11" s="1"/>
  <c r="G212" i="11"/>
  <c r="G287" i="11" s="1"/>
  <c r="G312" i="11" s="1"/>
  <c r="F194" i="11"/>
  <c r="F269" i="11" s="1"/>
  <c r="F294" i="11" s="1"/>
  <c r="E194" i="11"/>
  <c r="E269" i="11" s="1"/>
  <c r="E294" i="11" s="1"/>
  <c r="G212" i="24"/>
  <c r="G287" i="24" s="1"/>
  <c r="G312" i="24" s="1"/>
  <c r="G362" i="24" s="1"/>
  <c r="D207" i="24"/>
  <c r="D282" i="24" s="1"/>
  <c r="D307" i="24" s="1"/>
  <c r="D357" i="24" s="1"/>
  <c r="C204" i="24"/>
  <c r="C279" i="24" s="1"/>
  <c r="F197" i="24"/>
  <c r="F272" i="24" s="1"/>
  <c r="F297" i="24" s="1"/>
  <c r="F347" i="24" s="1"/>
  <c r="D210" i="24"/>
  <c r="D285" i="24" s="1"/>
  <c r="D310" i="24" s="1"/>
  <c r="D360" i="24" s="1"/>
  <c r="C203" i="24"/>
  <c r="C278" i="24" s="1"/>
  <c r="C199" i="24"/>
  <c r="C274" i="24" s="1"/>
  <c r="E208" i="24"/>
  <c r="E283" i="24" s="1"/>
  <c r="E308" i="24" s="1"/>
  <c r="E358" i="24" s="1"/>
  <c r="C202" i="24"/>
  <c r="C277" i="24" s="1"/>
  <c r="E196" i="24"/>
  <c r="E271" i="24" s="1"/>
  <c r="E296" i="24" s="1"/>
  <c r="E346" i="24" s="1"/>
  <c r="F210" i="24"/>
  <c r="F285" i="24" s="1"/>
  <c r="F310" i="24" s="1"/>
  <c r="F360" i="24" s="1"/>
  <c r="G205" i="24"/>
  <c r="G280" i="24" s="1"/>
  <c r="G305" i="24" s="1"/>
  <c r="G355" i="24" s="1"/>
  <c r="F202" i="24"/>
  <c r="F277" i="24" s="1"/>
  <c r="F302" i="24" s="1"/>
  <c r="F352" i="24" s="1"/>
  <c r="C197" i="24"/>
  <c r="C272" i="24" s="1"/>
  <c r="G208" i="24"/>
  <c r="G283" i="24" s="1"/>
  <c r="G308" i="24" s="1"/>
  <c r="G358" i="24" s="1"/>
  <c r="D199" i="24"/>
  <c r="D274" i="24" s="1"/>
  <c r="D299" i="24" s="1"/>
  <c r="D349" i="24" s="1"/>
  <c r="F193" i="24"/>
  <c r="F268" i="24" s="1"/>
  <c r="F208" i="24"/>
  <c r="F283" i="24" s="1"/>
  <c r="F308" i="24" s="1"/>
  <c r="F358" i="24" s="1"/>
  <c r="D202" i="24"/>
  <c r="D277" i="24" s="1"/>
  <c r="D302" i="24" s="1"/>
  <c r="D352" i="24" s="1"/>
  <c r="G195" i="24"/>
  <c r="G270" i="24" s="1"/>
  <c r="G295" i="24" s="1"/>
  <c r="G345" i="24" s="1"/>
  <c r="G210" i="24"/>
  <c r="G285" i="24" s="1"/>
  <c r="G310" i="24" s="1"/>
  <c r="G360" i="24" s="1"/>
  <c r="C206" i="24"/>
  <c r="E200" i="24"/>
  <c r="E275" i="24" s="1"/>
  <c r="E300" i="24" s="1"/>
  <c r="E350" i="24" s="1"/>
  <c r="E211" i="24"/>
  <c r="E286" i="24" s="1"/>
  <c r="E311" i="24" s="1"/>
  <c r="E361" i="24" s="1"/>
  <c r="C201" i="24"/>
  <c r="C276" i="24" s="1"/>
  <c r="C193" i="24"/>
  <c r="C268" i="24" s="1"/>
  <c r="F209" i="24"/>
  <c r="F284" i="24" s="1"/>
  <c r="F309" i="24" s="1"/>
  <c r="F359" i="24" s="1"/>
  <c r="G204" i="24"/>
  <c r="G279" i="24" s="1"/>
  <c r="G304" i="24" s="1"/>
  <c r="G354" i="24" s="1"/>
  <c r="C200" i="24"/>
  <c r="C275" i="24" s="1"/>
  <c r="F212" i="24"/>
  <c r="F287" i="24" s="1"/>
  <c r="F312" i="24" s="1"/>
  <c r="F362" i="24" s="1"/>
  <c r="G203" i="24"/>
  <c r="G278" i="24" s="1"/>
  <c r="G303" i="24" s="1"/>
  <c r="G353" i="24" s="1"/>
  <c r="G199" i="24"/>
  <c r="G274" i="24" s="1"/>
  <c r="G299" i="24" s="1"/>
  <c r="G349" i="24" s="1"/>
  <c r="D209" i="24"/>
  <c r="D284" i="24" s="1"/>
  <c r="D309" i="24" s="1"/>
  <c r="D359" i="24" s="1"/>
  <c r="G202" i="24"/>
  <c r="G277" i="24" s="1"/>
  <c r="G302" i="24" s="1"/>
  <c r="G352" i="24" s="1"/>
  <c r="D197" i="24"/>
  <c r="D272" i="24" s="1"/>
  <c r="D297" i="24" s="1"/>
  <c r="D347" i="24" s="1"/>
  <c r="D193" i="24"/>
  <c r="D268" i="24" s="1"/>
  <c r="F206" i="24"/>
  <c r="F281" i="24" s="1"/>
  <c r="F306" i="24" s="1"/>
  <c r="F356" i="24" s="1"/>
  <c r="E203" i="24"/>
  <c r="E278" i="24" s="1"/>
  <c r="E303" i="24" s="1"/>
  <c r="E353" i="24" s="1"/>
  <c r="G197" i="24"/>
  <c r="G272" i="24" s="1"/>
  <c r="G297" i="24" s="1"/>
  <c r="G347" i="24" s="1"/>
  <c r="D211" i="24"/>
  <c r="D286" i="24" s="1"/>
  <c r="D311" i="24" s="1"/>
  <c r="D361" i="24" s="1"/>
  <c r="G200" i="24"/>
  <c r="G275" i="24" s="1"/>
  <c r="G300" i="24" s="1"/>
  <c r="G350" i="24" s="1"/>
  <c r="E194" i="24"/>
  <c r="E269" i="24" s="1"/>
  <c r="E294" i="24" s="1"/>
  <c r="E344" i="24" s="1"/>
  <c r="E209" i="26"/>
  <c r="E284" i="26" s="1"/>
  <c r="E309" i="26" s="1"/>
  <c r="E359" i="26" s="1"/>
  <c r="C195" i="26"/>
  <c r="C270" i="26" s="1"/>
  <c r="G201" i="26"/>
  <c r="G276" i="26" s="1"/>
  <c r="G301" i="26" s="1"/>
  <c r="G351" i="26" s="1"/>
  <c r="E197" i="26"/>
  <c r="E272" i="26" s="1"/>
  <c r="E297" i="26" s="1"/>
  <c r="E347" i="26" s="1"/>
  <c r="G205" i="26"/>
  <c r="G280" i="26" s="1"/>
  <c r="G305" i="26" s="1"/>
  <c r="G355" i="26" s="1"/>
  <c r="C203" i="26"/>
  <c r="C278" i="26" s="1"/>
  <c r="C303" i="26" s="1"/>
  <c r="C353" i="26" s="1"/>
  <c r="C204" i="26"/>
  <c r="C279" i="26" s="1"/>
  <c r="C304" i="26" s="1"/>
  <c r="C354" i="26" s="1"/>
  <c r="D197" i="26"/>
  <c r="D272" i="26" s="1"/>
  <c r="D297" i="26" s="1"/>
  <c r="D347" i="26" s="1"/>
  <c r="F209" i="26"/>
  <c r="F284" i="26" s="1"/>
  <c r="F309" i="26" s="1"/>
  <c r="F359" i="26" s="1"/>
  <c r="F204" i="26"/>
  <c r="F279" i="26" s="1"/>
  <c r="F304" i="26" s="1"/>
  <c r="F354" i="26" s="1"/>
  <c r="G204" i="26"/>
  <c r="G279" i="26" s="1"/>
  <c r="G304" i="26" s="1"/>
  <c r="G354" i="26" s="1"/>
  <c r="F199" i="26"/>
  <c r="F274" i="26" s="1"/>
  <c r="F299" i="26" s="1"/>
  <c r="F349" i="26" s="1"/>
  <c r="G193" i="26"/>
  <c r="G268" i="26" s="1"/>
  <c r="G198" i="40"/>
  <c r="G273" i="40" s="1"/>
  <c r="G298" i="40" s="1"/>
  <c r="G348" i="40" s="1"/>
  <c r="C198" i="40"/>
  <c r="C273" i="40" s="1"/>
  <c r="D209" i="40"/>
  <c r="D284" i="40" s="1"/>
  <c r="D309" i="40" s="1"/>
  <c r="D359" i="40" s="1"/>
  <c r="G194" i="40"/>
  <c r="G269" i="40" s="1"/>
  <c r="G294" i="40" s="1"/>
  <c r="G344" i="40" s="1"/>
  <c r="F200" i="40"/>
  <c r="F275" i="40" s="1"/>
  <c r="F300" i="40" s="1"/>
  <c r="F350" i="40" s="1"/>
  <c r="D200" i="40"/>
  <c r="D275" i="40" s="1"/>
  <c r="D300" i="40" s="1"/>
  <c r="D350" i="40" s="1"/>
  <c r="F196" i="40"/>
  <c r="F271" i="40" s="1"/>
  <c r="F296" i="40" s="1"/>
  <c r="F346" i="40" s="1"/>
  <c r="G206" i="40"/>
  <c r="G281" i="40" s="1"/>
  <c r="G306" i="40" s="1"/>
  <c r="G356" i="40" s="1"/>
  <c r="D193" i="40"/>
  <c r="D268" i="40" s="1"/>
  <c r="G210" i="40"/>
  <c r="G285" i="40" s="1"/>
  <c r="G310" i="40" s="1"/>
  <c r="G360" i="40" s="1"/>
  <c r="E203" i="40"/>
  <c r="E278" i="40" s="1"/>
  <c r="E303" i="40" s="1"/>
  <c r="E353" i="40" s="1"/>
  <c r="D197" i="40"/>
  <c r="D272" i="40" s="1"/>
  <c r="D297" i="40" s="1"/>
  <c r="D347" i="40" s="1"/>
  <c r="E209" i="40"/>
  <c r="E284" i="40" s="1"/>
  <c r="E309" i="40" s="1"/>
  <c r="E359" i="40" s="1"/>
  <c r="D212" i="40"/>
  <c r="D287" i="40" s="1"/>
  <c r="D312" i="40" s="1"/>
  <c r="D362" i="40" s="1"/>
  <c r="D202" i="40"/>
  <c r="D277" i="40" s="1"/>
  <c r="D302" i="40" s="1"/>
  <c r="D352" i="40" s="1"/>
  <c r="E212" i="40"/>
  <c r="E287" i="40" s="1"/>
  <c r="E312" i="40" s="1"/>
  <c r="E362" i="40" s="1"/>
  <c r="E193" i="40"/>
  <c r="E268" i="40" s="1"/>
  <c r="C201" i="40"/>
  <c r="C276" i="40" s="1"/>
  <c r="C202" i="40"/>
  <c r="C277" i="40" s="1"/>
  <c r="E206" i="40"/>
  <c r="E281" i="40" s="1"/>
  <c r="E306" i="40" s="1"/>
  <c r="E356" i="40" s="1"/>
  <c r="G196" i="40"/>
  <c r="G271" i="40" s="1"/>
  <c r="G296" i="40" s="1"/>
  <c r="G346" i="40" s="1"/>
  <c r="D211" i="40"/>
  <c r="D286" i="40" s="1"/>
  <c r="D311" i="40" s="1"/>
  <c r="D361" i="40" s="1"/>
  <c r="D205" i="40"/>
  <c r="D280" i="40" s="1"/>
  <c r="D305" i="40" s="1"/>
  <c r="D355" i="40" s="1"/>
  <c r="C205" i="40"/>
  <c r="C280" i="40" s="1"/>
  <c r="E194" i="40"/>
  <c r="E269" i="40" s="1"/>
  <c r="E294" i="40" s="1"/>
  <c r="E344" i="40" s="1"/>
  <c r="F212" i="40"/>
  <c r="F287" i="40" s="1"/>
  <c r="F312" i="40" s="1"/>
  <c r="F362" i="40" s="1"/>
  <c r="F201" i="40"/>
  <c r="F276" i="40" s="1"/>
  <c r="F301" i="40" s="1"/>
  <c r="F351" i="40" s="1"/>
  <c r="C212" i="40"/>
  <c r="C287" i="40" s="1"/>
  <c r="D210" i="40"/>
  <c r="D285" i="40" s="1"/>
  <c r="D310" i="40" s="1"/>
  <c r="D360" i="40" s="1"/>
  <c r="G205" i="40"/>
  <c r="G280" i="40" s="1"/>
  <c r="G305" i="40" s="1"/>
  <c r="G355" i="40" s="1"/>
  <c r="C196" i="40"/>
  <c r="C271" i="40" s="1"/>
  <c r="F205" i="40"/>
  <c r="F280" i="40" s="1"/>
  <c r="F305" i="40" s="1"/>
  <c r="F355" i="40" s="1"/>
  <c r="D207" i="40"/>
  <c r="D282" i="40" s="1"/>
  <c r="D307" i="40" s="1"/>
  <c r="D357" i="40" s="1"/>
  <c r="E197" i="40"/>
  <c r="E272" i="40" s="1"/>
  <c r="E297" i="40" s="1"/>
  <c r="E347" i="40" s="1"/>
  <c r="F202" i="40"/>
  <c r="F277" i="40" s="1"/>
  <c r="F302" i="40" s="1"/>
  <c r="F352" i="40" s="1"/>
  <c r="F203" i="40"/>
  <c r="F278" i="40" s="1"/>
  <c r="F303" i="40" s="1"/>
  <c r="F353" i="40" s="1"/>
  <c r="G208" i="40"/>
  <c r="G283" i="40" s="1"/>
  <c r="G308" i="40" s="1"/>
  <c r="G358" i="40" s="1"/>
  <c r="G200" i="40"/>
  <c r="G275" i="40" s="1"/>
  <c r="G300" i="40" s="1"/>
  <c r="G350" i="40" s="1"/>
  <c r="G195" i="40"/>
  <c r="G270" i="40" s="1"/>
  <c r="G295" i="40" s="1"/>
  <c r="G345" i="40" s="1"/>
  <c r="C197" i="40"/>
  <c r="C272" i="40" s="1"/>
  <c r="F193" i="40"/>
  <c r="F268" i="40" s="1"/>
  <c r="E198" i="40"/>
  <c r="E273" i="40" s="1"/>
  <c r="E298" i="40" s="1"/>
  <c r="E348" i="40" s="1"/>
  <c r="E204" i="40"/>
  <c r="E279" i="40" s="1"/>
  <c r="E304" i="40" s="1"/>
  <c r="E354" i="40" s="1"/>
  <c r="E208" i="40"/>
  <c r="E283" i="40" s="1"/>
  <c r="E308" i="40" s="1"/>
  <c r="E358" i="40" s="1"/>
  <c r="D194" i="40"/>
  <c r="D269" i="40" s="1"/>
  <c r="D294" i="40" s="1"/>
  <c r="D344" i="40" s="1"/>
  <c r="F208" i="40"/>
  <c r="F283" i="40" s="1"/>
  <c r="F308" i="40" s="1"/>
  <c r="F358" i="40" s="1"/>
  <c r="E195" i="40"/>
  <c r="E270" i="40" s="1"/>
  <c r="E295" i="40" s="1"/>
  <c r="E345" i="40" s="1"/>
  <c r="C210" i="40"/>
  <c r="C206" i="40"/>
  <c r="C281" i="40" s="1"/>
  <c r="G211" i="40"/>
  <c r="G286" i="40" s="1"/>
  <c r="G311" i="40" s="1"/>
  <c r="G361" i="40" s="1"/>
  <c r="C210" i="18"/>
  <c r="C285" i="18" s="1"/>
  <c r="E199" i="18"/>
  <c r="E274" i="18" s="1"/>
  <c r="E299" i="18" s="1"/>
  <c r="E349" i="18" s="1"/>
  <c r="G205" i="18"/>
  <c r="G280" i="18" s="1"/>
  <c r="G305" i="18" s="1"/>
  <c r="G355" i="18" s="1"/>
  <c r="F194" i="18"/>
  <c r="F269" i="18" s="1"/>
  <c r="F294" i="18" s="1"/>
  <c r="F344" i="18" s="1"/>
  <c r="C201" i="18"/>
  <c r="C276" i="18" s="1"/>
  <c r="E207" i="18"/>
  <c r="D195" i="18"/>
  <c r="D270" i="18" s="1"/>
  <c r="D295" i="18" s="1"/>
  <c r="D345" i="18" s="1"/>
  <c r="D203" i="18"/>
  <c r="D278" i="18" s="1"/>
  <c r="D303" i="18" s="1"/>
  <c r="D353" i="18" s="1"/>
  <c r="D211" i="18"/>
  <c r="D286" i="18" s="1"/>
  <c r="D311" i="18" s="1"/>
  <c r="D361" i="18" s="1"/>
  <c r="E197" i="18"/>
  <c r="E272" i="18" s="1"/>
  <c r="E297" i="18" s="1"/>
  <c r="E347" i="18" s="1"/>
  <c r="D201" i="18"/>
  <c r="D276" i="18" s="1"/>
  <c r="D301" i="18" s="1"/>
  <c r="D351" i="18" s="1"/>
  <c r="F198" i="18"/>
  <c r="F273" i="18" s="1"/>
  <c r="F298" i="18" s="1"/>
  <c r="F348" i="18" s="1"/>
  <c r="G209" i="18"/>
  <c r="G284" i="18" s="1"/>
  <c r="G309" i="18" s="1"/>
  <c r="G359" i="18" s="1"/>
  <c r="C204" i="18"/>
  <c r="C279" i="18" s="1"/>
  <c r="E210" i="18"/>
  <c r="E285" i="18" s="1"/>
  <c r="E310" i="18" s="1"/>
  <c r="E360" i="18" s="1"/>
  <c r="E209" i="18"/>
  <c r="E284" i="18" s="1"/>
  <c r="E309" i="18" s="1"/>
  <c r="E359" i="18" s="1"/>
  <c r="D205" i="18"/>
  <c r="D280" i="18" s="1"/>
  <c r="D305" i="18" s="1"/>
  <c r="D355" i="18" s="1"/>
  <c r="F200" i="18"/>
  <c r="F275" i="18" s="1"/>
  <c r="F300" i="18" s="1"/>
  <c r="F350" i="18" s="1"/>
  <c r="C207" i="18"/>
  <c r="C282" i="18" s="1"/>
  <c r="D193" i="18"/>
  <c r="D268" i="18" s="1"/>
  <c r="D293" i="18" s="1"/>
  <c r="D343" i="18" s="1"/>
  <c r="D209" i="18"/>
  <c r="D284" i="18" s="1"/>
  <c r="D309" i="18" s="1"/>
  <c r="D359" i="18" s="1"/>
  <c r="E195" i="18"/>
  <c r="C205" i="18"/>
  <c r="C280" i="18" s="1"/>
  <c r="D199" i="18"/>
  <c r="D274" i="18" s="1"/>
  <c r="D299" i="18" s="1"/>
  <c r="D349" i="18" s="1"/>
  <c r="C195" i="18"/>
  <c r="C270" i="18" s="1"/>
  <c r="C295" i="18" s="1"/>
  <c r="C345" i="18" s="1"/>
  <c r="E201" i="18"/>
  <c r="E276" i="18" s="1"/>
  <c r="E301" i="18" s="1"/>
  <c r="E351" i="18" s="1"/>
  <c r="F212" i="18"/>
  <c r="F287" i="18" s="1"/>
  <c r="F312" i="18" s="1"/>
  <c r="F362" i="18" s="1"/>
  <c r="E200" i="18"/>
  <c r="E275" i="18" s="1"/>
  <c r="E300" i="18" s="1"/>
  <c r="E350" i="18" s="1"/>
  <c r="C193" i="18"/>
  <c r="C268" i="18" s="1"/>
  <c r="G196" i="18"/>
  <c r="G271" i="18" s="1"/>
  <c r="G296" i="18" s="1"/>
  <c r="G346" i="18" s="1"/>
  <c r="G204" i="18"/>
  <c r="G279" i="18" s="1"/>
  <c r="G304" i="18" s="1"/>
  <c r="G354" i="18" s="1"/>
  <c r="G212" i="18"/>
  <c r="G287" i="18" s="1"/>
  <c r="G312" i="18" s="1"/>
  <c r="G362" i="18" s="1"/>
  <c r="C199" i="18"/>
  <c r="C274" i="18" s="1"/>
  <c r="G202" i="18"/>
  <c r="G277" i="18" s="1"/>
  <c r="G302" i="18" s="1"/>
  <c r="G352" i="18" s="1"/>
  <c r="G201" i="18"/>
  <c r="G276" i="18" s="1"/>
  <c r="G301" i="18" s="1"/>
  <c r="G351" i="18" s="1"/>
  <c r="E211" i="18"/>
  <c r="E286" i="18" s="1"/>
  <c r="E311" i="18" s="1"/>
  <c r="E361" i="18" s="1"/>
  <c r="F205" i="18"/>
  <c r="F280" i="18" s="1"/>
  <c r="F305" i="18" s="1"/>
  <c r="F355" i="18" s="1"/>
  <c r="C212" i="18"/>
  <c r="C287" i="18" s="1"/>
  <c r="C211" i="18"/>
  <c r="C286" i="18" s="1"/>
  <c r="C311" i="18" s="1"/>
  <c r="G206" i="18"/>
  <c r="G281" i="18" s="1"/>
  <c r="G306" i="18" s="1"/>
  <c r="G356" i="18" s="1"/>
  <c r="D202" i="18"/>
  <c r="D277" i="18" s="1"/>
  <c r="D302" i="18" s="1"/>
  <c r="D352" i="18" s="1"/>
  <c r="F208" i="18"/>
  <c r="F283" i="18" s="1"/>
  <c r="F308" i="18" s="1"/>
  <c r="F358" i="18" s="1"/>
  <c r="E196" i="18"/>
  <c r="E271" i="18" s="1"/>
  <c r="E296" i="18" s="1"/>
  <c r="E346" i="18" s="1"/>
  <c r="G210" i="18"/>
  <c r="G285" i="18" s="1"/>
  <c r="G310" i="18" s="1"/>
  <c r="G360" i="18" s="1"/>
  <c r="C197" i="18"/>
  <c r="C272" i="18" s="1"/>
  <c r="C297" i="18" s="1"/>
  <c r="C347" i="18" s="1"/>
  <c r="F197" i="18"/>
  <c r="F272" i="18" s="1"/>
  <c r="F297" i="18" s="1"/>
  <c r="F347" i="18" s="1"/>
  <c r="E193" i="18"/>
  <c r="E268" i="18" s="1"/>
  <c r="E293" i="18" s="1"/>
  <c r="E343" i="18" s="1"/>
  <c r="C203" i="18"/>
  <c r="C278" i="18" s="1"/>
  <c r="C194" i="18"/>
  <c r="C269" i="18" s="1"/>
  <c r="C202" i="18"/>
  <c r="C277" i="18" s="1"/>
  <c r="D206" i="27"/>
  <c r="D281" i="27" s="1"/>
  <c r="D306" i="27" s="1"/>
  <c r="D356" i="27" s="1"/>
  <c r="C203" i="27"/>
  <c r="C278" i="27" s="1"/>
  <c r="F196" i="27"/>
  <c r="F271" i="27" s="1"/>
  <c r="F296" i="27" s="1"/>
  <c r="F346" i="27" s="1"/>
  <c r="E210" i="27"/>
  <c r="E285" i="27" s="1"/>
  <c r="E310" i="27" s="1"/>
  <c r="E360" i="27" s="1"/>
  <c r="G204" i="27"/>
  <c r="G279" i="27" s="1"/>
  <c r="G304" i="27" s="1"/>
  <c r="G354" i="27" s="1"/>
  <c r="D199" i="27"/>
  <c r="D274" i="27" s="1"/>
  <c r="D299" i="27" s="1"/>
  <c r="D349" i="27" s="1"/>
  <c r="F193" i="27"/>
  <c r="F268" i="27" s="1"/>
  <c r="F293" i="27" s="1"/>
  <c r="C209" i="27"/>
  <c r="C284" i="27" s="1"/>
  <c r="D204" i="27"/>
  <c r="D279" i="27" s="1"/>
  <c r="D304" i="27" s="1"/>
  <c r="E199" i="27"/>
  <c r="E274" i="27" s="1"/>
  <c r="E299" i="27" s="1"/>
  <c r="E349" i="27" s="1"/>
  <c r="C193" i="27"/>
  <c r="C268" i="27" s="1"/>
  <c r="G206" i="27"/>
  <c r="G281" i="27" s="1"/>
  <c r="G306" i="27" s="1"/>
  <c r="G356" i="27" s="1"/>
  <c r="G202" i="27"/>
  <c r="G277" i="27" s="1"/>
  <c r="G302" i="27" s="1"/>
  <c r="G352" i="27" s="1"/>
  <c r="G194" i="27"/>
  <c r="G269" i="27" s="1"/>
  <c r="G294" i="27" s="1"/>
  <c r="G344" i="27" s="1"/>
  <c r="E209" i="27"/>
  <c r="E284" i="27" s="1"/>
  <c r="E309" i="27" s="1"/>
  <c r="E359" i="27" s="1"/>
  <c r="E201" i="27"/>
  <c r="E276" i="27" s="1"/>
  <c r="E301" i="27" s="1"/>
  <c r="E351" i="27" s="1"/>
  <c r="C195" i="27"/>
  <c r="C270" i="27" s="1"/>
  <c r="C208" i="27"/>
  <c r="C283" i="27" s="1"/>
  <c r="C200" i="27"/>
  <c r="C275" i="27" s="1"/>
  <c r="E211" i="27"/>
  <c r="C201" i="27"/>
  <c r="C276" i="27" s="1"/>
  <c r="G193" i="27"/>
  <c r="G268" i="27" s="1"/>
  <c r="F207" i="27"/>
  <c r="F282" i="27" s="1"/>
  <c r="F307" i="27" s="1"/>
  <c r="F357" i="27" s="1"/>
  <c r="F199" i="27"/>
  <c r="F274" i="27" s="1"/>
  <c r="F299" i="27" s="1"/>
  <c r="F349" i="27" s="1"/>
  <c r="C194" i="27"/>
  <c r="C269" i="27" s="1"/>
  <c r="G207" i="27"/>
  <c r="G282" i="27" s="1"/>
  <c r="G307" i="27" s="1"/>
  <c r="G357" i="27" s="1"/>
  <c r="G203" i="27"/>
  <c r="G278" i="27" s="1"/>
  <c r="G303" i="27" s="1"/>
  <c r="G353" i="27" s="1"/>
  <c r="E197" i="27"/>
  <c r="E272" i="27" s="1"/>
  <c r="E297" i="27" s="1"/>
  <c r="E347" i="27" s="1"/>
  <c r="D211" i="27"/>
  <c r="D286" i="27" s="1"/>
  <c r="D311" i="27" s="1"/>
  <c r="D361" i="27" s="1"/>
  <c r="E206" i="27"/>
  <c r="E281" i="27" s="1"/>
  <c r="E306" i="27" s="1"/>
  <c r="E356" i="27" s="1"/>
  <c r="G200" i="27"/>
  <c r="G275" i="27" s="1"/>
  <c r="G300" i="27" s="1"/>
  <c r="G350" i="27" s="1"/>
  <c r="C196" i="27"/>
  <c r="C271" i="27" s="1"/>
  <c r="G209" i="27"/>
  <c r="G284" i="27" s="1"/>
  <c r="G309" i="27" s="1"/>
  <c r="G359" i="27" s="1"/>
  <c r="G205" i="27"/>
  <c r="G280" i="27" s="1"/>
  <c r="G305" i="27" s="1"/>
  <c r="G355" i="27" s="1"/>
  <c r="D200" i="27"/>
  <c r="D275" i="27" s="1"/>
  <c r="D300" i="27" s="1"/>
  <c r="D350" i="27" s="1"/>
  <c r="F194" i="27"/>
  <c r="C210" i="27"/>
  <c r="C285" i="27" s="1"/>
  <c r="F203" i="27"/>
  <c r="F278" i="27" s="1"/>
  <c r="F303" i="27" s="1"/>
  <c r="F353" i="27" s="1"/>
  <c r="F195" i="27"/>
  <c r="F270" i="27" s="1"/>
  <c r="F295" i="27" s="1"/>
  <c r="F345" i="27" s="1"/>
  <c r="C211" i="27"/>
  <c r="C286" i="27" s="1"/>
  <c r="D202" i="27"/>
  <c r="D277" i="27" s="1"/>
  <c r="D302" i="27" s="1"/>
  <c r="D352" i="27" s="1"/>
  <c r="G195" i="27"/>
  <c r="G270" i="27" s="1"/>
  <c r="G295" i="27" s="1"/>
  <c r="G345" i="27" s="1"/>
  <c r="G208" i="27"/>
  <c r="G283" i="27" s="1"/>
  <c r="G308" i="27" s="1"/>
  <c r="G358" i="27" s="1"/>
  <c r="E202" i="27"/>
  <c r="E277" i="27" s="1"/>
  <c r="E302" i="27" s="1"/>
  <c r="E352" i="27" s="1"/>
  <c r="E194" i="27"/>
  <c r="E269" i="27" s="1"/>
  <c r="E294" i="27" s="1"/>
  <c r="E203" i="27"/>
  <c r="E278" i="27" s="1"/>
  <c r="E303" i="27" s="1"/>
  <c r="E353" i="27" s="1"/>
  <c r="D196" i="27"/>
  <c r="D271" i="27" s="1"/>
  <c r="D296" i="27" s="1"/>
  <c r="D346" i="27" s="1"/>
  <c r="E208" i="27"/>
  <c r="E283" i="27" s="1"/>
  <c r="E308" i="27" s="1"/>
  <c r="E358" i="27" s="1"/>
  <c r="E200" i="27"/>
  <c r="E275" i="27" s="1"/>
  <c r="E300" i="27" s="1"/>
  <c r="E350" i="27" s="1"/>
  <c r="E196" i="27"/>
  <c r="E271" i="27" s="1"/>
  <c r="E296" i="27" s="1"/>
  <c r="E346" i="27" s="1"/>
  <c r="G209" i="38"/>
  <c r="G284" i="38" s="1"/>
  <c r="G309" i="38" s="1"/>
  <c r="G359" i="38" s="1"/>
  <c r="C202" i="38"/>
  <c r="C277" i="38" s="1"/>
  <c r="D204" i="38"/>
  <c r="D279" i="38" s="1"/>
  <c r="D304" i="38" s="1"/>
  <c r="D354" i="38" s="1"/>
  <c r="E204" i="38"/>
  <c r="E279" i="38" s="1"/>
  <c r="E304" i="38" s="1"/>
  <c r="E354" i="38" s="1"/>
  <c r="H169" i="15"/>
  <c r="G200" i="31"/>
  <c r="G275" i="31" s="1"/>
  <c r="G300" i="31" s="1"/>
  <c r="G350" i="31" s="1"/>
  <c r="G202" i="31"/>
  <c r="G277" i="31" s="1"/>
  <c r="G302" i="31" s="1"/>
  <c r="G352" i="31" s="1"/>
  <c r="C202" i="31"/>
  <c r="C277" i="31" s="1"/>
  <c r="D200" i="31"/>
  <c r="D275" i="31" s="1"/>
  <c r="D300" i="31" s="1"/>
  <c r="D350" i="31" s="1"/>
  <c r="F207" i="31"/>
  <c r="F282" i="31" s="1"/>
  <c r="F307" i="31" s="1"/>
  <c r="F357" i="31" s="1"/>
  <c r="D207" i="31"/>
  <c r="D282" i="31" s="1"/>
  <c r="D307" i="31" s="1"/>
  <c r="D357" i="31" s="1"/>
  <c r="E203" i="31"/>
  <c r="E278" i="31" s="1"/>
  <c r="E303" i="31" s="1"/>
  <c r="E353" i="31" s="1"/>
  <c r="F196" i="31"/>
  <c r="F271" i="31" s="1"/>
  <c r="F296" i="31" s="1"/>
  <c r="F346" i="31" s="1"/>
  <c r="F211" i="31"/>
  <c r="F286" i="31" s="1"/>
  <c r="F311" i="31" s="1"/>
  <c r="F361" i="31" s="1"/>
  <c r="C209" i="31"/>
  <c r="C284" i="31" s="1"/>
  <c r="E197" i="31"/>
  <c r="E272" i="31" s="1"/>
  <c r="E297" i="31" s="1"/>
  <c r="E347" i="31" s="1"/>
  <c r="C196" i="31"/>
  <c r="C271" i="31" s="1"/>
  <c r="C205" i="31"/>
  <c r="D211" i="31"/>
  <c r="D286" i="31" s="1"/>
  <c r="D311" i="31" s="1"/>
  <c r="D361" i="31" s="1"/>
  <c r="G210" i="31"/>
  <c r="G285" i="31" s="1"/>
  <c r="G310" i="31" s="1"/>
  <c r="G360" i="31" s="1"/>
  <c r="G212" i="31"/>
  <c r="G287" i="31" s="1"/>
  <c r="G312" i="31" s="1"/>
  <c r="G362" i="31" s="1"/>
  <c r="E200" i="31"/>
  <c r="E275" i="31" s="1"/>
  <c r="E300" i="31" s="1"/>
  <c r="E350" i="31" s="1"/>
  <c r="C200" i="31"/>
  <c r="C275" i="31" s="1"/>
  <c r="G195" i="31"/>
  <c r="G270" i="31" s="1"/>
  <c r="G295" i="31" s="1"/>
  <c r="G345" i="31" s="1"/>
  <c r="E196" i="31"/>
  <c r="E271" i="31" s="1"/>
  <c r="E296" i="31" s="1"/>
  <c r="E346" i="31" s="1"/>
  <c r="G199" i="31"/>
  <c r="G274" i="31" s="1"/>
  <c r="G299" i="31" s="1"/>
  <c r="G349" i="31" s="1"/>
  <c r="C193" i="31"/>
  <c r="C268" i="31" s="1"/>
  <c r="C194" i="31"/>
  <c r="C207" i="31"/>
  <c r="C282" i="31" s="1"/>
  <c r="D209" i="31"/>
  <c r="D284" i="31" s="1"/>
  <c r="D309" i="31" s="1"/>
  <c r="D359" i="31" s="1"/>
  <c r="G209" i="31"/>
  <c r="G284" i="31" s="1"/>
  <c r="G309" i="31" s="1"/>
  <c r="G359" i="31" s="1"/>
  <c r="F199" i="31"/>
  <c r="F274" i="31" s="1"/>
  <c r="F299" i="31" s="1"/>
  <c r="F349" i="31" s="1"/>
  <c r="E198" i="31"/>
  <c r="E273" i="31" s="1"/>
  <c r="E298" i="31" s="1"/>
  <c r="E348" i="31" s="1"/>
  <c r="G198" i="31"/>
  <c r="G273" i="31" s="1"/>
  <c r="G298" i="31" s="1"/>
  <c r="G348" i="31" s="1"/>
  <c r="G207" i="31"/>
  <c r="G282" i="31" s="1"/>
  <c r="G307" i="31" s="1"/>
  <c r="G357" i="31" s="1"/>
  <c r="E207" i="31"/>
  <c r="E282" i="31" s="1"/>
  <c r="E307" i="31" s="1"/>
  <c r="E357" i="31" s="1"/>
  <c r="C212" i="31"/>
  <c r="C287" i="31" s="1"/>
  <c r="G208" i="31"/>
  <c r="G283" i="31" s="1"/>
  <c r="G308" i="31" s="1"/>
  <c r="G358" i="31" s="1"/>
  <c r="C208" i="31"/>
  <c r="C283" i="31" s="1"/>
  <c r="C308" i="31" s="1"/>
  <c r="C358" i="31" s="1"/>
  <c r="E206" i="31"/>
  <c r="E281" i="31" s="1"/>
  <c r="E306" i="31" s="1"/>
  <c r="E356" i="31" s="1"/>
  <c r="G203" i="31"/>
  <c r="G206" i="31"/>
  <c r="G281" i="31" s="1"/>
  <c r="G306" i="31" s="1"/>
  <c r="G356" i="31" s="1"/>
  <c r="D208" i="31"/>
  <c r="D283" i="31" s="1"/>
  <c r="D308" i="31" s="1"/>
  <c r="D358" i="31" s="1"/>
  <c r="F204" i="31"/>
  <c r="F279" i="31" s="1"/>
  <c r="F304" i="31" s="1"/>
  <c r="F354" i="31" s="1"/>
  <c r="F210" i="31"/>
  <c r="F285" i="31" s="1"/>
  <c r="F310" i="31" s="1"/>
  <c r="F360" i="31" s="1"/>
  <c r="E205" i="31"/>
  <c r="E280" i="31" s="1"/>
  <c r="E305" i="31" s="1"/>
  <c r="E355" i="31" s="1"/>
  <c r="C206" i="31"/>
  <c r="C281" i="31" s="1"/>
  <c r="C306" i="31" s="1"/>
  <c r="C356" i="31" s="1"/>
  <c r="F194" i="31"/>
  <c r="F269" i="31" s="1"/>
  <c r="F294" i="31" s="1"/>
  <c r="F344" i="31" s="1"/>
  <c r="F208" i="31"/>
  <c r="E212" i="31"/>
  <c r="C211" i="31"/>
  <c r="C286" i="31" s="1"/>
  <c r="C311" i="31" s="1"/>
  <c r="C361" i="31" s="1"/>
  <c r="E199" i="31"/>
  <c r="E274" i="31" s="1"/>
  <c r="E299" i="31" s="1"/>
  <c r="E349" i="31" s="1"/>
  <c r="G204" i="31"/>
  <c r="G279" i="31" s="1"/>
  <c r="G304" i="31" s="1"/>
  <c r="G354" i="31" s="1"/>
  <c r="F193" i="31"/>
  <c r="D200" i="21"/>
  <c r="D275" i="21" s="1"/>
  <c r="D300" i="21" s="1"/>
  <c r="D350" i="21" s="1"/>
  <c r="C204" i="21"/>
  <c r="C279" i="21" s="1"/>
  <c r="C304" i="21" s="1"/>
  <c r="C354" i="21" s="1"/>
  <c r="D206" i="21"/>
  <c r="D281" i="21" s="1"/>
  <c r="D306" i="21" s="1"/>
  <c r="D356" i="21" s="1"/>
  <c r="G197" i="21"/>
  <c r="G272" i="21" s="1"/>
  <c r="G297" i="21" s="1"/>
  <c r="G347" i="21" s="1"/>
  <c r="C208" i="21"/>
  <c r="C283" i="21" s="1"/>
  <c r="D205" i="21"/>
  <c r="D280" i="21" s="1"/>
  <c r="D305" i="21" s="1"/>
  <c r="D355" i="21" s="1"/>
  <c r="G198" i="21"/>
  <c r="G273" i="21" s="1"/>
  <c r="G298" i="21" s="1"/>
  <c r="G348" i="21" s="1"/>
  <c r="C202" i="21"/>
  <c r="C277" i="21" s="1"/>
  <c r="C302" i="21" s="1"/>
  <c r="C352" i="21" s="1"/>
  <c r="D207" i="21"/>
  <c r="D282" i="21" s="1"/>
  <c r="D307" i="21" s="1"/>
  <c r="D357" i="21" s="1"/>
  <c r="C200" i="21"/>
  <c r="C275" i="21" s="1"/>
  <c r="C300" i="21" s="1"/>
  <c r="C350" i="21" s="1"/>
  <c r="C197" i="21"/>
  <c r="C272" i="21" s="1"/>
  <c r="C297" i="21" s="1"/>
  <c r="C347" i="21" s="1"/>
  <c r="F201" i="21"/>
  <c r="F276" i="21" s="1"/>
  <c r="F301" i="21" s="1"/>
  <c r="F351" i="21" s="1"/>
  <c r="E194" i="21"/>
  <c r="E269" i="21" s="1"/>
  <c r="E294" i="21" s="1"/>
  <c r="E344" i="21" s="1"/>
  <c r="E203" i="21"/>
  <c r="E278" i="21" s="1"/>
  <c r="E303" i="21" s="1"/>
  <c r="E353" i="21" s="1"/>
  <c r="D204" i="21"/>
  <c r="D279" i="21" s="1"/>
  <c r="D304" i="21" s="1"/>
  <c r="D354" i="21" s="1"/>
  <c r="G193" i="21"/>
  <c r="G268" i="21" s="1"/>
  <c r="G293" i="21" s="1"/>
  <c r="G343" i="21" s="1"/>
  <c r="F207" i="21"/>
  <c r="F282" i="21" s="1"/>
  <c r="F307" i="21" s="1"/>
  <c r="F357" i="21" s="1"/>
  <c r="C211" i="21"/>
  <c r="C286" i="21" s="1"/>
  <c r="E199" i="21"/>
  <c r="E274" i="21" s="1"/>
  <c r="E299" i="21" s="1"/>
  <c r="E349" i="21" s="1"/>
  <c r="C194" i="21"/>
  <c r="C269" i="21" s="1"/>
  <c r="G210" i="21"/>
  <c r="G285" i="21" s="1"/>
  <c r="G310" i="21" s="1"/>
  <c r="G360" i="21" s="1"/>
  <c r="F206" i="21"/>
  <c r="F281" i="21" s="1"/>
  <c r="F306" i="21" s="1"/>
  <c r="F356" i="21" s="1"/>
  <c r="E198" i="21"/>
  <c r="E273" i="21" s="1"/>
  <c r="E298" i="21" s="1"/>
  <c r="E348" i="21" s="1"/>
  <c r="G207" i="21"/>
  <c r="G282" i="21" s="1"/>
  <c r="G307" i="21" s="1"/>
  <c r="G357" i="21" s="1"/>
  <c r="G204" i="21"/>
  <c r="G279" i="21" s="1"/>
  <c r="G304" i="21" s="1"/>
  <c r="G354" i="21" s="1"/>
  <c r="E199" i="24"/>
  <c r="E274" i="24" s="1"/>
  <c r="E299" i="24" s="1"/>
  <c r="E349" i="24" s="1"/>
  <c r="G209" i="24"/>
  <c r="G284" i="24" s="1"/>
  <c r="G309" i="24" s="1"/>
  <c r="G359" i="24" s="1"/>
  <c r="F199" i="24"/>
  <c r="F274" i="24" s="1"/>
  <c r="F299" i="24" s="1"/>
  <c r="F349" i="24" s="1"/>
  <c r="G206" i="24"/>
  <c r="G281" i="24" s="1"/>
  <c r="G306" i="24" s="1"/>
  <c r="G356" i="24" s="1"/>
  <c r="F211" i="24"/>
  <c r="F286" i="24" s="1"/>
  <c r="F311" i="24" s="1"/>
  <c r="F361" i="24" s="1"/>
  <c r="F196" i="24"/>
  <c r="F271" i="24" s="1"/>
  <c r="F296" i="24" s="1"/>
  <c r="F346" i="24" s="1"/>
  <c r="E205" i="24"/>
  <c r="E280" i="24" s="1"/>
  <c r="E305" i="24" s="1"/>
  <c r="E355" i="24" s="1"/>
  <c r="E209" i="24"/>
  <c r="E284" i="24" s="1"/>
  <c r="E309" i="24" s="1"/>
  <c r="E359" i="24" s="1"/>
  <c r="E198" i="24"/>
  <c r="E273" i="24" s="1"/>
  <c r="E298" i="24" s="1"/>
  <c r="E348" i="24" s="1"/>
  <c r="E195" i="24"/>
  <c r="E270" i="24" s="1"/>
  <c r="E295" i="24" s="1"/>
  <c r="E345" i="24" s="1"/>
  <c r="C205" i="24"/>
  <c r="C280" i="24" s="1"/>
  <c r="F195" i="24"/>
  <c r="F270" i="24" s="1"/>
  <c r="F295" i="24" s="1"/>
  <c r="F345" i="24" s="1"/>
  <c r="E204" i="24"/>
  <c r="E279" i="24" s="1"/>
  <c r="E304" i="24" s="1"/>
  <c r="E354" i="24" s="1"/>
  <c r="E201" i="24"/>
  <c r="E276" i="24" s="1"/>
  <c r="E301" i="24" s="1"/>
  <c r="E351" i="24" s="1"/>
  <c r="G196" i="24"/>
  <c r="G271" i="24" s="1"/>
  <c r="G296" i="24" s="1"/>
  <c r="G346" i="24" s="1"/>
  <c r="E206" i="24"/>
  <c r="E281" i="24" s="1"/>
  <c r="E306" i="24" s="1"/>
  <c r="E356" i="24" s="1"/>
  <c r="D196" i="24"/>
  <c r="C194" i="24"/>
  <c r="C269" i="24" s="1"/>
  <c r="F207" i="24"/>
  <c r="F282" i="24" s="1"/>
  <c r="F307" i="24" s="1"/>
  <c r="F357" i="24" s="1"/>
  <c r="E197" i="24"/>
  <c r="E272" i="24" s="1"/>
  <c r="E297" i="24" s="1"/>
  <c r="E347" i="24" s="1"/>
  <c r="C211" i="24"/>
  <c r="D203" i="24"/>
  <c r="D278" i="24" s="1"/>
  <c r="D303" i="24" s="1"/>
  <c r="D353" i="24" s="1"/>
  <c r="F198" i="24"/>
  <c r="F273" i="24" s="1"/>
  <c r="F298" i="24" s="1"/>
  <c r="F348" i="24" s="1"/>
  <c r="E207" i="24"/>
  <c r="E282" i="24" s="1"/>
  <c r="E307" i="24" s="1"/>
  <c r="E357" i="24" s="1"/>
  <c r="C198" i="24"/>
  <c r="C273" i="24" s="1"/>
  <c r="E193" i="24"/>
  <c r="E268" i="24" s="1"/>
  <c r="F204" i="24"/>
  <c r="F279" i="24" s="1"/>
  <c r="F304" i="24" s="1"/>
  <c r="F354" i="24" s="1"/>
  <c r="F201" i="24"/>
  <c r="F276" i="24" s="1"/>
  <c r="F301" i="24" s="1"/>
  <c r="F351" i="24" s="1"/>
  <c r="E210" i="24"/>
  <c r="E285" i="24" s="1"/>
  <c r="E310" i="24" s="1"/>
  <c r="E360" i="24" s="1"/>
  <c r="D201" i="40"/>
  <c r="D276" i="40" s="1"/>
  <c r="D301" i="40" s="1"/>
  <c r="D351" i="40" s="1"/>
  <c r="C211" i="40"/>
  <c r="C286" i="40" s="1"/>
  <c r="C193" i="40"/>
  <c r="C268" i="40" s="1"/>
  <c r="G207" i="40"/>
  <c r="G282" i="40" s="1"/>
  <c r="G307" i="40" s="1"/>
  <c r="G357" i="40" s="1"/>
  <c r="F204" i="40"/>
  <c r="F279" i="40" s="1"/>
  <c r="F304" i="40" s="1"/>
  <c r="F354" i="40" s="1"/>
  <c r="C208" i="40"/>
  <c r="C283" i="40" s="1"/>
  <c r="E202" i="40"/>
  <c r="E277" i="40" s="1"/>
  <c r="E302" i="40" s="1"/>
  <c r="E352" i="40" s="1"/>
  <c r="E200" i="40"/>
  <c r="E275" i="40" s="1"/>
  <c r="E300" i="40" s="1"/>
  <c r="E350" i="40" s="1"/>
  <c r="D199" i="40"/>
  <c r="D274" i="40" s="1"/>
  <c r="D299" i="40" s="1"/>
  <c r="D349" i="40" s="1"/>
  <c r="F211" i="40"/>
  <c r="F286" i="40" s="1"/>
  <c r="F311" i="40" s="1"/>
  <c r="F361" i="40" s="1"/>
  <c r="C207" i="40"/>
  <c r="G203" i="40"/>
  <c r="G278" i="40" s="1"/>
  <c r="G303" i="40" s="1"/>
  <c r="G353" i="40" s="1"/>
  <c r="F198" i="40"/>
  <c r="F273" i="40" s="1"/>
  <c r="F298" i="40" s="1"/>
  <c r="F348" i="40" s="1"/>
  <c r="F197" i="40"/>
  <c r="F272" i="40" s="1"/>
  <c r="F297" i="40" s="1"/>
  <c r="F347" i="40" s="1"/>
  <c r="D198" i="40"/>
  <c r="D273" i="40" s="1"/>
  <c r="D298" i="40" s="1"/>
  <c r="D348" i="40" s="1"/>
  <c r="E210" i="40"/>
  <c r="E285" i="40" s="1"/>
  <c r="E310" i="40" s="1"/>
  <c r="E360" i="40" s="1"/>
  <c r="D204" i="40"/>
  <c r="D279" i="40" s="1"/>
  <c r="D304" i="40" s="1"/>
  <c r="D354" i="40" s="1"/>
  <c r="E196" i="40"/>
  <c r="E271" i="40" s="1"/>
  <c r="E296" i="40" s="1"/>
  <c r="E346" i="40" s="1"/>
  <c r="F209" i="40"/>
  <c r="F284" i="40" s="1"/>
  <c r="F309" i="40" s="1"/>
  <c r="F359" i="40" s="1"/>
  <c r="F195" i="40"/>
  <c r="F270" i="40" s="1"/>
  <c r="F295" i="40" s="1"/>
  <c r="F345" i="40" s="1"/>
  <c r="E199" i="40"/>
  <c r="E274" i="40" s="1"/>
  <c r="E299" i="40" s="1"/>
  <c r="E349" i="40" s="1"/>
  <c r="F210" i="40"/>
  <c r="F285" i="40" s="1"/>
  <c r="F310" i="40" s="1"/>
  <c r="F360" i="40" s="1"/>
  <c r="D203" i="40"/>
  <c r="D278" i="40" s="1"/>
  <c r="D303" i="40" s="1"/>
  <c r="D353" i="40" s="1"/>
  <c r="C203" i="40"/>
  <c r="C278" i="40" s="1"/>
  <c r="G197" i="40"/>
  <c r="G272" i="40" s="1"/>
  <c r="G297" i="40" s="1"/>
  <c r="G347" i="40" s="1"/>
  <c r="G198" i="18"/>
  <c r="G273" i="18" s="1"/>
  <c r="G298" i="18" s="1"/>
  <c r="G348" i="18" s="1"/>
  <c r="G199" i="18"/>
  <c r="G274" i="18" s="1"/>
  <c r="G299" i="18" s="1"/>
  <c r="G349" i="18" s="1"/>
  <c r="E203" i="18"/>
  <c r="E278" i="18" s="1"/>
  <c r="E303" i="18" s="1"/>
  <c r="E353" i="18" s="1"/>
  <c r="F207" i="18"/>
  <c r="F282" i="18" s="1"/>
  <c r="F307" i="18" s="1"/>
  <c r="F357" i="18" s="1"/>
  <c r="E205" i="18"/>
  <c r="E280" i="18" s="1"/>
  <c r="E305" i="18" s="1"/>
  <c r="E355" i="18" s="1"/>
  <c r="F203" i="18"/>
  <c r="F278" i="18" s="1"/>
  <c r="F303" i="18" s="1"/>
  <c r="F353" i="18" s="1"/>
  <c r="G208" i="18"/>
  <c r="G283" i="18" s="1"/>
  <c r="G308" i="18" s="1"/>
  <c r="G358" i="18" s="1"/>
  <c r="D208" i="18"/>
  <c r="D283" i="18" s="1"/>
  <c r="D308" i="18" s="1"/>
  <c r="D358" i="18" s="1"/>
  <c r="F199" i="18"/>
  <c r="F274" i="18" s="1"/>
  <c r="F299" i="18" s="1"/>
  <c r="F349" i="18" s="1"/>
  <c r="F209" i="18"/>
  <c r="F284" i="18" s="1"/>
  <c r="F309" i="18" s="1"/>
  <c r="F359" i="18" s="1"/>
  <c r="F193" i="18"/>
  <c r="F268" i="18" s="1"/>
  <c r="D197" i="18"/>
  <c r="D272" i="18" s="1"/>
  <c r="D297" i="18" s="1"/>
  <c r="D347" i="18" s="1"/>
  <c r="D198" i="18"/>
  <c r="D273" i="18" s="1"/>
  <c r="D298" i="18" s="1"/>
  <c r="D348" i="18" s="1"/>
  <c r="E194" i="18"/>
  <c r="E269" i="18" s="1"/>
  <c r="E294" i="18" s="1"/>
  <c r="E344" i="18" s="1"/>
  <c r="E212" i="18"/>
  <c r="E287" i="18" s="1"/>
  <c r="E312" i="18" s="1"/>
  <c r="E362" i="18" s="1"/>
  <c r="D210" i="18"/>
  <c r="D285" i="18" s="1"/>
  <c r="D310" i="18" s="1"/>
  <c r="D360" i="18" s="1"/>
  <c r="C200" i="18"/>
  <c r="C275" i="18" s="1"/>
  <c r="F196" i="18"/>
  <c r="F271" i="18" s="1"/>
  <c r="F296" i="18" s="1"/>
  <c r="F346" i="18" s="1"/>
  <c r="D212" i="18"/>
  <c r="D287" i="18" s="1"/>
  <c r="D312" i="18" s="1"/>
  <c r="D362" i="18" s="1"/>
  <c r="E204" i="18"/>
  <c r="E279" i="18" s="1"/>
  <c r="E304" i="18" s="1"/>
  <c r="E354" i="18" s="1"/>
  <c r="D194" i="18"/>
  <c r="D269" i="18" s="1"/>
  <c r="D294" i="18" s="1"/>
  <c r="D344" i="18" s="1"/>
  <c r="E198" i="18"/>
  <c r="E273" i="18" s="1"/>
  <c r="E298" i="18" s="1"/>
  <c r="E348" i="18" s="1"/>
  <c r="D204" i="18"/>
  <c r="D279" i="18" s="1"/>
  <c r="D304" i="18" s="1"/>
  <c r="D354" i="18" s="1"/>
  <c r="C209" i="18"/>
  <c r="C284" i="18" s="1"/>
  <c r="C309" i="18" s="1"/>
  <c r="C359" i="18" s="1"/>
  <c r="D196" i="18"/>
  <c r="D271" i="18" s="1"/>
  <c r="D296" i="18" s="1"/>
  <c r="D346" i="18" s="1"/>
  <c r="D202" i="11"/>
  <c r="D277" i="11" s="1"/>
  <c r="D302" i="11" s="1"/>
  <c r="E200" i="11"/>
  <c r="E275" i="11" s="1"/>
  <c r="E300" i="11" s="1"/>
  <c r="C197" i="11"/>
  <c r="C272" i="11" s="1"/>
  <c r="C297" i="11" s="1"/>
  <c r="F202" i="11"/>
  <c r="F277" i="11" s="1"/>
  <c r="F302" i="11" s="1"/>
  <c r="D201" i="11"/>
  <c r="D276" i="11" s="1"/>
  <c r="D301" i="11" s="1"/>
  <c r="F211" i="11"/>
  <c r="F286" i="11" s="1"/>
  <c r="F311" i="11" s="1"/>
  <c r="G193" i="11"/>
  <c r="G268" i="11" s="1"/>
  <c r="G293" i="11" s="1"/>
  <c r="F200" i="11"/>
  <c r="F275" i="11" s="1"/>
  <c r="F300" i="11" s="1"/>
  <c r="D199" i="11"/>
  <c r="D274" i="11" s="1"/>
  <c r="D299" i="11" s="1"/>
  <c r="G201" i="11"/>
  <c r="G276" i="11" s="1"/>
  <c r="G301" i="11" s="1"/>
  <c r="D198" i="11"/>
  <c r="D273" i="11" s="1"/>
  <c r="D298" i="11" s="1"/>
  <c r="F193" i="11"/>
  <c r="F268" i="11" s="1"/>
  <c r="G198" i="27"/>
  <c r="G273" i="27" s="1"/>
  <c r="G298" i="27" s="1"/>
  <c r="G348" i="27" s="1"/>
  <c r="E212" i="27"/>
  <c r="E287" i="27" s="1"/>
  <c r="E312" i="27" s="1"/>
  <c r="E362" i="27" s="1"/>
  <c r="D208" i="27"/>
  <c r="D283" i="27" s="1"/>
  <c r="D308" i="27" s="1"/>
  <c r="D358" i="27" s="1"/>
  <c r="F205" i="27"/>
  <c r="F280" i="27" s="1"/>
  <c r="F305" i="27" s="1"/>
  <c r="F355" i="27" s="1"/>
  <c r="F200" i="27"/>
  <c r="F275" i="27" s="1"/>
  <c r="F300" i="27" s="1"/>
  <c r="F350" i="27" s="1"/>
  <c r="D193" i="27"/>
  <c r="D268" i="27" s="1"/>
  <c r="D293" i="27" s="1"/>
  <c r="D205" i="27"/>
  <c r="D280" i="27" s="1"/>
  <c r="D305" i="27" s="1"/>
  <c r="D355" i="27" s="1"/>
  <c r="C197" i="27"/>
  <c r="C272" i="27" s="1"/>
  <c r="E207" i="27"/>
  <c r="E282" i="27" s="1"/>
  <c r="E307" i="27" s="1"/>
  <c r="E357" i="27" s="1"/>
  <c r="E198" i="27"/>
  <c r="E273" i="27" s="1"/>
  <c r="E298" i="27" s="1"/>
  <c r="E348" i="27" s="1"/>
  <c r="F209" i="27"/>
  <c r="F284" i="27" s="1"/>
  <c r="F309" i="27" s="1"/>
  <c r="F359" i="27" s="1"/>
  <c r="G199" i="27"/>
  <c r="G274" i="27" s="1"/>
  <c r="G299" i="27" s="1"/>
  <c r="G349" i="27" s="1"/>
  <c r="F212" i="27"/>
  <c r="F287" i="27" s="1"/>
  <c r="F312" i="27" s="1"/>
  <c r="F362" i="27" s="1"/>
  <c r="D201" i="27"/>
  <c r="D276" i="27" s="1"/>
  <c r="D301" i="27" s="1"/>
  <c r="D351" i="27" s="1"/>
  <c r="G197" i="27"/>
  <c r="G272" i="27" s="1"/>
  <c r="G297" i="27" s="1"/>
  <c r="G347" i="27" s="1"/>
  <c r="D195" i="27"/>
  <c r="D270" i="27" s="1"/>
  <c r="D295" i="27" s="1"/>
  <c r="D345" i="27" s="1"/>
  <c r="C212" i="27"/>
  <c r="C287" i="27" s="1"/>
  <c r="C207" i="27"/>
  <c r="C282" i="27" s="1"/>
  <c r="D197" i="27"/>
  <c r="D272" i="27" s="1"/>
  <c r="D297" i="27" s="1"/>
  <c r="D347" i="27" s="1"/>
  <c r="G210" i="27"/>
  <c r="G285" i="27" s="1"/>
  <c r="G310" i="27" s="1"/>
  <c r="G360" i="27" s="1"/>
  <c r="G201" i="27"/>
  <c r="G276" i="27" s="1"/>
  <c r="G301" i="27" s="1"/>
  <c r="G351" i="27" s="1"/>
  <c r="F210" i="27"/>
  <c r="F285" i="27" s="1"/>
  <c r="F310" i="27" s="1"/>
  <c r="F360" i="27" s="1"/>
  <c r="F201" i="27"/>
  <c r="F276" i="27" s="1"/>
  <c r="F301" i="27" s="1"/>
  <c r="F351" i="27" s="1"/>
  <c r="G212" i="27"/>
  <c r="G287" i="27" s="1"/>
  <c r="G312" i="27" s="1"/>
  <c r="G362" i="27" s="1"/>
  <c r="F204" i="27"/>
  <c r="F279" i="27" s="1"/>
  <c r="F304" i="27" s="1"/>
  <c r="F354" i="27" s="1"/>
  <c r="C209" i="26"/>
  <c r="C284" i="26" s="1"/>
  <c r="C309" i="26" s="1"/>
  <c r="C359" i="26" s="1"/>
  <c r="G202" i="26"/>
  <c r="G277" i="26" s="1"/>
  <c r="G302" i="26" s="1"/>
  <c r="G352" i="26" s="1"/>
  <c r="F202" i="26"/>
  <c r="F277" i="26" s="1"/>
  <c r="F302" i="26" s="1"/>
  <c r="F352" i="26" s="1"/>
  <c r="C202" i="26"/>
  <c r="C277" i="26" s="1"/>
  <c r="C302" i="26" s="1"/>
  <c r="C352" i="26" s="1"/>
  <c r="E200" i="26"/>
  <c r="E275" i="26" s="1"/>
  <c r="E300" i="26" s="1"/>
  <c r="E350" i="26" s="1"/>
  <c r="F195" i="26"/>
  <c r="F270" i="26" s="1"/>
  <c r="F295" i="26" s="1"/>
  <c r="F345" i="26" s="1"/>
  <c r="G188" i="37"/>
  <c r="AP38" i="49" s="1"/>
  <c r="E188" i="34"/>
  <c r="AN35" i="49" s="1"/>
  <c r="G188" i="34"/>
  <c r="AP35" i="49" s="1"/>
  <c r="AM37" i="49"/>
  <c r="AN37" i="49"/>
  <c r="H168" i="44"/>
  <c r="H263" i="37"/>
  <c r="H174" i="44"/>
  <c r="H169" i="39"/>
  <c r="H263" i="34"/>
  <c r="D188" i="30"/>
  <c r="AM30" i="49" s="1"/>
  <c r="H263" i="16"/>
  <c r="G188" i="27"/>
  <c r="AP27" i="49" s="1"/>
  <c r="D188" i="15"/>
  <c r="AM13" i="49" s="1"/>
  <c r="H190" i="44"/>
  <c r="D203" i="38"/>
  <c r="D278" i="38" s="1"/>
  <c r="D303" i="38" s="1"/>
  <c r="D353" i="38" s="1"/>
  <c r="F211" i="38"/>
  <c r="F286" i="38" s="1"/>
  <c r="F311" i="38" s="1"/>
  <c r="F361" i="38" s="1"/>
  <c r="D197" i="38"/>
  <c r="D272" i="38" s="1"/>
  <c r="D297" i="38" s="1"/>
  <c r="D347" i="38" s="1"/>
  <c r="C194" i="38"/>
  <c r="C269" i="38" s="1"/>
  <c r="F201" i="38"/>
  <c r="F276" i="38" s="1"/>
  <c r="F301" i="38" s="1"/>
  <c r="F351" i="38" s="1"/>
  <c r="F212" i="38"/>
  <c r="F287" i="38" s="1"/>
  <c r="F312" i="38" s="1"/>
  <c r="F362" i="38" s="1"/>
  <c r="E203" i="38"/>
  <c r="E278" i="38" s="1"/>
  <c r="E303" i="38" s="1"/>
  <c r="E353" i="38" s="1"/>
  <c r="F208" i="15"/>
  <c r="G196" i="15"/>
  <c r="E193" i="15"/>
  <c r="E211" i="15"/>
  <c r="D200" i="15"/>
  <c r="C198" i="15"/>
  <c r="F200" i="15"/>
  <c r="E201" i="15"/>
  <c r="D207" i="15"/>
  <c r="G212" i="15"/>
  <c r="F193" i="15"/>
  <c r="D206" i="15"/>
  <c r="E203" i="15"/>
  <c r="G210" i="15"/>
  <c r="G202" i="15"/>
  <c r="G194" i="15"/>
  <c r="F201" i="15"/>
  <c r="C195" i="15"/>
  <c r="D212" i="15"/>
  <c r="C209" i="15"/>
  <c r="F202" i="15"/>
  <c r="D196" i="15"/>
  <c r="C210" i="15"/>
  <c r="F203" i="15"/>
  <c r="D197" i="15"/>
  <c r="E205" i="15"/>
  <c r="C211" i="15"/>
  <c r="G200" i="15"/>
  <c r="G209" i="15"/>
  <c r="C197" i="15"/>
  <c r="D193" i="15"/>
  <c r="E197" i="15"/>
  <c r="C196" i="15"/>
  <c r="E194" i="15"/>
  <c r="F209" i="15"/>
  <c r="C212" i="15"/>
  <c r="C204" i="15"/>
  <c r="F198" i="15"/>
  <c r="D209" i="15"/>
  <c r="D201" i="15"/>
  <c r="D210" i="15"/>
  <c r="E198" i="15"/>
  <c r="G208" i="15"/>
  <c r="C203" i="15"/>
  <c r="E207" i="15"/>
  <c r="C201" i="15"/>
  <c r="F194" i="15"/>
  <c r="E208" i="15"/>
  <c r="C202" i="15"/>
  <c r="D204" i="12"/>
  <c r="D279" i="12" s="1"/>
  <c r="D304" i="12" s="1"/>
  <c r="D354" i="12" s="1"/>
  <c r="C204" i="12"/>
  <c r="C279" i="12" s="1"/>
  <c r="C304" i="12" s="1"/>
  <c r="C354" i="12" s="1"/>
  <c r="D207" i="12"/>
  <c r="D282" i="12" s="1"/>
  <c r="D307" i="12" s="1"/>
  <c r="D357" i="12" s="1"/>
  <c r="D194" i="12"/>
  <c r="D269" i="12" s="1"/>
  <c r="D294" i="12" s="1"/>
  <c r="D344" i="12" s="1"/>
  <c r="G207" i="12"/>
  <c r="G282" i="12" s="1"/>
  <c r="G307" i="12" s="1"/>
  <c r="G357" i="12" s="1"/>
  <c r="C194" i="12"/>
  <c r="F198" i="12"/>
  <c r="F273" i="12" s="1"/>
  <c r="F298" i="12" s="1"/>
  <c r="F348" i="12" s="1"/>
  <c r="E207" i="12"/>
  <c r="E282" i="12" s="1"/>
  <c r="E307" i="12" s="1"/>
  <c r="E357" i="12" s="1"/>
  <c r="D212" i="12"/>
  <c r="D287" i="12" s="1"/>
  <c r="D312" i="12" s="1"/>
  <c r="D362" i="12" s="1"/>
  <c r="D199" i="12"/>
  <c r="D274" i="12" s="1"/>
  <c r="D299" i="12" s="1"/>
  <c r="D349" i="12" s="1"/>
  <c r="F204" i="12"/>
  <c r="F279" i="12" s="1"/>
  <c r="F304" i="12" s="1"/>
  <c r="F354" i="12" s="1"/>
  <c r="F193" i="12"/>
  <c r="F268" i="12" s="1"/>
  <c r="F201" i="12"/>
  <c r="F276" i="12" s="1"/>
  <c r="F301" i="12" s="1"/>
  <c r="F351" i="12" s="1"/>
  <c r="G195" i="12"/>
  <c r="G270" i="12" s="1"/>
  <c r="G295" i="12" s="1"/>
  <c r="G345" i="12" s="1"/>
  <c r="G199" i="12"/>
  <c r="G274" i="12" s="1"/>
  <c r="G299" i="12" s="1"/>
  <c r="G349" i="12" s="1"/>
  <c r="F212" i="12"/>
  <c r="F287" i="12" s="1"/>
  <c r="F312" i="12" s="1"/>
  <c r="F362" i="12" s="1"/>
  <c r="F203" i="12"/>
  <c r="F278" i="12" s="1"/>
  <c r="F303" i="12" s="1"/>
  <c r="F353" i="12" s="1"/>
  <c r="C193" i="12"/>
  <c r="C268" i="12" s="1"/>
  <c r="F202" i="12"/>
  <c r="F277" i="12" s="1"/>
  <c r="F302" i="12" s="1"/>
  <c r="F352" i="12" s="1"/>
  <c r="G212" i="12"/>
  <c r="G287" i="12" s="1"/>
  <c r="G312" i="12" s="1"/>
  <c r="G362" i="12" s="1"/>
  <c r="E200" i="12"/>
  <c r="E275" i="12" s="1"/>
  <c r="E300" i="12" s="1"/>
  <c r="E350" i="12" s="1"/>
  <c r="C210" i="12"/>
  <c r="C285" i="12" s="1"/>
  <c r="G201" i="12"/>
  <c r="G276" i="12" s="1"/>
  <c r="G301" i="12" s="1"/>
  <c r="G351" i="12" s="1"/>
  <c r="D201" i="12"/>
  <c r="D276" i="12" s="1"/>
  <c r="D301" i="12" s="1"/>
  <c r="D351" i="12" s="1"/>
  <c r="G210" i="12"/>
  <c r="G285" i="12" s="1"/>
  <c r="G310" i="12" s="1"/>
  <c r="G360" i="12" s="1"/>
  <c r="E211" i="12"/>
  <c r="E286" i="12" s="1"/>
  <c r="E311" i="12" s="1"/>
  <c r="E361" i="12" s="1"/>
  <c r="G204" i="12"/>
  <c r="G279" i="12" s="1"/>
  <c r="G304" i="12" s="1"/>
  <c r="G354" i="12" s="1"/>
  <c r="F209" i="12"/>
  <c r="F284" i="12" s="1"/>
  <c r="F309" i="12" s="1"/>
  <c r="F359" i="12" s="1"/>
  <c r="D202" i="12"/>
  <c r="D277" i="12" s="1"/>
  <c r="D302" i="12" s="1"/>
  <c r="D352" i="12" s="1"/>
  <c r="F208" i="12"/>
  <c r="F283" i="12" s="1"/>
  <c r="F308" i="12" s="1"/>
  <c r="F358" i="12" s="1"/>
  <c r="D197" i="12"/>
  <c r="D272" i="12" s="1"/>
  <c r="D297" i="12" s="1"/>
  <c r="D347" i="12" s="1"/>
  <c r="C205" i="12"/>
  <c r="C280" i="12" s="1"/>
  <c r="D208" i="12"/>
  <c r="D283" i="12" s="1"/>
  <c r="D308" i="12" s="1"/>
  <c r="D358" i="12" s="1"/>
  <c r="C196" i="12"/>
  <c r="C271" i="12" s="1"/>
  <c r="C296" i="12" s="1"/>
  <c r="D203" i="12"/>
  <c r="D278" i="12" s="1"/>
  <c r="D303" i="12" s="1"/>
  <c r="D353" i="12" s="1"/>
  <c r="D206" i="12"/>
  <c r="D281" i="12" s="1"/>
  <c r="D306" i="12" s="1"/>
  <c r="D356" i="12" s="1"/>
  <c r="E194" i="12"/>
  <c r="E269" i="12" s="1"/>
  <c r="E294" i="12" s="1"/>
  <c r="E344" i="12" s="1"/>
  <c r="E202" i="12"/>
  <c r="E277" i="12" s="1"/>
  <c r="E302" i="12" s="1"/>
  <c r="E352" i="12" s="1"/>
  <c r="F196" i="12"/>
  <c r="F271" i="12" s="1"/>
  <c r="F296" i="12" s="1"/>
  <c r="F346" i="12" s="1"/>
  <c r="F200" i="12"/>
  <c r="F275" i="12" s="1"/>
  <c r="F300" i="12" s="1"/>
  <c r="F350" i="12" s="1"/>
  <c r="G194" i="12"/>
  <c r="G269" i="12" s="1"/>
  <c r="G294" i="12" s="1"/>
  <c r="G344" i="12" s="1"/>
  <c r="D205" i="12"/>
  <c r="D280" i="12" s="1"/>
  <c r="D305" i="12" s="1"/>
  <c r="D355" i="12" s="1"/>
  <c r="E195" i="12"/>
  <c r="E270" i="12" s="1"/>
  <c r="E295" i="12" s="1"/>
  <c r="E345" i="12" s="1"/>
  <c r="C208" i="12"/>
  <c r="C283" i="12" s="1"/>
  <c r="D193" i="12"/>
  <c r="G202" i="12"/>
  <c r="G277" i="12" s="1"/>
  <c r="G302" i="12" s="1"/>
  <c r="G352" i="12" s="1"/>
  <c r="G193" i="12"/>
  <c r="C209" i="12"/>
  <c r="C284" i="12" s="1"/>
  <c r="E204" i="12"/>
  <c r="E279" i="12" s="1"/>
  <c r="E304" i="12" s="1"/>
  <c r="E354" i="12" s="1"/>
  <c r="E193" i="33"/>
  <c r="E268" i="33" s="1"/>
  <c r="G200" i="33"/>
  <c r="G275" i="33" s="1"/>
  <c r="G300" i="33" s="1"/>
  <c r="G350" i="33" s="1"/>
  <c r="D197" i="33"/>
  <c r="D272" i="33" s="1"/>
  <c r="C207" i="33"/>
  <c r="C282" i="33" s="1"/>
  <c r="F210" i="33"/>
  <c r="F285" i="33" s="1"/>
  <c r="F310" i="33" s="1"/>
  <c r="F360" i="33" s="1"/>
  <c r="F209" i="33"/>
  <c r="F284" i="33" s="1"/>
  <c r="F309" i="33" s="1"/>
  <c r="F359" i="33" s="1"/>
  <c r="D208" i="33"/>
  <c r="D283" i="33" s="1"/>
  <c r="D308" i="33" s="1"/>
  <c r="D358" i="33" s="1"/>
  <c r="E205" i="33"/>
  <c r="E280" i="33" s="1"/>
  <c r="E305" i="33" s="1"/>
  <c r="E355" i="33" s="1"/>
  <c r="D204" i="33"/>
  <c r="D279" i="33" s="1"/>
  <c r="D304" i="33" s="1"/>
  <c r="D354" i="33" s="1"/>
  <c r="C197" i="33"/>
  <c r="C272" i="33" s="1"/>
  <c r="C297" i="33" s="1"/>
  <c r="C347" i="33" s="1"/>
  <c r="C202" i="33"/>
  <c r="C277" i="33" s="1"/>
  <c r="D207" i="33"/>
  <c r="D282" i="33" s="1"/>
  <c r="D307" i="33" s="1"/>
  <c r="D357" i="33" s="1"/>
  <c r="E204" i="33"/>
  <c r="E279" i="33" s="1"/>
  <c r="E304" i="33" s="1"/>
  <c r="E354" i="33" s="1"/>
  <c r="F197" i="33"/>
  <c r="F272" i="33" s="1"/>
  <c r="F297" i="33" s="1"/>
  <c r="F347" i="33" s="1"/>
  <c r="D209" i="33"/>
  <c r="D284" i="33" s="1"/>
  <c r="D309" i="33" s="1"/>
  <c r="D359" i="33" s="1"/>
  <c r="F211" i="33"/>
  <c r="F286" i="33" s="1"/>
  <c r="F311" i="33" s="1"/>
  <c r="F361" i="33" s="1"/>
  <c r="C208" i="33"/>
  <c r="C283" i="33" s="1"/>
  <c r="E196" i="33"/>
  <c r="E271" i="33" s="1"/>
  <c r="E296" i="33" s="1"/>
  <c r="E346" i="33" s="1"/>
  <c r="F205" i="26"/>
  <c r="F280" i="26" s="1"/>
  <c r="F305" i="26" s="1"/>
  <c r="F355" i="26" s="1"/>
  <c r="F198" i="26"/>
  <c r="F273" i="26" s="1"/>
  <c r="F298" i="26" s="1"/>
  <c r="F348" i="26" s="1"/>
  <c r="D212" i="26"/>
  <c r="D287" i="26" s="1"/>
  <c r="D312" i="26" s="1"/>
  <c r="D362" i="26" s="1"/>
  <c r="E208" i="26"/>
  <c r="E283" i="26" s="1"/>
  <c r="E308" i="26" s="1"/>
  <c r="E358" i="26" s="1"/>
  <c r="C200" i="26"/>
  <c r="C275" i="26" s="1"/>
  <c r="C300" i="26" s="1"/>
  <c r="C350" i="26" s="1"/>
  <c r="D196" i="26"/>
  <c r="D271" i="26" s="1"/>
  <c r="D296" i="26" s="1"/>
  <c r="C199" i="26"/>
  <c r="C274" i="26" s="1"/>
  <c r="E198" i="26"/>
  <c r="E273" i="26" s="1"/>
  <c r="E298" i="26" s="1"/>
  <c r="E348" i="26" s="1"/>
  <c r="D203" i="26"/>
  <c r="D278" i="26" s="1"/>
  <c r="D303" i="26" s="1"/>
  <c r="D353" i="26" s="1"/>
  <c r="G197" i="26"/>
  <c r="G272" i="26" s="1"/>
  <c r="G297" i="26" s="1"/>
  <c r="G347" i="26" s="1"/>
  <c r="E211" i="26"/>
  <c r="E286" i="26" s="1"/>
  <c r="E311" i="26" s="1"/>
  <c r="E361" i="26" s="1"/>
  <c r="F207" i="26"/>
  <c r="F282" i="26" s="1"/>
  <c r="F307" i="26" s="1"/>
  <c r="F357" i="26" s="1"/>
  <c r="E194" i="26"/>
  <c r="E269" i="26" s="1"/>
  <c r="E294" i="26" s="1"/>
  <c r="E344" i="26" s="1"/>
  <c r="E195" i="26"/>
  <c r="E270" i="26" s="1"/>
  <c r="E295" i="26" s="1"/>
  <c r="E345" i="26" s="1"/>
  <c r="D205" i="26"/>
  <c r="D280" i="26" s="1"/>
  <c r="D305" i="26" s="1"/>
  <c r="D355" i="26" s="1"/>
  <c r="D195" i="26"/>
  <c r="D270" i="26" s="1"/>
  <c r="D295" i="26" s="1"/>
  <c r="D345" i="26" s="1"/>
  <c r="C201" i="26"/>
  <c r="C276" i="26" s="1"/>
  <c r="G194" i="26"/>
  <c r="G269" i="26" s="1"/>
  <c r="G294" i="26" s="1"/>
  <c r="G344" i="26" s="1"/>
  <c r="D194" i="26"/>
  <c r="D269" i="26" s="1"/>
  <c r="D294" i="26" s="1"/>
  <c r="D344" i="26" s="1"/>
  <c r="G203" i="26"/>
  <c r="G278" i="26" s="1"/>
  <c r="G303" i="26" s="1"/>
  <c r="G353" i="26" s="1"/>
  <c r="C196" i="26"/>
  <c r="C271" i="26" s="1"/>
  <c r="C296" i="26" s="1"/>
  <c r="F206" i="26"/>
  <c r="F281" i="26" s="1"/>
  <c r="F306" i="26" s="1"/>
  <c r="F356" i="26" s="1"/>
  <c r="D201" i="26"/>
  <c r="D276" i="26" s="1"/>
  <c r="D301" i="26" s="1"/>
  <c r="D351" i="26" s="1"/>
  <c r="D198" i="26"/>
  <c r="D273" i="26" s="1"/>
  <c r="D298" i="26" s="1"/>
  <c r="D348" i="26" s="1"/>
  <c r="C201" i="32"/>
  <c r="C276" i="32" s="1"/>
  <c r="C196" i="32"/>
  <c r="C271" i="32" s="1"/>
  <c r="C296" i="32" s="1"/>
  <c r="D204" i="32"/>
  <c r="D279" i="32" s="1"/>
  <c r="D304" i="32" s="1"/>
  <c r="D354" i="32" s="1"/>
  <c r="C205" i="32"/>
  <c r="C280" i="32" s="1"/>
  <c r="C212" i="32"/>
  <c r="C287" i="32" s="1"/>
  <c r="C203" i="32"/>
  <c r="C278" i="32" s="1"/>
  <c r="C303" i="32" s="1"/>
  <c r="C353" i="32" s="1"/>
  <c r="F209" i="32"/>
  <c r="F284" i="32" s="1"/>
  <c r="F309" i="32" s="1"/>
  <c r="F359" i="32" s="1"/>
  <c r="D212" i="32"/>
  <c r="D287" i="32" s="1"/>
  <c r="D312" i="32" s="1"/>
  <c r="D362" i="32" s="1"/>
  <c r="E194" i="32"/>
  <c r="E269" i="32" s="1"/>
  <c r="E294" i="32" s="1"/>
  <c r="E344" i="32" s="1"/>
  <c r="D199" i="32"/>
  <c r="D274" i="32" s="1"/>
  <c r="D299" i="32" s="1"/>
  <c r="D349" i="32" s="1"/>
  <c r="D198" i="32"/>
  <c r="D273" i="32" s="1"/>
  <c r="D298" i="32" s="1"/>
  <c r="D348" i="32" s="1"/>
  <c r="F207" i="32"/>
  <c r="F282" i="32" s="1"/>
  <c r="F307" i="32" s="1"/>
  <c r="F357" i="32" s="1"/>
  <c r="G200" i="32"/>
  <c r="G275" i="32" s="1"/>
  <c r="G300" i="32" s="1"/>
  <c r="G350" i="32" s="1"/>
  <c r="C207" i="41"/>
  <c r="C282" i="41" s="1"/>
  <c r="C307" i="41" s="1"/>
  <c r="C357" i="41" s="1"/>
  <c r="C204" i="41"/>
  <c r="C279" i="41" s="1"/>
  <c r="G211" i="41"/>
  <c r="G286" i="41" s="1"/>
  <c r="G311" i="41" s="1"/>
  <c r="G361" i="41" s="1"/>
  <c r="D210" i="41"/>
  <c r="D285" i="41" s="1"/>
  <c r="D310" i="41" s="1"/>
  <c r="D360" i="41" s="1"/>
  <c r="E212" i="41"/>
  <c r="E287" i="41" s="1"/>
  <c r="E312" i="41" s="1"/>
  <c r="E362" i="41" s="1"/>
  <c r="E210" i="41"/>
  <c r="E285" i="41" s="1"/>
  <c r="E310" i="41" s="1"/>
  <c r="E360" i="41" s="1"/>
  <c r="G198" i="41"/>
  <c r="G273" i="41" s="1"/>
  <c r="G298" i="41" s="1"/>
  <c r="G348" i="41" s="1"/>
  <c r="C203" i="41"/>
  <c r="C278" i="41" s="1"/>
  <c r="C303" i="41" s="1"/>
  <c r="C353" i="41" s="1"/>
  <c r="C210" i="41"/>
  <c r="C285" i="41" s="1"/>
  <c r="F194" i="41"/>
  <c r="F269" i="41" s="1"/>
  <c r="F294" i="41" s="1"/>
  <c r="F344" i="41" s="1"/>
  <c r="F206" i="41"/>
  <c r="F281" i="41" s="1"/>
  <c r="F306" i="41" s="1"/>
  <c r="F356" i="41" s="1"/>
  <c r="E201" i="41"/>
  <c r="E276" i="41" s="1"/>
  <c r="E301" i="41" s="1"/>
  <c r="E351" i="41" s="1"/>
  <c r="D204" i="41"/>
  <c r="D279" i="41" s="1"/>
  <c r="D304" i="41" s="1"/>
  <c r="D354" i="41" s="1"/>
  <c r="E188" i="37"/>
  <c r="AN38" i="49" s="1"/>
  <c r="D188" i="40"/>
  <c r="AM41" i="49" s="1"/>
  <c r="F188" i="40"/>
  <c r="AO41" i="49" s="1"/>
  <c r="D188" i="38"/>
  <c r="AM39" i="49" s="1"/>
  <c r="F188" i="11"/>
  <c r="AO10" i="49" s="1"/>
  <c r="C188" i="19"/>
  <c r="E211" i="19"/>
  <c r="E286" i="19" s="1"/>
  <c r="E311" i="19" s="1"/>
  <c r="E361" i="19" s="1"/>
  <c r="G199" i="19"/>
  <c r="G274" i="19" s="1"/>
  <c r="G299" i="19" s="1"/>
  <c r="G349" i="19" s="1"/>
  <c r="C193" i="19"/>
  <c r="C268" i="19" s="1"/>
  <c r="C293" i="19" s="1"/>
  <c r="F201" i="19"/>
  <c r="F276" i="19" s="1"/>
  <c r="F301" i="19" s="1"/>
  <c r="F351" i="19" s="1"/>
  <c r="E205" i="19"/>
  <c r="E280" i="19" s="1"/>
  <c r="E305" i="19" s="1"/>
  <c r="E355" i="19" s="1"/>
  <c r="F198" i="19"/>
  <c r="F273" i="19" s="1"/>
  <c r="F298" i="19" s="1"/>
  <c r="F348" i="19" s="1"/>
  <c r="C188" i="27"/>
  <c r="H182" i="10"/>
  <c r="H169" i="19"/>
  <c r="G188" i="29"/>
  <c r="AP29" i="49" s="1"/>
  <c r="D188" i="29"/>
  <c r="AM29" i="49" s="1"/>
  <c r="C188" i="31"/>
  <c r="AL31" i="49" s="1"/>
  <c r="G209" i="44"/>
  <c r="D200" i="33"/>
  <c r="D275" i="33" s="1"/>
  <c r="D300" i="33" s="1"/>
  <c r="D350" i="33" s="1"/>
  <c r="C193" i="33"/>
  <c r="C268" i="33" s="1"/>
  <c r="E211" i="33"/>
  <c r="E286" i="33" s="1"/>
  <c r="E311" i="33" s="1"/>
  <c r="E361" i="33" s="1"/>
  <c r="G199" i="33"/>
  <c r="G274" i="33" s="1"/>
  <c r="G299" i="33" s="1"/>
  <c r="G349" i="33" s="1"/>
  <c r="D206" i="33"/>
  <c r="D281" i="33" s="1"/>
  <c r="D306" i="33" s="1"/>
  <c r="D356" i="33" s="1"/>
  <c r="D201" i="33"/>
  <c r="D276" i="33" s="1"/>
  <c r="D301" i="33" s="1"/>
  <c r="D351" i="33" s="1"/>
  <c r="G196" i="33"/>
  <c r="G271" i="33" s="1"/>
  <c r="G296" i="33" s="1"/>
  <c r="G346" i="33" s="1"/>
  <c r="D210" i="33"/>
  <c r="D285" i="33" s="1"/>
  <c r="D310" i="33" s="1"/>
  <c r="D360" i="33" s="1"/>
  <c r="F198" i="33"/>
  <c r="F273" i="33" s="1"/>
  <c r="F298" i="33" s="1"/>
  <c r="F348" i="33" s="1"/>
  <c r="C196" i="33"/>
  <c r="C271" i="33" s="1"/>
  <c r="C211" i="33"/>
  <c r="C286" i="33" s="1"/>
  <c r="E203" i="33"/>
  <c r="E278" i="33" s="1"/>
  <c r="E303" i="33" s="1"/>
  <c r="E353" i="33" s="1"/>
  <c r="E199" i="33"/>
  <c r="E274" i="33" s="1"/>
  <c r="E299" i="33" s="1"/>
  <c r="E349" i="33" s="1"/>
  <c r="D199" i="33"/>
  <c r="D274" i="33" s="1"/>
  <c r="D299" i="33" s="1"/>
  <c r="D349" i="33" s="1"/>
  <c r="F200" i="33"/>
  <c r="F275" i="33" s="1"/>
  <c r="F300" i="33" s="1"/>
  <c r="F350" i="33" s="1"/>
  <c r="F212" i="33"/>
  <c r="F287" i="33" s="1"/>
  <c r="F312" i="33" s="1"/>
  <c r="F362" i="33" s="1"/>
  <c r="C201" i="33"/>
  <c r="C276" i="33" s="1"/>
  <c r="D203" i="33"/>
  <c r="D278" i="33" s="1"/>
  <c r="D303" i="33" s="1"/>
  <c r="D353" i="33" s="1"/>
  <c r="C204" i="33"/>
  <c r="C279" i="33" s="1"/>
  <c r="C209" i="33"/>
  <c r="C284" i="33" s="1"/>
  <c r="C309" i="33" s="1"/>
  <c r="C359" i="33" s="1"/>
  <c r="F193" i="33"/>
  <c r="F268" i="33" s="1"/>
  <c r="G206" i="33"/>
  <c r="G281" i="33" s="1"/>
  <c r="G306" i="33" s="1"/>
  <c r="G356" i="33" s="1"/>
  <c r="G194" i="33"/>
  <c r="G269" i="33" s="1"/>
  <c r="G294" i="33" s="1"/>
  <c r="G344" i="33" s="1"/>
  <c r="C212" i="33"/>
  <c r="C287" i="33" s="1"/>
  <c r="D196" i="33"/>
  <c r="D271" i="33" s="1"/>
  <c r="D296" i="33" s="1"/>
  <c r="D346" i="33" s="1"/>
  <c r="D194" i="33"/>
  <c r="D269" i="33" s="1"/>
  <c r="D294" i="33" s="1"/>
  <c r="D344" i="33" s="1"/>
  <c r="F206" i="33"/>
  <c r="F281" i="33" s="1"/>
  <c r="F306" i="33" s="1"/>
  <c r="F356" i="33" s="1"/>
  <c r="C194" i="33"/>
  <c r="C269" i="33" s="1"/>
  <c r="C195" i="33"/>
  <c r="C270" i="33" s="1"/>
  <c r="G208" i="33"/>
  <c r="G283" i="33" s="1"/>
  <c r="G308" i="33" s="1"/>
  <c r="G358" i="33" s="1"/>
  <c r="F195" i="33"/>
  <c r="F270" i="33" s="1"/>
  <c r="F295" i="33" s="1"/>
  <c r="F345" i="33" s="1"/>
  <c r="C210" i="33"/>
  <c r="C285" i="33" s="1"/>
  <c r="G195" i="33"/>
  <c r="G270" i="33" s="1"/>
  <c r="G295" i="33" s="1"/>
  <c r="G345" i="33" s="1"/>
  <c r="C198" i="33"/>
  <c r="C273" i="33" s="1"/>
  <c r="D195" i="33"/>
  <c r="D270" i="33" s="1"/>
  <c r="D295" i="33" s="1"/>
  <c r="D345" i="33" s="1"/>
  <c r="D198" i="33"/>
  <c r="D273" i="33" s="1"/>
  <c r="D298" i="33" s="1"/>
  <c r="D348" i="33" s="1"/>
  <c r="C209" i="44"/>
  <c r="H169" i="11"/>
  <c r="H197" i="44"/>
  <c r="C188" i="22"/>
  <c r="C188" i="24"/>
  <c r="E188" i="10"/>
  <c r="AN9" i="49" s="1"/>
  <c r="H181" i="10"/>
  <c r="F188" i="37"/>
  <c r="AO38" i="49" s="1"/>
  <c r="E188" i="25"/>
  <c r="AN20" i="49" s="1"/>
  <c r="F188" i="30"/>
  <c r="AO30" i="49" s="1"/>
  <c r="E188" i="19"/>
  <c r="AN17" i="49" s="1"/>
  <c r="G188" i="14"/>
  <c r="AP12" i="49" s="1"/>
  <c r="AO37" i="49"/>
  <c r="F188" i="6"/>
  <c r="AO7" i="49" s="1"/>
  <c r="H177" i="10"/>
  <c r="H169" i="38"/>
  <c r="D205" i="32"/>
  <c r="D280" i="32" s="1"/>
  <c r="D305" i="32" s="1"/>
  <c r="D355" i="32" s="1"/>
  <c r="F199" i="32"/>
  <c r="F274" i="32" s="1"/>
  <c r="F299" i="32" s="1"/>
  <c r="F349" i="32" s="1"/>
  <c r="C208" i="32"/>
  <c r="C283" i="32" s="1"/>
  <c r="G208" i="32"/>
  <c r="G283" i="32" s="1"/>
  <c r="G308" i="32" s="1"/>
  <c r="G358" i="32" s="1"/>
  <c r="D209" i="32"/>
  <c r="D284" i="32" s="1"/>
  <c r="D309" i="32" s="1"/>
  <c r="D359" i="32" s="1"/>
  <c r="D211" i="32"/>
  <c r="D286" i="32" s="1"/>
  <c r="D311" i="32" s="1"/>
  <c r="D361" i="32" s="1"/>
  <c r="D197" i="32"/>
  <c r="D272" i="32" s="1"/>
  <c r="D297" i="32" s="1"/>
  <c r="D347" i="32" s="1"/>
  <c r="E201" i="32"/>
  <c r="E276" i="32" s="1"/>
  <c r="E301" i="32" s="1"/>
  <c r="E351" i="32" s="1"/>
  <c r="G205" i="32"/>
  <c r="G280" i="32" s="1"/>
  <c r="G305" i="32" s="1"/>
  <c r="G355" i="32" s="1"/>
  <c r="G210" i="32"/>
  <c r="G285" i="32" s="1"/>
  <c r="G310" i="32" s="1"/>
  <c r="G360" i="32" s="1"/>
  <c r="C204" i="32"/>
  <c r="C279" i="32" s="1"/>
  <c r="F201" i="32"/>
  <c r="F276" i="32" s="1"/>
  <c r="F301" i="32" s="1"/>
  <c r="F351" i="32" s="1"/>
  <c r="D196" i="32"/>
  <c r="D271" i="32" s="1"/>
  <c r="D296" i="32" s="1"/>
  <c r="F204" i="32"/>
  <c r="F279" i="32" s="1"/>
  <c r="F304" i="32" s="1"/>
  <c r="F354" i="32" s="1"/>
  <c r="E197" i="32"/>
  <c r="E272" i="32" s="1"/>
  <c r="E297" i="32" s="1"/>
  <c r="E347" i="32" s="1"/>
  <c r="C202" i="32"/>
  <c r="C277" i="32" s="1"/>
  <c r="F202" i="32"/>
  <c r="F277" i="32" s="1"/>
  <c r="F302" i="32" s="1"/>
  <c r="F352" i="32" s="1"/>
  <c r="E198" i="32"/>
  <c r="E273" i="32" s="1"/>
  <c r="E298" i="32" s="1"/>
  <c r="E348" i="32" s="1"/>
  <c r="G201" i="32"/>
  <c r="G276" i="32" s="1"/>
  <c r="G301" i="32" s="1"/>
  <c r="G351" i="32" s="1"/>
  <c r="G206" i="32"/>
  <c r="G281" i="32" s="1"/>
  <c r="G306" i="32" s="1"/>
  <c r="G356" i="32" s="1"/>
  <c r="F205" i="32"/>
  <c r="F280" i="32" s="1"/>
  <c r="F305" i="32" s="1"/>
  <c r="F355" i="32" s="1"/>
  <c r="C194" i="32"/>
  <c r="C269" i="32" s="1"/>
  <c r="C294" i="32" s="1"/>
  <c r="C199" i="32"/>
  <c r="C274" i="32" s="1"/>
  <c r="E205" i="32"/>
  <c r="E280" i="32" s="1"/>
  <c r="E305" i="32" s="1"/>
  <c r="E355" i="32" s="1"/>
  <c r="E200" i="41"/>
  <c r="E275" i="41" s="1"/>
  <c r="E300" i="41" s="1"/>
  <c r="E350" i="41" s="1"/>
  <c r="F209" i="41"/>
  <c r="F284" i="41" s="1"/>
  <c r="C211" i="41"/>
  <c r="C286" i="41" s="1"/>
  <c r="G206" i="41"/>
  <c r="G281" i="41" s="1"/>
  <c r="G306" i="41" s="1"/>
  <c r="G356" i="41" s="1"/>
  <c r="D196" i="41"/>
  <c r="D271" i="41" s="1"/>
  <c r="D296" i="41" s="1"/>
  <c r="E203" i="41"/>
  <c r="E278" i="41" s="1"/>
  <c r="E303" i="41" s="1"/>
  <c r="E353" i="41" s="1"/>
  <c r="G197" i="41"/>
  <c r="G272" i="41" s="1"/>
  <c r="G297" i="41" s="1"/>
  <c r="G347" i="41" s="1"/>
  <c r="C208" i="41"/>
  <c r="C283" i="41" s="1"/>
  <c r="C308" i="41" s="1"/>
  <c r="G209" i="41"/>
  <c r="G284" i="41" s="1"/>
  <c r="G309" i="41" s="1"/>
  <c r="G359" i="41" s="1"/>
  <c r="E204" i="41"/>
  <c r="E279" i="41" s="1"/>
  <c r="E304" i="41" s="1"/>
  <c r="E354" i="41" s="1"/>
  <c r="F204" i="41"/>
  <c r="F279" i="41" s="1"/>
  <c r="F304" i="41" s="1"/>
  <c r="F354" i="41" s="1"/>
  <c r="E202" i="41"/>
  <c r="E277" i="41" s="1"/>
  <c r="E302" i="41" s="1"/>
  <c r="E352" i="41" s="1"/>
  <c r="F202" i="41"/>
  <c r="F277" i="41" s="1"/>
  <c r="F302" i="41" s="1"/>
  <c r="F352" i="41" s="1"/>
  <c r="G203" i="41"/>
  <c r="G278" i="41" s="1"/>
  <c r="G303" i="41" s="1"/>
  <c r="G353" i="41" s="1"/>
  <c r="D200" i="41"/>
  <c r="D275" i="41" s="1"/>
  <c r="D300" i="41" s="1"/>
  <c r="D350" i="41" s="1"/>
  <c r="G200" i="41"/>
  <c r="G275" i="41" s="1"/>
  <c r="G300" i="41" s="1"/>
  <c r="G350" i="41" s="1"/>
  <c r="G212" i="41"/>
  <c r="G287" i="41" s="1"/>
  <c r="G312" i="41" s="1"/>
  <c r="G362" i="41" s="1"/>
  <c r="C200" i="41"/>
  <c r="C275" i="41" s="1"/>
  <c r="C300" i="41" s="1"/>
  <c r="C350" i="41" s="1"/>
  <c r="G207" i="41"/>
  <c r="G282" i="41" s="1"/>
  <c r="G307" i="41" s="1"/>
  <c r="G357" i="41" s="1"/>
  <c r="F208" i="41"/>
  <c r="F283" i="41" s="1"/>
  <c r="F308" i="41" s="1"/>
  <c r="F358" i="41" s="1"/>
  <c r="E198" i="41"/>
  <c r="E273" i="41" s="1"/>
  <c r="E298" i="41" s="1"/>
  <c r="E348" i="41" s="1"/>
  <c r="G210" i="41"/>
  <c r="G285" i="41" s="1"/>
  <c r="G310" i="41" s="1"/>
  <c r="G360" i="41" s="1"/>
  <c r="F212" i="41"/>
  <c r="F287" i="41" s="1"/>
  <c r="F312" i="41" s="1"/>
  <c r="F362" i="41" s="1"/>
  <c r="C212" i="41"/>
  <c r="C287" i="41" s="1"/>
  <c r="C312" i="41" s="1"/>
  <c r="C362" i="41" s="1"/>
  <c r="C203" i="39"/>
  <c r="C278" i="39" s="1"/>
  <c r="C205" i="39"/>
  <c r="C280" i="39" s="1"/>
  <c r="F201" i="39"/>
  <c r="F276" i="39" s="1"/>
  <c r="F301" i="39" s="1"/>
  <c r="F351" i="39" s="1"/>
  <c r="G212" i="39"/>
  <c r="G287" i="39" s="1"/>
  <c r="G312" i="39" s="1"/>
  <c r="G362" i="39" s="1"/>
  <c r="G195" i="39"/>
  <c r="G270" i="39" s="1"/>
  <c r="G295" i="39" s="1"/>
  <c r="G345" i="39" s="1"/>
  <c r="E200" i="39"/>
  <c r="E275" i="39" s="1"/>
  <c r="E300" i="39" s="1"/>
  <c r="E350" i="39" s="1"/>
  <c r="F211" i="39"/>
  <c r="F286" i="39" s="1"/>
  <c r="F311" i="39" s="1"/>
  <c r="F361" i="39" s="1"/>
  <c r="D194" i="39"/>
  <c r="D269" i="39" s="1"/>
  <c r="D294" i="39" s="1"/>
  <c r="D344" i="39" s="1"/>
  <c r="C200" i="39"/>
  <c r="C275" i="39" s="1"/>
  <c r="E199" i="39"/>
  <c r="E274" i="39" s="1"/>
  <c r="E299" i="39" s="1"/>
  <c r="E349" i="39" s="1"/>
  <c r="C195" i="39"/>
  <c r="C270" i="39" s="1"/>
  <c r="D197" i="39"/>
  <c r="D272" i="39" s="1"/>
  <c r="D297" i="39" s="1"/>
  <c r="D347" i="39" s="1"/>
  <c r="E212" i="39"/>
  <c r="E287" i="39" s="1"/>
  <c r="E312" i="39" s="1"/>
  <c r="E362" i="39" s="1"/>
  <c r="D200" i="22"/>
  <c r="D275" i="22" s="1"/>
  <c r="D300" i="22" s="1"/>
  <c r="D350" i="22" s="1"/>
  <c r="G211" i="22"/>
  <c r="G286" i="22" s="1"/>
  <c r="G311" i="22" s="1"/>
  <c r="G361" i="22" s="1"/>
  <c r="G202" i="22"/>
  <c r="G277" i="22" s="1"/>
  <c r="G302" i="22" s="1"/>
  <c r="G352" i="22" s="1"/>
  <c r="C212" i="22"/>
  <c r="C287" i="22" s="1"/>
  <c r="G203" i="22"/>
  <c r="G278" i="22" s="1"/>
  <c r="G303" i="22" s="1"/>
  <c r="G353" i="22" s="1"/>
  <c r="G194" i="22"/>
  <c r="G269" i="22" s="1"/>
  <c r="G294" i="22" s="1"/>
  <c r="G344" i="22" s="1"/>
  <c r="F209" i="22"/>
  <c r="F284" i="22" s="1"/>
  <c r="F309" i="22" s="1"/>
  <c r="F359" i="22" s="1"/>
  <c r="D202" i="22"/>
  <c r="D277" i="22" s="1"/>
  <c r="D302" i="22" s="1"/>
  <c r="D352" i="22" s="1"/>
  <c r="D193" i="22"/>
  <c r="D268" i="22" s="1"/>
  <c r="D293" i="22" s="1"/>
  <c r="D343" i="22" s="1"/>
  <c r="G204" i="22"/>
  <c r="G279" i="22" s="1"/>
  <c r="G304" i="22" s="1"/>
  <c r="G354" i="22" s="1"/>
  <c r="E193" i="22"/>
  <c r="E268" i="22" s="1"/>
  <c r="E293" i="22" s="1"/>
  <c r="E343" i="22" s="1"/>
  <c r="D204" i="22"/>
  <c r="D279" i="22" s="1"/>
  <c r="D304" i="22" s="1"/>
  <c r="D354" i="22" s="1"/>
  <c r="C208" i="19"/>
  <c r="C283" i="19" s="1"/>
  <c r="C308" i="19" s="1"/>
  <c r="C358" i="19" s="1"/>
  <c r="G197" i="19"/>
  <c r="G272" i="19" s="1"/>
  <c r="G297" i="19" s="1"/>
  <c r="G347" i="19" s="1"/>
  <c r="F212" i="19"/>
  <c r="F287" i="19" s="1"/>
  <c r="F312" i="19" s="1"/>
  <c r="F362" i="19" s="1"/>
  <c r="G208" i="19"/>
  <c r="G283" i="19" s="1"/>
  <c r="G308" i="19" s="1"/>
  <c r="G358" i="19" s="1"/>
  <c r="G205" i="19"/>
  <c r="G280" i="19" s="1"/>
  <c r="G305" i="19" s="1"/>
  <c r="G355" i="19" s="1"/>
  <c r="D201" i="19"/>
  <c r="D276" i="19" s="1"/>
  <c r="D301" i="19" s="1"/>
  <c r="D351" i="19" s="1"/>
  <c r="F196" i="19"/>
  <c r="F271" i="19" s="1"/>
  <c r="F296" i="19" s="1"/>
  <c r="F346" i="19" s="1"/>
  <c r="F206" i="19"/>
  <c r="F281" i="19" s="1"/>
  <c r="F306" i="19" s="1"/>
  <c r="F356" i="19" s="1"/>
  <c r="C198" i="19"/>
  <c r="C273" i="19" s="1"/>
  <c r="C298" i="19" s="1"/>
  <c r="C348" i="19" s="1"/>
  <c r="E193" i="19"/>
  <c r="E268" i="19" s="1"/>
  <c r="F210" i="19"/>
  <c r="F285" i="19" s="1"/>
  <c r="F310" i="19" s="1"/>
  <c r="F360" i="19" s="1"/>
  <c r="F208" i="38"/>
  <c r="F283" i="38" s="1"/>
  <c r="F308" i="38" s="1"/>
  <c r="F358" i="38" s="1"/>
  <c r="C203" i="38"/>
  <c r="C278" i="38" s="1"/>
  <c r="C303" i="38" s="1"/>
  <c r="C353" i="38" s="1"/>
  <c r="D196" i="38"/>
  <c r="D271" i="38" s="1"/>
  <c r="D296" i="38" s="1"/>
  <c r="D346" i="38" s="1"/>
  <c r="F200" i="38"/>
  <c r="F275" i="38" s="1"/>
  <c r="F300" i="38" s="1"/>
  <c r="F350" i="38" s="1"/>
  <c r="F210" i="38"/>
  <c r="F285" i="38" s="1"/>
  <c r="F310" i="38" s="1"/>
  <c r="F360" i="38" s="1"/>
  <c r="C208" i="38"/>
  <c r="C283" i="38" s="1"/>
  <c r="D202" i="38"/>
  <c r="D277" i="38" s="1"/>
  <c r="D302" i="38" s="1"/>
  <c r="D352" i="38" s="1"/>
  <c r="D211" i="38"/>
  <c r="D286" i="38" s="1"/>
  <c r="D311" i="38" s="1"/>
  <c r="D361" i="38" s="1"/>
  <c r="G210" i="38"/>
  <c r="G285" i="38" s="1"/>
  <c r="G310" i="38" s="1"/>
  <c r="G360" i="38" s="1"/>
  <c r="C210" i="38"/>
  <c r="C285" i="38" s="1"/>
  <c r="C205" i="38"/>
  <c r="C280" i="38" s="1"/>
  <c r="F203" i="38"/>
  <c r="F278" i="38" s="1"/>
  <c r="F303" i="38" s="1"/>
  <c r="F353" i="38" s="1"/>
  <c r="E200" i="38"/>
  <c r="E275" i="38" s="1"/>
  <c r="E300" i="38" s="1"/>
  <c r="E350" i="38" s="1"/>
  <c r="G199" i="38"/>
  <c r="G274" i="38" s="1"/>
  <c r="G299" i="38" s="1"/>
  <c r="G349" i="38" s="1"/>
  <c r="C197" i="38"/>
  <c r="C272" i="38" s="1"/>
  <c r="C297" i="38" s="1"/>
  <c r="C347" i="38" s="1"/>
  <c r="G204" i="38"/>
  <c r="G279" i="38" s="1"/>
  <c r="G304" i="38" s="1"/>
  <c r="G354" i="38" s="1"/>
  <c r="F195" i="38"/>
  <c r="F270" i="38" s="1"/>
  <c r="F295" i="38" s="1"/>
  <c r="F345" i="38" s="1"/>
  <c r="D209" i="38"/>
  <c r="D284" i="38" s="1"/>
  <c r="D309" i="38" s="1"/>
  <c r="D359" i="38" s="1"/>
  <c r="F202" i="38"/>
  <c r="F277" i="38" s="1"/>
  <c r="F302" i="38" s="1"/>
  <c r="F352" i="38" s="1"/>
  <c r="G208" i="38"/>
  <c r="G283" i="38" s="1"/>
  <c r="G308" i="38" s="1"/>
  <c r="G358" i="38" s="1"/>
  <c r="D210" i="38"/>
  <c r="D285" i="38" s="1"/>
  <c r="D310" i="38" s="1"/>
  <c r="D360" i="38" s="1"/>
  <c r="D200" i="38"/>
  <c r="D275" i="38" s="1"/>
  <c r="D300" i="38" s="1"/>
  <c r="D350" i="38" s="1"/>
  <c r="E212" i="38"/>
  <c r="E287" i="38" s="1"/>
  <c r="E312" i="38" s="1"/>
  <c r="E362" i="38" s="1"/>
  <c r="F197" i="38"/>
  <c r="F272" i="38" s="1"/>
  <c r="F297" i="38" s="1"/>
  <c r="F347" i="38" s="1"/>
  <c r="C201" i="38"/>
  <c r="C276" i="38" s="1"/>
  <c r="C206" i="38"/>
  <c r="C281" i="38" s="1"/>
  <c r="D193" i="38"/>
  <c r="D268" i="38" s="1"/>
  <c r="E210" i="38"/>
  <c r="E285" i="38" s="1"/>
  <c r="E310" i="38" s="1"/>
  <c r="E360" i="38" s="1"/>
  <c r="C207" i="38"/>
  <c r="C282" i="38" s="1"/>
  <c r="C307" i="38" s="1"/>
  <c r="C357" i="38" s="1"/>
  <c r="C200" i="38"/>
  <c r="C275" i="38" s="1"/>
  <c r="C300" i="38" s="1"/>
  <c r="C350" i="38" s="1"/>
  <c r="G197" i="38"/>
  <c r="G272" i="38" s="1"/>
  <c r="G297" i="38" s="1"/>
  <c r="G347" i="38" s="1"/>
  <c r="E208" i="38"/>
  <c r="E283" i="38" s="1"/>
  <c r="E308" i="38" s="1"/>
  <c r="E358" i="38" s="1"/>
  <c r="E201" i="38"/>
  <c r="E276" i="38" s="1"/>
  <c r="E301" i="38" s="1"/>
  <c r="E351" i="38" s="1"/>
  <c r="D201" i="38"/>
  <c r="D276" i="38" s="1"/>
  <c r="D301" i="38" s="1"/>
  <c r="D351" i="38" s="1"/>
  <c r="E194" i="38"/>
  <c r="E269" i="38" s="1"/>
  <c r="E294" i="38" s="1"/>
  <c r="E344" i="38" s="1"/>
  <c r="F204" i="38"/>
  <c r="F279" i="38" s="1"/>
  <c r="F304" i="38" s="1"/>
  <c r="F354" i="38" s="1"/>
  <c r="C193" i="38"/>
  <c r="C268" i="38" s="1"/>
  <c r="G188" i="41"/>
  <c r="AP42" i="49" s="1"/>
  <c r="F200" i="39"/>
  <c r="F275" i="39" s="1"/>
  <c r="F300" i="39" s="1"/>
  <c r="F350" i="39" s="1"/>
  <c r="C209" i="39"/>
  <c r="C284" i="39" s="1"/>
  <c r="C197" i="39"/>
  <c r="C272" i="39" s="1"/>
  <c r="E194" i="39"/>
  <c r="E269" i="39" s="1"/>
  <c r="E294" i="39" s="1"/>
  <c r="E344" i="39" s="1"/>
  <c r="D199" i="39"/>
  <c r="D274" i="39" s="1"/>
  <c r="D299" i="39" s="1"/>
  <c r="D349" i="39" s="1"/>
  <c r="G204" i="39"/>
  <c r="G279" i="39" s="1"/>
  <c r="G304" i="39" s="1"/>
  <c r="G354" i="39" s="1"/>
  <c r="E210" i="39"/>
  <c r="E285" i="39" s="1"/>
  <c r="E310" i="39" s="1"/>
  <c r="E360" i="39" s="1"/>
  <c r="D200" i="39"/>
  <c r="D275" i="39" s="1"/>
  <c r="D300" i="39" s="1"/>
  <c r="D350" i="39" s="1"/>
  <c r="C211" i="39"/>
  <c r="C286" i="39" s="1"/>
  <c r="G203" i="39"/>
  <c r="G278" i="39" s="1"/>
  <c r="G303" i="39" s="1"/>
  <c r="G353" i="39" s="1"/>
  <c r="C198" i="39"/>
  <c r="C273" i="39" s="1"/>
  <c r="G202" i="39"/>
  <c r="G277" i="39" s="1"/>
  <c r="G302" i="39" s="1"/>
  <c r="G352" i="39" s="1"/>
  <c r="D209" i="39"/>
  <c r="D284" i="39" s="1"/>
  <c r="D309" i="39" s="1"/>
  <c r="D359" i="39" s="1"/>
  <c r="G199" i="39"/>
  <c r="G274" i="39" s="1"/>
  <c r="G299" i="39" s="1"/>
  <c r="G349" i="39" s="1"/>
  <c r="E211" i="39"/>
  <c r="E286" i="39" s="1"/>
  <c r="E311" i="39" s="1"/>
  <c r="E361" i="39" s="1"/>
  <c r="G197" i="39"/>
  <c r="G272" i="39" s="1"/>
  <c r="G297" i="39" s="1"/>
  <c r="G347" i="39" s="1"/>
  <c r="D195" i="39"/>
  <c r="D270" i="39" s="1"/>
  <c r="D295" i="39" s="1"/>
  <c r="D345" i="39" s="1"/>
  <c r="C204" i="39"/>
  <c r="C279" i="39" s="1"/>
  <c r="D211" i="39"/>
  <c r="D286" i="39" s="1"/>
  <c r="D311" i="39" s="1"/>
  <c r="D361" i="39" s="1"/>
  <c r="G201" i="39"/>
  <c r="G276" i="39" s="1"/>
  <c r="G301" i="39" s="1"/>
  <c r="G351" i="39" s="1"/>
  <c r="G211" i="39"/>
  <c r="G286" i="39" s="1"/>
  <c r="G311" i="39" s="1"/>
  <c r="G361" i="39" s="1"/>
  <c r="D198" i="39"/>
  <c r="D273" i="39" s="1"/>
  <c r="D298" i="39" s="1"/>
  <c r="D348" i="39" s="1"/>
  <c r="G194" i="39"/>
  <c r="G269" i="39" s="1"/>
  <c r="G294" i="39" s="1"/>
  <c r="G344" i="39" s="1"/>
  <c r="C202" i="39"/>
  <c r="C277" i="39" s="1"/>
  <c r="E208" i="39"/>
  <c r="E283" i="39" s="1"/>
  <c r="E308" i="39" s="1"/>
  <c r="F200" i="22"/>
  <c r="F275" i="22" s="1"/>
  <c r="F300" i="22" s="1"/>
  <c r="F350" i="22" s="1"/>
  <c r="E206" i="22"/>
  <c r="E281" i="22" s="1"/>
  <c r="E306" i="22" s="1"/>
  <c r="E356" i="22" s="1"/>
  <c r="D212" i="22"/>
  <c r="D287" i="22" s="1"/>
  <c r="D312" i="22" s="1"/>
  <c r="D362" i="22" s="1"/>
  <c r="D198" i="22"/>
  <c r="D273" i="22" s="1"/>
  <c r="D298" i="22" s="1"/>
  <c r="D348" i="22" s="1"/>
  <c r="C204" i="22"/>
  <c r="C279" i="22" s="1"/>
  <c r="C209" i="22"/>
  <c r="C284" i="22" s="1"/>
  <c r="C309" i="22" s="1"/>
  <c r="C359" i="22" s="1"/>
  <c r="G195" i="22"/>
  <c r="G270" i="22" s="1"/>
  <c r="G295" i="22" s="1"/>
  <c r="G345" i="22" s="1"/>
  <c r="F201" i="22"/>
  <c r="F276" i="22" s="1"/>
  <c r="F301" i="22" s="1"/>
  <c r="F351" i="22" s="1"/>
  <c r="C205" i="22"/>
  <c r="C280" i="22" s="1"/>
  <c r="C210" i="22"/>
  <c r="C285" i="22" s="1"/>
  <c r="C196" i="22"/>
  <c r="C271" i="22" s="1"/>
  <c r="C296" i="22" s="1"/>
  <c r="C201" i="22"/>
  <c r="C276" i="22" s="1"/>
  <c r="F207" i="22"/>
  <c r="F282" i="22" s="1"/>
  <c r="F307" i="22" s="1"/>
  <c r="F357" i="22" s="1"/>
  <c r="G196" i="22"/>
  <c r="G271" i="22" s="1"/>
  <c r="G296" i="22" s="1"/>
  <c r="G346" i="22" s="1"/>
  <c r="E203" i="22"/>
  <c r="E278" i="22" s="1"/>
  <c r="E303" i="22" s="1"/>
  <c r="E353" i="22" s="1"/>
  <c r="E208" i="22"/>
  <c r="E283" i="22" s="1"/>
  <c r="E308" i="22" s="1"/>
  <c r="E358" i="22" s="1"/>
  <c r="E194" i="22"/>
  <c r="E269" i="22" s="1"/>
  <c r="E294" i="22" s="1"/>
  <c r="E344" i="22" s="1"/>
  <c r="E199" i="22"/>
  <c r="E274" i="22" s="1"/>
  <c r="E299" i="22" s="1"/>
  <c r="E349" i="22" s="1"/>
  <c r="C206" i="22"/>
  <c r="C281" i="22" s="1"/>
  <c r="C211" i="22"/>
  <c r="C286" i="22" s="1"/>
  <c r="E195" i="22"/>
  <c r="E270" i="22" s="1"/>
  <c r="E295" i="22" s="1"/>
  <c r="E345" i="22" s="1"/>
  <c r="E200" i="22"/>
  <c r="E275" i="22" s="1"/>
  <c r="E300" i="22" s="1"/>
  <c r="E350" i="22" s="1"/>
  <c r="C207" i="22"/>
  <c r="C282" i="22" s="1"/>
  <c r="C307" i="22" s="1"/>
  <c r="C357" i="22" s="1"/>
  <c r="G212" i="22"/>
  <c r="G287" i="22" s="1"/>
  <c r="G312" i="22" s="1"/>
  <c r="G362" i="22" s="1"/>
  <c r="D197" i="22"/>
  <c r="D272" i="22" s="1"/>
  <c r="D297" i="22" s="1"/>
  <c r="D347" i="22" s="1"/>
  <c r="D208" i="25"/>
  <c r="D283" i="25" s="1"/>
  <c r="D308" i="25" s="1"/>
  <c r="D358" i="25" s="1"/>
  <c r="F203" i="25"/>
  <c r="F278" i="25" s="1"/>
  <c r="F303" i="25" s="1"/>
  <c r="F353" i="25" s="1"/>
  <c r="C208" i="25"/>
  <c r="C283" i="25" s="1"/>
  <c r="E211" i="25"/>
  <c r="E286" i="25" s="1"/>
  <c r="E311" i="25" s="1"/>
  <c r="E361" i="25" s="1"/>
  <c r="D201" i="25"/>
  <c r="D276" i="25" s="1"/>
  <c r="D301" i="25" s="1"/>
  <c r="D351" i="25" s="1"/>
  <c r="E209" i="25"/>
  <c r="E284" i="25" s="1"/>
  <c r="E309" i="25" s="1"/>
  <c r="E359" i="25" s="1"/>
  <c r="F208" i="25"/>
  <c r="F283" i="25" s="1"/>
  <c r="F308" i="25" s="1"/>
  <c r="F358" i="25" s="1"/>
  <c r="E200" i="25"/>
  <c r="E275" i="25" s="1"/>
  <c r="E300" i="25" s="1"/>
  <c r="E350" i="25" s="1"/>
  <c r="D194" i="25"/>
  <c r="D269" i="25" s="1"/>
  <c r="D294" i="25" s="1"/>
  <c r="D344" i="25" s="1"/>
  <c r="G205" i="25"/>
  <c r="G280" i="25" s="1"/>
  <c r="G305" i="25" s="1"/>
  <c r="G355" i="25" s="1"/>
  <c r="C206" i="25"/>
  <c r="C281" i="25" s="1"/>
  <c r="E202" i="25"/>
  <c r="E277" i="25" s="1"/>
  <c r="E302" i="25" s="1"/>
  <c r="E352" i="25" s="1"/>
  <c r="E203" i="25"/>
  <c r="E278" i="25" s="1"/>
  <c r="E303" i="25" s="1"/>
  <c r="E353" i="25" s="1"/>
  <c r="C193" i="25"/>
  <c r="C268" i="25" s="1"/>
  <c r="E210" i="25"/>
  <c r="E285" i="25" s="1"/>
  <c r="E310" i="25" s="1"/>
  <c r="E360" i="25" s="1"/>
  <c r="F209" i="25"/>
  <c r="F284" i="25" s="1"/>
  <c r="F309" i="25" s="1"/>
  <c r="F359" i="25" s="1"/>
  <c r="D210" i="25"/>
  <c r="D285" i="25" s="1"/>
  <c r="D310" i="25" s="1"/>
  <c r="D360" i="25" s="1"/>
  <c r="C198" i="25"/>
  <c r="C273" i="25" s="1"/>
  <c r="D211" i="25"/>
  <c r="D286" i="25" s="1"/>
  <c r="D311" i="25" s="1"/>
  <c r="D361" i="25" s="1"/>
  <c r="D202" i="25"/>
  <c r="D277" i="25" s="1"/>
  <c r="D302" i="25" s="1"/>
  <c r="D352" i="25" s="1"/>
  <c r="D197" i="25"/>
  <c r="D272" i="25" s="1"/>
  <c r="D297" i="25" s="1"/>
  <c r="D347" i="25" s="1"/>
  <c r="F201" i="25"/>
  <c r="F276" i="25" s="1"/>
  <c r="F301" i="25" s="1"/>
  <c r="F351" i="25" s="1"/>
  <c r="G209" i="25"/>
  <c r="G284" i="25" s="1"/>
  <c r="G309" i="25" s="1"/>
  <c r="G359" i="25" s="1"/>
  <c r="G202" i="25"/>
  <c r="G277" i="25" s="1"/>
  <c r="G302" i="25" s="1"/>
  <c r="G352" i="25" s="1"/>
  <c r="C196" i="25"/>
  <c r="C271" i="25" s="1"/>
  <c r="F198" i="11"/>
  <c r="F273" i="11" s="1"/>
  <c r="F298" i="11" s="1"/>
  <c r="D194" i="11"/>
  <c r="D269" i="11" s="1"/>
  <c r="D294" i="11" s="1"/>
  <c r="G202" i="11"/>
  <c r="G277" i="11" s="1"/>
  <c r="G302" i="11" s="1"/>
  <c r="E199" i="11"/>
  <c r="E274" i="11" s="1"/>
  <c r="E299" i="11" s="1"/>
  <c r="D207" i="11"/>
  <c r="D282" i="11" s="1"/>
  <c r="D307" i="11" s="1"/>
  <c r="C194" i="11"/>
  <c r="C269" i="11" s="1"/>
  <c r="E196" i="11"/>
  <c r="E271" i="11" s="1"/>
  <c r="E296" i="11" s="1"/>
  <c r="D208" i="11"/>
  <c r="D283" i="11" s="1"/>
  <c r="D308" i="11" s="1"/>
  <c r="G199" i="11"/>
  <c r="G274" i="11" s="1"/>
  <c r="G299" i="11" s="1"/>
  <c r="F207" i="11"/>
  <c r="F282" i="11" s="1"/>
  <c r="F307" i="11" s="1"/>
  <c r="D204" i="11"/>
  <c r="D279" i="11" s="1"/>
  <c r="D304" i="11" s="1"/>
  <c r="F209" i="11"/>
  <c r="F284" i="11" s="1"/>
  <c r="F309" i="11" s="1"/>
  <c r="C198" i="11"/>
  <c r="C273" i="11" s="1"/>
  <c r="D196" i="11"/>
  <c r="D271" i="11" s="1"/>
  <c r="D296" i="11" s="1"/>
  <c r="E207" i="11"/>
  <c r="E282" i="11" s="1"/>
  <c r="E307" i="11" s="1"/>
  <c r="G204" i="11"/>
  <c r="G279" i="11" s="1"/>
  <c r="G304" i="11" s="1"/>
  <c r="F196" i="11"/>
  <c r="F271" i="11" s="1"/>
  <c r="F296" i="11" s="1"/>
  <c r="D210" i="11"/>
  <c r="D285" i="11" s="1"/>
  <c r="D310" i="11" s="1"/>
  <c r="C193" i="11"/>
  <c r="C268" i="11" s="1"/>
  <c r="G205" i="11"/>
  <c r="G280" i="11" s="1"/>
  <c r="G305" i="11" s="1"/>
  <c r="E205" i="11"/>
  <c r="E280" i="11" s="1"/>
  <c r="E305" i="11" s="1"/>
  <c r="F199" i="11"/>
  <c r="F274" i="11" s="1"/>
  <c r="F299" i="11" s="1"/>
  <c r="D212" i="11"/>
  <c r="D287" i="11" s="1"/>
  <c r="D312" i="11" s="1"/>
  <c r="G203" i="11"/>
  <c r="G278" i="11" s="1"/>
  <c r="G303" i="11" s="1"/>
  <c r="F195" i="11"/>
  <c r="F270" i="11" s="1"/>
  <c r="F295" i="11" s="1"/>
  <c r="E208" i="11"/>
  <c r="E283" i="11" s="1"/>
  <c r="E308" i="11" s="1"/>
  <c r="C205" i="11"/>
  <c r="C280" i="11" s="1"/>
  <c r="G196" i="11"/>
  <c r="G271" i="11" s="1"/>
  <c r="G296" i="11" s="1"/>
  <c r="D203" i="11"/>
  <c r="D278" i="11" s="1"/>
  <c r="D303" i="11" s="1"/>
  <c r="C195" i="11"/>
  <c r="C270" i="11" s="1"/>
  <c r="F204" i="11"/>
  <c r="F279" i="11" s="1"/>
  <c r="F304" i="11" s="1"/>
  <c r="C202" i="11"/>
  <c r="C277" i="11" s="1"/>
  <c r="G197" i="11"/>
  <c r="G272" i="11" s="1"/>
  <c r="G297" i="11" s="1"/>
  <c r="E211" i="11"/>
  <c r="E286" i="11" s="1"/>
  <c r="E311" i="11" s="1"/>
  <c r="F205" i="11"/>
  <c r="F280" i="11" s="1"/>
  <c r="F305" i="11" s="1"/>
  <c r="C199" i="11"/>
  <c r="C274" i="11" s="1"/>
  <c r="G211" i="11"/>
  <c r="G286" i="11" s="1"/>
  <c r="G311" i="11" s="1"/>
  <c r="E195" i="11"/>
  <c r="E270" i="11" s="1"/>
  <c r="E295" i="11" s="1"/>
  <c r="F210" i="11"/>
  <c r="F285" i="11" s="1"/>
  <c r="F310" i="11" s="1"/>
  <c r="G207" i="11"/>
  <c r="G282" i="11" s="1"/>
  <c r="G307" i="11" s="1"/>
  <c r="G210" i="11"/>
  <c r="G285" i="11" s="1"/>
  <c r="G310" i="11" s="1"/>
  <c r="D195" i="11"/>
  <c r="D270" i="11" s="1"/>
  <c r="D295" i="11" s="1"/>
  <c r="C207" i="11"/>
  <c r="C282" i="11" s="1"/>
  <c r="C307" i="11" s="1"/>
  <c r="G198" i="11"/>
  <c r="G273" i="11" s="1"/>
  <c r="G298" i="11" s="1"/>
  <c r="C210" i="11"/>
  <c r="C285" i="11" s="1"/>
  <c r="C209" i="11"/>
  <c r="C284" i="11" s="1"/>
  <c r="F197" i="11"/>
  <c r="F272" i="11" s="1"/>
  <c r="F297" i="11" s="1"/>
  <c r="C208" i="11"/>
  <c r="C283" i="11" s="1"/>
  <c r="E197" i="11"/>
  <c r="E272" i="11" s="1"/>
  <c r="E297" i="11" s="1"/>
  <c r="C199" i="39"/>
  <c r="C274" i="39" s="1"/>
  <c r="E201" i="39"/>
  <c r="E276" i="39" s="1"/>
  <c r="E301" i="39" s="1"/>
  <c r="E351" i="39" s="1"/>
  <c r="F206" i="39"/>
  <c r="F281" i="39" s="1"/>
  <c r="F306" i="39" s="1"/>
  <c r="F356" i="39" s="1"/>
  <c r="F210" i="39"/>
  <c r="F285" i="39" s="1"/>
  <c r="F310" i="39" s="1"/>
  <c r="F360" i="39" s="1"/>
  <c r="E195" i="39"/>
  <c r="E270" i="39" s="1"/>
  <c r="E295" i="39" s="1"/>
  <c r="E345" i="39" s="1"/>
  <c r="E203" i="39"/>
  <c r="E278" i="39" s="1"/>
  <c r="E303" i="39" s="1"/>
  <c r="E353" i="39" s="1"/>
  <c r="F208" i="39"/>
  <c r="F283" i="39" s="1"/>
  <c r="F308" i="39" s="1"/>
  <c r="C196" i="39"/>
  <c r="C271" i="39" s="1"/>
  <c r="F197" i="39"/>
  <c r="F272" i="39" s="1"/>
  <c r="F297" i="39" s="1"/>
  <c r="F347" i="39" s="1"/>
  <c r="G200" i="39"/>
  <c r="G275" i="39" s="1"/>
  <c r="G300" i="39" s="1"/>
  <c r="G350" i="39" s="1"/>
  <c r="D203" i="39"/>
  <c r="D278" i="39" s="1"/>
  <c r="D303" i="39" s="1"/>
  <c r="D353" i="39" s="1"/>
  <c r="E206" i="39"/>
  <c r="E281" i="39" s="1"/>
  <c r="E306" i="39" s="1"/>
  <c r="E356" i="39" s="1"/>
  <c r="G208" i="39"/>
  <c r="G283" i="39" s="1"/>
  <c r="G308" i="39" s="1"/>
  <c r="G358" i="39" s="1"/>
  <c r="C212" i="39"/>
  <c r="C287" i="39" s="1"/>
  <c r="F198" i="39"/>
  <c r="F273" i="39" s="1"/>
  <c r="F298" i="39" s="1"/>
  <c r="F348" i="39" s="1"/>
  <c r="F202" i="39"/>
  <c r="F277" i="39" s="1"/>
  <c r="F302" i="39" s="1"/>
  <c r="F352" i="39" s="1"/>
  <c r="E209" i="39"/>
  <c r="E284" i="39" s="1"/>
  <c r="E309" i="39" s="1"/>
  <c r="E359" i="39" s="1"/>
  <c r="G193" i="39"/>
  <c r="G268" i="39" s="1"/>
  <c r="G293" i="39" s="1"/>
  <c r="G343" i="39" s="1"/>
  <c r="E197" i="39"/>
  <c r="E272" i="39" s="1"/>
  <c r="E297" i="39" s="1"/>
  <c r="E347" i="39" s="1"/>
  <c r="E205" i="39"/>
  <c r="E280" i="39" s="1"/>
  <c r="E305" i="39" s="1"/>
  <c r="E355" i="39" s="1"/>
  <c r="E196" i="39"/>
  <c r="E271" i="39" s="1"/>
  <c r="E296" i="39" s="1"/>
  <c r="E346" i="39" s="1"/>
  <c r="G198" i="39"/>
  <c r="G273" i="39" s="1"/>
  <c r="G298" i="39" s="1"/>
  <c r="G348" i="39" s="1"/>
  <c r="D201" i="39"/>
  <c r="D276" i="39" s="1"/>
  <c r="D301" i="39" s="1"/>
  <c r="D351" i="39" s="1"/>
  <c r="E204" i="39"/>
  <c r="E279" i="39" s="1"/>
  <c r="E304" i="39" s="1"/>
  <c r="E354" i="39" s="1"/>
  <c r="F207" i="39"/>
  <c r="F282" i="39" s="1"/>
  <c r="F307" i="39" s="1"/>
  <c r="F357" i="39" s="1"/>
  <c r="G210" i="39"/>
  <c r="G285" i="39" s="1"/>
  <c r="G310" i="39" s="1"/>
  <c r="G360" i="39" s="1"/>
  <c r="F194" i="39"/>
  <c r="F269" i="39" s="1"/>
  <c r="F294" i="39" s="1"/>
  <c r="F344" i="39" s="1"/>
  <c r="D202" i="39"/>
  <c r="D277" i="39" s="1"/>
  <c r="D302" i="39" s="1"/>
  <c r="D352" i="39" s="1"/>
  <c r="G209" i="39"/>
  <c r="G284" i="39" s="1"/>
  <c r="G309" i="39" s="1"/>
  <c r="G359" i="39" s="1"/>
  <c r="D212" i="39"/>
  <c r="D287" i="39" s="1"/>
  <c r="D312" i="39" s="1"/>
  <c r="D362" i="39" s="1"/>
  <c r="D196" i="39"/>
  <c r="D271" i="39" s="1"/>
  <c r="D296" i="39" s="1"/>
  <c r="D346" i="39" s="1"/>
  <c r="D204" i="39"/>
  <c r="D279" i="39" s="1"/>
  <c r="D304" i="39" s="1"/>
  <c r="D354" i="39" s="1"/>
  <c r="F193" i="39"/>
  <c r="F268" i="39" s="1"/>
  <c r="F293" i="39" s="1"/>
  <c r="F343" i="39" s="1"/>
  <c r="E198" i="39"/>
  <c r="E273" i="39" s="1"/>
  <c r="E298" i="39" s="1"/>
  <c r="E348" i="39" s="1"/>
  <c r="E202" i="39"/>
  <c r="E277" i="39" s="1"/>
  <c r="E302" i="39" s="1"/>
  <c r="E352" i="39" s="1"/>
  <c r="F205" i="39"/>
  <c r="F280" i="39" s="1"/>
  <c r="F305" i="39" s="1"/>
  <c r="F355" i="39" s="1"/>
  <c r="F209" i="39"/>
  <c r="F284" i="39" s="1"/>
  <c r="F309" i="39" s="1"/>
  <c r="F359" i="39" s="1"/>
  <c r="C193" i="39"/>
  <c r="C268" i="39" s="1"/>
  <c r="C201" i="39"/>
  <c r="C276" i="39" s="1"/>
  <c r="D206" i="39"/>
  <c r="D281" i="39" s="1"/>
  <c r="D306" i="39" s="1"/>
  <c r="D356" i="39" s="1"/>
  <c r="D210" i="39"/>
  <c r="D285" i="39" s="1"/>
  <c r="D310" i="39" s="1"/>
  <c r="D360" i="39" s="1"/>
  <c r="F212" i="39"/>
  <c r="F287" i="39" s="1"/>
  <c r="F312" i="39" s="1"/>
  <c r="F362" i="39" s="1"/>
  <c r="F196" i="39"/>
  <c r="F271" i="39" s="1"/>
  <c r="F296" i="39" s="1"/>
  <c r="F346" i="39" s="1"/>
  <c r="F204" i="39"/>
  <c r="F279" i="39" s="1"/>
  <c r="F304" i="39" s="1"/>
  <c r="F354" i="39" s="1"/>
  <c r="C194" i="39"/>
  <c r="C269" i="39" s="1"/>
  <c r="F195" i="39"/>
  <c r="F270" i="39" s="1"/>
  <c r="F295" i="39" s="1"/>
  <c r="F345" i="39" s="1"/>
  <c r="F199" i="39"/>
  <c r="F274" i="39" s="1"/>
  <c r="F299" i="39" s="1"/>
  <c r="F349" i="39" s="1"/>
  <c r="F203" i="39"/>
  <c r="F278" i="39" s="1"/>
  <c r="F303" i="39" s="1"/>
  <c r="F353" i="39" s="1"/>
  <c r="G206" i="39"/>
  <c r="G281" i="39" s="1"/>
  <c r="G306" i="39" s="1"/>
  <c r="G356" i="39" s="1"/>
  <c r="D194" i="22"/>
  <c r="D269" i="22" s="1"/>
  <c r="D294" i="22" s="1"/>
  <c r="D344" i="22" s="1"/>
  <c r="D206" i="22"/>
  <c r="D281" i="22" s="1"/>
  <c r="D306" i="22" s="1"/>
  <c r="D356" i="22" s="1"/>
  <c r="C200" i="22"/>
  <c r="C275" i="22" s="1"/>
  <c r="C300" i="22" s="1"/>
  <c r="C350" i="22" s="1"/>
  <c r="C193" i="22"/>
  <c r="C268" i="22" s="1"/>
  <c r="F206" i="22"/>
  <c r="F281" i="22" s="1"/>
  <c r="F306" i="22" s="1"/>
  <c r="F356" i="22" s="1"/>
  <c r="G198" i="22"/>
  <c r="G273" i="22" s="1"/>
  <c r="G298" i="22" s="1"/>
  <c r="G348" i="22" s="1"/>
  <c r="E212" i="22"/>
  <c r="E287" i="22" s="1"/>
  <c r="E312" i="22" s="1"/>
  <c r="E362" i="22" s="1"/>
  <c r="E205" i="22"/>
  <c r="E280" i="22" s="1"/>
  <c r="E305" i="22" s="1"/>
  <c r="E355" i="22" s="1"/>
  <c r="F197" i="22"/>
  <c r="F272" i="22" s="1"/>
  <c r="F297" i="22" s="1"/>
  <c r="F347" i="22" s="1"/>
  <c r="E210" i="22"/>
  <c r="E285" i="22" s="1"/>
  <c r="E310" i="22" s="1"/>
  <c r="E360" i="22" s="1"/>
  <c r="F202" i="22"/>
  <c r="F277" i="22" s="1"/>
  <c r="F302" i="22" s="1"/>
  <c r="F352" i="22" s="1"/>
  <c r="F195" i="22"/>
  <c r="F270" i="22" s="1"/>
  <c r="F295" i="22" s="1"/>
  <c r="F345" i="22" s="1"/>
  <c r="D209" i="22"/>
  <c r="D284" i="22" s="1"/>
  <c r="D309" i="22" s="1"/>
  <c r="D359" i="22" s="1"/>
  <c r="E201" i="22"/>
  <c r="E276" i="22" s="1"/>
  <c r="E301" i="22" s="1"/>
  <c r="E351" i="22" s="1"/>
  <c r="D195" i="22"/>
  <c r="D270" i="22" s="1"/>
  <c r="D295" i="22" s="1"/>
  <c r="D345" i="22" s="1"/>
  <c r="C208" i="22"/>
  <c r="C283" i="22" s="1"/>
  <c r="F198" i="22"/>
  <c r="F273" i="22" s="1"/>
  <c r="F298" i="22" s="1"/>
  <c r="F348" i="22" s="1"/>
  <c r="E211" i="22"/>
  <c r="E286" i="22" s="1"/>
  <c r="E311" i="22" s="1"/>
  <c r="E361" i="22" s="1"/>
  <c r="F203" i="22"/>
  <c r="F278" i="22" s="1"/>
  <c r="F303" i="22" s="1"/>
  <c r="F353" i="22" s="1"/>
  <c r="F196" i="22"/>
  <c r="F271" i="22" s="1"/>
  <c r="F296" i="22" s="1"/>
  <c r="D210" i="22"/>
  <c r="D285" i="22" s="1"/>
  <c r="D310" i="22" s="1"/>
  <c r="D360" i="22" s="1"/>
  <c r="E202" i="22"/>
  <c r="E277" i="22" s="1"/>
  <c r="E302" i="22" s="1"/>
  <c r="E352" i="22" s="1"/>
  <c r="F194" i="22"/>
  <c r="F269" i="22" s="1"/>
  <c r="F294" i="22" s="1"/>
  <c r="F344" i="22" s="1"/>
  <c r="E207" i="22"/>
  <c r="E282" i="22" s="1"/>
  <c r="E307" i="22" s="1"/>
  <c r="E357" i="22" s="1"/>
  <c r="D201" i="22"/>
  <c r="D276" i="22" s="1"/>
  <c r="D301" i="22" s="1"/>
  <c r="D351" i="22" s="1"/>
  <c r="E197" i="22"/>
  <c r="E272" i="22" s="1"/>
  <c r="E297" i="22" s="1"/>
  <c r="E347" i="22" s="1"/>
  <c r="E209" i="22"/>
  <c r="E284" i="22" s="1"/>
  <c r="E309" i="22" s="1"/>
  <c r="E359" i="22" s="1"/>
  <c r="D203" i="22"/>
  <c r="D278" i="22" s="1"/>
  <c r="D303" i="22" s="1"/>
  <c r="D353" i="22" s="1"/>
  <c r="C197" i="22"/>
  <c r="C272" i="22" s="1"/>
  <c r="C297" i="22" s="1"/>
  <c r="G209" i="22"/>
  <c r="G284" i="22" s="1"/>
  <c r="G309" i="22" s="1"/>
  <c r="G359" i="22" s="1"/>
  <c r="C202" i="22"/>
  <c r="C277" i="22" s="1"/>
  <c r="C195" i="22"/>
  <c r="C270" i="22" s="1"/>
  <c r="F208" i="22"/>
  <c r="F283" i="22" s="1"/>
  <c r="F308" i="22" s="1"/>
  <c r="F358" i="22" s="1"/>
  <c r="G200" i="22"/>
  <c r="G275" i="22" s="1"/>
  <c r="G300" i="22" s="1"/>
  <c r="G350" i="22" s="1"/>
  <c r="G193" i="22"/>
  <c r="G268" i="22" s="1"/>
  <c r="G293" i="22" s="1"/>
  <c r="G343" i="22" s="1"/>
  <c r="G205" i="22"/>
  <c r="G280" i="22" s="1"/>
  <c r="G305" i="22" s="1"/>
  <c r="G355" i="22" s="1"/>
  <c r="F199" i="22"/>
  <c r="F274" i="22" s="1"/>
  <c r="F299" i="22" s="1"/>
  <c r="F349" i="22" s="1"/>
  <c r="F211" i="22"/>
  <c r="F286" i="22" s="1"/>
  <c r="F311" i="22" s="1"/>
  <c r="F361" i="22" s="1"/>
  <c r="F204" i="22"/>
  <c r="F279" i="22" s="1"/>
  <c r="F304" i="22" s="1"/>
  <c r="F354" i="22" s="1"/>
  <c r="E198" i="22"/>
  <c r="E273" i="22" s="1"/>
  <c r="E298" i="22" s="1"/>
  <c r="E348" i="22" s="1"/>
  <c r="D211" i="22"/>
  <c r="D286" i="22" s="1"/>
  <c r="D311" i="22" s="1"/>
  <c r="D361" i="22" s="1"/>
  <c r="G201" i="22"/>
  <c r="G276" i="22" s="1"/>
  <c r="G301" i="22" s="1"/>
  <c r="G351" i="22" s="1"/>
  <c r="C194" i="22"/>
  <c r="C269" i="22" s="1"/>
  <c r="G206" i="22"/>
  <c r="G281" i="22" s="1"/>
  <c r="G306" i="22" s="1"/>
  <c r="G356" i="22" s="1"/>
  <c r="G199" i="22"/>
  <c r="G274" i="22" s="1"/>
  <c r="G299" i="22" s="1"/>
  <c r="G349" i="22" s="1"/>
  <c r="F212" i="22"/>
  <c r="F287" i="22" s="1"/>
  <c r="F312" i="22" s="1"/>
  <c r="F362" i="22" s="1"/>
  <c r="F205" i="22"/>
  <c r="F280" i="22" s="1"/>
  <c r="F305" i="22" s="1"/>
  <c r="F355" i="22" s="1"/>
  <c r="G197" i="22"/>
  <c r="G272" i="22" s="1"/>
  <c r="G297" i="22" s="1"/>
  <c r="G347" i="22" s="1"/>
  <c r="F210" i="22"/>
  <c r="F285" i="22" s="1"/>
  <c r="F310" i="22" s="1"/>
  <c r="F360" i="22" s="1"/>
  <c r="D188" i="24"/>
  <c r="AM26" i="49" s="1"/>
  <c r="F199" i="19"/>
  <c r="F274" i="19" s="1"/>
  <c r="F299" i="19" s="1"/>
  <c r="F349" i="19" s="1"/>
  <c r="F211" i="19"/>
  <c r="F286" i="19" s="1"/>
  <c r="F311" i="19" s="1"/>
  <c r="F361" i="19" s="1"/>
  <c r="C205" i="19"/>
  <c r="C280" i="19" s="1"/>
  <c r="C305" i="19" s="1"/>
  <c r="C355" i="19" s="1"/>
  <c r="G196" i="19"/>
  <c r="G271" i="19" s="1"/>
  <c r="G296" i="19" s="1"/>
  <c r="G346" i="19" s="1"/>
  <c r="D207" i="19"/>
  <c r="D282" i="19" s="1"/>
  <c r="D307" i="19" s="1"/>
  <c r="D357" i="19" s="1"/>
  <c r="C199" i="19"/>
  <c r="C274" i="19" s="1"/>
  <c r="C299" i="19" s="1"/>
  <c r="C349" i="19" s="1"/>
  <c r="C211" i="19"/>
  <c r="C286" i="19" s="1"/>
  <c r="C311" i="19" s="1"/>
  <c r="C361" i="19" s="1"/>
  <c r="D205" i="19"/>
  <c r="D280" i="19" s="1"/>
  <c r="D305" i="19" s="1"/>
  <c r="D355" i="19" s="1"/>
  <c r="E199" i="19"/>
  <c r="E274" i="19" s="1"/>
  <c r="E299" i="19" s="1"/>
  <c r="E349" i="19" s="1"/>
  <c r="E194" i="19"/>
  <c r="E269" i="19" s="1"/>
  <c r="E294" i="19" s="1"/>
  <c r="E344" i="19" s="1"/>
  <c r="F209" i="19"/>
  <c r="F284" i="19" s="1"/>
  <c r="F309" i="19" s="1"/>
  <c r="F359" i="19" s="1"/>
  <c r="C203" i="19"/>
  <c r="C278" i="19" s="1"/>
  <c r="C303" i="19" s="1"/>
  <c r="C353" i="19" s="1"/>
  <c r="F195" i="19"/>
  <c r="F270" i="19" s="1"/>
  <c r="F295" i="19" s="1"/>
  <c r="F345" i="19" s="1"/>
  <c r="E208" i="19"/>
  <c r="E283" i="19" s="1"/>
  <c r="E308" i="19" s="1"/>
  <c r="E358" i="19" s="1"/>
  <c r="D200" i="19"/>
  <c r="D275" i="19" s="1"/>
  <c r="D300" i="19" s="1"/>
  <c r="D350" i="19" s="1"/>
  <c r="D212" i="19"/>
  <c r="D287" i="19" s="1"/>
  <c r="D312" i="19" s="1"/>
  <c r="D362" i="19" s="1"/>
  <c r="D203" i="19"/>
  <c r="D278" i="19" s="1"/>
  <c r="D303" i="19" s="1"/>
  <c r="D353" i="19" s="1"/>
  <c r="C195" i="19"/>
  <c r="C270" i="19" s="1"/>
  <c r="C295" i="19" s="1"/>
  <c r="C345" i="19" s="1"/>
  <c r="C207" i="19"/>
  <c r="C282" i="19" s="1"/>
  <c r="C307" i="19" s="1"/>
  <c r="C357" i="19" s="1"/>
  <c r="E200" i="19"/>
  <c r="E275" i="19" s="1"/>
  <c r="E300" i="19" s="1"/>
  <c r="E350" i="19" s="1"/>
  <c r="G193" i="19"/>
  <c r="G268" i="19" s="1"/>
  <c r="G293" i="19" s="1"/>
  <c r="G343" i="19" s="1"/>
  <c r="D204" i="19"/>
  <c r="D279" i="19" s="1"/>
  <c r="D304" i="19" s="1"/>
  <c r="D354" i="19" s="1"/>
  <c r="C200" i="19"/>
  <c r="C275" i="19" s="1"/>
  <c r="C300" i="19" s="1"/>
  <c r="C350" i="19" s="1"/>
  <c r="D194" i="19"/>
  <c r="D269" i="19" s="1"/>
  <c r="D294" i="19" s="1"/>
  <c r="D344" i="19" s="1"/>
  <c r="C193" i="41"/>
  <c r="C268" i="41" s="1"/>
  <c r="E207" i="41"/>
  <c r="E282" i="41" s="1"/>
  <c r="E307" i="41" s="1"/>
  <c r="E357" i="41" s="1"/>
  <c r="D199" i="41"/>
  <c r="D274" i="41" s="1"/>
  <c r="D299" i="41" s="1"/>
  <c r="D349" i="41" s="1"/>
  <c r="G208" i="41"/>
  <c r="G283" i="41" s="1"/>
  <c r="G308" i="41" s="1"/>
  <c r="G358" i="41" s="1"/>
  <c r="D198" i="41"/>
  <c r="D273" i="41" s="1"/>
  <c r="D298" i="41" s="1"/>
  <c r="D348" i="41" s="1"/>
  <c r="D206" i="41"/>
  <c r="D281" i="41" s="1"/>
  <c r="D306" i="41" s="1"/>
  <c r="D356" i="41" s="1"/>
  <c r="E196" i="41"/>
  <c r="E271" i="41" s="1"/>
  <c r="E296" i="41" s="1"/>
  <c r="E346" i="41" s="1"/>
  <c r="F207" i="41"/>
  <c r="F282" i="41" s="1"/>
  <c r="F307" i="41" s="1"/>
  <c r="F357" i="41" s="1"/>
  <c r="G193" i="41"/>
  <c r="G268" i="41" s="1"/>
  <c r="D212" i="41"/>
  <c r="D287" i="41" s="1"/>
  <c r="D312" i="41" s="1"/>
  <c r="D362" i="41" s="1"/>
  <c r="D203" i="41"/>
  <c r="D278" i="41" s="1"/>
  <c r="D202" i="41"/>
  <c r="D277" i="41" s="1"/>
  <c r="D302" i="41" s="1"/>
  <c r="D352" i="41" s="1"/>
  <c r="C194" i="41"/>
  <c r="C269" i="41" s="1"/>
  <c r="C201" i="41"/>
  <c r="F199" i="41"/>
  <c r="F274" i="41" s="1"/>
  <c r="F299" i="41" s="1"/>
  <c r="F349" i="41" s="1"/>
  <c r="C205" i="41"/>
  <c r="C280" i="41" s="1"/>
  <c r="D205" i="41"/>
  <c r="D280" i="41" s="1"/>
  <c r="D305" i="41" s="1"/>
  <c r="D355" i="41" s="1"/>
  <c r="E199" i="41"/>
  <c r="E274" i="41" s="1"/>
  <c r="E299" i="41" s="1"/>
  <c r="E349" i="41" s="1"/>
  <c r="E197" i="41"/>
  <c r="E272" i="41" s="1"/>
  <c r="E297" i="41" s="1"/>
  <c r="E347" i="41" s="1"/>
  <c r="F210" i="41"/>
  <c r="F285" i="41" s="1"/>
  <c r="F310" i="41" s="1"/>
  <c r="F360" i="41" s="1"/>
  <c r="F196" i="41"/>
  <c r="F271" i="41" s="1"/>
  <c r="F296" i="41" s="1"/>
  <c r="F346" i="41" s="1"/>
  <c r="E195" i="41"/>
  <c r="E270" i="41" s="1"/>
  <c r="E295" i="41" s="1"/>
  <c r="E345" i="41" s="1"/>
  <c r="D208" i="41"/>
  <c r="D283" i="41" s="1"/>
  <c r="D308" i="41" s="1"/>
  <c r="D358" i="41" s="1"/>
  <c r="G195" i="41"/>
  <c r="G270" i="41" s="1"/>
  <c r="G295" i="41" s="1"/>
  <c r="G345" i="41" s="1"/>
  <c r="F195" i="41"/>
  <c r="F270" i="41" s="1"/>
  <c r="F295" i="41" s="1"/>
  <c r="F345" i="41" s="1"/>
  <c r="C202" i="41"/>
  <c r="C277" i="41" s="1"/>
  <c r="G205" i="41"/>
  <c r="G280" i="41" s="1"/>
  <c r="G305" i="41" s="1"/>
  <c r="G355" i="41" s="1"/>
  <c r="C196" i="41"/>
  <c r="C271" i="41" s="1"/>
  <c r="C296" i="41" s="1"/>
  <c r="D207" i="41"/>
  <c r="D282" i="41" s="1"/>
  <c r="D307" i="41" s="1"/>
  <c r="D357" i="41" s="1"/>
  <c r="C195" i="41"/>
  <c r="C270" i="41" s="1"/>
  <c r="E209" i="41"/>
  <c r="E284" i="41" s="1"/>
  <c r="E309" i="41" s="1"/>
  <c r="E359" i="41" s="1"/>
  <c r="C198" i="41"/>
  <c r="C273" i="41" s="1"/>
  <c r="C298" i="41" s="1"/>
  <c r="D209" i="41"/>
  <c r="D284" i="41" s="1"/>
  <c r="D309" i="41" s="1"/>
  <c r="D359" i="41" s="1"/>
  <c r="C197" i="41"/>
  <c r="C272" i="41" s="1"/>
  <c r="C297" i="41" s="1"/>
  <c r="C347" i="41" s="1"/>
  <c r="D195" i="41"/>
  <c r="D270" i="41" s="1"/>
  <c r="D295" i="41" s="1"/>
  <c r="D345" i="41" s="1"/>
  <c r="G204" i="41"/>
  <c r="G279" i="41" s="1"/>
  <c r="G304" i="41" s="1"/>
  <c r="G354" i="41" s="1"/>
  <c r="E205" i="41"/>
  <c r="E280" i="41" s="1"/>
  <c r="E305" i="41" s="1"/>
  <c r="E355" i="41" s="1"/>
  <c r="F211" i="41"/>
  <c r="F286" i="41" s="1"/>
  <c r="F311" i="41" s="1"/>
  <c r="F361" i="41" s="1"/>
  <c r="E193" i="41"/>
  <c r="E268" i="41" s="1"/>
  <c r="G202" i="41"/>
  <c r="G277" i="41" s="1"/>
  <c r="G302" i="41" s="1"/>
  <c r="G352" i="41" s="1"/>
  <c r="G196" i="41"/>
  <c r="G271" i="41" s="1"/>
  <c r="G296" i="41" s="1"/>
  <c r="G346" i="41" s="1"/>
  <c r="E208" i="41"/>
  <c r="E283" i="41" s="1"/>
  <c r="E308" i="41" s="1"/>
  <c r="E358" i="41" s="1"/>
  <c r="D211" i="41"/>
  <c r="D286" i="41" s="1"/>
  <c r="D311" i="41" s="1"/>
  <c r="D361" i="41" s="1"/>
  <c r="C199" i="41"/>
  <c r="C274" i="41" s="1"/>
  <c r="F197" i="41"/>
  <c r="F272" i="41" s="1"/>
  <c r="F297" i="41" s="1"/>
  <c r="F347" i="41" s="1"/>
  <c r="G199" i="41"/>
  <c r="G274" i="41" s="1"/>
  <c r="G299" i="41" s="1"/>
  <c r="G349" i="41" s="1"/>
  <c r="F198" i="41"/>
  <c r="F273" i="41" s="1"/>
  <c r="F298" i="41" s="1"/>
  <c r="F348" i="41" s="1"/>
  <c r="E211" i="41"/>
  <c r="E286" i="41" s="1"/>
  <c r="E311" i="41" s="1"/>
  <c r="E361" i="41" s="1"/>
  <c r="F200" i="41"/>
  <c r="F275" i="41" s="1"/>
  <c r="F300" i="41" s="1"/>
  <c r="F350" i="41" s="1"/>
  <c r="D197" i="41"/>
  <c r="D272" i="41" s="1"/>
  <c r="D297" i="41" s="1"/>
  <c r="D347" i="41" s="1"/>
  <c r="G209" i="33"/>
  <c r="G284" i="33" s="1"/>
  <c r="G309" i="33" s="1"/>
  <c r="G359" i="33" s="1"/>
  <c r="G211" i="33"/>
  <c r="G286" i="33" s="1"/>
  <c r="G311" i="33" s="1"/>
  <c r="G361" i="33" s="1"/>
  <c r="E210" i="33"/>
  <c r="E285" i="33" s="1"/>
  <c r="E310" i="33" s="1"/>
  <c r="E360" i="33" s="1"/>
  <c r="G212" i="33"/>
  <c r="G287" i="33" s="1"/>
  <c r="G312" i="33" s="1"/>
  <c r="G362" i="33" s="1"/>
  <c r="G201" i="33"/>
  <c r="G276" i="33" s="1"/>
  <c r="G301" i="33" s="1"/>
  <c r="G351" i="33" s="1"/>
  <c r="G202" i="33"/>
  <c r="G277" i="33" s="1"/>
  <c r="G302" i="33" s="1"/>
  <c r="G352" i="33" s="1"/>
  <c r="C205" i="33"/>
  <c r="C280" i="33" s="1"/>
  <c r="E197" i="33"/>
  <c r="E272" i="33" s="1"/>
  <c r="E297" i="33" s="1"/>
  <c r="E347" i="33" s="1"/>
  <c r="E212" i="33"/>
  <c r="E287" i="33" s="1"/>
  <c r="E312" i="33" s="1"/>
  <c r="E362" i="33" s="1"/>
  <c r="E200" i="33"/>
  <c r="E275" i="33" s="1"/>
  <c r="E300" i="33" s="1"/>
  <c r="E350" i="33" s="1"/>
  <c r="E195" i="33"/>
  <c r="E270" i="33" s="1"/>
  <c r="E295" i="33" s="1"/>
  <c r="E345" i="33" s="1"/>
  <c r="F203" i="33"/>
  <c r="F278" i="33" s="1"/>
  <c r="F303" i="33" s="1"/>
  <c r="F353" i="33" s="1"/>
  <c r="F204" i="33"/>
  <c r="F279" i="33" s="1"/>
  <c r="F304" i="33" s="1"/>
  <c r="F354" i="33" s="1"/>
  <c r="C200" i="33"/>
  <c r="C275" i="33" s="1"/>
  <c r="G205" i="33"/>
  <c r="G280" i="33" s="1"/>
  <c r="G305" i="33" s="1"/>
  <c r="G355" i="33" s="1"/>
  <c r="E209" i="33"/>
  <c r="E284" i="33" s="1"/>
  <c r="E309" i="33" s="1"/>
  <c r="E359" i="33" s="1"/>
  <c r="E198" i="33"/>
  <c r="E273" i="33" s="1"/>
  <c r="E298" i="33" s="1"/>
  <c r="E348" i="33" s="1"/>
  <c r="G204" i="33"/>
  <c r="G279" i="33" s="1"/>
  <c r="G304" i="33" s="1"/>
  <c r="G354" i="33" s="1"/>
  <c r="G193" i="33"/>
  <c r="G268" i="33" s="1"/>
  <c r="G293" i="33" s="1"/>
  <c r="G343" i="33" s="1"/>
  <c r="C206" i="33"/>
  <c r="C281" i="33" s="1"/>
  <c r="C306" i="33" s="1"/>
  <c r="C356" i="33" s="1"/>
  <c r="G210" i="33"/>
  <c r="G285" i="33" s="1"/>
  <c r="G310" i="33" s="1"/>
  <c r="G360" i="33" s="1"/>
  <c r="F196" i="33"/>
  <c r="F271" i="33" s="1"/>
  <c r="F296" i="33" s="1"/>
  <c r="F346" i="33" s="1"/>
  <c r="E208" i="33"/>
  <c r="E283" i="33" s="1"/>
  <c r="E308" i="33" s="1"/>
  <c r="E358" i="33" s="1"/>
  <c r="D211" i="33"/>
  <c r="D286" i="33" s="1"/>
  <c r="D311" i="33" s="1"/>
  <c r="D361" i="33" s="1"/>
  <c r="F194" i="33"/>
  <c r="F269" i="33" s="1"/>
  <c r="F294" i="33" s="1"/>
  <c r="F344" i="33" s="1"/>
  <c r="F199" i="33"/>
  <c r="F274" i="33" s="1"/>
  <c r="F299" i="33" s="1"/>
  <c r="F349" i="33" s="1"/>
  <c r="G203" i="33"/>
  <c r="G278" i="33" s="1"/>
  <c r="G303" i="33" s="1"/>
  <c r="G353" i="33" s="1"/>
  <c r="D203" i="32"/>
  <c r="D278" i="32" s="1"/>
  <c r="D303" i="32" s="1"/>
  <c r="D353" i="32" s="1"/>
  <c r="G211" i="32"/>
  <c r="G286" i="32" s="1"/>
  <c r="G311" i="32" s="1"/>
  <c r="G361" i="32" s="1"/>
  <c r="E210" i="32"/>
  <c r="E285" i="32" s="1"/>
  <c r="E310" i="32" s="1"/>
  <c r="E360" i="32" s="1"/>
  <c r="D206" i="32"/>
  <c r="D281" i="32" s="1"/>
  <c r="D306" i="32" s="1"/>
  <c r="D356" i="32" s="1"/>
  <c r="C195" i="32"/>
  <c r="C270" i="32" s="1"/>
  <c r="D201" i="32"/>
  <c r="D276" i="32" s="1"/>
  <c r="D301" i="32" s="1"/>
  <c r="D351" i="32" s="1"/>
  <c r="C209" i="32"/>
  <c r="C284" i="32" s="1"/>
  <c r="C309" i="32" s="1"/>
  <c r="C359" i="32" s="1"/>
  <c r="G193" i="32"/>
  <c r="G268" i="32" s="1"/>
  <c r="G293" i="32" s="1"/>
  <c r="G343" i="32" s="1"/>
  <c r="G207" i="32"/>
  <c r="G282" i="32" s="1"/>
  <c r="G307" i="32" s="1"/>
  <c r="G357" i="32" s="1"/>
  <c r="F211" i="32"/>
  <c r="F286" i="32" s="1"/>
  <c r="F311" i="32" s="1"/>
  <c r="F361" i="32" s="1"/>
  <c r="E200" i="32"/>
  <c r="E275" i="32" s="1"/>
  <c r="E300" i="32" s="1"/>
  <c r="E350" i="32" s="1"/>
  <c r="F206" i="32"/>
  <c r="F281" i="32" s="1"/>
  <c r="F306" i="32" s="1"/>
  <c r="F356" i="32" s="1"/>
  <c r="G197" i="32"/>
  <c r="G272" i="32" s="1"/>
  <c r="G297" i="32" s="1"/>
  <c r="G347" i="32" s="1"/>
  <c r="F193" i="32"/>
  <c r="F268" i="32" s="1"/>
  <c r="F293" i="32" s="1"/>
  <c r="F343" i="32" s="1"/>
  <c r="F200" i="32"/>
  <c r="F275" i="32" s="1"/>
  <c r="F300" i="32" s="1"/>
  <c r="F350" i="32" s="1"/>
  <c r="G194" i="32"/>
  <c r="G269" i="32" s="1"/>
  <c r="G294" i="32" s="1"/>
  <c r="G344" i="32" s="1"/>
  <c r="E195" i="32"/>
  <c r="E270" i="32" s="1"/>
  <c r="E295" i="32" s="1"/>
  <c r="E345" i="32" s="1"/>
  <c r="G199" i="32"/>
  <c r="G274" i="32" s="1"/>
  <c r="G299" i="32" s="1"/>
  <c r="G349" i="32" s="1"/>
  <c r="E203" i="32"/>
  <c r="E278" i="32" s="1"/>
  <c r="E303" i="32" s="1"/>
  <c r="E353" i="32" s="1"/>
  <c r="D207" i="32"/>
  <c r="D282" i="32" s="1"/>
  <c r="D307" i="32" s="1"/>
  <c r="D357" i="32" s="1"/>
  <c r="C206" i="32"/>
  <c r="C281" i="32" s="1"/>
  <c r="G212" i="32"/>
  <c r="G287" i="32" s="1"/>
  <c r="G312" i="32" s="1"/>
  <c r="G362" i="32" s="1"/>
  <c r="C210" i="32"/>
  <c r="C285" i="32" s="1"/>
  <c r="G209" i="32"/>
  <c r="G284" i="32" s="1"/>
  <c r="G309" i="32" s="1"/>
  <c r="G359" i="32" s="1"/>
  <c r="C193" i="32"/>
  <c r="C268" i="32" s="1"/>
  <c r="G204" i="32"/>
  <c r="G279" i="32" s="1"/>
  <c r="G304" i="32" s="1"/>
  <c r="G354" i="32" s="1"/>
  <c r="F197" i="32"/>
  <c r="F272" i="32" s="1"/>
  <c r="F297" i="32" s="1"/>
  <c r="F347" i="32" s="1"/>
  <c r="D202" i="32"/>
  <c r="D277" i="32" s="1"/>
  <c r="D302" i="32" s="1"/>
  <c r="D352" i="32" s="1"/>
  <c r="F212" i="32"/>
  <c r="F287" i="32" s="1"/>
  <c r="F312" i="32" s="1"/>
  <c r="F362" i="32" s="1"/>
  <c r="F196" i="32"/>
  <c r="F271" i="32" s="1"/>
  <c r="F296" i="32" s="1"/>
  <c r="E204" i="32"/>
  <c r="E279" i="32" s="1"/>
  <c r="E304" i="32" s="1"/>
  <c r="E354" i="32" s="1"/>
  <c r="F210" i="32"/>
  <c r="F285" i="32" s="1"/>
  <c r="F310" i="32" s="1"/>
  <c r="F360" i="32" s="1"/>
  <c r="C197" i="32"/>
  <c r="C272" i="32" s="1"/>
  <c r="C200" i="32"/>
  <c r="C275" i="32" s="1"/>
  <c r="C300" i="32" s="1"/>
  <c r="C350" i="32" s="1"/>
  <c r="D194" i="32"/>
  <c r="D269" i="32" s="1"/>
  <c r="D294" i="32" s="1"/>
  <c r="D344" i="32" s="1"/>
  <c r="F203" i="32"/>
  <c r="F278" i="32" s="1"/>
  <c r="F303" i="32" s="1"/>
  <c r="F353" i="32" s="1"/>
  <c r="D208" i="32"/>
  <c r="D283" i="32" s="1"/>
  <c r="D308" i="32" s="1"/>
  <c r="D358" i="32" s="1"/>
  <c r="E199" i="32"/>
  <c r="E274" i="32" s="1"/>
  <c r="E299" i="32" s="1"/>
  <c r="E349" i="32" s="1"/>
  <c r="D195" i="32"/>
  <c r="D270" i="32" s="1"/>
  <c r="D295" i="32" s="1"/>
  <c r="D345" i="32" s="1"/>
  <c r="E209" i="32"/>
  <c r="E284" i="32" s="1"/>
  <c r="E309" i="32" s="1"/>
  <c r="E359" i="32" s="1"/>
  <c r="E196" i="32"/>
  <c r="E271" i="32" s="1"/>
  <c r="E296" i="32" s="1"/>
  <c r="D200" i="32"/>
  <c r="D275" i="32" s="1"/>
  <c r="D300" i="32" s="1"/>
  <c r="D350" i="32" s="1"/>
  <c r="C211" i="32"/>
  <c r="C286" i="32" s="1"/>
  <c r="F195" i="32"/>
  <c r="F270" i="32" s="1"/>
  <c r="F295" i="32" s="1"/>
  <c r="F345" i="32" s="1"/>
  <c r="G203" i="32"/>
  <c r="G278" i="32" s="1"/>
  <c r="G303" i="32" s="1"/>
  <c r="G353" i="32" s="1"/>
  <c r="E193" i="32"/>
  <c r="E268" i="32" s="1"/>
  <c r="E293" i="32" s="1"/>
  <c r="E343" i="32" s="1"/>
  <c r="E207" i="32"/>
  <c r="E282" i="32" s="1"/>
  <c r="E307" i="32" s="1"/>
  <c r="E357" i="32" s="1"/>
  <c r="G195" i="32"/>
  <c r="G270" i="32" s="1"/>
  <c r="G295" i="32" s="1"/>
  <c r="G345" i="32" s="1"/>
  <c r="E211" i="32"/>
  <c r="E286" i="32" s="1"/>
  <c r="E311" i="32" s="1"/>
  <c r="E361" i="32" s="1"/>
  <c r="F194" i="32"/>
  <c r="F269" i="32" s="1"/>
  <c r="F294" i="32" s="1"/>
  <c r="F344" i="32" s="1"/>
  <c r="C211" i="26"/>
  <c r="C286" i="26" s="1"/>
  <c r="G207" i="26"/>
  <c r="G282" i="26" s="1"/>
  <c r="G307" i="26" s="1"/>
  <c r="G357" i="26" s="1"/>
  <c r="D202" i="26"/>
  <c r="D277" i="26" s="1"/>
  <c r="D302" i="26" s="1"/>
  <c r="D352" i="26" s="1"/>
  <c r="F196" i="26"/>
  <c r="F271" i="26" s="1"/>
  <c r="F296" i="26" s="1"/>
  <c r="F346" i="26" s="1"/>
  <c r="E193" i="26"/>
  <c r="E268" i="26" s="1"/>
  <c r="E293" i="26" s="1"/>
  <c r="E343" i="26" s="1"/>
  <c r="G198" i="26"/>
  <c r="G273" i="26" s="1"/>
  <c r="G298" i="26" s="1"/>
  <c r="G348" i="26" s="1"/>
  <c r="C194" i="26"/>
  <c r="C269" i="26" s="1"/>
  <c r="C294" i="26" s="1"/>
  <c r="D204" i="26"/>
  <c r="D279" i="26" s="1"/>
  <c r="D304" i="26" s="1"/>
  <c r="D354" i="26" s="1"/>
  <c r="C193" i="26"/>
  <c r="C268" i="26" s="1"/>
  <c r="D210" i="26"/>
  <c r="D285" i="26" s="1"/>
  <c r="D310" i="26" s="1"/>
  <c r="D360" i="26" s="1"/>
  <c r="C207" i="26"/>
  <c r="C282" i="26" s="1"/>
  <c r="C307" i="26" s="1"/>
  <c r="C357" i="26" s="1"/>
  <c r="G199" i="26"/>
  <c r="G274" i="26" s="1"/>
  <c r="G299" i="26" s="1"/>
  <c r="G349" i="26" s="1"/>
  <c r="G195" i="26"/>
  <c r="G270" i="26" s="1"/>
  <c r="G295" i="26" s="1"/>
  <c r="G345" i="26" s="1"/>
  <c r="C210" i="26"/>
  <c r="C285" i="26" s="1"/>
  <c r="C198" i="26"/>
  <c r="C273" i="26" s="1"/>
  <c r="C298" i="26" s="1"/>
  <c r="D208" i="26"/>
  <c r="D283" i="26" s="1"/>
  <c r="D308" i="26" s="1"/>
  <c r="D358" i="26" s="1"/>
  <c r="E203" i="26"/>
  <c r="E278" i="26" s="1"/>
  <c r="E303" i="26" s="1"/>
  <c r="E353" i="26" s="1"/>
  <c r="D211" i="26"/>
  <c r="D286" i="26" s="1"/>
  <c r="D311" i="26" s="1"/>
  <c r="D361" i="26" s="1"/>
  <c r="D199" i="26"/>
  <c r="D274" i="26" s="1"/>
  <c r="D299" i="26" s="1"/>
  <c r="D349" i="26" s="1"/>
  <c r="D206" i="26"/>
  <c r="D281" i="26" s="1"/>
  <c r="D306" i="26" s="1"/>
  <c r="D356" i="26" s="1"/>
  <c r="F200" i="26"/>
  <c r="F275" i="26" s="1"/>
  <c r="F300" i="26" s="1"/>
  <c r="F350" i="26" s="1"/>
  <c r="F203" i="26"/>
  <c r="F278" i="26" s="1"/>
  <c r="F303" i="26" s="1"/>
  <c r="F353" i="26" s="1"/>
  <c r="C205" i="26"/>
  <c r="C212" i="26"/>
  <c r="C287" i="26" s="1"/>
  <c r="G200" i="26"/>
  <c r="G275" i="26" s="1"/>
  <c r="G300" i="26" s="1"/>
  <c r="G350" i="26" s="1"/>
  <c r="G211" i="26"/>
  <c r="G286" i="26" s="1"/>
  <c r="G311" i="26" s="1"/>
  <c r="G361" i="26" s="1"/>
  <c r="D209" i="26"/>
  <c r="D284" i="26" s="1"/>
  <c r="D309" i="26" s="1"/>
  <c r="D359" i="26" s="1"/>
  <c r="C206" i="26"/>
  <c r="C281" i="26" s="1"/>
  <c r="C306" i="26" s="1"/>
  <c r="D193" i="26"/>
  <c r="D268" i="26" s="1"/>
  <c r="D293" i="26" s="1"/>
  <c r="D343" i="26" s="1"/>
  <c r="G209" i="26"/>
  <c r="G284" i="26" s="1"/>
  <c r="G309" i="26" s="1"/>
  <c r="G359" i="26" s="1"/>
  <c r="E199" i="26"/>
  <c r="E274" i="26" s="1"/>
  <c r="E299" i="26" s="1"/>
  <c r="E349" i="26" s="1"/>
  <c r="F194" i="26"/>
  <c r="F269" i="26" s="1"/>
  <c r="F294" i="26" s="1"/>
  <c r="F344" i="26" s="1"/>
  <c r="E206" i="26"/>
  <c r="E281" i="26" s="1"/>
  <c r="E306" i="26" s="1"/>
  <c r="E356" i="26" s="1"/>
  <c r="F197" i="26"/>
  <c r="F272" i="26" s="1"/>
  <c r="F297" i="26" s="1"/>
  <c r="F347" i="26" s="1"/>
  <c r="C208" i="26"/>
  <c r="C283" i="26" s="1"/>
  <c r="C308" i="26" s="1"/>
  <c r="F193" i="26"/>
  <c r="F268" i="26" s="1"/>
  <c r="E201" i="26"/>
  <c r="E276" i="26" s="1"/>
  <c r="E301" i="26" s="1"/>
  <c r="E351" i="26" s="1"/>
  <c r="E204" i="26"/>
  <c r="E279" i="26" s="1"/>
  <c r="E304" i="26" s="1"/>
  <c r="E354" i="26" s="1"/>
  <c r="E207" i="26"/>
  <c r="E282" i="26" s="1"/>
  <c r="E307" i="26" s="1"/>
  <c r="E357" i="26" s="1"/>
  <c r="G212" i="26"/>
  <c r="G287" i="26" s="1"/>
  <c r="G312" i="26" s="1"/>
  <c r="G362" i="26" s="1"/>
  <c r="F201" i="26"/>
  <c r="F276" i="26" s="1"/>
  <c r="F301" i="26" s="1"/>
  <c r="F351" i="26" s="1"/>
  <c r="F212" i="26"/>
  <c r="F287" i="26" s="1"/>
  <c r="F312" i="26" s="1"/>
  <c r="F362" i="26" s="1"/>
  <c r="G210" i="26"/>
  <c r="G285" i="26" s="1"/>
  <c r="G310" i="26" s="1"/>
  <c r="G360" i="26" s="1"/>
  <c r="G206" i="26"/>
  <c r="G281" i="26" s="1"/>
  <c r="G306" i="26" s="1"/>
  <c r="G356" i="26" s="1"/>
  <c r="E196" i="26"/>
  <c r="E271" i="26" s="1"/>
  <c r="E296" i="26" s="1"/>
  <c r="F210" i="26"/>
  <c r="F285" i="26" s="1"/>
  <c r="F310" i="26" s="1"/>
  <c r="F360" i="26" s="1"/>
  <c r="D200" i="26"/>
  <c r="D275" i="26" s="1"/>
  <c r="C197" i="26"/>
  <c r="D207" i="26"/>
  <c r="D282" i="26" s="1"/>
  <c r="D307" i="26" s="1"/>
  <c r="D357" i="26" s="1"/>
  <c r="E202" i="26"/>
  <c r="E277" i="26" s="1"/>
  <c r="E302" i="26" s="1"/>
  <c r="E352" i="26" s="1"/>
  <c r="E188" i="27"/>
  <c r="AN27" i="49" s="1"/>
  <c r="H179" i="10"/>
  <c r="H238" i="37"/>
  <c r="H201" i="44"/>
  <c r="AJ38" i="49"/>
  <c r="H191" i="44"/>
  <c r="H177" i="44"/>
  <c r="H183" i="44"/>
  <c r="H176" i="44"/>
  <c r="H170" i="44"/>
  <c r="H173" i="44"/>
  <c r="H184" i="44"/>
  <c r="H178" i="44"/>
  <c r="H199" i="44"/>
  <c r="F188" i="28"/>
  <c r="AO28" i="49" s="1"/>
  <c r="H195" i="44"/>
  <c r="H194" i="44"/>
  <c r="H192" i="44"/>
  <c r="H113" i="44"/>
  <c r="E160" i="44" s="1"/>
  <c r="O11" i="49"/>
  <c r="O17" i="49"/>
  <c r="O42" i="49"/>
  <c r="O9" i="49"/>
  <c r="O13" i="49"/>
  <c r="O24" i="49"/>
  <c r="O28" i="49"/>
  <c r="O32" i="49"/>
  <c r="O30" i="49"/>
  <c r="O29" i="49"/>
  <c r="O37" i="49"/>
  <c r="O18" i="49"/>
  <c r="F47" i="49"/>
  <c r="E47" i="49"/>
  <c r="D47" i="49"/>
  <c r="C47" i="49"/>
  <c r="D351" i="34"/>
  <c r="H125" i="44"/>
  <c r="F188" i="32"/>
  <c r="AO32" i="49" s="1"/>
  <c r="AC40" i="49"/>
  <c r="H193" i="44"/>
  <c r="H203" i="44"/>
  <c r="F188" i="10"/>
  <c r="AO9" i="49" s="1"/>
  <c r="D188" i="10"/>
  <c r="AM9" i="49" s="1"/>
  <c r="F188" i="27"/>
  <c r="AO27" i="49" s="1"/>
  <c r="H172" i="44"/>
  <c r="H166" i="44"/>
  <c r="H200" i="44"/>
  <c r="H165" i="44"/>
  <c r="H170" i="9"/>
  <c r="H175" i="10"/>
  <c r="H180" i="44"/>
  <c r="H179" i="44"/>
  <c r="H206" i="44"/>
  <c r="H198" i="44"/>
  <c r="D188" i="41"/>
  <c r="AM42" i="49" s="1"/>
  <c r="F188" i="41"/>
  <c r="AO42" i="49" s="1"/>
  <c r="G188" i="31"/>
  <c r="AP31" i="49" s="1"/>
  <c r="AJ31" i="49"/>
  <c r="K43" i="49"/>
  <c r="F208" i="19"/>
  <c r="F283" i="19" s="1"/>
  <c r="F308" i="19" s="1"/>
  <c r="F358" i="19" s="1"/>
  <c r="G211" i="19"/>
  <c r="G286" i="19" s="1"/>
  <c r="G311" i="19" s="1"/>
  <c r="G361" i="19" s="1"/>
  <c r="D198" i="19"/>
  <c r="D273" i="19" s="1"/>
  <c r="D298" i="19" s="1"/>
  <c r="D348" i="19" s="1"/>
  <c r="C204" i="19"/>
  <c r="D208" i="19"/>
  <c r="E195" i="19"/>
  <c r="F203" i="19"/>
  <c r="F278" i="19" s="1"/>
  <c r="F303" i="19" s="1"/>
  <c r="F353" i="19" s="1"/>
  <c r="E209" i="19"/>
  <c r="E284" i="19" s="1"/>
  <c r="E309" i="19" s="1"/>
  <c r="E359" i="19" s="1"/>
  <c r="E197" i="19"/>
  <c r="E272" i="19" s="1"/>
  <c r="E297" i="19" s="1"/>
  <c r="E347" i="19" s="1"/>
  <c r="F205" i="19"/>
  <c r="F280" i="19" s="1"/>
  <c r="F305" i="19" s="1"/>
  <c r="F355" i="19" s="1"/>
  <c r="D195" i="19"/>
  <c r="D270" i="19" s="1"/>
  <c r="D295" i="19" s="1"/>
  <c r="D345" i="19" s="1"/>
  <c r="E203" i="19"/>
  <c r="G210" i="19"/>
  <c r="G285" i="19" s="1"/>
  <c r="G310" i="19" s="1"/>
  <c r="G360" i="19" s="1"/>
  <c r="G198" i="19"/>
  <c r="G273" i="19" s="1"/>
  <c r="G298" i="19" s="1"/>
  <c r="G348" i="19" s="1"/>
  <c r="D206" i="19"/>
  <c r="D281" i="19" s="1"/>
  <c r="D306" i="19" s="1"/>
  <c r="D356" i="19" s="1"/>
  <c r="G212" i="19"/>
  <c r="G287" i="19" s="1"/>
  <c r="G312" i="19" s="1"/>
  <c r="G362" i="19" s="1"/>
  <c r="E198" i="19"/>
  <c r="E273" i="19" s="1"/>
  <c r="E298" i="19" s="1"/>
  <c r="E348" i="19" s="1"/>
  <c r="F202" i="19"/>
  <c r="F277" i="19" s="1"/>
  <c r="F302" i="19" s="1"/>
  <c r="F352" i="19" s="1"/>
  <c r="F207" i="19"/>
  <c r="F282" i="19" s="1"/>
  <c r="F307" i="19" s="1"/>
  <c r="F357" i="19" s="1"/>
  <c r="C194" i="19"/>
  <c r="D202" i="19"/>
  <c r="D277" i="19" s="1"/>
  <c r="D302" i="19" s="1"/>
  <c r="D352" i="19" s="1"/>
  <c r="E210" i="19"/>
  <c r="E285" i="19" s="1"/>
  <c r="E310" i="19" s="1"/>
  <c r="E360" i="19" s="1"/>
  <c r="D199" i="19"/>
  <c r="E207" i="19"/>
  <c r="F194" i="19"/>
  <c r="F269" i="19" s="1"/>
  <c r="F294" i="19" s="1"/>
  <c r="F344" i="19" s="1"/>
  <c r="G202" i="19"/>
  <c r="G277" i="19" s="1"/>
  <c r="G302" i="19" s="1"/>
  <c r="G352" i="19" s="1"/>
  <c r="D211" i="19"/>
  <c r="D286" i="19" s="1"/>
  <c r="D311" i="19" s="1"/>
  <c r="D361" i="19" s="1"/>
  <c r="C201" i="19"/>
  <c r="E196" i="19"/>
  <c r="E271" i="19" s="1"/>
  <c r="E296" i="19" s="1"/>
  <c r="E346" i="19" s="1"/>
  <c r="C212" i="19"/>
  <c r="C287" i="19" s="1"/>
  <c r="C312" i="19" s="1"/>
  <c r="C362" i="19" s="1"/>
  <c r="C209" i="19"/>
  <c r="E204" i="19"/>
  <c r="E279" i="19" s="1"/>
  <c r="E304" i="19" s="1"/>
  <c r="E354" i="19" s="1"/>
  <c r="F200" i="19"/>
  <c r="F275" i="19" s="1"/>
  <c r="F300" i="19" s="1"/>
  <c r="F350" i="19" s="1"/>
  <c r="G209" i="19"/>
  <c r="G284" i="19" s="1"/>
  <c r="G309" i="19" s="1"/>
  <c r="G359" i="19" s="1"/>
  <c r="C202" i="19"/>
  <c r="G195" i="19"/>
  <c r="F193" i="19"/>
  <c r="F268" i="19" s="1"/>
  <c r="D209" i="19"/>
  <c r="D284" i="19" s="1"/>
  <c r="D309" i="19" s="1"/>
  <c r="D359" i="19" s="1"/>
  <c r="G203" i="19"/>
  <c r="G278" i="19" s="1"/>
  <c r="G303" i="19" s="1"/>
  <c r="G353" i="19" s="1"/>
  <c r="C196" i="19"/>
  <c r="C210" i="19"/>
  <c r="F204" i="19"/>
  <c r="F279" i="19" s="1"/>
  <c r="F304" i="19" s="1"/>
  <c r="F354" i="19" s="1"/>
  <c r="G200" i="19"/>
  <c r="G275" i="19" s="1"/>
  <c r="G300" i="19" s="1"/>
  <c r="G350" i="19" s="1"/>
  <c r="D196" i="19"/>
  <c r="D271" i="19" s="1"/>
  <c r="D296" i="19" s="1"/>
  <c r="D346" i="19" s="1"/>
  <c r="D193" i="19"/>
  <c r="D268" i="19" s="1"/>
  <c r="D293" i="19" s="1"/>
  <c r="D343" i="19" s="1"/>
  <c r="E206" i="19"/>
  <c r="E281" i="19" s="1"/>
  <c r="E306" i="19" s="1"/>
  <c r="E356" i="19" s="1"/>
  <c r="C197" i="19"/>
  <c r="G207" i="19"/>
  <c r="G282" i="19" s="1"/>
  <c r="G307" i="19" s="1"/>
  <c r="G357" i="19" s="1"/>
  <c r="G204" i="19"/>
  <c r="G279" i="19" s="1"/>
  <c r="G304" i="19" s="1"/>
  <c r="G354" i="19" s="1"/>
  <c r="G201" i="19"/>
  <c r="G276" i="19" s="1"/>
  <c r="G301" i="19" s="1"/>
  <c r="G351" i="19" s="1"/>
  <c r="D197" i="19"/>
  <c r="D272" i="19" s="1"/>
  <c r="D297" i="19" s="1"/>
  <c r="D347" i="19" s="1"/>
  <c r="F188" i="24"/>
  <c r="AO26" i="49" s="1"/>
  <c r="E188" i="24"/>
  <c r="AN26" i="49" s="1"/>
  <c r="F209" i="44"/>
  <c r="H205" i="44"/>
  <c r="D188" i="33"/>
  <c r="AM34" i="49" s="1"/>
  <c r="F188" i="33"/>
  <c r="AO34" i="49" s="1"/>
  <c r="H124" i="44"/>
  <c r="G188" i="10"/>
  <c r="AP9" i="49" s="1"/>
  <c r="E207" i="21"/>
  <c r="E282" i="21" s="1"/>
  <c r="E307" i="21" s="1"/>
  <c r="E357" i="21" s="1"/>
  <c r="F211" i="21"/>
  <c r="F286" i="21" s="1"/>
  <c r="F311" i="21" s="1"/>
  <c r="F361" i="21" s="1"/>
  <c r="G200" i="21"/>
  <c r="G275" i="21" s="1"/>
  <c r="G300" i="21" s="1"/>
  <c r="G350" i="21" s="1"/>
  <c r="F212" i="21"/>
  <c r="F287" i="21" s="1"/>
  <c r="F312" i="21" s="1"/>
  <c r="F362" i="21" s="1"/>
  <c r="C206" i="21"/>
  <c r="C281" i="21" s="1"/>
  <c r="G209" i="21"/>
  <c r="G284" i="21" s="1"/>
  <c r="G309" i="21" s="1"/>
  <c r="G359" i="21" s="1"/>
  <c r="F194" i="21"/>
  <c r="F269" i="21" s="1"/>
  <c r="F294" i="21" s="1"/>
  <c r="F344" i="21" s="1"/>
  <c r="D194" i="21"/>
  <c r="D269" i="21" s="1"/>
  <c r="D294" i="21" s="1"/>
  <c r="D344" i="21" s="1"/>
  <c r="D203" i="21"/>
  <c r="D278" i="21" s="1"/>
  <c r="D303" i="21" s="1"/>
  <c r="D353" i="21" s="1"/>
  <c r="G201" i="21"/>
  <c r="G276" i="21" s="1"/>
  <c r="G301" i="21" s="1"/>
  <c r="G351" i="21" s="1"/>
  <c r="G195" i="21"/>
  <c r="G270" i="21" s="1"/>
  <c r="G295" i="21" s="1"/>
  <c r="G345" i="21" s="1"/>
  <c r="C205" i="21"/>
  <c r="C280" i="21" s="1"/>
  <c r="C305" i="21" s="1"/>
  <c r="C355" i="21" s="1"/>
  <c r="F203" i="21"/>
  <c r="F278" i="21" s="1"/>
  <c r="F303" i="21" s="1"/>
  <c r="F353" i="21" s="1"/>
  <c r="F204" i="21"/>
  <c r="F279" i="21" s="1"/>
  <c r="F304" i="21" s="1"/>
  <c r="F354" i="21" s="1"/>
  <c r="C199" i="21"/>
  <c r="C274" i="21" s="1"/>
  <c r="E200" i="21"/>
  <c r="E275" i="21" s="1"/>
  <c r="E300" i="21" s="1"/>
  <c r="E350" i="21" s="1"/>
  <c r="E201" i="21"/>
  <c r="E276" i="21" s="1"/>
  <c r="E301" i="21" s="1"/>
  <c r="E351" i="21" s="1"/>
  <c r="F196" i="21"/>
  <c r="F271" i="21" s="1"/>
  <c r="F296" i="21" s="1"/>
  <c r="F346" i="21" s="1"/>
  <c r="C207" i="21"/>
  <c r="E204" i="21"/>
  <c r="E279" i="21" s="1"/>
  <c r="E304" i="21" s="1"/>
  <c r="E354" i="21" s="1"/>
  <c r="G212" i="21"/>
  <c r="G287" i="21" s="1"/>
  <c r="G312" i="21" s="1"/>
  <c r="G362" i="21" s="1"/>
  <c r="C195" i="21"/>
  <c r="E205" i="21"/>
  <c r="E280" i="21" s="1"/>
  <c r="E305" i="21" s="1"/>
  <c r="E355" i="21" s="1"/>
  <c r="D199" i="21"/>
  <c r="D274" i="21" s="1"/>
  <c r="D299" i="21" s="1"/>
  <c r="D349" i="21" s="1"/>
  <c r="E209" i="21"/>
  <c r="E284" i="21" s="1"/>
  <c r="E309" i="21" s="1"/>
  <c r="E359" i="21" s="1"/>
  <c r="E196" i="21"/>
  <c r="E271" i="21" s="1"/>
  <c r="E296" i="21" s="1"/>
  <c r="E346" i="21" s="1"/>
  <c r="D196" i="21"/>
  <c r="D271" i="21" s="1"/>
  <c r="D296" i="21" s="1"/>
  <c r="D346" i="21" s="1"/>
  <c r="F202" i="21"/>
  <c r="F277" i="21" s="1"/>
  <c r="F302" i="21" s="1"/>
  <c r="F352" i="21" s="1"/>
  <c r="E206" i="21"/>
  <c r="E281" i="21" s="1"/>
  <c r="E306" i="21" s="1"/>
  <c r="E356" i="21" s="1"/>
  <c r="D208" i="21"/>
  <c r="D283" i="21" s="1"/>
  <c r="D308" i="21" s="1"/>
  <c r="D358" i="21" s="1"/>
  <c r="G205" i="21"/>
  <c r="G280" i="21" s="1"/>
  <c r="G305" i="21" s="1"/>
  <c r="G355" i="21" s="1"/>
  <c r="D198" i="21"/>
  <c r="D273" i="21" s="1"/>
  <c r="D298" i="21" s="1"/>
  <c r="D348" i="21" s="1"/>
  <c r="E195" i="21"/>
  <c r="E270" i="21" s="1"/>
  <c r="E295" i="21" s="1"/>
  <c r="E345" i="21" s="1"/>
  <c r="G206" i="21"/>
  <c r="G281" i="21" s="1"/>
  <c r="G306" i="21" s="1"/>
  <c r="G356" i="21" s="1"/>
  <c r="D209" i="21"/>
  <c r="D284" i="21" s="1"/>
  <c r="D309" i="21" s="1"/>
  <c r="D359" i="21" s="1"/>
  <c r="E211" i="21"/>
  <c r="E286" i="21" s="1"/>
  <c r="E311" i="21" s="1"/>
  <c r="E361" i="21" s="1"/>
  <c r="E210" i="21"/>
  <c r="E285" i="21" s="1"/>
  <c r="E310" i="21" s="1"/>
  <c r="E360" i="21" s="1"/>
  <c r="G199" i="21"/>
  <c r="G274" i="21" s="1"/>
  <c r="G299" i="21" s="1"/>
  <c r="G349" i="21" s="1"/>
  <c r="D211" i="21"/>
  <c r="D286" i="21" s="1"/>
  <c r="D311" i="21" s="1"/>
  <c r="D361" i="21" s="1"/>
  <c r="G203" i="21"/>
  <c r="G278" i="21" s="1"/>
  <c r="G303" i="21" s="1"/>
  <c r="G353" i="21" s="1"/>
  <c r="D201" i="21"/>
  <c r="D276" i="21" s="1"/>
  <c r="D301" i="21" s="1"/>
  <c r="D351" i="21" s="1"/>
  <c r="F205" i="21"/>
  <c r="F280" i="21" s="1"/>
  <c r="F305" i="21" s="1"/>
  <c r="F355" i="21" s="1"/>
  <c r="C209" i="21"/>
  <c r="C284" i="21" s="1"/>
  <c r="C309" i="21" s="1"/>
  <c r="C359" i="21" s="1"/>
  <c r="F209" i="21"/>
  <c r="F284" i="21" s="1"/>
  <c r="F309" i="21" s="1"/>
  <c r="F359" i="21" s="1"/>
  <c r="D210" i="21"/>
  <c r="D285" i="21" s="1"/>
  <c r="D310" i="21" s="1"/>
  <c r="D360" i="21" s="1"/>
  <c r="C212" i="21"/>
  <c r="C193" i="21"/>
  <c r="C268" i="21" s="1"/>
  <c r="E193" i="21"/>
  <c r="E268" i="21" s="1"/>
  <c r="G211" i="21"/>
  <c r="G286" i="21" s="1"/>
  <c r="G311" i="21" s="1"/>
  <c r="G361" i="21" s="1"/>
  <c r="F196" i="34"/>
  <c r="F271" i="34" s="1"/>
  <c r="F296" i="34" s="1"/>
  <c r="C203" i="34"/>
  <c r="C278" i="34" s="1"/>
  <c r="C303" i="34" s="1"/>
  <c r="C353" i="34" s="1"/>
  <c r="F204" i="34"/>
  <c r="F279" i="34" s="1"/>
  <c r="F304" i="34" s="1"/>
  <c r="F354" i="34" s="1"/>
  <c r="C207" i="34"/>
  <c r="C282" i="34" s="1"/>
  <c r="F208" i="34"/>
  <c r="F283" i="34" s="1"/>
  <c r="F308" i="34" s="1"/>
  <c r="F358" i="34" s="1"/>
  <c r="F193" i="34"/>
  <c r="F268" i="34" s="1"/>
  <c r="C196" i="34"/>
  <c r="D199" i="34"/>
  <c r="D274" i="34" s="1"/>
  <c r="D299" i="34" s="1"/>
  <c r="C193" i="34"/>
  <c r="C268" i="34" s="1"/>
  <c r="F202" i="34"/>
  <c r="F277" i="34" s="1"/>
  <c r="F302" i="34" s="1"/>
  <c r="F352" i="34" s="1"/>
  <c r="G209" i="34"/>
  <c r="G284" i="34" s="1"/>
  <c r="G309" i="34" s="1"/>
  <c r="G359" i="34" s="1"/>
  <c r="G194" i="34"/>
  <c r="G269" i="34" s="1"/>
  <c r="G294" i="34" s="1"/>
  <c r="G344" i="34" s="1"/>
  <c r="C202" i="34"/>
  <c r="C277" i="34" s="1"/>
  <c r="G210" i="34"/>
  <c r="G285" i="34" s="1"/>
  <c r="G310" i="34" s="1"/>
  <c r="G360" i="34" s="1"/>
  <c r="D194" i="34"/>
  <c r="D269" i="34" s="1"/>
  <c r="D294" i="34" s="1"/>
  <c r="E201" i="34"/>
  <c r="E276" i="34" s="1"/>
  <c r="E301" i="34" s="1"/>
  <c r="E351" i="34" s="1"/>
  <c r="G211" i="34"/>
  <c r="G286" i="34" s="1"/>
  <c r="G311" i="34" s="1"/>
  <c r="G361" i="34" s="1"/>
  <c r="G200" i="34"/>
  <c r="G275" i="34" s="1"/>
  <c r="G300" i="34" s="1"/>
  <c r="G208" i="34"/>
  <c r="G283" i="34" s="1"/>
  <c r="G308" i="34" s="1"/>
  <c r="C212" i="34"/>
  <c r="C287" i="34" s="1"/>
  <c r="C312" i="34" s="1"/>
  <c r="C362" i="34" s="1"/>
  <c r="F194" i="34"/>
  <c r="F269" i="34" s="1"/>
  <c r="F294" i="34" s="1"/>
  <c r="E199" i="34"/>
  <c r="E274" i="34" s="1"/>
  <c r="E299" i="34" s="1"/>
  <c r="G205" i="34"/>
  <c r="G280" i="34" s="1"/>
  <c r="G305" i="34" s="1"/>
  <c r="G355" i="34" s="1"/>
  <c r="D193" i="34"/>
  <c r="D268" i="34" s="1"/>
  <c r="C206" i="34"/>
  <c r="C281" i="34" s="1"/>
  <c r="G195" i="34"/>
  <c r="G270" i="34" s="1"/>
  <c r="G295" i="34" s="1"/>
  <c r="G345" i="34" s="1"/>
  <c r="D210" i="34"/>
  <c r="D285" i="34" s="1"/>
  <c r="D310" i="34" s="1"/>
  <c r="G196" i="34"/>
  <c r="G271" i="34" s="1"/>
  <c r="G296" i="34" s="1"/>
  <c r="G346" i="34" s="1"/>
  <c r="E202" i="34"/>
  <c r="E277" i="34" s="1"/>
  <c r="E302" i="34" s="1"/>
  <c r="E352" i="34" s="1"/>
  <c r="G204" i="34"/>
  <c r="G279" i="34" s="1"/>
  <c r="G304" i="34" s="1"/>
  <c r="G354" i="34" s="1"/>
  <c r="E206" i="34"/>
  <c r="E281" i="34" s="1"/>
  <c r="E306" i="34" s="1"/>
  <c r="C197" i="34"/>
  <c r="C272" i="34" s="1"/>
  <c r="C201" i="34"/>
  <c r="E203" i="34"/>
  <c r="E278" i="34" s="1"/>
  <c r="E303" i="34" s="1"/>
  <c r="E353" i="34" s="1"/>
  <c r="F210" i="34"/>
  <c r="F285" i="34" s="1"/>
  <c r="F310" i="34" s="1"/>
  <c r="F360" i="34" s="1"/>
  <c r="C194" i="34"/>
  <c r="C269" i="34" s="1"/>
  <c r="D197" i="34"/>
  <c r="D272" i="34" s="1"/>
  <c r="D297" i="34" s="1"/>
  <c r="D347" i="34" s="1"/>
  <c r="E204" i="34"/>
  <c r="E279" i="34" s="1"/>
  <c r="E304" i="34" s="1"/>
  <c r="E354" i="34" s="1"/>
  <c r="C210" i="34"/>
  <c r="C285" i="34" s="1"/>
  <c r="E193" i="34"/>
  <c r="E268" i="34" s="1"/>
  <c r="F200" i="34"/>
  <c r="F275" i="34" s="1"/>
  <c r="F300" i="34" s="1"/>
  <c r="F350" i="34" s="1"/>
  <c r="C211" i="34"/>
  <c r="C286" i="34" s="1"/>
  <c r="C208" i="34"/>
  <c r="D211" i="34"/>
  <c r="D286" i="34" s="1"/>
  <c r="D311" i="34" s="1"/>
  <c r="E195" i="34"/>
  <c r="E270" i="34" s="1"/>
  <c r="E295" i="34" s="1"/>
  <c r="F206" i="34"/>
  <c r="F281" i="34" s="1"/>
  <c r="F306" i="34" s="1"/>
  <c r="C198" i="34"/>
  <c r="E200" i="34"/>
  <c r="E275" i="34" s="1"/>
  <c r="E300" i="34" s="1"/>
  <c r="E350" i="34" s="1"/>
  <c r="G206" i="34"/>
  <c r="G281" i="34" s="1"/>
  <c r="G306" i="34" s="1"/>
  <c r="G356" i="34" s="1"/>
  <c r="E199" i="25"/>
  <c r="E274" i="25" s="1"/>
  <c r="E299" i="25" s="1"/>
  <c r="E349" i="25" s="1"/>
  <c r="E205" i="25"/>
  <c r="E280" i="25" s="1"/>
  <c r="E305" i="25" s="1"/>
  <c r="E355" i="25" s="1"/>
  <c r="C210" i="25"/>
  <c r="F195" i="25"/>
  <c r="F270" i="25" s="1"/>
  <c r="F295" i="25" s="1"/>
  <c r="F345" i="25" s="1"/>
  <c r="F197" i="25"/>
  <c r="F272" i="25" s="1"/>
  <c r="F297" i="25" s="1"/>
  <c r="F347" i="25" s="1"/>
  <c r="E206" i="25"/>
  <c r="E281" i="25" s="1"/>
  <c r="E306" i="25" s="1"/>
  <c r="E356" i="25" s="1"/>
  <c r="D204" i="25"/>
  <c r="D279" i="25" s="1"/>
  <c r="D304" i="25" s="1"/>
  <c r="D354" i="25" s="1"/>
  <c r="G203" i="25"/>
  <c r="G278" i="25" s="1"/>
  <c r="G303" i="25" s="1"/>
  <c r="G353" i="25" s="1"/>
  <c r="F207" i="25"/>
  <c r="F282" i="25" s="1"/>
  <c r="F307" i="25" s="1"/>
  <c r="F357" i="25" s="1"/>
  <c r="G194" i="25"/>
  <c r="G269" i="25" s="1"/>
  <c r="G294" i="25" s="1"/>
  <c r="G344" i="25" s="1"/>
  <c r="F205" i="25"/>
  <c r="F280" i="25" s="1"/>
  <c r="F305" i="25" s="1"/>
  <c r="F355" i="25" s="1"/>
  <c r="E198" i="25"/>
  <c r="E273" i="25" s="1"/>
  <c r="E298" i="25" s="1"/>
  <c r="E348" i="25" s="1"/>
  <c r="F206" i="25"/>
  <c r="F281" i="25" s="1"/>
  <c r="F306" i="25" s="1"/>
  <c r="F356" i="25" s="1"/>
  <c r="C197" i="25"/>
  <c r="C272" i="25" s="1"/>
  <c r="D205" i="25"/>
  <c r="D280" i="25" s="1"/>
  <c r="D305" i="25" s="1"/>
  <c r="D355" i="25" s="1"/>
  <c r="C194" i="25"/>
  <c r="C269" i="25" s="1"/>
  <c r="G200" i="25"/>
  <c r="G275" i="25" s="1"/>
  <c r="G300" i="25" s="1"/>
  <c r="G350" i="25" s="1"/>
  <c r="G199" i="25"/>
  <c r="G274" i="25" s="1"/>
  <c r="G299" i="25" s="1"/>
  <c r="G349" i="25" s="1"/>
  <c r="D200" i="25"/>
  <c r="D275" i="25" s="1"/>
  <c r="D300" i="25" s="1"/>
  <c r="D350" i="25" s="1"/>
  <c r="D212" i="25"/>
  <c r="D287" i="25" s="1"/>
  <c r="D312" i="25" s="1"/>
  <c r="D362" i="25" s="1"/>
  <c r="E212" i="25"/>
  <c r="E287" i="25" s="1"/>
  <c r="E312" i="25" s="1"/>
  <c r="E362" i="25" s="1"/>
  <c r="F199" i="25"/>
  <c r="F274" i="25" s="1"/>
  <c r="F299" i="25" s="1"/>
  <c r="F349" i="25" s="1"/>
  <c r="C195" i="25"/>
  <c r="C270" i="25" s="1"/>
  <c r="E197" i="25"/>
  <c r="E272" i="25" s="1"/>
  <c r="E297" i="25" s="1"/>
  <c r="E347" i="25" s="1"/>
  <c r="G196" i="25"/>
  <c r="G271" i="25" s="1"/>
  <c r="G296" i="25" s="1"/>
  <c r="G346" i="25" s="1"/>
  <c r="C205" i="25"/>
  <c r="C280" i="25" s="1"/>
  <c r="C199" i="25"/>
  <c r="C274" i="25" s="1"/>
  <c r="G206" i="25"/>
  <c r="G281" i="25" s="1"/>
  <c r="G306" i="25" s="1"/>
  <c r="G356" i="25" s="1"/>
  <c r="G207" i="25"/>
  <c r="G282" i="25" s="1"/>
  <c r="G307" i="25" s="1"/>
  <c r="G357" i="25" s="1"/>
  <c r="C204" i="25"/>
  <c r="C279" i="25" s="1"/>
  <c r="D195" i="25"/>
  <c r="D270" i="25" s="1"/>
  <c r="D295" i="25" s="1"/>
  <c r="D345" i="25" s="1"/>
  <c r="F198" i="25"/>
  <c r="F273" i="25" s="1"/>
  <c r="F298" i="25" s="1"/>
  <c r="F348" i="25" s="1"/>
  <c r="E207" i="25"/>
  <c r="E282" i="25" s="1"/>
  <c r="E307" i="25" s="1"/>
  <c r="E357" i="25" s="1"/>
  <c r="G197" i="25"/>
  <c r="G272" i="25" s="1"/>
  <c r="G297" i="25" s="1"/>
  <c r="G347" i="25" s="1"/>
  <c r="E204" i="25"/>
  <c r="E279" i="25" s="1"/>
  <c r="E304" i="25" s="1"/>
  <c r="E354" i="25" s="1"/>
  <c r="C211" i="25"/>
  <c r="C286" i="25" s="1"/>
  <c r="D199" i="25"/>
  <c r="D274" i="25" s="1"/>
  <c r="D299" i="25" s="1"/>
  <c r="D349" i="25" s="1"/>
  <c r="G212" i="25"/>
  <c r="G287" i="25" s="1"/>
  <c r="G312" i="25" s="1"/>
  <c r="G362" i="25" s="1"/>
  <c r="C209" i="25"/>
  <c r="C284" i="25" s="1"/>
  <c r="C309" i="25" s="1"/>
  <c r="C359" i="25" s="1"/>
  <c r="F194" i="25"/>
  <c r="F269" i="25" s="1"/>
  <c r="F294" i="25" s="1"/>
  <c r="F344" i="25" s="1"/>
  <c r="C202" i="25"/>
  <c r="C277" i="25" s="1"/>
  <c r="E201" i="25"/>
  <c r="E276" i="25" s="1"/>
  <c r="E301" i="25" s="1"/>
  <c r="E351" i="25" s="1"/>
  <c r="E194" i="25"/>
  <c r="E269" i="25" s="1"/>
  <c r="E294" i="25" s="1"/>
  <c r="E344" i="25" s="1"/>
  <c r="F193" i="25"/>
  <c r="F202" i="25"/>
  <c r="F277" i="25" s="1"/>
  <c r="F302" i="25" s="1"/>
  <c r="F352" i="25" s="1"/>
  <c r="C207" i="25"/>
  <c r="C282" i="25" s="1"/>
  <c r="C307" i="25" s="1"/>
  <c r="C357" i="25" s="1"/>
  <c r="D209" i="25"/>
  <c r="D284" i="25" s="1"/>
  <c r="D309" i="25" s="1"/>
  <c r="D359" i="25" s="1"/>
  <c r="E196" i="25"/>
  <c r="E271" i="25" s="1"/>
  <c r="E296" i="25" s="1"/>
  <c r="E346" i="25" s="1"/>
  <c r="G208" i="25"/>
  <c r="G283" i="25" s="1"/>
  <c r="G308" i="25" s="1"/>
  <c r="G358" i="25" s="1"/>
  <c r="C188" i="10"/>
  <c r="H263" i="31"/>
  <c r="E188" i="6"/>
  <c r="AN7" i="49" s="1"/>
  <c r="H238" i="39"/>
  <c r="D188" i="37"/>
  <c r="AM38" i="49" s="1"/>
  <c r="H168" i="30"/>
  <c r="H169" i="22"/>
  <c r="E188" i="22"/>
  <c r="AN22" i="49" s="1"/>
  <c r="F188" i="22"/>
  <c r="AO22" i="49" s="1"/>
  <c r="E188" i="14"/>
  <c r="AN12" i="49" s="1"/>
  <c r="G188" i="9"/>
  <c r="AP8" i="49" s="1"/>
  <c r="F188" i="9"/>
  <c r="AO8" i="49" s="1"/>
  <c r="D188" i="9"/>
  <c r="AM8" i="49" s="1"/>
  <c r="H169" i="33"/>
  <c r="H169" i="30"/>
  <c r="F188" i="31"/>
  <c r="AO31" i="49" s="1"/>
  <c r="H169" i="14"/>
  <c r="H196" i="44"/>
  <c r="H169" i="34"/>
  <c r="H168" i="10"/>
  <c r="H208" i="44"/>
  <c r="E185" i="44"/>
  <c r="H167" i="44"/>
  <c r="H202" i="44"/>
  <c r="H207" i="44"/>
  <c r="H171" i="44"/>
  <c r="H175" i="44"/>
  <c r="H204" i="44"/>
  <c r="AJ35" i="49"/>
  <c r="AL29" i="49"/>
  <c r="X39" i="49"/>
  <c r="AC39" i="49" s="1"/>
  <c r="H238" i="38"/>
  <c r="H168" i="37"/>
  <c r="C188" i="37"/>
  <c r="X31" i="49"/>
  <c r="AC31" i="49" s="1"/>
  <c r="H238" i="31"/>
  <c r="H168" i="25"/>
  <c r="C188" i="25"/>
  <c r="H168" i="40"/>
  <c r="C188" i="40"/>
  <c r="X24" i="49"/>
  <c r="AC24" i="49" s="1"/>
  <c r="H238" i="23"/>
  <c r="H168" i="17"/>
  <c r="C188" i="17"/>
  <c r="H188" i="17" s="1"/>
  <c r="H168" i="15"/>
  <c r="C188" i="15"/>
  <c r="AL13" i="49" s="1"/>
  <c r="E188" i="11"/>
  <c r="AN10" i="49" s="1"/>
  <c r="AA30" i="49"/>
  <c r="AA43" i="49" s="1"/>
  <c r="H238" i="30"/>
  <c r="AI30" i="49"/>
  <c r="H263" i="30"/>
  <c r="AL30" i="49"/>
  <c r="D188" i="6"/>
  <c r="AM7" i="49" s="1"/>
  <c r="H238" i="21"/>
  <c r="X21" i="49"/>
  <c r="AC21" i="49" s="1"/>
  <c r="H263" i="40"/>
  <c r="AE41" i="49"/>
  <c r="AJ41" i="49" s="1"/>
  <c r="H238" i="25"/>
  <c r="X20" i="49"/>
  <c r="AC20" i="49" s="1"/>
  <c r="AE27" i="49"/>
  <c r="AJ27" i="49" s="1"/>
  <c r="H263" i="27"/>
  <c r="Y14" i="49"/>
  <c r="Y43" i="49" s="1"/>
  <c r="H238" i="16"/>
  <c r="H263" i="10"/>
  <c r="AE9" i="49"/>
  <c r="AJ9" i="49" s="1"/>
  <c r="X7" i="49"/>
  <c r="AC7" i="49" s="1"/>
  <c r="H238" i="6"/>
  <c r="E202" i="30"/>
  <c r="E277" i="30" s="1"/>
  <c r="E302" i="30" s="1"/>
  <c r="E352" i="30" s="1"/>
  <c r="C195" i="30"/>
  <c r="G207" i="30"/>
  <c r="G282" i="30" s="1"/>
  <c r="G307" i="30" s="1"/>
  <c r="G357" i="30" s="1"/>
  <c r="F195" i="30"/>
  <c r="F270" i="30" s="1"/>
  <c r="F295" i="30" s="1"/>
  <c r="F345" i="30" s="1"/>
  <c r="C202" i="30"/>
  <c r="E208" i="30"/>
  <c r="E283" i="30" s="1"/>
  <c r="E308" i="30" s="1"/>
  <c r="E358" i="30" s="1"/>
  <c r="F194" i="30"/>
  <c r="F269" i="30" s="1"/>
  <c r="F294" i="30" s="1"/>
  <c r="F344" i="30" s="1"/>
  <c r="C201" i="30"/>
  <c r="E207" i="30"/>
  <c r="E282" i="30" s="1"/>
  <c r="E307" i="30" s="1"/>
  <c r="E357" i="30" s="1"/>
  <c r="D195" i="30"/>
  <c r="D270" i="30" s="1"/>
  <c r="D295" i="30" s="1"/>
  <c r="D345" i="30" s="1"/>
  <c r="D211" i="30"/>
  <c r="D286" i="30" s="1"/>
  <c r="D311" i="30" s="1"/>
  <c r="D361" i="30" s="1"/>
  <c r="D202" i="30"/>
  <c r="D277" i="30" s="1"/>
  <c r="D302" i="30" s="1"/>
  <c r="D352" i="30" s="1"/>
  <c r="F197" i="30"/>
  <c r="F272" i="30" s="1"/>
  <c r="F297" i="30" s="1"/>
  <c r="F347" i="30" s="1"/>
  <c r="E210" i="30"/>
  <c r="E285" i="30" s="1"/>
  <c r="E310" i="30" s="1"/>
  <c r="E360" i="30" s="1"/>
  <c r="C203" i="30"/>
  <c r="F212" i="30"/>
  <c r="F287" i="30" s="1"/>
  <c r="F312" i="30" s="1"/>
  <c r="F362" i="30" s="1"/>
  <c r="C198" i="30"/>
  <c r="E204" i="30"/>
  <c r="E279" i="30" s="1"/>
  <c r="E304" i="30" s="1"/>
  <c r="E354" i="30" s="1"/>
  <c r="G210" i="30"/>
  <c r="G285" i="30" s="1"/>
  <c r="G310" i="30" s="1"/>
  <c r="G360" i="30" s="1"/>
  <c r="C197" i="30"/>
  <c r="E203" i="30"/>
  <c r="E278" i="30" s="1"/>
  <c r="E303" i="30" s="1"/>
  <c r="E353" i="30" s="1"/>
  <c r="G209" i="30"/>
  <c r="G284" i="30" s="1"/>
  <c r="G309" i="30" s="1"/>
  <c r="G359" i="30" s="1"/>
  <c r="E198" i="30"/>
  <c r="E273" i="30" s="1"/>
  <c r="E298" i="30" s="1"/>
  <c r="E348" i="30" s="1"/>
  <c r="C208" i="30"/>
  <c r="E205" i="30"/>
  <c r="E280" i="30" s="1"/>
  <c r="E305" i="30" s="1"/>
  <c r="E355" i="30" s="1"/>
  <c r="F205" i="30"/>
  <c r="F280" i="30" s="1"/>
  <c r="F305" i="30" s="1"/>
  <c r="F355" i="30" s="1"/>
  <c r="D198" i="30"/>
  <c r="D273" i="30" s="1"/>
  <c r="D298" i="30" s="1"/>
  <c r="D348" i="30" s="1"/>
  <c r="D210" i="30"/>
  <c r="D285" i="30" s="1"/>
  <c r="D310" i="30" s="1"/>
  <c r="D360" i="30" s="1"/>
  <c r="D197" i="30"/>
  <c r="D272" i="30" s="1"/>
  <c r="D297" i="30" s="1"/>
  <c r="D347" i="30" s="1"/>
  <c r="F203" i="30"/>
  <c r="F278" i="30" s="1"/>
  <c r="F303" i="30" s="1"/>
  <c r="F353" i="30" s="1"/>
  <c r="C210" i="30"/>
  <c r="D196" i="30"/>
  <c r="D271" i="30" s="1"/>
  <c r="D296" i="30" s="1"/>
  <c r="D346" i="30" s="1"/>
  <c r="F202" i="30"/>
  <c r="F277" i="30" s="1"/>
  <c r="F302" i="30" s="1"/>
  <c r="F352" i="30" s="1"/>
  <c r="C209" i="30"/>
  <c r="F201" i="30"/>
  <c r="F276" i="30" s="1"/>
  <c r="F301" i="30" s="1"/>
  <c r="F351" i="30" s="1"/>
  <c r="G212" i="30"/>
  <c r="G287" i="30" s="1"/>
  <c r="G312" i="30" s="1"/>
  <c r="G362" i="30" s="1"/>
  <c r="G203" i="30"/>
  <c r="G278" i="30" s="1"/>
  <c r="G303" i="30" s="1"/>
  <c r="G353" i="30" s="1"/>
  <c r="G200" i="30"/>
  <c r="G275" i="30" s="1"/>
  <c r="G300" i="30" s="1"/>
  <c r="G350" i="30" s="1"/>
  <c r="E193" i="30"/>
  <c r="D206" i="30"/>
  <c r="D281" i="30" s="1"/>
  <c r="D306" i="30" s="1"/>
  <c r="D356" i="30" s="1"/>
  <c r="D193" i="30"/>
  <c r="F199" i="30"/>
  <c r="F274" i="30" s="1"/>
  <c r="F299" i="30" s="1"/>
  <c r="F349" i="30" s="1"/>
  <c r="C206" i="30"/>
  <c r="E212" i="30"/>
  <c r="E287" i="30" s="1"/>
  <c r="E312" i="30" s="1"/>
  <c r="E362" i="30" s="1"/>
  <c r="F198" i="30"/>
  <c r="F273" i="30" s="1"/>
  <c r="F298" i="30" s="1"/>
  <c r="F348" i="30" s="1"/>
  <c r="C205" i="30"/>
  <c r="E211" i="30"/>
  <c r="E286" i="30" s="1"/>
  <c r="E311" i="30" s="1"/>
  <c r="E361" i="30" s="1"/>
  <c r="C200" i="30"/>
  <c r="D194" i="30"/>
  <c r="D269" i="30" s="1"/>
  <c r="D294" i="30" s="1"/>
  <c r="D344" i="30" s="1"/>
  <c r="F208" i="30"/>
  <c r="F283" i="30" s="1"/>
  <c r="F308" i="30" s="1"/>
  <c r="F358" i="30" s="1"/>
  <c r="C196" i="30"/>
  <c r="G208" i="30"/>
  <c r="G283" i="30" s="1"/>
  <c r="G308" i="30" s="1"/>
  <c r="G358" i="30" s="1"/>
  <c r="E201" i="30"/>
  <c r="E276" i="30" s="1"/>
  <c r="E301" i="30" s="1"/>
  <c r="E351" i="30" s="1"/>
  <c r="G211" i="30"/>
  <c r="G286" i="30" s="1"/>
  <c r="G311" i="30" s="1"/>
  <c r="G361" i="30" s="1"/>
  <c r="G198" i="30"/>
  <c r="G273" i="30" s="1"/>
  <c r="G298" i="30" s="1"/>
  <c r="G348" i="30" s="1"/>
  <c r="D205" i="30"/>
  <c r="D280" i="30" s="1"/>
  <c r="D305" i="30" s="1"/>
  <c r="D355" i="30" s="1"/>
  <c r="F211" i="30"/>
  <c r="F286" i="30" s="1"/>
  <c r="F311" i="30" s="1"/>
  <c r="F361" i="30" s="1"/>
  <c r="G197" i="30"/>
  <c r="G272" i="30" s="1"/>
  <c r="G297" i="30" s="1"/>
  <c r="G347" i="30" s="1"/>
  <c r="D204" i="30"/>
  <c r="D279" i="30" s="1"/>
  <c r="D304" i="30" s="1"/>
  <c r="D354" i="30" s="1"/>
  <c r="F210" i="30"/>
  <c r="F285" i="30" s="1"/>
  <c r="F310" i="30" s="1"/>
  <c r="F360" i="30" s="1"/>
  <c r="D203" i="30"/>
  <c r="D278" i="30" s="1"/>
  <c r="D303" i="30" s="1"/>
  <c r="D353" i="30" s="1"/>
  <c r="G195" i="30"/>
  <c r="G270" i="30" s="1"/>
  <c r="G295" i="30" s="1"/>
  <c r="G345" i="30" s="1"/>
  <c r="C207" i="30"/>
  <c r="C204" i="30"/>
  <c r="F196" i="30"/>
  <c r="F271" i="30" s="1"/>
  <c r="F296" i="30" s="1"/>
  <c r="F346" i="30" s="1"/>
  <c r="E209" i="30"/>
  <c r="E284" i="30" s="1"/>
  <c r="E309" i="30" s="1"/>
  <c r="E359" i="30" s="1"/>
  <c r="G194" i="30"/>
  <c r="G269" i="30" s="1"/>
  <c r="G294" i="30" s="1"/>
  <c r="G344" i="30" s="1"/>
  <c r="D201" i="30"/>
  <c r="D276" i="30" s="1"/>
  <c r="D301" i="30" s="1"/>
  <c r="D351" i="30" s="1"/>
  <c r="F207" i="30"/>
  <c r="F282" i="30" s="1"/>
  <c r="F307" i="30" s="1"/>
  <c r="F357" i="30" s="1"/>
  <c r="G193" i="30"/>
  <c r="D200" i="30"/>
  <c r="D275" i="30" s="1"/>
  <c r="D300" i="30" s="1"/>
  <c r="D350" i="30" s="1"/>
  <c r="F206" i="30"/>
  <c r="F281" i="30" s="1"/>
  <c r="F306" i="30" s="1"/>
  <c r="F356" i="30" s="1"/>
  <c r="F193" i="30"/>
  <c r="G204" i="30"/>
  <c r="G279" i="30" s="1"/>
  <c r="G304" i="30" s="1"/>
  <c r="G354" i="30" s="1"/>
  <c r="E197" i="30"/>
  <c r="E272" i="30" s="1"/>
  <c r="E297" i="30" s="1"/>
  <c r="E347" i="30" s="1"/>
  <c r="D199" i="30"/>
  <c r="D274" i="30" s="1"/>
  <c r="D299" i="30" s="1"/>
  <c r="D349" i="30" s="1"/>
  <c r="C212" i="30"/>
  <c r="F204" i="30"/>
  <c r="F279" i="30" s="1"/>
  <c r="F304" i="30" s="1"/>
  <c r="F354" i="30" s="1"/>
  <c r="C194" i="30"/>
  <c r="E200" i="30"/>
  <c r="E275" i="30" s="1"/>
  <c r="E300" i="30" s="1"/>
  <c r="E350" i="30" s="1"/>
  <c r="G206" i="30"/>
  <c r="G281" i="30" s="1"/>
  <c r="G306" i="30" s="1"/>
  <c r="G356" i="30" s="1"/>
  <c r="C193" i="30"/>
  <c r="E199" i="30"/>
  <c r="E274" i="30" s="1"/>
  <c r="E299" i="30" s="1"/>
  <c r="E349" i="30" s="1"/>
  <c r="G205" i="30"/>
  <c r="G280" i="30" s="1"/>
  <c r="G305" i="30" s="1"/>
  <c r="G355" i="30" s="1"/>
  <c r="D212" i="30"/>
  <c r="D287" i="30" s="1"/>
  <c r="D312" i="30" s="1"/>
  <c r="D362" i="30" s="1"/>
  <c r="F209" i="30"/>
  <c r="F284" i="30" s="1"/>
  <c r="F309" i="30" s="1"/>
  <c r="F359" i="30" s="1"/>
  <c r="C199" i="30"/>
  <c r="E194" i="30"/>
  <c r="E269" i="30" s="1"/>
  <c r="E294" i="30" s="1"/>
  <c r="E344" i="30" s="1"/>
  <c r="D207" i="30"/>
  <c r="D282" i="30" s="1"/>
  <c r="D307" i="30" s="1"/>
  <c r="D357" i="30" s="1"/>
  <c r="G199" i="30"/>
  <c r="G274" i="30" s="1"/>
  <c r="G299" i="30" s="1"/>
  <c r="G349" i="30" s="1"/>
  <c r="C211" i="30"/>
  <c r="E196" i="30"/>
  <c r="E271" i="30" s="1"/>
  <c r="E296" i="30" s="1"/>
  <c r="E346" i="30" s="1"/>
  <c r="G202" i="30"/>
  <c r="G277" i="30" s="1"/>
  <c r="G302" i="30" s="1"/>
  <c r="G352" i="30" s="1"/>
  <c r="D209" i="30"/>
  <c r="D284" i="30" s="1"/>
  <c r="D309" i="30" s="1"/>
  <c r="D359" i="30" s="1"/>
  <c r="E195" i="30"/>
  <c r="E270" i="30" s="1"/>
  <c r="E295" i="30" s="1"/>
  <c r="E345" i="30" s="1"/>
  <c r="G201" i="30"/>
  <c r="G276" i="30" s="1"/>
  <c r="G301" i="30" s="1"/>
  <c r="G351" i="30" s="1"/>
  <c r="D208" i="30"/>
  <c r="D283" i="30" s="1"/>
  <c r="D308" i="30" s="1"/>
  <c r="D358" i="30" s="1"/>
  <c r="G196" i="30"/>
  <c r="G271" i="30" s="1"/>
  <c r="G296" i="30" s="1"/>
  <c r="G346" i="30" s="1"/>
  <c r="E206" i="30"/>
  <c r="E281" i="30" s="1"/>
  <c r="E306" i="30" s="1"/>
  <c r="E356" i="30" s="1"/>
  <c r="F200" i="30"/>
  <c r="F275" i="30" s="1"/>
  <c r="F300" i="30" s="1"/>
  <c r="F350" i="30" s="1"/>
  <c r="G193" i="29"/>
  <c r="C195" i="29"/>
  <c r="C270" i="29" s="1"/>
  <c r="C295" i="29" s="1"/>
  <c r="C210" i="29"/>
  <c r="E206" i="29"/>
  <c r="E281" i="29" s="1"/>
  <c r="E306" i="29" s="1"/>
  <c r="E356" i="29" s="1"/>
  <c r="D195" i="29"/>
  <c r="G198" i="29"/>
  <c r="G273" i="29" s="1"/>
  <c r="G298" i="29" s="1"/>
  <c r="G348" i="29" s="1"/>
  <c r="F206" i="29"/>
  <c r="F281" i="29" s="1"/>
  <c r="F306" i="29" s="1"/>
  <c r="F356" i="29" s="1"/>
  <c r="C211" i="29"/>
  <c r="G210" i="29"/>
  <c r="G285" i="29" s="1"/>
  <c r="G310" i="29" s="1"/>
  <c r="G360" i="29" s="1"/>
  <c r="E208" i="29"/>
  <c r="E283" i="29" s="1"/>
  <c r="E308" i="29" s="1"/>
  <c r="E358" i="29" s="1"/>
  <c r="C204" i="29"/>
  <c r="D212" i="29"/>
  <c r="D287" i="29" s="1"/>
  <c r="D312" i="29" s="1"/>
  <c r="D362" i="29" s="1"/>
  <c r="D210" i="29"/>
  <c r="D285" i="29" s="1"/>
  <c r="D310" i="29" s="1"/>
  <c r="D360" i="29" s="1"/>
  <c r="F193" i="29"/>
  <c r="G205" i="29"/>
  <c r="G280" i="29" s="1"/>
  <c r="G305" i="29" s="1"/>
  <c r="G355" i="29" s="1"/>
  <c r="C197" i="29"/>
  <c r="C194" i="29"/>
  <c r="C269" i="29" s="1"/>
  <c r="G204" i="29"/>
  <c r="G279" i="29" s="1"/>
  <c r="G304" i="29" s="1"/>
  <c r="G354" i="29" s="1"/>
  <c r="G207" i="29"/>
  <c r="G282" i="29" s="1"/>
  <c r="G307" i="29" s="1"/>
  <c r="G357" i="29" s="1"/>
  <c r="D202" i="29"/>
  <c r="D277" i="29" s="1"/>
  <c r="D302" i="29" s="1"/>
  <c r="D352" i="29" s="1"/>
  <c r="E193" i="29"/>
  <c r="G202" i="29"/>
  <c r="G277" i="29" s="1"/>
  <c r="G302" i="29" s="1"/>
  <c r="G352" i="29" s="1"/>
  <c r="E212" i="29"/>
  <c r="E287" i="29" s="1"/>
  <c r="E312" i="29" s="1"/>
  <c r="E362" i="29" s="1"/>
  <c r="E207" i="29"/>
  <c r="E282" i="29" s="1"/>
  <c r="E307" i="29" s="1"/>
  <c r="E357" i="29" s="1"/>
  <c r="D196" i="29"/>
  <c r="D271" i="29" s="1"/>
  <c r="D296" i="29" s="1"/>
  <c r="D346" i="29" s="1"/>
  <c r="F208" i="29"/>
  <c r="F283" i="29" s="1"/>
  <c r="F308" i="29" s="1"/>
  <c r="F358" i="29" s="1"/>
  <c r="F196" i="29"/>
  <c r="F271" i="29" s="1"/>
  <c r="F296" i="29" s="1"/>
  <c r="F346" i="29" s="1"/>
  <c r="F209" i="29"/>
  <c r="F284" i="29" s="1"/>
  <c r="F309" i="29" s="1"/>
  <c r="F359" i="29" s="1"/>
  <c r="F199" i="29"/>
  <c r="F274" i="29" s="1"/>
  <c r="F299" i="29" s="1"/>
  <c r="F349" i="29" s="1"/>
  <c r="F205" i="29"/>
  <c r="F280" i="29" s="1"/>
  <c r="F305" i="29" s="1"/>
  <c r="F355" i="29" s="1"/>
  <c r="E198" i="29"/>
  <c r="E273" i="29" s="1"/>
  <c r="E298" i="29" s="1"/>
  <c r="E348" i="29" s="1"/>
  <c r="E211" i="29"/>
  <c r="E286" i="29" s="1"/>
  <c r="E311" i="29" s="1"/>
  <c r="E361" i="29" s="1"/>
  <c r="E203" i="29"/>
  <c r="E278" i="29" s="1"/>
  <c r="E303" i="29" s="1"/>
  <c r="E353" i="29" s="1"/>
  <c r="D199" i="29"/>
  <c r="D274" i="29" s="1"/>
  <c r="D299" i="29" s="1"/>
  <c r="D349" i="29" s="1"/>
  <c r="G212" i="29"/>
  <c r="G287" i="29" s="1"/>
  <c r="G312" i="29" s="1"/>
  <c r="G362" i="29" s="1"/>
  <c r="E209" i="29"/>
  <c r="E284" i="29" s="1"/>
  <c r="E309" i="29" s="1"/>
  <c r="E359" i="29" s="1"/>
  <c r="C199" i="29"/>
  <c r="C200" i="29"/>
  <c r="G209" i="29"/>
  <c r="G284" i="29" s="1"/>
  <c r="G309" i="29" s="1"/>
  <c r="G359" i="29" s="1"/>
  <c r="E195" i="29"/>
  <c r="E270" i="29" s="1"/>
  <c r="E295" i="29" s="1"/>
  <c r="E345" i="29" s="1"/>
  <c r="D207" i="29"/>
  <c r="D282" i="29" s="1"/>
  <c r="D307" i="29" s="1"/>
  <c r="D357" i="29" s="1"/>
  <c r="G199" i="29"/>
  <c r="G274" i="29" s="1"/>
  <c r="G299" i="29" s="1"/>
  <c r="G349" i="29" s="1"/>
  <c r="D205" i="29"/>
  <c r="D280" i="29" s="1"/>
  <c r="D305" i="29" s="1"/>
  <c r="D355" i="29" s="1"/>
  <c r="C205" i="29"/>
  <c r="C207" i="29"/>
  <c r="F207" i="29"/>
  <c r="F282" i="29" s="1"/>
  <c r="F307" i="29" s="1"/>
  <c r="F357" i="29" s="1"/>
  <c r="F203" i="29"/>
  <c r="F278" i="29" s="1"/>
  <c r="F303" i="29" s="1"/>
  <c r="F353" i="29" s="1"/>
  <c r="F210" i="29"/>
  <c r="F285" i="29" s="1"/>
  <c r="F310" i="29" s="1"/>
  <c r="F360" i="29" s="1"/>
  <c r="G200" i="29"/>
  <c r="G275" i="29" s="1"/>
  <c r="G300" i="29" s="1"/>
  <c r="G350" i="29" s="1"/>
  <c r="F204" i="29"/>
  <c r="F279" i="29" s="1"/>
  <c r="F304" i="29" s="1"/>
  <c r="F354" i="29" s="1"/>
  <c r="G206" i="29"/>
  <c r="G281" i="29" s="1"/>
  <c r="G306" i="29" s="1"/>
  <c r="G356" i="29" s="1"/>
  <c r="F200" i="29"/>
  <c r="F275" i="29" s="1"/>
  <c r="F300" i="29" s="1"/>
  <c r="F350" i="29" s="1"/>
  <c r="D204" i="29"/>
  <c r="D279" i="29" s="1"/>
  <c r="D304" i="29" s="1"/>
  <c r="D354" i="29" s="1"/>
  <c r="E202" i="29"/>
  <c r="G197" i="29"/>
  <c r="G272" i="29" s="1"/>
  <c r="G297" i="29" s="1"/>
  <c r="G347" i="29" s="1"/>
  <c r="D201" i="29"/>
  <c r="D276" i="29" s="1"/>
  <c r="D301" i="29" s="1"/>
  <c r="D351" i="29" s="1"/>
  <c r="C202" i="29"/>
  <c r="C277" i="29" s="1"/>
  <c r="C302" i="29" s="1"/>
  <c r="C352" i="29" s="1"/>
  <c r="D208" i="29"/>
  <c r="D283" i="29" s="1"/>
  <c r="D308" i="29" s="1"/>
  <c r="D358" i="29" s="1"/>
  <c r="D200" i="29"/>
  <c r="D275" i="29" s="1"/>
  <c r="D300" i="29" s="1"/>
  <c r="D350" i="29" s="1"/>
  <c r="F194" i="29"/>
  <c r="F269" i="29" s="1"/>
  <c r="F294" i="29" s="1"/>
  <c r="F344" i="29" s="1"/>
  <c r="C198" i="29"/>
  <c r="D211" i="29"/>
  <c r="D286" i="29" s="1"/>
  <c r="D311" i="29" s="1"/>
  <c r="D361" i="29" s="1"/>
  <c r="E205" i="29"/>
  <c r="E280" i="29" s="1"/>
  <c r="E305" i="29" s="1"/>
  <c r="E355" i="29" s="1"/>
  <c r="D198" i="29"/>
  <c r="D273" i="29" s="1"/>
  <c r="D298" i="29" s="1"/>
  <c r="D348" i="29" s="1"/>
  <c r="D197" i="29"/>
  <c r="D272" i="29" s="1"/>
  <c r="D297" i="29" s="1"/>
  <c r="D347" i="29" s="1"/>
  <c r="C208" i="29"/>
  <c r="E210" i="29"/>
  <c r="E285" i="29" s="1"/>
  <c r="E310" i="29" s="1"/>
  <c r="E360" i="29" s="1"/>
  <c r="E199" i="29"/>
  <c r="E274" i="29" s="1"/>
  <c r="E299" i="29" s="1"/>
  <c r="E349" i="29" s="1"/>
  <c r="G208" i="29"/>
  <c r="G283" i="29" s="1"/>
  <c r="G308" i="29" s="1"/>
  <c r="G358" i="29" s="1"/>
  <c r="C203" i="29"/>
  <c r="C196" i="29"/>
  <c r="E204" i="29"/>
  <c r="E279" i="29" s="1"/>
  <c r="E304" i="29" s="1"/>
  <c r="E354" i="29" s="1"/>
  <c r="E194" i="29"/>
  <c r="E269" i="29" s="1"/>
  <c r="E294" i="29" s="1"/>
  <c r="E344" i="29" s="1"/>
  <c r="F201" i="29"/>
  <c r="F276" i="29" s="1"/>
  <c r="F301" i="29" s="1"/>
  <c r="F351" i="29" s="1"/>
  <c r="E196" i="29"/>
  <c r="E271" i="29" s="1"/>
  <c r="E296" i="29" s="1"/>
  <c r="E346" i="29" s="1"/>
  <c r="C209" i="29"/>
  <c r="C201" i="29"/>
  <c r="D203" i="29"/>
  <c r="D278" i="29" s="1"/>
  <c r="D303" i="29" s="1"/>
  <c r="D353" i="29" s="1"/>
  <c r="G211" i="29"/>
  <c r="G286" i="29" s="1"/>
  <c r="G311" i="29" s="1"/>
  <c r="G361" i="29" s="1"/>
  <c r="E201" i="29"/>
  <c r="E276" i="29" s="1"/>
  <c r="E301" i="29" s="1"/>
  <c r="E351" i="29" s="1"/>
  <c r="D193" i="29"/>
  <c r="D209" i="29"/>
  <c r="D284" i="29" s="1"/>
  <c r="D309" i="29" s="1"/>
  <c r="D359" i="29" s="1"/>
  <c r="F202" i="29"/>
  <c r="F277" i="29" s="1"/>
  <c r="F302" i="29" s="1"/>
  <c r="F352" i="29" s="1"/>
  <c r="G196" i="29"/>
  <c r="G271" i="29" s="1"/>
  <c r="G296" i="29" s="1"/>
  <c r="G346" i="29" s="1"/>
  <c r="D206" i="29"/>
  <c r="D281" i="29" s="1"/>
  <c r="D306" i="29" s="1"/>
  <c r="D356" i="29" s="1"/>
  <c r="G194" i="29"/>
  <c r="G269" i="29" s="1"/>
  <c r="G294" i="29" s="1"/>
  <c r="G344" i="29" s="1"/>
  <c r="F211" i="29"/>
  <c r="F286" i="29" s="1"/>
  <c r="F311" i="29" s="1"/>
  <c r="F361" i="29" s="1"/>
  <c r="C193" i="29"/>
  <c r="G195" i="29"/>
  <c r="G270" i="29" s="1"/>
  <c r="G295" i="29" s="1"/>
  <c r="G345" i="29" s="1"/>
  <c r="F195" i="29"/>
  <c r="F270" i="29" s="1"/>
  <c r="F295" i="29" s="1"/>
  <c r="F345" i="29" s="1"/>
  <c r="F197" i="29"/>
  <c r="F272" i="29" s="1"/>
  <c r="F297" i="29" s="1"/>
  <c r="F347" i="29" s="1"/>
  <c r="G201" i="29"/>
  <c r="G276" i="29" s="1"/>
  <c r="G301" i="29" s="1"/>
  <c r="G351" i="29" s="1"/>
  <c r="F212" i="29"/>
  <c r="F287" i="29" s="1"/>
  <c r="F312" i="29" s="1"/>
  <c r="F362" i="29" s="1"/>
  <c r="D194" i="29"/>
  <c r="C212" i="29"/>
  <c r="C206" i="29"/>
  <c r="E200" i="29"/>
  <c r="E275" i="29" s="1"/>
  <c r="E300" i="29" s="1"/>
  <c r="E350" i="29" s="1"/>
  <c r="E197" i="29"/>
  <c r="E272" i="29" s="1"/>
  <c r="E297" i="29" s="1"/>
  <c r="E347" i="29" s="1"/>
  <c r="G203" i="29"/>
  <c r="G278" i="29" s="1"/>
  <c r="G303" i="29" s="1"/>
  <c r="G353" i="29" s="1"/>
  <c r="F198" i="29"/>
  <c r="F273" i="29" s="1"/>
  <c r="F298" i="29" s="1"/>
  <c r="F348" i="29" s="1"/>
  <c r="H169" i="41"/>
  <c r="D188" i="31"/>
  <c r="AM31" i="49" s="1"/>
  <c r="E188" i="31"/>
  <c r="AN31" i="49" s="1"/>
  <c r="C188" i="41"/>
  <c r="H168" i="26"/>
  <c r="H263" i="33"/>
  <c r="H238" i="33"/>
  <c r="E188" i="29"/>
  <c r="AN29" i="49" s="1"/>
  <c r="AB43" i="49"/>
  <c r="H263" i="9"/>
  <c r="AE8" i="49"/>
  <c r="AJ8" i="49" s="1"/>
  <c r="H263" i="41"/>
  <c r="AE42" i="49"/>
  <c r="AJ42" i="49" s="1"/>
  <c r="X42" i="49"/>
  <c r="AC42" i="49" s="1"/>
  <c r="H238" i="41"/>
  <c r="H263" i="32"/>
  <c r="AE32" i="49"/>
  <c r="AJ32" i="49" s="1"/>
  <c r="AE29" i="49"/>
  <c r="AJ29" i="49" s="1"/>
  <c r="H263" i="29"/>
  <c r="H238" i="29"/>
  <c r="X29" i="49"/>
  <c r="AC29" i="49" s="1"/>
  <c r="AE28" i="49"/>
  <c r="AJ28" i="49" s="1"/>
  <c r="H263" i="28"/>
  <c r="X26" i="49"/>
  <c r="AC26" i="49" s="1"/>
  <c r="H238" i="24"/>
  <c r="H168" i="20"/>
  <c r="C188" i="20"/>
  <c r="H263" i="22"/>
  <c r="AE22" i="49"/>
  <c r="AJ22" i="49" s="1"/>
  <c r="X15" i="49"/>
  <c r="AC15" i="49" s="1"/>
  <c r="H238" i="17"/>
  <c r="AE11" i="49"/>
  <c r="AJ11" i="49" s="1"/>
  <c r="H263" i="12"/>
  <c r="H238" i="28"/>
  <c r="X28" i="49"/>
  <c r="AC28" i="49" s="1"/>
  <c r="H180" i="9"/>
  <c r="H238" i="9"/>
  <c r="X8" i="49"/>
  <c r="AC8" i="49" s="1"/>
  <c r="H168" i="28"/>
  <c r="C188" i="28"/>
  <c r="X25" i="49"/>
  <c r="AC25" i="49" s="1"/>
  <c r="H238" i="26"/>
  <c r="H263" i="26"/>
  <c r="AE25" i="49"/>
  <c r="AJ25" i="49" s="1"/>
  <c r="X22" i="49"/>
  <c r="AC22" i="49" s="1"/>
  <c r="H238" i="22"/>
  <c r="AE18" i="49"/>
  <c r="AJ18" i="49" s="1"/>
  <c r="H263" i="20"/>
  <c r="H168" i="18"/>
  <c r="C188" i="18"/>
  <c r="AL16" i="49" s="1"/>
  <c r="H182" i="9"/>
  <c r="X18" i="49"/>
  <c r="AC18" i="49" s="1"/>
  <c r="H238" i="20"/>
  <c r="H168" i="34"/>
  <c r="C188" i="34"/>
  <c r="C188" i="38"/>
  <c r="H168" i="38"/>
  <c r="AE37" i="49"/>
  <c r="AJ37" i="49" s="1"/>
  <c r="AE24" i="49"/>
  <c r="AJ24" i="49" s="1"/>
  <c r="H263" i="23"/>
  <c r="H168" i="11"/>
  <c r="C188" i="11"/>
  <c r="X37" i="49"/>
  <c r="AC37" i="49" s="1"/>
  <c r="X41" i="49"/>
  <c r="AC41" i="49" s="1"/>
  <c r="H238" i="40"/>
  <c r="AE26" i="49"/>
  <c r="AJ26" i="49" s="1"/>
  <c r="H263" i="24"/>
  <c r="H168" i="14"/>
  <c r="C188" i="14"/>
  <c r="AE7" i="49"/>
  <c r="AJ7" i="49" s="1"/>
  <c r="H263" i="6"/>
  <c r="H168" i="9"/>
  <c r="C188" i="9"/>
  <c r="B47" i="49"/>
  <c r="H43" i="49"/>
  <c r="H238" i="10"/>
  <c r="X9" i="49"/>
  <c r="AC9" i="49" s="1"/>
  <c r="H186" i="9"/>
  <c r="F198" i="20"/>
  <c r="F273" i="20" s="1"/>
  <c r="F298" i="20" s="1"/>
  <c r="F348" i="20" s="1"/>
  <c r="C210" i="20"/>
  <c r="F203" i="20"/>
  <c r="F278" i="20" s="1"/>
  <c r="F303" i="20" s="1"/>
  <c r="F353" i="20" s="1"/>
  <c r="D197" i="20"/>
  <c r="D272" i="20" s="1"/>
  <c r="D297" i="20" s="1"/>
  <c r="D347" i="20" s="1"/>
  <c r="D200" i="20"/>
  <c r="D275" i="20" s="1"/>
  <c r="D300" i="20" s="1"/>
  <c r="D350" i="20" s="1"/>
  <c r="F211" i="20"/>
  <c r="F286" i="20" s="1"/>
  <c r="F311" i="20" s="1"/>
  <c r="F361" i="20" s="1"/>
  <c r="D205" i="20"/>
  <c r="D280" i="20" s="1"/>
  <c r="D305" i="20" s="1"/>
  <c r="D355" i="20" s="1"/>
  <c r="G198" i="20"/>
  <c r="G273" i="20" s="1"/>
  <c r="G298" i="20" s="1"/>
  <c r="G348" i="20" s="1"/>
  <c r="C211" i="20"/>
  <c r="D194" i="20"/>
  <c r="D269" i="20" s="1"/>
  <c r="D294" i="20" s="1"/>
  <c r="D344" i="20" s="1"/>
  <c r="E207" i="20"/>
  <c r="E282" i="20" s="1"/>
  <c r="E307" i="20" s="1"/>
  <c r="E357" i="20" s="1"/>
  <c r="E195" i="20"/>
  <c r="E270" i="20" s="1"/>
  <c r="E295" i="20" s="1"/>
  <c r="E345" i="20" s="1"/>
  <c r="F199" i="20"/>
  <c r="F274" i="20" s="1"/>
  <c r="F299" i="20" s="1"/>
  <c r="F349" i="20" s="1"/>
  <c r="C203" i="20"/>
  <c r="E206" i="20"/>
  <c r="E281" i="20" s="1"/>
  <c r="E306" i="20" s="1"/>
  <c r="E356" i="20" s="1"/>
  <c r="F197" i="20"/>
  <c r="F272" i="20" s="1"/>
  <c r="D196" i="20"/>
  <c r="D271" i="20" s="1"/>
  <c r="D296" i="20" s="1"/>
  <c r="D346" i="20" s="1"/>
  <c r="D202" i="20"/>
  <c r="D277" i="20" s="1"/>
  <c r="D302" i="20" s="1"/>
  <c r="D352" i="20" s="1"/>
  <c r="G212" i="20"/>
  <c r="G287" i="20" s="1"/>
  <c r="G312" i="20" s="1"/>
  <c r="G362" i="20" s="1"/>
  <c r="D207" i="20"/>
  <c r="D282" i="20" s="1"/>
  <c r="D307" i="20" s="1"/>
  <c r="D357" i="20" s="1"/>
  <c r="C196" i="20"/>
  <c r="C209" i="20"/>
  <c r="F194" i="20"/>
  <c r="F269" i="20" s="1"/>
  <c r="F294" i="20" s="1"/>
  <c r="F344" i="20" s="1"/>
  <c r="G202" i="20"/>
  <c r="G277" i="20" s="1"/>
  <c r="G302" i="20" s="1"/>
  <c r="G352" i="20" s="1"/>
  <c r="G194" i="20"/>
  <c r="G269" i="20" s="1"/>
  <c r="G294" i="20" s="1"/>
  <c r="G344" i="20" s="1"/>
  <c r="G207" i="20"/>
  <c r="G282" i="20" s="1"/>
  <c r="G307" i="20" s="1"/>
  <c r="G357" i="20" s="1"/>
  <c r="C195" i="20"/>
  <c r="D199" i="20"/>
  <c r="D274" i="20" s="1"/>
  <c r="D299" i="20" s="1"/>
  <c r="D349" i="20" s="1"/>
  <c r="F206" i="20"/>
  <c r="F281" i="20" s="1"/>
  <c r="F306" i="20" s="1"/>
  <c r="F356" i="20" s="1"/>
  <c r="C207" i="20"/>
  <c r="F205" i="20"/>
  <c r="F280" i="20" s="1"/>
  <c r="F305" i="20" s="1"/>
  <c r="F355" i="20" s="1"/>
  <c r="E203" i="20"/>
  <c r="E278" i="20" s="1"/>
  <c r="E303" i="20" s="1"/>
  <c r="E353" i="20" s="1"/>
  <c r="G210" i="20"/>
  <c r="G285" i="20" s="1"/>
  <c r="G310" i="20" s="1"/>
  <c r="G360" i="20" s="1"/>
  <c r="G211" i="20"/>
  <c r="G286" i="20" s="1"/>
  <c r="G311" i="20" s="1"/>
  <c r="G361" i="20" s="1"/>
  <c r="G199" i="20"/>
  <c r="G274" i="20" s="1"/>
  <c r="G299" i="20" s="1"/>
  <c r="G349" i="20" s="1"/>
  <c r="G204" i="20"/>
  <c r="G279" i="20" s="1"/>
  <c r="G304" i="20" s="1"/>
  <c r="G354" i="20" s="1"/>
  <c r="F193" i="20"/>
  <c r="G193" i="20"/>
  <c r="F200" i="20"/>
  <c r="F275" i="20" s="1"/>
  <c r="F300" i="20" s="1"/>
  <c r="F350" i="20" s="1"/>
  <c r="C212" i="20"/>
  <c r="C204" i="20"/>
  <c r="E194" i="20"/>
  <c r="E269" i="20" s="1"/>
  <c r="E294" i="20" s="1"/>
  <c r="E344" i="20" s="1"/>
  <c r="C205" i="20"/>
  <c r="C193" i="20"/>
  <c r="D201" i="20"/>
  <c r="D276" i="20" s="1"/>
  <c r="D301" i="20" s="1"/>
  <c r="D351" i="20" s="1"/>
  <c r="C194" i="20"/>
  <c r="E201" i="20"/>
  <c r="E276" i="20" s="1"/>
  <c r="E301" i="20" s="1"/>
  <c r="E351" i="20" s="1"/>
  <c r="D211" i="20"/>
  <c r="D286" i="20" s="1"/>
  <c r="D311" i="20" s="1"/>
  <c r="D361" i="20" s="1"/>
  <c r="D195" i="20"/>
  <c r="D270" i="20" s="1"/>
  <c r="D295" i="20" s="1"/>
  <c r="D345" i="20" s="1"/>
  <c r="G205" i="20"/>
  <c r="G280" i="20" s="1"/>
  <c r="G305" i="20" s="1"/>
  <c r="G355" i="20" s="1"/>
  <c r="F202" i="20"/>
  <c r="F277" i="20" s="1"/>
  <c r="F302" i="20" s="1"/>
  <c r="F352" i="20" s="1"/>
  <c r="E212" i="20"/>
  <c r="E287" i="20" s="1"/>
  <c r="E312" i="20" s="1"/>
  <c r="E362" i="20" s="1"/>
  <c r="G206" i="20"/>
  <c r="G281" i="20" s="1"/>
  <c r="G306" i="20" s="1"/>
  <c r="G356" i="20" s="1"/>
  <c r="E200" i="20"/>
  <c r="E275" i="20" s="1"/>
  <c r="E300" i="20" s="1"/>
  <c r="E350" i="20" s="1"/>
  <c r="D193" i="20"/>
  <c r="G197" i="20"/>
  <c r="G272" i="20" s="1"/>
  <c r="G297" i="20" s="1"/>
  <c r="G347" i="20" s="1"/>
  <c r="E208" i="20"/>
  <c r="E283" i="20" s="1"/>
  <c r="E308" i="20" s="1"/>
  <c r="E358" i="20" s="1"/>
  <c r="C202" i="20"/>
  <c r="F195" i="20"/>
  <c r="F270" i="20" s="1"/>
  <c r="F295" i="20" s="1"/>
  <c r="F345" i="20" s="1"/>
  <c r="G203" i="20"/>
  <c r="G278" i="20" s="1"/>
  <c r="G303" i="20" s="1"/>
  <c r="G353" i="20" s="1"/>
  <c r="E202" i="20"/>
  <c r="E277" i="20" s="1"/>
  <c r="E302" i="20" s="1"/>
  <c r="E352" i="20" s="1"/>
  <c r="C201" i="20"/>
  <c r="D209" i="20"/>
  <c r="D284" i="20" s="1"/>
  <c r="D309" i="20" s="1"/>
  <c r="D359" i="20" s="1"/>
  <c r="D206" i="20"/>
  <c r="D281" i="20" s="1"/>
  <c r="D306" i="20" s="1"/>
  <c r="D356" i="20" s="1"/>
  <c r="E193" i="20"/>
  <c r="D203" i="20"/>
  <c r="D278" i="20" s="1"/>
  <c r="D303" i="20" s="1"/>
  <c r="D353" i="20" s="1"/>
  <c r="G209" i="20"/>
  <c r="G284" i="20" s="1"/>
  <c r="G309" i="20" s="1"/>
  <c r="G359" i="20" s="1"/>
  <c r="E209" i="20"/>
  <c r="E284" i="20" s="1"/>
  <c r="E309" i="20" s="1"/>
  <c r="E359" i="20" s="1"/>
  <c r="C199" i="20"/>
  <c r="E210" i="20"/>
  <c r="E285" i="20" s="1"/>
  <c r="E310" i="20" s="1"/>
  <c r="E360" i="20" s="1"/>
  <c r="E198" i="20"/>
  <c r="E273" i="20" s="1"/>
  <c r="E298" i="20" s="1"/>
  <c r="E348" i="20" s="1"/>
  <c r="D212" i="20"/>
  <c r="D287" i="20" s="1"/>
  <c r="D312" i="20" s="1"/>
  <c r="D362" i="20" s="1"/>
  <c r="G201" i="20"/>
  <c r="G276" i="20" s="1"/>
  <c r="G301" i="20" s="1"/>
  <c r="G351" i="20" s="1"/>
  <c r="F207" i="20"/>
  <c r="F282" i="20" s="1"/>
  <c r="F307" i="20" s="1"/>
  <c r="F357" i="20" s="1"/>
  <c r="C198" i="20"/>
  <c r="D210" i="20"/>
  <c r="D285" i="20" s="1"/>
  <c r="D310" i="20" s="1"/>
  <c r="D360" i="20" s="1"/>
  <c r="D198" i="20"/>
  <c r="D273" i="20" s="1"/>
  <c r="D298" i="20" s="1"/>
  <c r="D348" i="20" s="1"/>
  <c r="C208" i="20"/>
  <c r="E211" i="20"/>
  <c r="E286" i="20" s="1"/>
  <c r="E311" i="20" s="1"/>
  <c r="E361" i="20" s="1"/>
  <c r="F212" i="20"/>
  <c r="F287" i="20" s="1"/>
  <c r="F312" i="20" s="1"/>
  <c r="F362" i="20" s="1"/>
  <c r="E197" i="20"/>
  <c r="E272" i="20" s="1"/>
  <c r="E297" i="20" s="1"/>
  <c r="E347" i="20" s="1"/>
  <c r="C200" i="20"/>
  <c r="E199" i="20"/>
  <c r="E274" i="20" s="1"/>
  <c r="E299" i="20" s="1"/>
  <c r="E349" i="20" s="1"/>
  <c r="C206" i="20"/>
  <c r="F204" i="20"/>
  <c r="F279" i="20" s="1"/>
  <c r="F304" i="20" s="1"/>
  <c r="F354" i="20" s="1"/>
  <c r="F209" i="20"/>
  <c r="F284" i="20" s="1"/>
  <c r="F309" i="20" s="1"/>
  <c r="F359" i="20" s="1"/>
  <c r="F201" i="20"/>
  <c r="F276" i="20" s="1"/>
  <c r="F301" i="20" s="1"/>
  <c r="F351" i="20" s="1"/>
  <c r="D204" i="20"/>
  <c r="D279" i="20" s="1"/>
  <c r="D304" i="20" s="1"/>
  <c r="D354" i="20" s="1"/>
  <c r="E205" i="20"/>
  <c r="E280" i="20" s="1"/>
  <c r="E305" i="20" s="1"/>
  <c r="E355" i="20" s="1"/>
  <c r="G195" i="20"/>
  <c r="G270" i="20" s="1"/>
  <c r="G295" i="20" s="1"/>
  <c r="G345" i="20" s="1"/>
  <c r="G208" i="20"/>
  <c r="G283" i="20" s="1"/>
  <c r="G308" i="20" s="1"/>
  <c r="G358" i="20" s="1"/>
  <c r="G196" i="20"/>
  <c r="G271" i="20" s="1"/>
  <c r="G296" i="20" s="1"/>
  <c r="G346" i="20" s="1"/>
  <c r="F210" i="20"/>
  <c r="F285" i="20" s="1"/>
  <c r="F310" i="20" s="1"/>
  <c r="F360" i="20" s="1"/>
  <c r="C197" i="20"/>
  <c r="E204" i="20"/>
  <c r="E279" i="20" s="1"/>
  <c r="E304" i="20" s="1"/>
  <c r="E354" i="20" s="1"/>
  <c r="E196" i="20"/>
  <c r="E271" i="20" s="1"/>
  <c r="E296" i="20" s="1"/>
  <c r="E346" i="20" s="1"/>
  <c r="F208" i="20"/>
  <c r="F283" i="20" s="1"/>
  <c r="F308" i="20" s="1"/>
  <c r="F358" i="20" s="1"/>
  <c r="F196" i="20"/>
  <c r="F271" i="20" s="1"/>
  <c r="F296" i="20" s="1"/>
  <c r="F346" i="20" s="1"/>
  <c r="G200" i="20"/>
  <c r="G275" i="20" s="1"/>
  <c r="G300" i="20" s="1"/>
  <c r="G350" i="20" s="1"/>
  <c r="D208" i="20"/>
  <c r="D283" i="20" s="1"/>
  <c r="D308" i="20" s="1"/>
  <c r="D358" i="20" s="1"/>
  <c r="AE39" i="49"/>
  <c r="AJ39" i="49" s="1"/>
  <c r="H263" i="38"/>
  <c r="X27" i="49"/>
  <c r="AC27" i="49" s="1"/>
  <c r="H238" i="27"/>
  <c r="X36" i="49"/>
  <c r="AC36" i="49" s="1"/>
  <c r="H238" i="35"/>
  <c r="H263" i="19"/>
  <c r="AE17" i="49"/>
  <c r="AJ17" i="49" s="1"/>
  <c r="AE36" i="49"/>
  <c r="AJ36" i="49" s="1"/>
  <c r="H263" i="35"/>
  <c r="X13" i="49"/>
  <c r="AC13" i="49" s="1"/>
  <c r="H238" i="15"/>
  <c r="X12" i="49"/>
  <c r="AC12" i="49" s="1"/>
  <c r="H238" i="14"/>
  <c r="H178" i="9"/>
  <c r="H168" i="33"/>
  <c r="C188" i="33"/>
  <c r="H263" i="18"/>
  <c r="AE16" i="49"/>
  <c r="AJ16" i="49" s="1"/>
  <c r="AE12" i="49"/>
  <c r="AJ12" i="49" s="1"/>
  <c r="H263" i="14"/>
  <c r="H168" i="35"/>
  <c r="C188" i="35"/>
  <c r="H263" i="25"/>
  <c r="AE20" i="49"/>
  <c r="AJ20" i="49" s="1"/>
  <c r="AE40" i="49"/>
  <c r="AJ40" i="49" s="1"/>
  <c r="H263" i="39"/>
  <c r="X17" i="49"/>
  <c r="AC17" i="49" s="1"/>
  <c r="H238" i="19"/>
  <c r="X16" i="49"/>
  <c r="AC16" i="49" s="1"/>
  <c r="H238" i="18"/>
  <c r="H238" i="12"/>
  <c r="X11" i="49"/>
  <c r="AC11" i="49" s="1"/>
  <c r="X10" i="49"/>
  <c r="AC10" i="49" s="1"/>
  <c r="H238" i="11"/>
  <c r="AE10" i="49"/>
  <c r="AJ10" i="49" s="1"/>
  <c r="H263" i="11"/>
  <c r="H168" i="23"/>
  <c r="H169" i="21"/>
  <c r="H168" i="32"/>
  <c r="C188" i="23"/>
  <c r="E209" i="44"/>
  <c r="D209" i="44"/>
  <c r="E188" i="28"/>
  <c r="AN28" i="49" s="1"/>
  <c r="H189" i="44"/>
  <c r="C188" i="21"/>
  <c r="D195" i="38"/>
  <c r="D270" i="38" s="1"/>
  <c r="D295" i="38" s="1"/>
  <c r="D345" i="38" s="1"/>
  <c r="E193" i="38"/>
  <c r="E268" i="38" s="1"/>
  <c r="E293" i="38" s="1"/>
  <c r="E343" i="38" s="1"/>
  <c r="E205" i="38"/>
  <c r="E280" i="38" s="1"/>
  <c r="E305" i="38" s="1"/>
  <c r="E355" i="38" s="1"/>
  <c r="G198" i="38"/>
  <c r="G273" i="38" s="1"/>
  <c r="G298" i="38" s="1"/>
  <c r="G348" i="38" s="1"/>
  <c r="D212" i="38"/>
  <c r="D287" i="38" s="1"/>
  <c r="D312" i="38" s="1"/>
  <c r="D362" i="38" s="1"/>
  <c r="C198" i="38"/>
  <c r="C273" i="38" s="1"/>
  <c r="C195" i="38"/>
  <c r="C270" i="38" s="1"/>
  <c r="E209" i="38"/>
  <c r="E284" i="38" s="1"/>
  <c r="E309" i="38" s="1"/>
  <c r="E359" i="38" s="1"/>
  <c r="F205" i="38"/>
  <c r="F280" i="38" s="1"/>
  <c r="F305" i="38" s="1"/>
  <c r="F355" i="38" s="1"/>
  <c r="G202" i="38"/>
  <c r="G277" i="38" s="1"/>
  <c r="G302" i="38" s="1"/>
  <c r="G352" i="38" s="1"/>
  <c r="G193" i="38"/>
  <c r="G268" i="38" s="1"/>
  <c r="G293" i="38" s="1"/>
  <c r="G343" i="38" s="1"/>
  <c r="E199" i="38"/>
  <c r="E274" i="38" s="1"/>
  <c r="E299" i="38" s="1"/>
  <c r="E349" i="38" s="1"/>
  <c r="D208" i="38"/>
  <c r="D283" i="38" s="1"/>
  <c r="D308" i="38" s="1"/>
  <c r="D358" i="38" s="1"/>
  <c r="G196" i="38"/>
  <c r="G271" i="38" s="1"/>
  <c r="G296" i="38" s="1"/>
  <c r="G346" i="38" s="1"/>
  <c r="D194" i="38"/>
  <c r="D269" i="38" s="1"/>
  <c r="D294" i="38" s="1"/>
  <c r="D344" i="38" s="1"/>
  <c r="G203" i="38"/>
  <c r="G278" i="38" s="1"/>
  <c r="G303" i="38" s="1"/>
  <c r="G353" i="38" s="1"/>
  <c r="F199" i="38"/>
  <c r="F274" i="38" s="1"/>
  <c r="F299" i="38" s="1"/>
  <c r="F349" i="38" s="1"/>
  <c r="C204" i="38"/>
  <c r="C279" i="38" s="1"/>
  <c r="G205" i="38"/>
  <c r="G280" i="38" s="1"/>
  <c r="G305" i="38" s="1"/>
  <c r="G355" i="38" s="1"/>
  <c r="E202" i="38"/>
  <c r="E277" i="38" s="1"/>
  <c r="E302" i="38" s="1"/>
  <c r="E352" i="38" s="1"/>
  <c r="G212" i="38"/>
  <c r="G287" i="38" s="1"/>
  <c r="G312" i="38" s="1"/>
  <c r="G362" i="38" s="1"/>
  <c r="C211" i="38"/>
  <c r="C286" i="38" s="1"/>
  <c r="F209" i="38"/>
  <c r="F284" i="38" s="1"/>
  <c r="F309" i="38" s="1"/>
  <c r="F359" i="38" s="1"/>
  <c r="E195" i="38"/>
  <c r="E270" i="38" s="1"/>
  <c r="E295" i="38" s="1"/>
  <c r="E345" i="38" s="1"/>
  <c r="E207" i="38"/>
  <c r="E282" i="38" s="1"/>
  <c r="E307" i="38" s="1"/>
  <c r="E357" i="38" s="1"/>
  <c r="D199" i="38"/>
  <c r="D274" i="38" s="1"/>
  <c r="D299" i="38" s="1"/>
  <c r="D349" i="38" s="1"/>
  <c r="C199" i="38"/>
  <c r="C274" i="38" s="1"/>
  <c r="D206" i="38"/>
  <c r="D281" i="38" s="1"/>
  <c r="D306" i="38" s="1"/>
  <c r="D356" i="38" s="1"/>
  <c r="G206" i="38"/>
  <c r="G281" i="38" s="1"/>
  <c r="G306" i="38" s="1"/>
  <c r="G356" i="38" s="1"/>
  <c r="E196" i="38"/>
  <c r="E271" i="38" s="1"/>
  <c r="E296" i="38" s="1"/>
  <c r="E346" i="38" s="1"/>
  <c r="G200" i="38"/>
  <c r="G275" i="38" s="1"/>
  <c r="G300" i="38" s="1"/>
  <c r="G350" i="38" s="1"/>
  <c r="F196" i="38"/>
  <c r="F271" i="38" s="1"/>
  <c r="F296" i="38" s="1"/>
  <c r="F346" i="38" s="1"/>
  <c r="G211" i="38"/>
  <c r="G286" i="38" s="1"/>
  <c r="G311" i="38" s="1"/>
  <c r="G361" i="38" s="1"/>
  <c r="F207" i="38"/>
  <c r="F282" i="38" s="1"/>
  <c r="F307" i="38" s="1"/>
  <c r="F357" i="38" s="1"/>
  <c r="D205" i="38"/>
  <c r="D280" i="38" s="1"/>
  <c r="D305" i="38" s="1"/>
  <c r="D355" i="38" s="1"/>
  <c r="F194" i="38"/>
  <c r="F269" i="38" s="1"/>
  <c r="F294" i="38" s="1"/>
  <c r="F344" i="38" s="1"/>
  <c r="G201" i="38"/>
  <c r="G276" i="38" s="1"/>
  <c r="G301" i="38" s="1"/>
  <c r="G351" i="38" s="1"/>
  <c r="E211" i="38"/>
  <c r="E286" i="38" s="1"/>
  <c r="E311" i="38" s="1"/>
  <c r="E361" i="38" s="1"/>
  <c r="D207" i="38"/>
  <c r="D282" i="38" s="1"/>
  <c r="D307" i="38" s="1"/>
  <c r="D357" i="38" s="1"/>
  <c r="D198" i="38"/>
  <c r="D273" i="38" s="1"/>
  <c r="D298" i="38" s="1"/>
  <c r="D348" i="38" s="1"/>
  <c r="G207" i="38"/>
  <c r="G282" i="38" s="1"/>
  <c r="G307" i="38" s="1"/>
  <c r="G357" i="38" s="1"/>
  <c r="G194" i="38"/>
  <c r="G269" i="38" s="1"/>
  <c r="G294" i="38" s="1"/>
  <c r="G344" i="38" s="1"/>
  <c r="C212" i="38"/>
  <c r="C287" i="38" s="1"/>
  <c r="C209" i="38"/>
  <c r="C284" i="38" s="1"/>
  <c r="C309" i="38" s="1"/>
  <c r="C359" i="38" s="1"/>
  <c r="E206" i="38"/>
  <c r="E281" i="38" s="1"/>
  <c r="E306" i="38" s="1"/>
  <c r="E356" i="38" s="1"/>
  <c r="G195" i="38"/>
  <c r="G270" i="38" s="1"/>
  <c r="G295" i="38" s="1"/>
  <c r="G345" i="38" s="1"/>
  <c r="F193" i="38"/>
  <c r="F268" i="38" s="1"/>
  <c r="F293" i="38" s="1"/>
  <c r="F343" i="38" s="1"/>
  <c r="C196" i="38"/>
  <c r="C271" i="38" s="1"/>
  <c r="F198" i="38"/>
  <c r="F273" i="38" s="1"/>
  <c r="F298" i="38" s="1"/>
  <c r="F348" i="38" s="1"/>
  <c r="G188" i="6"/>
  <c r="AP7" i="49" s="1"/>
  <c r="H238" i="34"/>
  <c r="H238" i="32"/>
  <c r="D188" i="34"/>
  <c r="AM35" i="49" s="1"/>
  <c r="F188" i="34"/>
  <c r="AO35" i="49" s="1"/>
  <c r="H98" i="46"/>
  <c r="AJ14" i="49"/>
  <c r="H168" i="41"/>
  <c r="E188" i="41"/>
  <c r="AN42" i="49" s="1"/>
  <c r="G188" i="40"/>
  <c r="AP41" i="49" s="1"/>
  <c r="E188" i="40"/>
  <c r="AN41" i="49" s="1"/>
  <c r="E188" i="30"/>
  <c r="AN30" i="49" s="1"/>
  <c r="H169" i="29"/>
  <c r="H168" i="22"/>
  <c r="H169" i="31"/>
  <c r="H169" i="24"/>
  <c r="H168" i="19"/>
  <c r="H168" i="16"/>
  <c r="AJ34" i="49"/>
  <c r="AC34" i="49"/>
  <c r="F188" i="29"/>
  <c r="AO29" i="49" s="1"/>
  <c r="H168" i="29"/>
  <c r="H168" i="24"/>
  <c r="G188" i="24"/>
  <c r="AP26" i="49" s="1"/>
  <c r="E188" i="9"/>
  <c r="AN8" i="49" s="1"/>
  <c r="G43" i="49"/>
  <c r="AP37" i="49"/>
  <c r="H168" i="31"/>
  <c r="H169" i="28"/>
  <c r="H169" i="40"/>
  <c r="H169" i="27"/>
  <c r="H186" i="10"/>
  <c r="D185" i="44"/>
  <c r="G188" i="33"/>
  <c r="AP34" i="49" s="1"/>
  <c r="E188" i="33"/>
  <c r="AN34" i="49" s="1"/>
  <c r="H169" i="37"/>
  <c r="D188" i="28"/>
  <c r="AM28" i="49" s="1"/>
  <c r="G188" i="28"/>
  <c r="AP28" i="49" s="1"/>
  <c r="H168" i="27"/>
  <c r="H183" i="10"/>
  <c r="F185" i="44"/>
  <c r="D208" i="6"/>
  <c r="D283" i="6" s="1"/>
  <c r="F205" i="6"/>
  <c r="F280" i="6" s="1"/>
  <c r="E206" i="6"/>
  <c r="E281" i="6" s="1"/>
  <c r="G202" i="6"/>
  <c r="G277" i="6" s="1"/>
  <c r="E201" i="6"/>
  <c r="E276" i="6" s="1"/>
  <c r="C206" i="6"/>
  <c r="F202" i="6"/>
  <c r="F277" i="6" s="1"/>
  <c r="F193" i="6"/>
  <c r="F201" i="6"/>
  <c r="F276" i="6" s="1"/>
  <c r="G203" i="6"/>
  <c r="G278" i="6" s="1"/>
  <c r="F212" i="6"/>
  <c r="F287" i="6" s="1"/>
  <c r="E200" i="6"/>
  <c r="E275" i="6" s="1"/>
  <c r="C210" i="6"/>
  <c r="G193" i="6"/>
  <c r="C199" i="6"/>
  <c r="C201" i="6"/>
  <c r="G195" i="6"/>
  <c r="G270" i="6" s="1"/>
  <c r="D210" i="6"/>
  <c r="D285" i="6" s="1"/>
  <c r="D203" i="6"/>
  <c r="D278" i="6" s="1"/>
  <c r="D204" i="6"/>
  <c r="D279" i="6" s="1"/>
  <c r="C211" i="6"/>
  <c r="C194" i="6"/>
  <c r="G212" i="6"/>
  <c r="G287" i="6" s="1"/>
  <c r="F198" i="6"/>
  <c r="F273" i="6" s="1"/>
  <c r="G206" i="6"/>
  <c r="G281" i="6" s="1"/>
  <c r="F209" i="6"/>
  <c r="F284" i="6" s="1"/>
  <c r="E212" i="6"/>
  <c r="E287" i="6" s="1"/>
  <c r="E203" i="6"/>
  <c r="E278" i="6" s="1"/>
  <c r="E195" i="6"/>
  <c r="E270" i="6" s="1"/>
  <c r="F211" i="6"/>
  <c r="F286" i="6" s="1"/>
  <c r="E202" i="6"/>
  <c r="E277" i="6" s="1"/>
  <c r="E210" i="6"/>
  <c r="E285" i="6" s="1"/>
  <c r="E208" i="6"/>
  <c r="E283" i="6" s="1"/>
  <c r="C200" i="6"/>
  <c r="D201" i="6"/>
  <c r="D276" i="6" s="1"/>
  <c r="D199" i="6"/>
  <c r="D274" i="6" s="1"/>
  <c r="F195" i="6"/>
  <c r="F270" i="6" s="1"/>
  <c r="D193" i="6"/>
  <c r="D194" i="6"/>
  <c r="D269" i="6" s="1"/>
  <c r="C204" i="6"/>
  <c r="G194" i="6"/>
  <c r="G269" i="6" s="1"/>
  <c r="E196" i="6"/>
  <c r="E271" i="6" s="1"/>
  <c r="E199" i="6"/>
  <c r="E274" i="6" s="1"/>
  <c r="F208" i="6"/>
  <c r="F283" i="6" s="1"/>
  <c r="F196" i="6"/>
  <c r="F271" i="6" s="1"/>
  <c r="D209" i="6"/>
  <c r="D284" i="6" s="1"/>
  <c r="E197" i="6"/>
  <c r="E272" i="6" s="1"/>
  <c r="G201" i="6"/>
  <c r="G276" i="6" s="1"/>
  <c r="G198" i="6"/>
  <c r="G273" i="6" s="1"/>
  <c r="C205" i="6"/>
  <c r="C207" i="6"/>
  <c r="F194" i="6"/>
  <c r="F269" i="6" s="1"/>
  <c r="G207" i="6"/>
  <c r="G282" i="6" s="1"/>
  <c r="D196" i="6"/>
  <c r="D271" i="6" s="1"/>
  <c r="G200" i="6"/>
  <c r="G275" i="6" s="1"/>
  <c r="G210" i="6"/>
  <c r="G285" i="6" s="1"/>
  <c r="C209" i="6"/>
  <c r="D206" i="6"/>
  <c r="D281" i="6" s="1"/>
  <c r="C197" i="6"/>
  <c r="E193" i="6"/>
  <c r="C198" i="6"/>
  <c r="F204" i="6"/>
  <c r="F279" i="6" s="1"/>
  <c r="C202" i="6"/>
  <c r="C212" i="6"/>
  <c r="C195" i="6"/>
  <c r="F200" i="6"/>
  <c r="F275" i="6" s="1"/>
  <c r="D198" i="6"/>
  <c r="D273" i="6" s="1"/>
  <c r="C196" i="6"/>
  <c r="G199" i="6"/>
  <c r="G274" i="6" s="1"/>
  <c r="G204" i="6"/>
  <c r="G279" i="6" s="1"/>
  <c r="D197" i="6"/>
  <c r="D272" i="6" s="1"/>
  <c r="F207" i="6"/>
  <c r="F282" i="6" s="1"/>
  <c r="D207" i="6"/>
  <c r="D282" i="6" s="1"/>
  <c r="F199" i="6"/>
  <c r="F274" i="6" s="1"/>
  <c r="D202" i="6"/>
  <c r="D277" i="6" s="1"/>
  <c r="E209" i="6"/>
  <c r="E284" i="6" s="1"/>
  <c r="D211" i="6"/>
  <c r="D286" i="6" s="1"/>
  <c r="D205" i="6"/>
  <c r="D280" i="6" s="1"/>
  <c r="G197" i="6"/>
  <c r="G272" i="6" s="1"/>
  <c r="G196" i="6"/>
  <c r="G271" i="6" s="1"/>
  <c r="G205" i="6"/>
  <c r="G280" i="6" s="1"/>
  <c r="D195" i="6"/>
  <c r="D270" i="6" s="1"/>
  <c r="D212" i="6"/>
  <c r="D287" i="6" s="1"/>
  <c r="E205" i="6"/>
  <c r="E280" i="6" s="1"/>
  <c r="E198" i="6"/>
  <c r="E273" i="6" s="1"/>
  <c r="F203" i="6"/>
  <c r="F278" i="6" s="1"/>
  <c r="F206" i="6"/>
  <c r="F281" i="6" s="1"/>
  <c r="C208" i="6"/>
  <c r="F197" i="6"/>
  <c r="F272" i="6" s="1"/>
  <c r="G211" i="6"/>
  <c r="G286" i="6" s="1"/>
  <c r="C193" i="6"/>
  <c r="E211" i="6"/>
  <c r="E286" i="6" s="1"/>
  <c r="G209" i="6"/>
  <c r="G284" i="6" s="1"/>
  <c r="F210" i="6"/>
  <c r="F285" i="6" s="1"/>
  <c r="E194" i="6"/>
  <c r="E269" i="6" s="1"/>
  <c r="D200" i="6"/>
  <c r="D275" i="6" s="1"/>
  <c r="E204" i="6"/>
  <c r="E279" i="6" s="1"/>
  <c r="C203" i="6"/>
  <c r="E207" i="6"/>
  <c r="E282" i="6" s="1"/>
  <c r="G208" i="6"/>
  <c r="G283" i="6" s="1"/>
  <c r="AC38" i="49"/>
  <c r="C278" i="22"/>
  <c r="C303" i="22" s="1"/>
  <c r="C353" i="22" s="1"/>
  <c r="H183" i="6"/>
  <c r="C188" i="6"/>
  <c r="AC35" i="49"/>
  <c r="Z43" i="49"/>
  <c r="AC32" i="49"/>
  <c r="H184" i="6"/>
  <c r="AL26" i="49"/>
  <c r="J43" i="49"/>
  <c r="O7" i="49"/>
  <c r="AL17" i="49"/>
  <c r="C278" i="9"/>
  <c r="C310" i="37"/>
  <c r="C360" i="37" s="1"/>
  <c r="AL32" i="49"/>
  <c r="F268" i="10"/>
  <c r="F293" i="10" s="1"/>
  <c r="F343" i="10" s="1"/>
  <c r="C277" i="16"/>
  <c r="AL40" i="49"/>
  <c r="AQ40" i="49" s="1"/>
  <c r="H188" i="39"/>
  <c r="AL27" i="49"/>
  <c r="AL21" i="49"/>
  <c r="AL15" i="49"/>
  <c r="AQ15" i="49" s="1"/>
  <c r="AL25" i="49"/>
  <c r="AQ25" i="49" s="1"/>
  <c r="H188" i="26"/>
  <c r="E268" i="25"/>
  <c r="AL22" i="49"/>
  <c r="AL14" i="49"/>
  <c r="F297" i="21"/>
  <c r="F347" i="21" s="1"/>
  <c r="C285" i="21"/>
  <c r="C310" i="21" s="1"/>
  <c r="C360" i="21" s="1"/>
  <c r="AL9" i="49"/>
  <c r="H120" i="44"/>
  <c r="AJ15" i="49"/>
  <c r="H121" i="44" l="1"/>
  <c r="H136" i="44"/>
  <c r="H123" i="44"/>
  <c r="G280" i="9"/>
  <c r="E278" i="9"/>
  <c r="F273" i="9"/>
  <c r="G277" i="9"/>
  <c r="C274" i="9"/>
  <c r="C299" i="9" s="1"/>
  <c r="F286" i="9"/>
  <c r="C277" i="9"/>
  <c r="G287" i="9"/>
  <c r="C275" i="9"/>
  <c r="E281" i="9"/>
  <c r="E273" i="9"/>
  <c r="D271" i="9"/>
  <c r="G282" i="9"/>
  <c r="G307" i="9" s="1"/>
  <c r="E286" i="9"/>
  <c r="E271" i="9"/>
  <c r="E283" i="9"/>
  <c r="D283" i="9"/>
  <c r="F272" i="9"/>
  <c r="F270" i="9"/>
  <c r="F295" i="9" s="1"/>
  <c r="G269" i="9"/>
  <c r="D269" i="9"/>
  <c r="F271" i="9"/>
  <c r="G284" i="9"/>
  <c r="C285" i="9"/>
  <c r="E276" i="9"/>
  <c r="C286" i="9"/>
  <c r="C311" i="9" s="1"/>
  <c r="F275" i="9"/>
  <c r="C271" i="9"/>
  <c r="E284" i="9"/>
  <c r="F282" i="9"/>
  <c r="G270" i="9"/>
  <c r="G278" i="9"/>
  <c r="C280" i="9"/>
  <c r="C305" i="9" s="1"/>
  <c r="D281" i="9"/>
  <c r="E268" i="9"/>
  <c r="C287" i="9"/>
  <c r="G268" i="9"/>
  <c r="D273" i="9"/>
  <c r="C272" i="9"/>
  <c r="G281" i="9"/>
  <c r="G306" i="9" s="1"/>
  <c r="G273" i="9"/>
  <c r="E279" i="9"/>
  <c r="F278" i="9"/>
  <c r="F274" i="9"/>
  <c r="G271" i="9"/>
  <c r="G276" i="9"/>
  <c r="D274" i="9"/>
  <c r="F269" i="9"/>
  <c r="G279" i="9"/>
  <c r="F287" i="9"/>
  <c r="D277" i="9"/>
  <c r="F268" i="9"/>
  <c r="F293" i="9" s="1"/>
  <c r="E269" i="9"/>
  <c r="C269" i="9"/>
  <c r="C294" i="9" s="1"/>
  <c r="G285" i="9"/>
  <c r="F284" i="9"/>
  <c r="E280" i="9"/>
  <c r="D279" i="9"/>
  <c r="D287" i="9"/>
  <c r="G283" i="9"/>
  <c r="F285" i="9"/>
  <c r="F280" i="9"/>
  <c r="D275" i="9"/>
  <c r="C276" i="9"/>
  <c r="G275" i="9"/>
  <c r="C268" i="9"/>
  <c r="C293" i="9" s="1"/>
  <c r="F276" i="9"/>
  <c r="E270" i="9"/>
  <c r="E287" i="9"/>
  <c r="F277" i="9"/>
  <c r="D285" i="9"/>
  <c r="C282" i="9"/>
  <c r="D270" i="9"/>
  <c r="D295" i="9" s="1"/>
  <c r="C279" i="9"/>
  <c r="G272" i="9"/>
  <c r="E275" i="9"/>
  <c r="C283" i="9"/>
  <c r="C308" i="9" s="1"/>
  <c r="F281" i="9"/>
  <c r="C284" i="9"/>
  <c r="D282" i="9"/>
  <c r="D307" i="9" s="1"/>
  <c r="E274" i="9"/>
  <c r="F279" i="9"/>
  <c r="D286" i="9"/>
  <c r="D272" i="9"/>
  <c r="E282" i="9"/>
  <c r="E307" i="9" s="1"/>
  <c r="E285" i="9"/>
  <c r="E277" i="9"/>
  <c r="G346" i="9"/>
  <c r="F359" i="9"/>
  <c r="E359" i="9"/>
  <c r="G344" i="9"/>
  <c r="E354" i="9"/>
  <c r="F354" i="9"/>
  <c r="G362" i="9"/>
  <c r="E350" i="9"/>
  <c r="G347" i="9"/>
  <c r="F350" i="9"/>
  <c r="C350" i="9"/>
  <c r="G348" i="9"/>
  <c r="G349" i="9"/>
  <c r="G351" i="9"/>
  <c r="G359" i="9"/>
  <c r="D347" i="9"/>
  <c r="E360" i="9"/>
  <c r="G354" i="9"/>
  <c r="F360" i="9"/>
  <c r="F347" i="9"/>
  <c r="D354" i="9"/>
  <c r="G352" i="9"/>
  <c r="G360" i="9"/>
  <c r="G358" i="9"/>
  <c r="E347" i="9"/>
  <c r="G356" i="9"/>
  <c r="D359" i="9"/>
  <c r="D350" i="9"/>
  <c r="C357" i="11"/>
  <c r="D361" i="11"/>
  <c r="G361" i="11"/>
  <c r="D353" i="11"/>
  <c r="E355" i="11"/>
  <c r="D357" i="11"/>
  <c r="D349" i="11"/>
  <c r="D352" i="11"/>
  <c r="E354" i="11"/>
  <c r="E353" i="11"/>
  <c r="G350" i="11"/>
  <c r="G348" i="11"/>
  <c r="G346" i="11"/>
  <c r="G355" i="11"/>
  <c r="F359" i="11"/>
  <c r="E349" i="11"/>
  <c r="F350" i="11"/>
  <c r="E352" i="11"/>
  <c r="G359" i="11"/>
  <c r="G344" i="11"/>
  <c r="D355" i="11"/>
  <c r="E348" i="11"/>
  <c r="G352" i="11"/>
  <c r="D350" i="11"/>
  <c r="D345" i="11"/>
  <c r="D360" i="11"/>
  <c r="F362" i="11"/>
  <c r="G347" i="11"/>
  <c r="F346" i="11"/>
  <c r="E344" i="11"/>
  <c r="E351" i="11"/>
  <c r="G357" i="11"/>
  <c r="G353" i="11"/>
  <c r="G354" i="11"/>
  <c r="D358" i="11"/>
  <c r="F352" i="11"/>
  <c r="F344" i="11"/>
  <c r="F358" i="11"/>
  <c r="G358" i="11"/>
  <c r="F355" i="11"/>
  <c r="D354" i="11"/>
  <c r="G343" i="11"/>
  <c r="E360" i="11"/>
  <c r="E358" i="11"/>
  <c r="F357" i="11"/>
  <c r="F361" i="11"/>
  <c r="F351" i="11"/>
  <c r="G360" i="11"/>
  <c r="G349" i="11"/>
  <c r="F356" i="11"/>
  <c r="F347" i="11"/>
  <c r="F360" i="11"/>
  <c r="F354" i="11"/>
  <c r="D362" i="11"/>
  <c r="E357" i="11"/>
  <c r="E346" i="11"/>
  <c r="D348" i="11"/>
  <c r="C347" i="11"/>
  <c r="G362" i="11"/>
  <c r="F353" i="11"/>
  <c r="C354" i="11"/>
  <c r="G356" i="11"/>
  <c r="D347" i="11"/>
  <c r="E361" i="11"/>
  <c r="D344" i="11"/>
  <c r="E362" i="11"/>
  <c r="E347" i="11"/>
  <c r="F345" i="11"/>
  <c r="F348" i="11"/>
  <c r="D351" i="11"/>
  <c r="C353" i="11"/>
  <c r="E359" i="11"/>
  <c r="E345" i="11"/>
  <c r="F349" i="11"/>
  <c r="D346" i="11"/>
  <c r="G351" i="11"/>
  <c r="E350" i="11"/>
  <c r="D359" i="11"/>
  <c r="E356" i="11"/>
  <c r="G345" i="11"/>
  <c r="H204" i="16"/>
  <c r="H199" i="17"/>
  <c r="H193" i="9"/>
  <c r="H129" i="44"/>
  <c r="H127" i="44"/>
  <c r="H119" i="44"/>
  <c r="H196" i="35"/>
  <c r="H206" i="16"/>
  <c r="H197" i="16"/>
  <c r="H195" i="17"/>
  <c r="H202" i="16"/>
  <c r="H198" i="9"/>
  <c r="H206" i="17"/>
  <c r="H193" i="16"/>
  <c r="C273" i="9"/>
  <c r="H202" i="9"/>
  <c r="H207" i="10"/>
  <c r="H211" i="9"/>
  <c r="C271" i="35"/>
  <c r="H271" i="35" s="1"/>
  <c r="H346" i="35" s="1"/>
  <c r="C274" i="17"/>
  <c r="C299" i="17" s="1"/>
  <c r="C349" i="17" s="1"/>
  <c r="D268" i="9"/>
  <c r="H198" i="17"/>
  <c r="H211" i="35"/>
  <c r="H197" i="28"/>
  <c r="H128" i="44"/>
  <c r="H205" i="9"/>
  <c r="H126" i="44"/>
  <c r="H193" i="23"/>
  <c r="H197" i="37"/>
  <c r="H196" i="16"/>
  <c r="H287" i="37"/>
  <c r="H362" i="37" s="1"/>
  <c r="H194" i="17"/>
  <c r="H194" i="28"/>
  <c r="H278" i="37"/>
  <c r="H211" i="24"/>
  <c r="H193" i="37"/>
  <c r="H276" i="37"/>
  <c r="H351" i="37" s="1"/>
  <c r="H193" i="17"/>
  <c r="H134" i="44"/>
  <c r="H194" i="14"/>
  <c r="H212" i="16"/>
  <c r="H211" i="14"/>
  <c r="D280" i="9"/>
  <c r="H285" i="37"/>
  <c r="H360" i="37" s="1"/>
  <c r="H205" i="10"/>
  <c r="H197" i="17"/>
  <c r="H199" i="23"/>
  <c r="H202" i="15"/>
  <c r="H209" i="16"/>
  <c r="H198" i="28"/>
  <c r="F282" i="10"/>
  <c r="F307" i="10" s="1"/>
  <c r="F357" i="10" s="1"/>
  <c r="H204" i="15"/>
  <c r="H209" i="14"/>
  <c r="H205" i="28"/>
  <c r="H270" i="37"/>
  <c r="H345" i="37" s="1"/>
  <c r="H196" i="9"/>
  <c r="H211" i="12"/>
  <c r="H195" i="16"/>
  <c r="H196" i="28"/>
  <c r="H202" i="23"/>
  <c r="H205" i="24"/>
  <c r="H271" i="37"/>
  <c r="H346" i="37" s="1"/>
  <c r="H198" i="37"/>
  <c r="D268" i="37"/>
  <c r="D293" i="37" s="1"/>
  <c r="D343" i="37" s="1"/>
  <c r="C213" i="10"/>
  <c r="H207" i="15"/>
  <c r="D213" i="15"/>
  <c r="R13" i="49" s="1"/>
  <c r="C280" i="10"/>
  <c r="H280" i="10" s="1"/>
  <c r="H355" i="10" s="1"/>
  <c r="H211" i="33"/>
  <c r="H212" i="23"/>
  <c r="H201" i="14"/>
  <c r="H204" i="14"/>
  <c r="H197" i="14"/>
  <c r="H201" i="23"/>
  <c r="H205" i="35"/>
  <c r="C272" i="17"/>
  <c r="H272" i="17" s="1"/>
  <c r="H347" i="17" s="1"/>
  <c r="H200" i="9"/>
  <c r="H203" i="37"/>
  <c r="H188" i="12"/>
  <c r="H198" i="27"/>
  <c r="G213" i="14"/>
  <c r="U12" i="49" s="1"/>
  <c r="F56" i="49" s="1"/>
  <c r="H208" i="14"/>
  <c r="H195" i="37"/>
  <c r="H122" i="44"/>
  <c r="H202" i="31"/>
  <c r="H200" i="17"/>
  <c r="H130" i="44"/>
  <c r="H198" i="14"/>
  <c r="C287" i="23"/>
  <c r="H287" i="23" s="1"/>
  <c r="H362" i="23" s="1"/>
  <c r="H211" i="23"/>
  <c r="H195" i="23"/>
  <c r="H210" i="35"/>
  <c r="C301" i="37"/>
  <c r="C351" i="37" s="1"/>
  <c r="H196" i="37"/>
  <c r="C286" i="24"/>
  <c r="C311" i="24" s="1"/>
  <c r="C361" i="24" s="1"/>
  <c r="H271" i="22"/>
  <c r="H346" i="22" s="1"/>
  <c r="H195" i="15"/>
  <c r="E213" i="31"/>
  <c r="S31" i="49" s="1"/>
  <c r="D75" i="49" s="1"/>
  <c r="D114" i="49" s="1"/>
  <c r="H196" i="10"/>
  <c r="C271" i="28"/>
  <c r="H271" i="28" s="1"/>
  <c r="H346" i="28" s="1"/>
  <c r="H210" i="12"/>
  <c r="H204" i="27"/>
  <c r="H188" i="21"/>
  <c r="H279" i="12"/>
  <c r="C312" i="37"/>
  <c r="C362" i="37" s="1"/>
  <c r="AQ21" i="49"/>
  <c r="C280" i="31"/>
  <c r="C305" i="31" s="1"/>
  <c r="C355" i="31" s="1"/>
  <c r="H205" i="31"/>
  <c r="E270" i="18"/>
  <c r="E295" i="18" s="1"/>
  <c r="E345" i="18" s="1"/>
  <c r="H195" i="18"/>
  <c r="C283" i="28"/>
  <c r="H283" i="28" s="1"/>
  <c r="H358" i="28" s="1"/>
  <c r="H208" i="28"/>
  <c r="E275" i="10"/>
  <c r="E300" i="10" s="1"/>
  <c r="E350" i="10" s="1"/>
  <c r="H200" i="10"/>
  <c r="H203" i="9"/>
  <c r="D278" i="9"/>
  <c r="D276" i="9"/>
  <c r="H201" i="9"/>
  <c r="G271" i="16"/>
  <c r="G296" i="16" s="1"/>
  <c r="G346" i="16" s="1"/>
  <c r="G213" i="16"/>
  <c r="U14" i="49" s="1"/>
  <c r="F58" i="49" s="1"/>
  <c r="D280" i="17"/>
  <c r="D305" i="17" s="1"/>
  <c r="D355" i="17" s="1"/>
  <c r="H205" i="17"/>
  <c r="D281" i="14"/>
  <c r="D306" i="14" s="1"/>
  <c r="D356" i="14" s="1"/>
  <c r="H206" i="14"/>
  <c r="G278" i="31"/>
  <c r="G303" i="31" s="1"/>
  <c r="G353" i="31" s="1"/>
  <c r="H203" i="31"/>
  <c r="G274" i="35"/>
  <c r="G299" i="35" s="1"/>
  <c r="G349" i="35" s="1"/>
  <c r="H199" i="35"/>
  <c r="D285" i="31"/>
  <c r="D310" i="31" s="1"/>
  <c r="D360" i="31" s="1"/>
  <c r="H210" i="31"/>
  <c r="H212" i="28"/>
  <c r="C287" i="28"/>
  <c r="H287" i="28" s="1"/>
  <c r="F285" i="23"/>
  <c r="F310" i="23" s="1"/>
  <c r="F360" i="23" s="1"/>
  <c r="H210" i="23"/>
  <c r="D279" i="37"/>
  <c r="H204" i="37"/>
  <c r="F283" i="9"/>
  <c r="H208" i="9"/>
  <c r="AO14" i="49"/>
  <c r="AO43" i="49" s="1"/>
  <c r="H188" i="16"/>
  <c r="D272" i="10"/>
  <c r="D297" i="10" s="1"/>
  <c r="D347" i="10" s="1"/>
  <c r="H197" i="10"/>
  <c r="D287" i="14"/>
  <c r="D312" i="14" s="1"/>
  <c r="D362" i="14" s="1"/>
  <c r="H212" i="14"/>
  <c r="G213" i="28"/>
  <c r="U28" i="49" s="1"/>
  <c r="F72" i="49" s="1"/>
  <c r="C213" i="15"/>
  <c r="C281" i="16"/>
  <c r="C306" i="16" s="1"/>
  <c r="C356" i="16" s="1"/>
  <c r="F213" i="18"/>
  <c r="T16" i="49" s="1"/>
  <c r="E60" i="49" s="1"/>
  <c r="E99" i="49" s="1"/>
  <c r="H206" i="10"/>
  <c r="H193" i="40"/>
  <c r="H201" i="10"/>
  <c r="H274" i="28"/>
  <c r="H349" i="28" s="1"/>
  <c r="G213" i="37"/>
  <c r="U38" i="49" s="1"/>
  <c r="F82" i="49" s="1"/>
  <c r="F121" i="49" s="1"/>
  <c r="C213" i="37"/>
  <c r="Q38" i="49" s="1"/>
  <c r="C269" i="12"/>
  <c r="H269" i="12" s="1"/>
  <c r="H344" i="12" s="1"/>
  <c r="C213" i="12"/>
  <c r="H209" i="15"/>
  <c r="H193" i="15"/>
  <c r="E287" i="31"/>
  <c r="E312" i="31" s="1"/>
  <c r="E362" i="31" s="1"/>
  <c r="H212" i="31"/>
  <c r="C285" i="40"/>
  <c r="H285" i="40" s="1"/>
  <c r="H360" i="40" s="1"/>
  <c r="H210" i="40"/>
  <c r="C283" i="35"/>
  <c r="H283" i="35" s="1"/>
  <c r="H358" i="35" s="1"/>
  <c r="H208" i="35"/>
  <c r="D270" i="35"/>
  <c r="D295" i="35" s="1"/>
  <c r="D345" i="35" s="1"/>
  <c r="D213" i="35"/>
  <c r="R36" i="49" s="1"/>
  <c r="C80" i="49" s="1"/>
  <c r="C119" i="49" s="1"/>
  <c r="G279" i="40"/>
  <c r="G304" i="40" s="1"/>
  <c r="G354" i="40" s="1"/>
  <c r="H204" i="40"/>
  <c r="G275" i="28"/>
  <c r="G300" i="28" s="1"/>
  <c r="G350" i="28" s="1"/>
  <c r="H200" i="28"/>
  <c r="E279" i="23"/>
  <c r="E304" i="23" s="1"/>
  <c r="E354" i="23" s="1"/>
  <c r="H204" i="23"/>
  <c r="D278" i="23"/>
  <c r="D303" i="23" s="1"/>
  <c r="D353" i="23" s="1"/>
  <c r="H203" i="23"/>
  <c r="G300" i="37"/>
  <c r="G350" i="37" s="1"/>
  <c r="H275" i="37"/>
  <c r="H199" i="14"/>
  <c r="C213" i="14"/>
  <c r="C274" i="14"/>
  <c r="C299" i="14" s="1"/>
  <c r="C349" i="14" s="1"/>
  <c r="E270" i="14"/>
  <c r="E295" i="14" s="1"/>
  <c r="E345" i="14" s="1"/>
  <c r="E213" i="14"/>
  <c r="S12" i="49" s="1"/>
  <c r="D56" i="49" s="1"/>
  <c r="D95" i="49" s="1"/>
  <c r="G213" i="23"/>
  <c r="U24" i="49" s="1"/>
  <c r="F68" i="49" s="1"/>
  <c r="C282" i="40"/>
  <c r="H282" i="40" s="1"/>
  <c r="H207" i="40"/>
  <c r="D271" i="24"/>
  <c r="D296" i="24" s="1"/>
  <c r="D346" i="24" s="1"/>
  <c r="H196" i="24"/>
  <c r="C281" i="24"/>
  <c r="C306" i="24" s="1"/>
  <c r="C356" i="24" s="1"/>
  <c r="H206" i="24"/>
  <c r="H204" i="28"/>
  <c r="C279" i="28"/>
  <c r="E285" i="28"/>
  <c r="E310" i="28" s="1"/>
  <c r="E360" i="28" s="1"/>
  <c r="H210" i="28"/>
  <c r="D277" i="28"/>
  <c r="D302" i="28" s="1"/>
  <c r="D352" i="28" s="1"/>
  <c r="H202" i="28"/>
  <c r="G269" i="10"/>
  <c r="G294" i="10" s="1"/>
  <c r="G344" i="10" s="1"/>
  <c r="H194" i="10"/>
  <c r="D285" i="10"/>
  <c r="D310" i="10" s="1"/>
  <c r="D360" i="10" s="1"/>
  <c r="H210" i="10"/>
  <c r="C281" i="9"/>
  <c r="H206" i="9"/>
  <c r="C213" i="9"/>
  <c r="H195" i="9"/>
  <c r="C270" i="9"/>
  <c r="D278" i="17"/>
  <c r="D303" i="17" s="1"/>
  <c r="D353" i="17" s="1"/>
  <c r="D213" i="17"/>
  <c r="R15" i="49" s="1"/>
  <c r="C59" i="49" s="1"/>
  <c r="C98" i="49" s="1"/>
  <c r="D280" i="14"/>
  <c r="D305" i="14" s="1"/>
  <c r="D355" i="14" s="1"/>
  <c r="H205" i="14"/>
  <c r="F213" i="14"/>
  <c r="T12" i="49" s="1"/>
  <c r="E56" i="49" s="1"/>
  <c r="E95" i="49" s="1"/>
  <c r="H209" i="28"/>
  <c r="H205" i="16"/>
  <c r="G268" i="12"/>
  <c r="G288" i="12" s="1"/>
  <c r="G313" i="12" s="1"/>
  <c r="G363" i="12" s="1"/>
  <c r="G213" i="12"/>
  <c r="U11" i="49" s="1"/>
  <c r="F55" i="49" s="1"/>
  <c r="E213" i="15"/>
  <c r="S13" i="49" s="1"/>
  <c r="H199" i="15"/>
  <c r="C281" i="10"/>
  <c r="H201" i="28"/>
  <c r="H199" i="28"/>
  <c r="H194" i="35"/>
  <c r="G213" i="17"/>
  <c r="U15" i="49" s="1"/>
  <c r="F59" i="49" s="1"/>
  <c r="F98" i="49" s="1"/>
  <c r="H196" i="17"/>
  <c r="E286" i="27"/>
  <c r="E311" i="27" s="1"/>
  <c r="E361" i="27" s="1"/>
  <c r="H211" i="27"/>
  <c r="E282" i="18"/>
  <c r="E307" i="18" s="1"/>
  <c r="E357" i="18" s="1"/>
  <c r="H207" i="18"/>
  <c r="F282" i="23"/>
  <c r="F307" i="23" s="1"/>
  <c r="F357" i="23" s="1"/>
  <c r="F213" i="23"/>
  <c r="T24" i="49" s="1"/>
  <c r="E68" i="49" s="1"/>
  <c r="E107" i="49" s="1"/>
  <c r="F280" i="37"/>
  <c r="H205" i="37"/>
  <c r="H194" i="37"/>
  <c r="F213" i="37"/>
  <c r="T38" i="49" s="1"/>
  <c r="E82" i="49" s="1"/>
  <c r="E121" i="49" s="1"/>
  <c r="H193" i="28"/>
  <c r="F268" i="28"/>
  <c r="F293" i="28" s="1"/>
  <c r="F343" i="28" s="1"/>
  <c r="D273" i="16"/>
  <c r="D298" i="16" s="1"/>
  <c r="D348" i="16" s="1"/>
  <c r="H198" i="16"/>
  <c r="E279" i="17"/>
  <c r="E304" i="17" s="1"/>
  <c r="E354" i="17" s="1"/>
  <c r="H204" i="17"/>
  <c r="F284" i="17"/>
  <c r="F309" i="17" s="1"/>
  <c r="F359" i="17" s="1"/>
  <c r="H209" i="17"/>
  <c r="F213" i="17"/>
  <c r="T15" i="49" s="1"/>
  <c r="E59" i="49" s="1"/>
  <c r="E98" i="49" s="1"/>
  <c r="F270" i="10"/>
  <c r="F213" i="10"/>
  <c r="T9" i="49" s="1"/>
  <c r="E53" i="49" s="1"/>
  <c r="E92" i="49" s="1"/>
  <c r="H195" i="10"/>
  <c r="H272" i="18"/>
  <c r="H347" i="18" s="1"/>
  <c r="F283" i="31"/>
  <c r="F308" i="31" s="1"/>
  <c r="F358" i="31" s="1"/>
  <c r="H208" i="31"/>
  <c r="C287" i="35"/>
  <c r="H287" i="35" s="1"/>
  <c r="H212" i="35"/>
  <c r="C277" i="35"/>
  <c r="C302" i="35" s="1"/>
  <c r="C352" i="35" s="1"/>
  <c r="H202" i="35"/>
  <c r="C213" i="17"/>
  <c r="G274" i="9"/>
  <c r="H199" i="9"/>
  <c r="D284" i="9"/>
  <c r="H209" i="9"/>
  <c r="E213" i="28"/>
  <c r="S28" i="49" s="1"/>
  <c r="D72" i="49" s="1"/>
  <c r="D111" i="49" s="1"/>
  <c r="C278" i="17"/>
  <c r="H203" i="17"/>
  <c r="D286" i="17"/>
  <c r="D311" i="17" s="1"/>
  <c r="D361" i="17" s="1"/>
  <c r="H211" i="17"/>
  <c r="F271" i="14"/>
  <c r="F296" i="14" s="1"/>
  <c r="F346" i="14" s="1"/>
  <c r="H196" i="14"/>
  <c r="H210" i="14"/>
  <c r="C285" i="14"/>
  <c r="H285" i="14" s="1"/>
  <c r="H360" i="14" s="1"/>
  <c r="G213" i="10"/>
  <c r="U9" i="49" s="1"/>
  <c r="F53" i="49" s="1"/>
  <c r="F92" i="49" s="1"/>
  <c r="H210" i="9"/>
  <c r="H198" i="34"/>
  <c r="H210" i="16"/>
  <c r="C284" i="14"/>
  <c r="H284" i="14" s="1"/>
  <c r="D213" i="16"/>
  <c r="R14" i="49" s="1"/>
  <c r="C58" i="49" s="1"/>
  <c r="C97" i="49" s="1"/>
  <c r="H210" i="17"/>
  <c r="C276" i="41"/>
  <c r="C288" i="41" s="1"/>
  <c r="C313" i="41" s="1"/>
  <c r="C363" i="41" s="1"/>
  <c r="H201" i="41"/>
  <c r="C273" i="23"/>
  <c r="H198" i="23"/>
  <c r="C213" i="23"/>
  <c r="H208" i="15"/>
  <c r="D287" i="24"/>
  <c r="D312" i="24" s="1"/>
  <c r="D362" i="24" s="1"/>
  <c r="H212" i="24"/>
  <c r="F269" i="27"/>
  <c r="F294" i="27" s="1"/>
  <c r="F344" i="27" s="1"/>
  <c r="F213" i="27"/>
  <c r="T27" i="49" s="1"/>
  <c r="E71" i="49" s="1"/>
  <c r="E110" i="49" s="1"/>
  <c r="E287" i="10"/>
  <c r="E312" i="10" s="1"/>
  <c r="E362" i="10" s="1"/>
  <c r="H212" i="10"/>
  <c r="E282" i="23"/>
  <c r="E307" i="23" s="1"/>
  <c r="E357" i="23" s="1"/>
  <c r="H207" i="23"/>
  <c r="D283" i="37"/>
  <c r="H208" i="37"/>
  <c r="E281" i="37"/>
  <c r="H206" i="37"/>
  <c r="E272" i="9"/>
  <c r="H197" i="9"/>
  <c r="E213" i="9"/>
  <c r="S8" i="49" s="1"/>
  <c r="D52" i="49" s="1"/>
  <c r="D91" i="49" s="1"/>
  <c r="F275" i="16"/>
  <c r="F300" i="16" s="1"/>
  <c r="F350" i="16" s="1"/>
  <c r="H200" i="16"/>
  <c r="H202" i="17"/>
  <c r="C277" i="17"/>
  <c r="H277" i="17" s="1"/>
  <c r="D283" i="10"/>
  <c r="D308" i="10" s="1"/>
  <c r="D358" i="10" s="1"/>
  <c r="H208" i="10"/>
  <c r="E272" i="10"/>
  <c r="E297" i="10" s="1"/>
  <c r="E347" i="10" s="1"/>
  <c r="E213" i="10"/>
  <c r="S9" i="49" s="1"/>
  <c r="D53" i="49" s="1"/>
  <c r="D92" i="49" s="1"/>
  <c r="E283" i="18"/>
  <c r="E308" i="18" s="1"/>
  <c r="E358" i="18" s="1"/>
  <c r="H208" i="18"/>
  <c r="D286" i="28"/>
  <c r="D311" i="28" s="1"/>
  <c r="D361" i="28" s="1"/>
  <c r="H211" i="28"/>
  <c r="D286" i="10"/>
  <c r="D311" i="10" s="1"/>
  <c r="D361" i="10" s="1"/>
  <c r="H211" i="10"/>
  <c r="D271" i="23"/>
  <c r="D296" i="23" s="1"/>
  <c r="D346" i="23" s="1"/>
  <c r="D213" i="23"/>
  <c r="R24" i="49" s="1"/>
  <c r="C68" i="49" s="1"/>
  <c r="C107" i="49" s="1"/>
  <c r="H196" i="23"/>
  <c r="H205" i="23"/>
  <c r="C280" i="23"/>
  <c r="H280" i="23" s="1"/>
  <c r="H355" i="23" s="1"/>
  <c r="D274" i="37"/>
  <c r="H199" i="37"/>
  <c r="D213" i="37"/>
  <c r="R38" i="49" s="1"/>
  <c r="C82" i="49" s="1"/>
  <c r="C121" i="49" s="1"/>
  <c r="D282" i="17"/>
  <c r="D307" i="17" s="1"/>
  <c r="D357" i="17" s="1"/>
  <c r="H207" i="17"/>
  <c r="H204" i="10"/>
  <c r="E279" i="10"/>
  <c r="E304" i="10" s="1"/>
  <c r="E354" i="10" s="1"/>
  <c r="D270" i="14"/>
  <c r="D295" i="14" s="1"/>
  <c r="D345" i="14" s="1"/>
  <c r="D213" i="14"/>
  <c r="R12" i="49" s="1"/>
  <c r="C56" i="49" s="1"/>
  <c r="C95" i="49" s="1"/>
  <c r="H195" i="14"/>
  <c r="E277" i="14"/>
  <c r="H202" i="14"/>
  <c r="G282" i="14"/>
  <c r="G307" i="14" s="1"/>
  <c r="G357" i="14" s="1"/>
  <c r="H207" i="14"/>
  <c r="H206" i="35"/>
  <c r="C281" i="35"/>
  <c r="H281" i="35" s="1"/>
  <c r="H356" i="35" s="1"/>
  <c r="H197" i="35"/>
  <c r="C272" i="35"/>
  <c r="C297" i="35" s="1"/>
  <c r="C347" i="35" s="1"/>
  <c r="H203" i="16"/>
  <c r="H200" i="27"/>
  <c r="F269" i="37"/>
  <c r="F294" i="37" s="1"/>
  <c r="F344" i="37" s="1"/>
  <c r="F213" i="28"/>
  <c r="T28" i="49" s="1"/>
  <c r="E72" i="49" s="1"/>
  <c r="E111" i="49" s="1"/>
  <c r="H198" i="24"/>
  <c r="H204" i="31"/>
  <c r="G213" i="31"/>
  <c r="U31" i="49" s="1"/>
  <c r="F75" i="49" s="1"/>
  <c r="H206" i="31"/>
  <c r="H199" i="16"/>
  <c r="H206" i="23"/>
  <c r="H202" i="18"/>
  <c r="H202" i="10"/>
  <c r="C213" i="35"/>
  <c r="C269" i="17"/>
  <c r="H269" i="17" s="1"/>
  <c r="H344" i="17" s="1"/>
  <c r="C268" i="37"/>
  <c r="C293" i="37" s="1"/>
  <c r="H332" i="37" s="1"/>
  <c r="E269" i="28"/>
  <c r="E294" i="28" s="1"/>
  <c r="E344" i="28" s="1"/>
  <c r="G283" i="23"/>
  <c r="G308" i="23" s="1"/>
  <c r="G358" i="23" s="1"/>
  <c r="H208" i="23"/>
  <c r="C284" i="23"/>
  <c r="C309" i="23" s="1"/>
  <c r="C359" i="23" s="1"/>
  <c r="H209" i="23"/>
  <c r="H209" i="10"/>
  <c r="H286" i="11"/>
  <c r="H361" i="11" s="1"/>
  <c r="H193" i="14"/>
  <c r="H197" i="23"/>
  <c r="H211" i="16"/>
  <c r="F213" i="16"/>
  <c r="T14" i="49" s="1"/>
  <c r="H200" i="14"/>
  <c r="H194" i="23"/>
  <c r="H193" i="10"/>
  <c r="C213" i="28"/>
  <c r="H285" i="28"/>
  <c r="H360" i="28" s="1"/>
  <c r="H207" i="35"/>
  <c r="H208" i="17"/>
  <c r="D213" i="9"/>
  <c r="R8" i="49" s="1"/>
  <c r="C52" i="49" s="1"/>
  <c r="C91" i="49" s="1"/>
  <c r="G213" i="9"/>
  <c r="U8" i="49" s="1"/>
  <c r="F52" i="49" s="1"/>
  <c r="F91" i="49" s="1"/>
  <c r="H207" i="9"/>
  <c r="H207" i="33"/>
  <c r="H202" i="37"/>
  <c r="H284" i="37"/>
  <c r="H208" i="34"/>
  <c r="H206" i="15"/>
  <c r="H212" i="40"/>
  <c r="H193" i="35"/>
  <c r="H200" i="23"/>
  <c r="H201" i="16"/>
  <c r="H194" i="31"/>
  <c r="H203" i="14"/>
  <c r="H203" i="10"/>
  <c r="H198" i="10"/>
  <c r="H195" i="28"/>
  <c r="E213" i="23"/>
  <c r="S24" i="49" s="1"/>
  <c r="D68" i="49" s="1"/>
  <c r="D107" i="49" s="1"/>
  <c r="H199" i="10"/>
  <c r="H203" i="28"/>
  <c r="H272" i="37"/>
  <c r="H347" i="37" s="1"/>
  <c r="H273" i="37"/>
  <c r="H348" i="37" s="1"/>
  <c r="H209" i="27"/>
  <c r="H280" i="19"/>
  <c r="H355" i="19" s="1"/>
  <c r="H212" i="9"/>
  <c r="E213" i="37"/>
  <c r="S38" i="49" s="1"/>
  <c r="D82" i="49" s="1"/>
  <c r="D121" i="49" s="1"/>
  <c r="H200" i="37"/>
  <c r="H201" i="37"/>
  <c r="G286" i="9"/>
  <c r="E213" i="17"/>
  <c r="S15" i="49" s="1"/>
  <c r="D59" i="49" s="1"/>
  <c r="D98" i="49" s="1"/>
  <c r="H286" i="37"/>
  <c r="H361" i="37" s="1"/>
  <c r="H207" i="24"/>
  <c r="H278" i="16"/>
  <c r="H200" i="31"/>
  <c r="H194" i="16"/>
  <c r="C213" i="16"/>
  <c r="H200" i="18"/>
  <c r="D213" i="10"/>
  <c r="R9" i="49" s="1"/>
  <c r="C53" i="49" s="1"/>
  <c r="C92" i="49" s="1"/>
  <c r="D213" i="28"/>
  <c r="R28" i="49" s="1"/>
  <c r="C72" i="49" s="1"/>
  <c r="C111" i="49" s="1"/>
  <c r="H207" i="28"/>
  <c r="H212" i="17"/>
  <c r="H201" i="17"/>
  <c r="F213" i="9"/>
  <c r="T8" i="49" s="1"/>
  <c r="E52" i="49" s="1"/>
  <c r="E91" i="49" s="1"/>
  <c r="H200" i="33"/>
  <c r="H204" i="9"/>
  <c r="H207" i="22"/>
  <c r="H207" i="37"/>
  <c r="H209" i="37"/>
  <c r="H212" i="37"/>
  <c r="H205" i="15"/>
  <c r="H197" i="31"/>
  <c r="H208" i="16"/>
  <c r="D213" i="18"/>
  <c r="R16" i="49" s="1"/>
  <c r="C60" i="49" s="1"/>
  <c r="C99" i="49" s="1"/>
  <c r="H207" i="16"/>
  <c r="H206" i="28"/>
  <c r="E213" i="16"/>
  <c r="S14" i="49" s="1"/>
  <c r="D58" i="49" s="1"/>
  <c r="D97" i="49" s="1"/>
  <c r="H271" i="12"/>
  <c r="H346" i="12" s="1"/>
  <c r="H277" i="37"/>
  <c r="H352" i="37" s="1"/>
  <c r="H208" i="12"/>
  <c r="H194" i="9"/>
  <c r="H211" i="37"/>
  <c r="H209" i="12"/>
  <c r="AQ16" i="49"/>
  <c r="AQ11" i="49"/>
  <c r="E311" i="9"/>
  <c r="D305" i="9"/>
  <c r="D303" i="9"/>
  <c r="G293" i="9"/>
  <c r="G303" i="9"/>
  <c r="C303" i="9"/>
  <c r="E305" i="9"/>
  <c r="E303" i="9"/>
  <c r="F303" i="9"/>
  <c r="G295" i="9"/>
  <c r="F305" i="9"/>
  <c r="G305" i="9"/>
  <c r="F307" i="9"/>
  <c r="G311" i="9"/>
  <c r="F311" i="9"/>
  <c r="H202" i="25"/>
  <c r="H199" i="34"/>
  <c r="H208" i="25"/>
  <c r="E158" i="44"/>
  <c r="H207" i="21"/>
  <c r="H198" i="32"/>
  <c r="F213" i="21"/>
  <c r="T21" i="49" s="1"/>
  <c r="E65" i="49" s="1"/>
  <c r="E104" i="49" s="1"/>
  <c r="C213" i="25"/>
  <c r="H202" i="34"/>
  <c r="H203" i="34"/>
  <c r="C282" i="21"/>
  <c r="C307" i="21" s="1"/>
  <c r="C357" i="21" s="1"/>
  <c r="D213" i="11"/>
  <c r="R10" i="49" s="1"/>
  <c r="C54" i="49" s="1"/>
  <c r="C93" i="49" s="1"/>
  <c r="H188" i="32"/>
  <c r="H196" i="22"/>
  <c r="H282" i="37"/>
  <c r="H210" i="37"/>
  <c r="D145" i="44"/>
  <c r="G156" i="44"/>
  <c r="H193" i="25"/>
  <c r="H208" i="11"/>
  <c r="H205" i="25"/>
  <c r="G213" i="21"/>
  <c r="U21" i="49" s="1"/>
  <c r="F65" i="49" s="1"/>
  <c r="D213" i="21"/>
  <c r="R21" i="49" s="1"/>
  <c r="C65" i="49" s="1"/>
  <c r="C104" i="49" s="1"/>
  <c r="H208" i="21"/>
  <c r="C273" i="34"/>
  <c r="C298" i="34" s="1"/>
  <c r="D213" i="34"/>
  <c r="R35" i="49" s="1"/>
  <c r="C79" i="49" s="1"/>
  <c r="C118" i="49" s="1"/>
  <c r="H210" i="11"/>
  <c r="H273" i="26"/>
  <c r="H348" i="26" s="1"/>
  <c r="F213" i="26"/>
  <c r="T25" i="49" s="1"/>
  <c r="E69" i="49" s="1"/>
  <c r="E108" i="49" s="1"/>
  <c r="C213" i="22"/>
  <c r="H208" i="32"/>
  <c r="H212" i="41"/>
  <c r="H273" i="32"/>
  <c r="H348" i="32" s="1"/>
  <c r="H210" i="25"/>
  <c r="H202" i="11"/>
  <c r="H194" i="33"/>
  <c r="H206" i="40"/>
  <c r="H211" i="40"/>
  <c r="H197" i="39"/>
  <c r="H194" i="15"/>
  <c r="H195" i="11"/>
  <c r="H211" i="39"/>
  <c r="H205" i="12"/>
  <c r="H212" i="15"/>
  <c r="G213" i="15"/>
  <c r="U13" i="49" s="1"/>
  <c r="H203" i="15"/>
  <c r="H194" i="21"/>
  <c r="H196" i="31"/>
  <c r="H193" i="27"/>
  <c r="H194" i="18"/>
  <c r="C213" i="18"/>
  <c r="H201" i="18"/>
  <c r="F213" i="40"/>
  <c r="T41" i="49" s="1"/>
  <c r="E85" i="49" s="1"/>
  <c r="E124" i="49" s="1"/>
  <c r="H202" i="40"/>
  <c r="H203" i="11"/>
  <c r="H279" i="27"/>
  <c r="H354" i="27" s="1"/>
  <c r="H202" i="27"/>
  <c r="H209" i="35"/>
  <c r="H209" i="40"/>
  <c r="H199" i="40"/>
  <c r="H195" i="24"/>
  <c r="H211" i="25"/>
  <c r="H201" i="21"/>
  <c r="H204" i="21"/>
  <c r="H201" i="31"/>
  <c r="H281" i="26"/>
  <c r="H356" i="26" s="1"/>
  <c r="H203" i="25"/>
  <c r="H201" i="24"/>
  <c r="H212" i="34"/>
  <c r="H207" i="34"/>
  <c r="F213" i="31"/>
  <c r="T31" i="49" s="1"/>
  <c r="E75" i="49" s="1"/>
  <c r="E114" i="49" s="1"/>
  <c r="H271" i="41"/>
  <c r="H346" i="41" s="1"/>
  <c r="H197" i="18"/>
  <c r="H283" i="39"/>
  <c r="H358" i="39" s="1"/>
  <c r="H204" i="18"/>
  <c r="H193" i="18"/>
  <c r="H212" i="18"/>
  <c r="H203" i="18"/>
  <c r="H203" i="35"/>
  <c r="H198" i="35"/>
  <c r="G213" i="35"/>
  <c r="U36" i="49" s="1"/>
  <c r="F80" i="49" s="1"/>
  <c r="F119" i="49" s="1"/>
  <c r="H204" i="35"/>
  <c r="H200" i="35"/>
  <c r="H201" i="35"/>
  <c r="F213" i="35"/>
  <c r="T36" i="49" s="1"/>
  <c r="E80" i="49" s="1"/>
  <c r="E119" i="49" s="1"/>
  <c r="H195" i="35"/>
  <c r="E213" i="35"/>
  <c r="S36" i="49" s="1"/>
  <c r="D80" i="49" s="1"/>
  <c r="D119" i="49" s="1"/>
  <c r="H197" i="38"/>
  <c r="H196" i="12"/>
  <c r="D213" i="12"/>
  <c r="R11" i="49" s="1"/>
  <c r="C55" i="49" s="1"/>
  <c r="C94" i="49" s="1"/>
  <c r="E213" i="12"/>
  <c r="S11" i="49" s="1"/>
  <c r="D55" i="49" s="1"/>
  <c r="D94" i="49" s="1"/>
  <c r="H206" i="12"/>
  <c r="H204" i="26"/>
  <c r="H203" i="27"/>
  <c r="H206" i="27"/>
  <c r="H194" i="32"/>
  <c r="F213" i="39"/>
  <c r="T40" i="49" s="1"/>
  <c r="E84" i="49" s="1"/>
  <c r="E123" i="49" s="1"/>
  <c r="G213" i="32"/>
  <c r="U32" i="49" s="1"/>
  <c r="F76" i="49" s="1"/>
  <c r="F115" i="49" s="1"/>
  <c r="H205" i="26"/>
  <c r="H208" i="40"/>
  <c r="H193" i="24"/>
  <c r="H201" i="15"/>
  <c r="H209" i="21"/>
  <c r="F213" i="15"/>
  <c r="T13" i="49" s="1"/>
  <c r="H200" i="15"/>
  <c r="H196" i="15"/>
  <c r="H210" i="15"/>
  <c r="H211" i="15"/>
  <c r="H207" i="27"/>
  <c r="H203" i="40"/>
  <c r="C213" i="24"/>
  <c r="H193" i="31"/>
  <c r="C213" i="31"/>
  <c r="H197" i="27"/>
  <c r="H194" i="27"/>
  <c r="G288" i="22"/>
  <c r="G313" i="22" s="1"/>
  <c r="G363" i="22" s="1"/>
  <c r="H188" i="19"/>
  <c r="H210" i="41"/>
  <c r="H205" i="32"/>
  <c r="H193" i="12"/>
  <c r="H197" i="15"/>
  <c r="H198" i="15"/>
  <c r="D213" i="27"/>
  <c r="R27" i="49" s="1"/>
  <c r="C71" i="49" s="1"/>
  <c r="C110" i="49" s="1"/>
  <c r="H211" i="21"/>
  <c r="H196" i="27"/>
  <c r="G213" i="27"/>
  <c r="U27" i="49" s="1"/>
  <c r="F71" i="49" s="1"/>
  <c r="F110" i="49" s="1"/>
  <c r="H208" i="27"/>
  <c r="C213" i="40"/>
  <c r="H205" i="40"/>
  <c r="H201" i="40"/>
  <c r="H198" i="40"/>
  <c r="H200" i="24"/>
  <c r="F213" i="24"/>
  <c r="T26" i="49" s="1"/>
  <c r="E70" i="49" s="1"/>
  <c r="E109" i="49" s="1"/>
  <c r="H202" i="24"/>
  <c r="H199" i="24"/>
  <c r="H204" i="24"/>
  <c r="H201" i="11"/>
  <c r="H204" i="25"/>
  <c r="C285" i="25"/>
  <c r="C288" i="25" s="1"/>
  <c r="H272" i="22"/>
  <c r="H347" i="22" s="1"/>
  <c r="E213" i="24"/>
  <c r="S26" i="49" s="1"/>
  <c r="D70" i="49" s="1"/>
  <c r="D109" i="49" s="1"/>
  <c r="G213" i="24"/>
  <c r="U26" i="49" s="1"/>
  <c r="F70" i="49" s="1"/>
  <c r="H194" i="24"/>
  <c r="H209" i="24"/>
  <c r="H208" i="24"/>
  <c r="H210" i="24"/>
  <c r="H204" i="34"/>
  <c r="G213" i="34"/>
  <c r="U35" i="49" s="1"/>
  <c r="F79" i="49" s="1"/>
  <c r="F118" i="49" s="1"/>
  <c r="H200" i="34"/>
  <c r="H286" i="18"/>
  <c r="H361" i="18" s="1"/>
  <c r="H210" i="21"/>
  <c r="H197" i="21"/>
  <c r="H199" i="31"/>
  <c r="D213" i="31"/>
  <c r="R31" i="49" s="1"/>
  <c r="C75" i="49" s="1"/>
  <c r="C114" i="49" s="1"/>
  <c r="H198" i="31"/>
  <c r="H195" i="31"/>
  <c r="H203" i="24"/>
  <c r="H197" i="24"/>
  <c r="D213" i="24"/>
  <c r="R26" i="49" s="1"/>
  <c r="C70" i="49" s="1"/>
  <c r="C109" i="49" s="1"/>
  <c r="H210" i="34"/>
  <c r="F268" i="31"/>
  <c r="H268" i="31" s="1"/>
  <c r="H343" i="31" s="1"/>
  <c r="H211" i="31"/>
  <c r="H207" i="31"/>
  <c r="C269" i="31"/>
  <c r="C294" i="31" s="1"/>
  <c r="C344" i="31" s="1"/>
  <c r="H209" i="31"/>
  <c r="G213" i="11"/>
  <c r="U10" i="49" s="1"/>
  <c r="F54" i="49" s="1"/>
  <c r="F93" i="49" s="1"/>
  <c r="H197" i="11"/>
  <c r="H204" i="11"/>
  <c r="H200" i="11"/>
  <c r="H206" i="11"/>
  <c r="H198" i="18"/>
  <c r="H206" i="18"/>
  <c r="H196" i="18"/>
  <c r="G213" i="18"/>
  <c r="U16" i="49" s="1"/>
  <c r="F60" i="49" s="1"/>
  <c r="D213" i="40"/>
  <c r="R41" i="49" s="1"/>
  <c r="C85" i="49" s="1"/>
  <c r="C124" i="49" s="1"/>
  <c r="E213" i="40"/>
  <c r="S41" i="49" s="1"/>
  <c r="D85" i="49" s="1"/>
  <c r="D124" i="49" s="1"/>
  <c r="H196" i="40"/>
  <c r="H197" i="40"/>
  <c r="H281" i="41"/>
  <c r="H356" i="41" s="1"/>
  <c r="H211" i="18"/>
  <c r="H209" i="11"/>
  <c r="H207" i="11"/>
  <c r="H205" i="11"/>
  <c r="H194" i="11"/>
  <c r="H210" i="18"/>
  <c r="H209" i="18"/>
  <c r="H205" i="18"/>
  <c r="H199" i="18"/>
  <c r="E213" i="18"/>
  <c r="S16" i="49" s="1"/>
  <c r="D60" i="49" s="1"/>
  <c r="D99" i="49" s="1"/>
  <c r="H200" i="40"/>
  <c r="G213" i="40"/>
  <c r="U41" i="49" s="1"/>
  <c r="F85" i="49" s="1"/>
  <c r="F124" i="49" s="1"/>
  <c r="H194" i="40"/>
  <c r="H195" i="40"/>
  <c r="H210" i="38"/>
  <c r="H204" i="12"/>
  <c r="D268" i="12"/>
  <c r="D293" i="12" s="1"/>
  <c r="D343" i="12" s="1"/>
  <c r="F213" i="12"/>
  <c r="T11" i="49" s="1"/>
  <c r="E55" i="49" s="1"/>
  <c r="E94" i="49" s="1"/>
  <c r="H194" i="12"/>
  <c r="H275" i="12"/>
  <c r="H201" i="12"/>
  <c r="H202" i="12"/>
  <c r="H195" i="12"/>
  <c r="H203" i="12"/>
  <c r="H207" i="12"/>
  <c r="H198" i="12"/>
  <c r="H212" i="12"/>
  <c r="H199" i="12"/>
  <c r="H197" i="12"/>
  <c r="C213" i="27"/>
  <c r="H195" i="27"/>
  <c r="H201" i="27"/>
  <c r="H210" i="27"/>
  <c r="H196" i="33"/>
  <c r="C280" i="26"/>
  <c r="H280" i="26" s="1"/>
  <c r="H199" i="27"/>
  <c r="H212" i="27"/>
  <c r="H205" i="27"/>
  <c r="E213" i="27"/>
  <c r="S27" i="49" s="1"/>
  <c r="D71" i="49" s="1"/>
  <c r="D110" i="49" s="1"/>
  <c r="H269" i="32"/>
  <c r="H344" i="32" s="1"/>
  <c r="H195" i="33"/>
  <c r="H200" i="12"/>
  <c r="H195" i="22"/>
  <c r="H200" i="22"/>
  <c r="H198" i="22"/>
  <c r="H193" i="39"/>
  <c r="H212" i="39"/>
  <c r="H204" i="41"/>
  <c r="H197" i="32"/>
  <c r="H204" i="38"/>
  <c r="H131" i="44"/>
  <c r="C143" i="44"/>
  <c r="F141" i="44"/>
  <c r="D154" i="44"/>
  <c r="H195" i="26"/>
  <c r="H201" i="26"/>
  <c r="D213" i="26"/>
  <c r="R25" i="49" s="1"/>
  <c r="C69" i="49" s="1"/>
  <c r="C108" i="49" s="1"/>
  <c r="H197" i="26"/>
  <c r="H194" i="39"/>
  <c r="H350" i="37"/>
  <c r="H300" i="37"/>
  <c r="I36" i="48" s="1"/>
  <c r="H350" i="12"/>
  <c r="H300" i="12"/>
  <c r="I9" i="48" s="1"/>
  <c r="AQ13" i="49"/>
  <c r="E288" i="22"/>
  <c r="E313" i="22" s="1"/>
  <c r="E363" i="22" s="1"/>
  <c r="H280" i="28"/>
  <c r="E307" i="6"/>
  <c r="E357" i="6" s="1"/>
  <c r="E304" i="6"/>
  <c r="E354" i="6" s="1"/>
  <c r="G309" i="6"/>
  <c r="G359" i="6" s="1"/>
  <c r="F297" i="6"/>
  <c r="F347" i="6" s="1"/>
  <c r="F306" i="6"/>
  <c r="F356" i="6" s="1"/>
  <c r="E298" i="6"/>
  <c r="E348" i="6" s="1"/>
  <c r="D312" i="6"/>
  <c r="D362" i="6" s="1"/>
  <c r="G305" i="6"/>
  <c r="G355" i="6" s="1"/>
  <c r="G297" i="6"/>
  <c r="G347" i="6" s="1"/>
  <c r="D302" i="6"/>
  <c r="D352" i="6" s="1"/>
  <c r="D307" i="6"/>
  <c r="D357" i="6" s="1"/>
  <c r="D297" i="6"/>
  <c r="D347" i="6" s="1"/>
  <c r="G299" i="6"/>
  <c r="G349" i="6" s="1"/>
  <c r="D298" i="6"/>
  <c r="D348" i="6" s="1"/>
  <c r="G300" i="6"/>
  <c r="G350" i="6" s="1"/>
  <c r="G307" i="6"/>
  <c r="G357" i="6" s="1"/>
  <c r="G298" i="6"/>
  <c r="G348" i="6" s="1"/>
  <c r="E297" i="6"/>
  <c r="E347" i="6" s="1"/>
  <c r="F296" i="6"/>
  <c r="F346" i="6" s="1"/>
  <c r="E299" i="6"/>
  <c r="E349" i="6" s="1"/>
  <c r="G294" i="6"/>
  <c r="G344" i="6" s="1"/>
  <c r="F295" i="6"/>
  <c r="F345" i="6" s="1"/>
  <c r="E308" i="6"/>
  <c r="E358" i="6" s="1"/>
  <c r="E302" i="6"/>
  <c r="E352" i="6" s="1"/>
  <c r="E295" i="6"/>
  <c r="E345" i="6" s="1"/>
  <c r="E312" i="6"/>
  <c r="E362" i="6" s="1"/>
  <c r="G306" i="6"/>
  <c r="G356" i="6" s="1"/>
  <c r="G312" i="6"/>
  <c r="G362" i="6" s="1"/>
  <c r="D303" i="6"/>
  <c r="D353" i="6" s="1"/>
  <c r="G295" i="6"/>
  <c r="G345" i="6" s="1"/>
  <c r="F312" i="6"/>
  <c r="F362" i="6" s="1"/>
  <c r="F302" i="6"/>
  <c r="F352" i="6" s="1"/>
  <c r="E306" i="6"/>
  <c r="E356" i="6" s="1"/>
  <c r="D308" i="6"/>
  <c r="D358" i="6" s="1"/>
  <c r="G308" i="6"/>
  <c r="G358" i="6" s="1"/>
  <c r="D300" i="6"/>
  <c r="D350" i="6" s="1"/>
  <c r="F310" i="6"/>
  <c r="F360" i="6" s="1"/>
  <c r="E311" i="6"/>
  <c r="E361" i="6" s="1"/>
  <c r="G311" i="6"/>
  <c r="G361" i="6" s="1"/>
  <c r="F303" i="6"/>
  <c r="F353" i="6" s="1"/>
  <c r="E305" i="6"/>
  <c r="E355" i="6" s="1"/>
  <c r="D295" i="6"/>
  <c r="D345" i="6" s="1"/>
  <c r="G296" i="6"/>
  <c r="G346" i="6" s="1"/>
  <c r="E309" i="6"/>
  <c r="E359" i="6" s="1"/>
  <c r="F299" i="6"/>
  <c r="F349" i="6" s="1"/>
  <c r="F307" i="6"/>
  <c r="F357" i="6" s="1"/>
  <c r="G304" i="6"/>
  <c r="G354" i="6" s="1"/>
  <c r="F300" i="6"/>
  <c r="F350" i="6" s="1"/>
  <c r="F304" i="6"/>
  <c r="F354" i="6" s="1"/>
  <c r="D306" i="6"/>
  <c r="D356" i="6" s="1"/>
  <c r="G310" i="6"/>
  <c r="G360" i="6" s="1"/>
  <c r="D296" i="6"/>
  <c r="D346" i="6" s="1"/>
  <c r="F294" i="6"/>
  <c r="F344" i="6" s="1"/>
  <c r="G301" i="6"/>
  <c r="G351" i="6" s="1"/>
  <c r="D309" i="6"/>
  <c r="D359" i="6" s="1"/>
  <c r="F308" i="6"/>
  <c r="F358" i="6" s="1"/>
  <c r="E296" i="6"/>
  <c r="E346" i="6" s="1"/>
  <c r="D299" i="6"/>
  <c r="D349" i="6" s="1"/>
  <c r="E310" i="6"/>
  <c r="E360" i="6" s="1"/>
  <c r="F311" i="6"/>
  <c r="F361" i="6" s="1"/>
  <c r="E303" i="6"/>
  <c r="E353" i="6" s="1"/>
  <c r="F309" i="6"/>
  <c r="F359" i="6" s="1"/>
  <c r="F298" i="6"/>
  <c r="F348" i="6" s="1"/>
  <c r="D304" i="6"/>
  <c r="D354" i="6" s="1"/>
  <c r="D310" i="6"/>
  <c r="D360" i="6" s="1"/>
  <c r="E300" i="6"/>
  <c r="E350" i="6" s="1"/>
  <c r="G303" i="6"/>
  <c r="G353" i="6" s="1"/>
  <c r="G302" i="6"/>
  <c r="G352" i="6" s="1"/>
  <c r="F305" i="6"/>
  <c r="F355" i="6" s="1"/>
  <c r="H282" i="24"/>
  <c r="C307" i="24"/>
  <c r="C357" i="24" s="1"/>
  <c r="H284" i="34"/>
  <c r="C309" i="34"/>
  <c r="C359" i="34" s="1"/>
  <c r="G288" i="24"/>
  <c r="G313" i="24" s="1"/>
  <c r="G363" i="24" s="1"/>
  <c r="G293" i="24"/>
  <c r="G343" i="24" s="1"/>
  <c r="H284" i="24"/>
  <c r="C309" i="24"/>
  <c r="C359" i="24" s="1"/>
  <c r="H275" i="25"/>
  <c r="C300" i="25"/>
  <c r="C350" i="25" s="1"/>
  <c r="H272" i="34"/>
  <c r="C297" i="34"/>
  <c r="C347" i="34" s="1"/>
  <c r="H282" i="31"/>
  <c r="C307" i="31"/>
  <c r="C357" i="31" s="1"/>
  <c r="H284" i="31"/>
  <c r="C309" i="31"/>
  <c r="C359" i="31" s="1"/>
  <c r="G293" i="16"/>
  <c r="G343" i="16" s="1"/>
  <c r="H282" i="16"/>
  <c r="C307" i="16"/>
  <c r="C357" i="16" s="1"/>
  <c r="H279" i="16"/>
  <c r="C304" i="16"/>
  <c r="C354" i="16" s="1"/>
  <c r="H278" i="14"/>
  <c r="C303" i="14"/>
  <c r="C353" i="14" s="1"/>
  <c r="G288" i="18"/>
  <c r="G313" i="18" s="1"/>
  <c r="G363" i="18" s="1"/>
  <c r="G293" i="18"/>
  <c r="G343" i="18" s="1"/>
  <c r="C307" i="23"/>
  <c r="C357" i="23" s="1"/>
  <c r="H275" i="23"/>
  <c r="C300" i="23"/>
  <c r="C350" i="23" s="1"/>
  <c r="H278" i="10"/>
  <c r="C303" i="10"/>
  <c r="C353" i="10" s="1"/>
  <c r="C304" i="10"/>
  <c r="C354" i="10" s="1"/>
  <c r="H272" i="28"/>
  <c r="H347" i="28" s="1"/>
  <c r="C297" i="28"/>
  <c r="C347" i="28" s="1"/>
  <c r="G293" i="14"/>
  <c r="G343" i="14" s="1"/>
  <c r="H275" i="14"/>
  <c r="C300" i="14"/>
  <c r="C350" i="14" s="1"/>
  <c r="C307" i="18"/>
  <c r="C357" i="18" s="1"/>
  <c r="H278" i="18"/>
  <c r="C303" i="18"/>
  <c r="C353" i="18" s="1"/>
  <c r="H284" i="40"/>
  <c r="C309" i="40"/>
  <c r="C359" i="40" s="1"/>
  <c r="C307" i="40"/>
  <c r="C357" i="40" s="1"/>
  <c r="G304" i="23"/>
  <c r="G354" i="23" s="1"/>
  <c r="D309" i="23"/>
  <c r="D359" i="23" s="1"/>
  <c r="C307" i="10"/>
  <c r="C357" i="10" s="1"/>
  <c r="H284" i="10"/>
  <c r="C309" i="10"/>
  <c r="C359" i="10" s="1"/>
  <c r="C297" i="10"/>
  <c r="C347" i="10" s="1"/>
  <c r="H282" i="28"/>
  <c r="C307" i="28"/>
  <c r="C357" i="28" s="1"/>
  <c r="H275" i="35"/>
  <c r="H350" i="35" s="1"/>
  <c r="C300" i="35"/>
  <c r="C350" i="35" s="1"/>
  <c r="C309" i="17"/>
  <c r="C359" i="17" s="1"/>
  <c r="H275" i="17"/>
  <c r="C300" i="17"/>
  <c r="C350" i="17" s="1"/>
  <c r="C303" i="17"/>
  <c r="C353" i="17" s="1"/>
  <c r="C303" i="15"/>
  <c r="C353" i="15" s="1"/>
  <c r="G293" i="12"/>
  <c r="G343" i="12" s="1"/>
  <c r="G288" i="26"/>
  <c r="G313" i="26" s="1"/>
  <c r="G363" i="26" s="1"/>
  <c r="G293" i="26"/>
  <c r="G343" i="26" s="1"/>
  <c r="H278" i="27"/>
  <c r="C303" i="27"/>
  <c r="C353" i="27" s="1"/>
  <c r="H284" i="27"/>
  <c r="H359" i="27" s="1"/>
  <c r="C309" i="27"/>
  <c r="C359" i="27" s="1"/>
  <c r="H275" i="27"/>
  <c r="H350" i="27" s="1"/>
  <c r="C300" i="27"/>
  <c r="C350" i="27" s="1"/>
  <c r="C309" i="9"/>
  <c r="C304" i="9"/>
  <c r="C297" i="9"/>
  <c r="H282" i="33"/>
  <c r="C307" i="33"/>
  <c r="C357" i="33" s="1"/>
  <c r="H275" i="39"/>
  <c r="C300" i="39"/>
  <c r="C350" i="39" s="1"/>
  <c r="H282" i="39"/>
  <c r="C307" i="39"/>
  <c r="C357" i="39" s="1"/>
  <c r="H278" i="39"/>
  <c r="C303" i="39"/>
  <c r="C353" i="39" s="1"/>
  <c r="G288" i="41"/>
  <c r="G313" i="41" s="1"/>
  <c r="G363" i="41" s="1"/>
  <c r="G293" i="41"/>
  <c r="G343" i="41" s="1"/>
  <c r="H284" i="41"/>
  <c r="F309" i="41"/>
  <c r="F359" i="41" s="1"/>
  <c r="F297" i="20"/>
  <c r="F347" i="20" s="1"/>
  <c r="H278" i="41"/>
  <c r="D303" i="41"/>
  <c r="D353" i="41" s="1"/>
  <c r="H272" i="31"/>
  <c r="C297" i="31"/>
  <c r="C347" i="31" s="1"/>
  <c r="G293" i="31"/>
  <c r="G343" i="31" s="1"/>
  <c r="C303" i="31"/>
  <c r="C353" i="31" s="1"/>
  <c r="G288" i="25"/>
  <c r="G313" i="25" s="1"/>
  <c r="G363" i="25" s="1"/>
  <c r="G293" i="25"/>
  <c r="G343" i="25" s="1"/>
  <c r="H279" i="24"/>
  <c r="C304" i="24"/>
  <c r="C354" i="24" s="1"/>
  <c r="H278" i="24"/>
  <c r="C303" i="24"/>
  <c r="C353" i="24" s="1"/>
  <c r="H275" i="24"/>
  <c r="C300" i="24"/>
  <c r="C350" i="24" s="1"/>
  <c r="H275" i="31"/>
  <c r="C300" i="31"/>
  <c r="C350" i="31" s="1"/>
  <c r="C300" i="16"/>
  <c r="C350" i="16" s="1"/>
  <c r="H272" i="16"/>
  <c r="C297" i="16"/>
  <c r="C347" i="16" s="1"/>
  <c r="H275" i="11"/>
  <c r="C300" i="11"/>
  <c r="C309" i="14"/>
  <c r="C359" i="14" s="1"/>
  <c r="H275" i="18"/>
  <c r="C300" i="18"/>
  <c r="C350" i="18" s="1"/>
  <c r="H272" i="23"/>
  <c r="C297" i="23"/>
  <c r="C347" i="23" s="1"/>
  <c r="C304" i="28"/>
  <c r="C354" i="28" s="1"/>
  <c r="H284" i="28"/>
  <c r="C309" i="28"/>
  <c r="C359" i="28" s="1"/>
  <c r="G293" i="28"/>
  <c r="G343" i="28" s="1"/>
  <c r="H284" i="16"/>
  <c r="C309" i="16"/>
  <c r="C359" i="16" s="1"/>
  <c r="H284" i="11"/>
  <c r="C309" i="11"/>
  <c r="H272" i="14"/>
  <c r="H347" i="14" s="1"/>
  <c r="C297" i="14"/>
  <c r="C347" i="14" s="1"/>
  <c r="C307" i="14"/>
  <c r="C357" i="14" s="1"/>
  <c r="H278" i="40"/>
  <c r="C303" i="40"/>
  <c r="C353" i="40" s="1"/>
  <c r="H275" i="40"/>
  <c r="C300" i="40"/>
  <c r="C350" i="40" s="1"/>
  <c r="C304" i="40"/>
  <c r="C354" i="40" s="1"/>
  <c r="H278" i="28"/>
  <c r="D303" i="28"/>
  <c r="D353" i="28" s="1"/>
  <c r="C300" i="28"/>
  <c r="C350" i="28" s="1"/>
  <c r="H278" i="35"/>
  <c r="C303" i="35"/>
  <c r="C353" i="35" s="1"/>
  <c r="G293" i="35"/>
  <c r="G343" i="35" s="1"/>
  <c r="H279" i="35"/>
  <c r="H304" i="35" s="1"/>
  <c r="M34" i="48" s="1"/>
  <c r="C304" i="35"/>
  <c r="C354" i="35" s="1"/>
  <c r="H284" i="35"/>
  <c r="C309" i="35"/>
  <c r="C359" i="35" s="1"/>
  <c r="H282" i="35"/>
  <c r="C307" i="35"/>
  <c r="C357" i="35" s="1"/>
  <c r="C304" i="17"/>
  <c r="C354" i="17" s="1"/>
  <c r="G288" i="17"/>
  <c r="G313" i="17" s="1"/>
  <c r="G363" i="17" s="1"/>
  <c r="G293" i="17"/>
  <c r="G343" i="17" s="1"/>
  <c r="C307" i="17"/>
  <c r="C357" i="17" s="1"/>
  <c r="C307" i="15"/>
  <c r="C357" i="15" s="1"/>
  <c r="G293" i="15"/>
  <c r="G343" i="15" s="1"/>
  <c r="H284" i="12"/>
  <c r="C309" i="12"/>
  <c r="C359" i="12" s="1"/>
  <c r="H278" i="12"/>
  <c r="C303" i="12"/>
  <c r="C353" i="12" s="1"/>
  <c r="H282" i="12"/>
  <c r="C307" i="12"/>
  <c r="C357" i="12" s="1"/>
  <c r="H272" i="12"/>
  <c r="H347" i="12" s="1"/>
  <c r="C297" i="12"/>
  <c r="C347" i="12" s="1"/>
  <c r="G288" i="27"/>
  <c r="G313" i="27" s="1"/>
  <c r="G363" i="27" s="1"/>
  <c r="G293" i="27"/>
  <c r="G343" i="27" s="1"/>
  <c r="H272" i="27"/>
  <c r="C297" i="27"/>
  <c r="C347" i="27" s="1"/>
  <c r="H284" i="39"/>
  <c r="C309" i="39"/>
  <c r="C359" i="39" s="1"/>
  <c r="G288" i="37"/>
  <c r="G313" i="37" s="1"/>
  <c r="G363" i="37" s="1"/>
  <c r="G293" i="37"/>
  <c r="G343" i="37" s="1"/>
  <c r="H275" i="26"/>
  <c r="D300" i="26"/>
  <c r="D350" i="26" s="1"/>
  <c r="H272" i="32"/>
  <c r="H347" i="32" s="1"/>
  <c r="C297" i="32"/>
  <c r="C347" i="32" s="1"/>
  <c r="H275" i="33"/>
  <c r="C300" i="33"/>
  <c r="C350" i="33" s="1"/>
  <c r="H209" i="25"/>
  <c r="H282" i="11"/>
  <c r="H272" i="38"/>
  <c r="H347" i="38" s="1"/>
  <c r="AQ17" i="49"/>
  <c r="G157" i="44"/>
  <c r="F152" i="44"/>
  <c r="G152" i="44"/>
  <c r="E145" i="44"/>
  <c r="F144" i="44"/>
  <c r="H212" i="33"/>
  <c r="H200" i="25"/>
  <c r="C213" i="11"/>
  <c r="H198" i="11"/>
  <c r="F213" i="11"/>
  <c r="T10" i="49" s="1"/>
  <c r="E54" i="49" s="1"/>
  <c r="E93" i="49" s="1"/>
  <c r="E213" i="11"/>
  <c r="S10" i="49" s="1"/>
  <c r="D54" i="49" s="1"/>
  <c r="D93" i="49" s="1"/>
  <c r="G288" i="11"/>
  <c r="G313" i="11" s="1"/>
  <c r="H212" i="11"/>
  <c r="H278" i="11"/>
  <c r="H196" i="11"/>
  <c r="H272" i="11"/>
  <c r="H347" i="11" s="1"/>
  <c r="H279" i="11"/>
  <c r="H304" i="11" s="1"/>
  <c r="H199" i="11"/>
  <c r="H193" i="11"/>
  <c r="H193" i="26"/>
  <c r="H211" i="32"/>
  <c r="H206" i="32"/>
  <c r="H202" i="41"/>
  <c r="H208" i="22"/>
  <c r="H199" i="39"/>
  <c r="H282" i="22"/>
  <c r="H204" i="22"/>
  <c r="H282" i="26"/>
  <c r="H188" i="15"/>
  <c r="H202" i="38"/>
  <c r="H200" i="26"/>
  <c r="C298" i="32"/>
  <c r="C348" i="32" s="1"/>
  <c r="H273" i="19"/>
  <c r="H348" i="19" s="1"/>
  <c r="G213" i="33"/>
  <c r="U34" i="49" s="1"/>
  <c r="F78" i="49" s="1"/>
  <c r="F213" i="33"/>
  <c r="T34" i="49" s="1"/>
  <c r="E78" i="49" s="1"/>
  <c r="E117" i="49" s="1"/>
  <c r="H284" i="33"/>
  <c r="H206" i="33"/>
  <c r="H210" i="26"/>
  <c r="D213" i="33"/>
  <c r="R34" i="49" s="1"/>
  <c r="C78" i="49" s="1"/>
  <c r="C117" i="49" s="1"/>
  <c r="H202" i="33"/>
  <c r="H199" i="33"/>
  <c r="H197" i="33"/>
  <c r="H208" i="39"/>
  <c r="H207" i="39"/>
  <c r="H209" i="39"/>
  <c r="H278" i="32"/>
  <c r="H207" i="32"/>
  <c r="H206" i="41"/>
  <c r="H211" i="22"/>
  <c r="D213" i="22"/>
  <c r="R22" i="49" s="1"/>
  <c r="C66" i="49" s="1"/>
  <c r="C105" i="49" s="1"/>
  <c r="H203" i="22"/>
  <c r="H201" i="22"/>
  <c r="H212" i="22"/>
  <c r="H209" i="22"/>
  <c r="F213" i="22"/>
  <c r="T22" i="49" s="1"/>
  <c r="E66" i="49" s="1"/>
  <c r="E105" i="49" s="1"/>
  <c r="G213" i="39"/>
  <c r="U40" i="49" s="1"/>
  <c r="F84" i="49" s="1"/>
  <c r="H196" i="39"/>
  <c r="H275" i="32"/>
  <c r="H211" i="19"/>
  <c r="H206" i="19"/>
  <c r="H198" i="19"/>
  <c r="H287" i="19"/>
  <c r="H362" i="19" s="1"/>
  <c r="H277" i="26"/>
  <c r="C213" i="32"/>
  <c r="H271" i="32"/>
  <c r="H346" i="32" s="1"/>
  <c r="H194" i="22"/>
  <c r="H193" i="22"/>
  <c r="H202" i="22"/>
  <c r="AQ30" i="49"/>
  <c r="H207" i="25"/>
  <c r="F213" i="25"/>
  <c r="T20" i="49" s="1"/>
  <c r="E64" i="49" s="1"/>
  <c r="E103" i="49" s="1"/>
  <c r="H201" i="34"/>
  <c r="H193" i="34"/>
  <c r="H196" i="34"/>
  <c r="E213" i="21"/>
  <c r="S21" i="49" s="1"/>
  <c r="D65" i="49" s="1"/>
  <c r="D104" i="49" s="1"/>
  <c r="H212" i="21"/>
  <c r="H195" i="21"/>
  <c r="E156" i="44"/>
  <c r="C213" i="41"/>
  <c r="H275" i="22"/>
  <c r="C213" i="39"/>
  <c r="G288" i="39"/>
  <c r="G313" i="39" s="1"/>
  <c r="G363" i="39" s="1"/>
  <c r="F268" i="25"/>
  <c r="F288" i="25" s="1"/>
  <c r="F313" i="25" s="1"/>
  <c r="F363" i="25" s="1"/>
  <c r="C283" i="34"/>
  <c r="C308" i="34" s="1"/>
  <c r="H194" i="34"/>
  <c r="C276" i="34"/>
  <c r="C301" i="34" s="1"/>
  <c r="H206" i="34"/>
  <c r="C271" i="34"/>
  <c r="H271" i="34" s="1"/>
  <c r="H346" i="34" s="1"/>
  <c r="F213" i="34"/>
  <c r="T35" i="49" s="1"/>
  <c r="E79" i="49" s="1"/>
  <c r="E118" i="49" s="1"/>
  <c r="H196" i="21"/>
  <c r="H193" i="21"/>
  <c r="C287" i="21"/>
  <c r="H287" i="21" s="1"/>
  <c r="H362" i="21" s="1"/>
  <c r="C270" i="21"/>
  <c r="H270" i="21" s="1"/>
  <c r="H345" i="21" s="1"/>
  <c r="H205" i="21"/>
  <c r="H206" i="21"/>
  <c r="H273" i="41"/>
  <c r="H348" i="41" s="1"/>
  <c r="H212" i="38"/>
  <c r="H201" i="38"/>
  <c r="H196" i="26"/>
  <c r="H203" i="26"/>
  <c r="H199" i="26"/>
  <c r="H209" i="26"/>
  <c r="H286" i="19"/>
  <c r="H361" i="19" s="1"/>
  <c r="H205" i="33"/>
  <c r="H204" i="33"/>
  <c r="H201" i="33"/>
  <c r="H193" i="33"/>
  <c r="C213" i="33"/>
  <c r="H206" i="26"/>
  <c r="H211" i="26"/>
  <c r="E213" i="26"/>
  <c r="S25" i="49" s="1"/>
  <c r="D69" i="49" s="1"/>
  <c r="D108" i="49" s="1"/>
  <c r="H212" i="26"/>
  <c r="C272" i="26"/>
  <c r="H208" i="33"/>
  <c r="H210" i="33"/>
  <c r="H278" i="33"/>
  <c r="H197" i="22"/>
  <c r="H196" i="41"/>
  <c r="G213" i="22"/>
  <c r="U22" i="49" s="1"/>
  <c r="F66" i="49" s="1"/>
  <c r="H202" i="39"/>
  <c r="H195" i="39"/>
  <c r="H204" i="39"/>
  <c r="H200" i="39"/>
  <c r="H206" i="39"/>
  <c r="H198" i="39"/>
  <c r="D213" i="39"/>
  <c r="R40" i="49" s="1"/>
  <c r="C84" i="49" s="1"/>
  <c r="C123" i="49" s="1"/>
  <c r="H205" i="39"/>
  <c r="E213" i="39"/>
  <c r="S40" i="49" s="1"/>
  <c r="D84" i="49" s="1"/>
  <c r="D123" i="49" s="1"/>
  <c r="H203" i="39"/>
  <c r="H194" i="41"/>
  <c r="H205" i="41"/>
  <c r="H199" i="41"/>
  <c r="H203" i="41"/>
  <c r="E213" i="22"/>
  <c r="S22" i="49" s="1"/>
  <c r="D66" i="49" s="1"/>
  <c r="D105" i="49" s="1"/>
  <c r="H199" i="22"/>
  <c r="H206" i="22"/>
  <c r="H278" i="22"/>
  <c r="H210" i="22"/>
  <c r="H205" i="22"/>
  <c r="H284" i="22"/>
  <c r="H210" i="39"/>
  <c r="H201" i="39"/>
  <c r="H275" i="41"/>
  <c r="D213" i="41"/>
  <c r="R42" i="49" s="1"/>
  <c r="C86" i="49" s="1"/>
  <c r="C125" i="49" s="1"/>
  <c r="H282" i="41"/>
  <c r="H284" i="32"/>
  <c r="H193" i="32"/>
  <c r="E213" i="32"/>
  <c r="S32" i="49" s="1"/>
  <c r="D76" i="49" s="1"/>
  <c r="D115" i="49" s="1"/>
  <c r="H208" i="41"/>
  <c r="H211" i="11"/>
  <c r="G141" i="44"/>
  <c r="D149" i="44"/>
  <c r="E153" i="44"/>
  <c r="F149" i="44"/>
  <c r="C159" i="44"/>
  <c r="D141" i="44"/>
  <c r="C154" i="44"/>
  <c r="D158" i="44"/>
  <c r="G143" i="44"/>
  <c r="E157" i="44"/>
  <c r="E213" i="41"/>
  <c r="S42" i="49" s="1"/>
  <c r="D86" i="49" s="1"/>
  <c r="D125" i="49" s="1"/>
  <c r="H194" i="25"/>
  <c r="H197" i="25"/>
  <c r="C213" i="34"/>
  <c r="H200" i="32"/>
  <c r="F213" i="32"/>
  <c r="T32" i="49" s="1"/>
  <c r="E76" i="49" s="1"/>
  <c r="E115" i="49" s="1"/>
  <c r="G288" i="32"/>
  <c r="G313" i="32" s="1"/>
  <c r="G363" i="32" s="1"/>
  <c r="G288" i="33"/>
  <c r="G313" i="33" s="1"/>
  <c r="G363" i="33" s="1"/>
  <c r="G213" i="41"/>
  <c r="U42" i="49" s="1"/>
  <c r="F86" i="49" s="1"/>
  <c r="H193" i="41"/>
  <c r="F288" i="22"/>
  <c r="F313" i="22" s="1"/>
  <c r="F363" i="22" s="1"/>
  <c r="H199" i="25"/>
  <c r="H195" i="25"/>
  <c r="H205" i="34"/>
  <c r="H209" i="34"/>
  <c r="H275" i="34"/>
  <c r="H350" i="34" s="1"/>
  <c r="H195" i="34"/>
  <c r="H198" i="21"/>
  <c r="H203" i="21"/>
  <c r="H200" i="21"/>
  <c r="H202" i="21"/>
  <c r="D288" i="22"/>
  <c r="D313" i="22" s="1"/>
  <c r="D363" i="22" s="1"/>
  <c r="H196" i="25"/>
  <c r="H212" i="25"/>
  <c r="H198" i="25"/>
  <c r="H201" i="25"/>
  <c r="H278" i="25"/>
  <c r="D213" i="25"/>
  <c r="R20" i="49" s="1"/>
  <c r="C64" i="49" s="1"/>
  <c r="C103" i="49" s="1"/>
  <c r="H206" i="25"/>
  <c r="E213" i="25"/>
  <c r="S20" i="49" s="1"/>
  <c r="D64" i="49" s="1"/>
  <c r="D103" i="49" s="1"/>
  <c r="G213" i="25"/>
  <c r="U20" i="49" s="1"/>
  <c r="F64" i="49" s="1"/>
  <c r="H211" i="34"/>
  <c r="E213" i="34"/>
  <c r="S35" i="49" s="1"/>
  <c r="D79" i="49" s="1"/>
  <c r="D118" i="49" s="1"/>
  <c r="H197" i="34"/>
  <c r="C213" i="21"/>
  <c r="H199" i="21"/>
  <c r="H271" i="26"/>
  <c r="H346" i="26" s="1"/>
  <c r="D288" i="41"/>
  <c r="D313" i="41" s="1"/>
  <c r="D363" i="41" s="1"/>
  <c r="H283" i="26"/>
  <c r="H358" i="26" s="1"/>
  <c r="F288" i="32"/>
  <c r="F313" i="32" s="1"/>
  <c r="F363" i="32" s="1"/>
  <c r="H269" i="26"/>
  <c r="H344" i="26" s="1"/>
  <c r="H283" i="41"/>
  <c r="H358" i="41" s="1"/>
  <c r="H202" i="26"/>
  <c r="H278" i="26"/>
  <c r="H284" i="26"/>
  <c r="G213" i="26"/>
  <c r="U25" i="49" s="1"/>
  <c r="F69" i="49" s="1"/>
  <c r="H209" i="33"/>
  <c r="H194" i="26"/>
  <c r="H198" i="26"/>
  <c r="H208" i="26"/>
  <c r="C213" i="26"/>
  <c r="H207" i="26"/>
  <c r="H198" i="33"/>
  <c r="H203" i="33"/>
  <c r="E213" i="33"/>
  <c r="S34" i="49" s="1"/>
  <c r="D78" i="49" s="1"/>
  <c r="D117" i="49" s="1"/>
  <c r="H198" i="41"/>
  <c r="H196" i="32"/>
  <c r="H195" i="41"/>
  <c r="H197" i="41"/>
  <c r="H199" i="32"/>
  <c r="D213" i="32"/>
  <c r="R32" i="49" s="1"/>
  <c r="C76" i="49" s="1"/>
  <c r="C115" i="49" s="1"/>
  <c r="H202" i="32"/>
  <c r="H204" i="32"/>
  <c r="H203" i="32"/>
  <c r="H212" i="32"/>
  <c r="H282" i="32"/>
  <c r="H201" i="32"/>
  <c r="H200" i="41"/>
  <c r="F213" i="41"/>
  <c r="T42" i="49" s="1"/>
  <c r="E86" i="49" s="1"/>
  <c r="E125" i="49" s="1"/>
  <c r="H211" i="41"/>
  <c r="H209" i="41"/>
  <c r="H207" i="41"/>
  <c r="H195" i="32"/>
  <c r="H209" i="32"/>
  <c r="H210" i="32"/>
  <c r="H205" i="19"/>
  <c r="H212" i="19"/>
  <c r="H279" i="26"/>
  <c r="H304" i="26" s="1"/>
  <c r="M23" i="48" s="1"/>
  <c r="F148" i="44"/>
  <c r="F143" i="44"/>
  <c r="E155" i="44"/>
  <c r="C158" i="44"/>
  <c r="F156" i="44"/>
  <c r="C146" i="44"/>
  <c r="D159" i="44"/>
  <c r="G147" i="44"/>
  <c r="E149" i="44"/>
  <c r="C148" i="44"/>
  <c r="E142" i="44"/>
  <c r="G155" i="44"/>
  <c r="D151" i="44"/>
  <c r="C156" i="44"/>
  <c r="G159" i="44"/>
  <c r="E152" i="44"/>
  <c r="D146" i="44"/>
  <c r="E146" i="44"/>
  <c r="D155" i="44"/>
  <c r="F150" i="44"/>
  <c r="H193" i="19"/>
  <c r="H275" i="19"/>
  <c r="D144" i="44"/>
  <c r="H287" i="34"/>
  <c r="H362" i="34" s="1"/>
  <c r="H200" i="38"/>
  <c r="H207" i="38"/>
  <c r="C213" i="38"/>
  <c r="H209" i="38"/>
  <c r="H193" i="38"/>
  <c r="F293" i="19"/>
  <c r="F343" i="19" s="1"/>
  <c r="F288" i="19"/>
  <c r="F313" i="19" s="1"/>
  <c r="F363" i="19" s="1"/>
  <c r="F288" i="39"/>
  <c r="F313" i="39" s="1"/>
  <c r="F363" i="39" s="1"/>
  <c r="H196" i="38"/>
  <c r="F213" i="38"/>
  <c r="T39" i="49" s="1"/>
  <c r="E83" i="49" s="1"/>
  <c r="E122" i="49" s="1"/>
  <c r="H199" i="38"/>
  <c r="H206" i="38"/>
  <c r="H194" i="38"/>
  <c r="H203" i="38"/>
  <c r="E159" i="44"/>
  <c r="D150" i="44"/>
  <c r="E148" i="44"/>
  <c r="D156" i="44"/>
  <c r="E144" i="44"/>
  <c r="G145" i="44"/>
  <c r="C155" i="44"/>
  <c r="D142" i="44"/>
  <c r="G150" i="44"/>
  <c r="G151" i="44"/>
  <c r="F151" i="44"/>
  <c r="F147" i="44"/>
  <c r="C147" i="44"/>
  <c r="F158" i="44"/>
  <c r="E151" i="44"/>
  <c r="C150" i="44"/>
  <c r="C144" i="44"/>
  <c r="G149" i="44"/>
  <c r="D153" i="44"/>
  <c r="D152" i="44"/>
  <c r="F154" i="44"/>
  <c r="G160" i="44"/>
  <c r="C149" i="44"/>
  <c r="C153" i="44"/>
  <c r="F157" i="44"/>
  <c r="C152" i="44"/>
  <c r="F160" i="44"/>
  <c r="C145" i="44"/>
  <c r="G153" i="44"/>
  <c r="F153" i="44"/>
  <c r="G144" i="44"/>
  <c r="C157" i="44"/>
  <c r="E141" i="44"/>
  <c r="D148" i="44"/>
  <c r="D160" i="44"/>
  <c r="F159" i="44"/>
  <c r="F146" i="44"/>
  <c r="G148" i="44"/>
  <c r="E143" i="44"/>
  <c r="G146" i="44"/>
  <c r="E147" i="44"/>
  <c r="H278" i="38"/>
  <c r="F288" i="18"/>
  <c r="F313" i="18" s="1"/>
  <c r="F363" i="18" s="1"/>
  <c r="F293" i="18"/>
  <c r="F343" i="18" s="1"/>
  <c r="F293" i="16"/>
  <c r="F343" i="16" s="1"/>
  <c r="F293" i="23"/>
  <c r="F343" i="23" s="1"/>
  <c r="F288" i="33"/>
  <c r="F313" i="33" s="1"/>
  <c r="F363" i="33" s="1"/>
  <c r="F293" i="33"/>
  <c r="F343" i="33" s="1"/>
  <c r="F288" i="26"/>
  <c r="F313" i="26" s="1"/>
  <c r="F363" i="26" s="1"/>
  <c r="F293" i="26"/>
  <c r="F343" i="26" s="1"/>
  <c r="F288" i="41"/>
  <c r="F313" i="41" s="1"/>
  <c r="F363" i="41" s="1"/>
  <c r="F293" i="41"/>
  <c r="F343" i="41" s="1"/>
  <c r="F293" i="31"/>
  <c r="F343" i="31" s="1"/>
  <c r="F293" i="14"/>
  <c r="F343" i="14" s="1"/>
  <c r="H268" i="19"/>
  <c r="H343" i="19" s="1"/>
  <c r="H286" i="31"/>
  <c r="H361" i="31" s="1"/>
  <c r="G288" i="38"/>
  <c r="G313" i="38" s="1"/>
  <c r="G363" i="38" s="1"/>
  <c r="H188" i="10"/>
  <c r="H282" i="25"/>
  <c r="H284" i="25"/>
  <c r="H188" i="22"/>
  <c r="H278" i="34"/>
  <c r="H188" i="27"/>
  <c r="H281" i="19"/>
  <c r="H356" i="19" s="1"/>
  <c r="E293" i="19"/>
  <c r="E343" i="19" s="1"/>
  <c r="H188" i="24"/>
  <c r="G288" i="34"/>
  <c r="G313" i="34" s="1"/>
  <c r="G363" i="34" s="1"/>
  <c r="H270" i="23"/>
  <c r="H345" i="23" s="1"/>
  <c r="E295" i="23"/>
  <c r="E345" i="23" s="1"/>
  <c r="H354" i="24"/>
  <c r="H304" i="24"/>
  <c r="M24" i="48" s="1"/>
  <c r="H354" i="11"/>
  <c r="H354" i="9"/>
  <c r="H304" i="9"/>
  <c r="H354" i="26"/>
  <c r="H354" i="16"/>
  <c r="H304" i="16"/>
  <c r="M12" i="48" s="1"/>
  <c r="H354" i="10"/>
  <c r="H304" i="10"/>
  <c r="M7" i="48" s="1"/>
  <c r="H354" i="28"/>
  <c r="H304" i="28"/>
  <c r="M26" i="48" s="1"/>
  <c r="H354" i="12"/>
  <c r="H304" i="12"/>
  <c r="M9" i="48" s="1"/>
  <c r="H354" i="35"/>
  <c r="H354" i="17"/>
  <c r="H304" i="17"/>
  <c r="M13" i="48" s="1"/>
  <c r="H354" i="37"/>
  <c r="H304" i="37"/>
  <c r="M36" i="48" s="1"/>
  <c r="H188" i="18"/>
  <c r="D288" i="27"/>
  <c r="D313" i="27" s="1"/>
  <c r="D363" i="27" s="1"/>
  <c r="H347" i="31"/>
  <c r="H297" i="31"/>
  <c r="F29" i="48" s="1"/>
  <c r="H347" i="34"/>
  <c r="H297" i="34"/>
  <c r="F33" i="48" s="1"/>
  <c r="H297" i="23"/>
  <c r="F22" i="48" s="1"/>
  <c r="H347" i="23"/>
  <c r="H347" i="10"/>
  <c r="H297" i="10"/>
  <c r="F7" i="48" s="1"/>
  <c r="H297" i="38"/>
  <c r="F37" i="48" s="1"/>
  <c r="H347" i="26"/>
  <c r="H297" i="26"/>
  <c r="F23" i="48" s="1"/>
  <c r="H347" i="9"/>
  <c r="H297" i="9"/>
  <c r="H347" i="16"/>
  <c r="H297" i="16"/>
  <c r="F12" i="48" s="1"/>
  <c r="H347" i="27"/>
  <c r="H297" i="27"/>
  <c r="F25" i="48" s="1"/>
  <c r="H297" i="32"/>
  <c r="F30" i="48" s="1"/>
  <c r="C312" i="14"/>
  <c r="C362" i="14" s="1"/>
  <c r="H287" i="40"/>
  <c r="C312" i="40"/>
  <c r="C362" i="40" s="1"/>
  <c r="C312" i="35"/>
  <c r="C362" i="35" s="1"/>
  <c r="H287" i="27"/>
  <c r="C312" i="27"/>
  <c r="C362" i="27" s="1"/>
  <c r="H287" i="32"/>
  <c r="C312" i="32"/>
  <c r="C362" i="32" s="1"/>
  <c r="H287" i="25"/>
  <c r="C312" i="25"/>
  <c r="C362" i="25" s="1"/>
  <c r="C312" i="28"/>
  <c r="C362" i="28" s="1"/>
  <c r="H287" i="18"/>
  <c r="C312" i="18"/>
  <c r="C362" i="18" s="1"/>
  <c r="C312" i="10"/>
  <c r="C362" i="10" s="1"/>
  <c r="H287" i="17"/>
  <c r="C312" i="17"/>
  <c r="C362" i="17" s="1"/>
  <c r="C312" i="15"/>
  <c r="C362" i="15" s="1"/>
  <c r="H287" i="22"/>
  <c r="C312" i="22"/>
  <c r="C362" i="22" s="1"/>
  <c r="H287" i="39"/>
  <c r="C312" i="39"/>
  <c r="C362" i="39" s="1"/>
  <c r="C311" i="28"/>
  <c r="C361" i="28" s="1"/>
  <c r="H285" i="34"/>
  <c r="H360" i="34" s="1"/>
  <c r="C310" i="34"/>
  <c r="C360" i="34" s="1"/>
  <c r="C310" i="10"/>
  <c r="C360" i="10" s="1"/>
  <c r="H285" i="18"/>
  <c r="C310" i="18"/>
  <c r="C360" i="18" s="1"/>
  <c r="C310" i="9"/>
  <c r="H285" i="26"/>
  <c r="H360" i="26" s="1"/>
  <c r="C310" i="26"/>
  <c r="C360" i="26" s="1"/>
  <c r="H285" i="39"/>
  <c r="H360" i="39" s="1"/>
  <c r="C310" i="39"/>
  <c r="C360" i="39" s="1"/>
  <c r="H285" i="24"/>
  <c r="H360" i="24" s="1"/>
  <c r="C310" i="24"/>
  <c r="C360" i="24" s="1"/>
  <c r="C310" i="31"/>
  <c r="C360" i="31" s="1"/>
  <c r="H281" i="28"/>
  <c r="H356" i="28" s="1"/>
  <c r="C306" i="28"/>
  <c r="C356" i="28" s="1"/>
  <c r="H355" i="28"/>
  <c r="H305" i="28"/>
  <c r="N26" i="48" s="1"/>
  <c r="H280" i="16"/>
  <c r="C305" i="16"/>
  <c r="C355" i="16" s="1"/>
  <c r="H277" i="25"/>
  <c r="H352" i="25" s="1"/>
  <c r="C302" i="25"/>
  <c r="C352" i="25" s="1"/>
  <c r="H277" i="24"/>
  <c r="H352" i="24" s="1"/>
  <c r="C302" i="24"/>
  <c r="C352" i="24" s="1"/>
  <c r="H277" i="31"/>
  <c r="C302" i="31"/>
  <c r="C352" i="31" s="1"/>
  <c r="H277" i="40"/>
  <c r="C302" i="40"/>
  <c r="C352" i="40" s="1"/>
  <c r="H277" i="16"/>
  <c r="C302" i="16"/>
  <c r="C352" i="16" s="1"/>
  <c r="H277" i="10"/>
  <c r="C302" i="10"/>
  <c r="C352" i="10" s="1"/>
  <c r="H277" i="27"/>
  <c r="C302" i="27"/>
  <c r="C352" i="27" s="1"/>
  <c r="H277" i="33"/>
  <c r="C302" i="33"/>
  <c r="C352" i="33" s="1"/>
  <c r="H277" i="22"/>
  <c r="C302" i="22"/>
  <c r="C352" i="22" s="1"/>
  <c r="H277" i="41"/>
  <c r="C302" i="41"/>
  <c r="C352" i="41" s="1"/>
  <c r="H277" i="34"/>
  <c r="C302" i="34"/>
  <c r="C352" i="34" s="1"/>
  <c r="H277" i="11"/>
  <c r="C302" i="11"/>
  <c r="H277" i="39"/>
  <c r="H352" i="39" s="1"/>
  <c r="C302" i="39"/>
  <c r="C352" i="39" s="1"/>
  <c r="H352" i="26"/>
  <c r="H302" i="26"/>
  <c r="K23" i="48" s="1"/>
  <c r="H276" i="28"/>
  <c r="H351" i="28" s="1"/>
  <c r="C301" i="28"/>
  <c r="C351" i="28" s="1"/>
  <c r="H276" i="18"/>
  <c r="C301" i="18"/>
  <c r="C351" i="18" s="1"/>
  <c r="H276" i="10"/>
  <c r="C301" i="10"/>
  <c r="C351" i="10" s="1"/>
  <c r="H276" i="17"/>
  <c r="C301" i="17"/>
  <c r="C351" i="17" s="1"/>
  <c r="H276" i="26"/>
  <c r="C301" i="26"/>
  <c r="C351" i="26" s="1"/>
  <c r="H276" i="39"/>
  <c r="C301" i="39"/>
  <c r="C351" i="39" s="1"/>
  <c r="H274" i="11"/>
  <c r="C299" i="11"/>
  <c r="H274" i="10"/>
  <c r="C299" i="10"/>
  <c r="C349" i="10" s="1"/>
  <c r="H274" i="26"/>
  <c r="H349" i="26" s="1"/>
  <c r="C299" i="26"/>
  <c r="C349" i="26" s="1"/>
  <c r="H274" i="41"/>
  <c r="C299" i="41"/>
  <c r="C349" i="41" s="1"/>
  <c r="H274" i="18"/>
  <c r="C299" i="18"/>
  <c r="C349" i="18" s="1"/>
  <c r="H273" i="28"/>
  <c r="H348" i="28" s="1"/>
  <c r="C298" i="28"/>
  <c r="C348" i="28" s="1"/>
  <c r="H271" i="18"/>
  <c r="C296" i="18"/>
  <c r="C346" i="18" s="1"/>
  <c r="H281" i="31"/>
  <c r="H356" i="31" s="1"/>
  <c r="H270" i="28"/>
  <c r="H345" i="28" s="1"/>
  <c r="C295" i="28"/>
  <c r="C345" i="28" s="1"/>
  <c r="H188" i="31"/>
  <c r="D329" i="28"/>
  <c r="E333" i="28"/>
  <c r="G338" i="28"/>
  <c r="F337" i="28"/>
  <c r="H334" i="28"/>
  <c r="F319" i="28"/>
  <c r="H328" i="28"/>
  <c r="D333" i="28"/>
  <c r="C343" i="28"/>
  <c r="F326" i="28"/>
  <c r="D322" i="28"/>
  <c r="E326" i="28"/>
  <c r="F332" i="28"/>
  <c r="G321" i="28"/>
  <c r="F329" i="28"/>
  <c r="E337" i="28"/>
  <c r="E323" i="28"/>
  <c r="G333" i="28"/>
  <c r="F322" i="28"/>
  <c r="C330" i="28"/>
  <c r="E328" i="28"/>
  <c r="F334" i="28"/>
  <c r="G330" i="28"/>
  <c r="C318" i="28"/>
  <c r="D332" i="28"/>
  <c r="E322" i="28"/>
  <c r="G336" i="28"/>
  <c r="C335" i="28"/>
  <c r="D326" i="28"/>
  <c r="F336" i="28"/>
  <c r="D331" i="28"/>
  <c r="G320" i="28"/>
  <c r="G337" i="28"/>
  <c r="F333" i="28"/>
  <c r="E325" i="28"/>
  <c r="F331" i="28"/>
  <c r="G326" i="28"/>
  <c r="E324" i="28"/>
  <c r="D325" i="28"/>
  <c r="F327" i="28"/>
  <c r="G323" i="28"/>
  <c r="F320" i="28"/>
  <c r="F330" i="28"/>
  <c r="D323" i="28"/>
  <c r="E321" i="28"/>
  <c r="H325" i="28"/>
  <c r="G331" i="28"/>
  <c r="G328" i="28"/>
  <c r="C319" i="28"/>
  <c r="E329" i="28"/>
  <c r="E334" i="28"/>
  <c r="D319" i="28"/>
  <c r="C327" i="28"/>
  <c r="G334" i="28"/>
  <c r="G322" i="28"/>
  <c r="D330" i="28"/>
  <c r="E320" i="28"/>
  <c r="G327" i="28"/>
  <c r="F335" i="28"/>
  <c r="F323" i="28"/>
  <c r="C324" i="28"/>
  <c r="E331" i="28"/>
  <c r="E336" i="28"/>
  <c r="D321" i="28"/>
  <c r="F328" i="28"/>
  <c r="G324" i="28"/>
  <c r="D337" i="28"/>
  <c r="F325" i="28"/>
  <c r="E330" i="28"/>
  <c r="F324" i="28"/>
  <c r="G332" i="28"/>
  <c r="E332" i="28"/>
  <c r="F321" i="28"/>
  <c r="G335" i="28"/>
  <c r="G329" i="28"/>
  <c r="D334" i="28"/>
  <c r="G319" i="28"/>
  <c r="D320" i="28"/>
  <c r="C328" i="28"/>
  <c r="H185" i="44"/>
  <c r="H281" i="18"/>
  <c r="H356" i="18" s="1"/>
  <c r="H273" i="14"/>
  <c r="H348" i="14" s="1"/>
  <c r="G154" i="44"/>
  <c r="E154" i="44"/>
  <c r="C160" i="44"/>
  <c r="D147" i="44"/>
  <c r="D143" i="44"/>
  <c r="F142" i="44"/>
  <c r="F213" i="19"/>
  <c r="T17" i="49" s="1"/>
  <c r="E61" i="49" s="1"/>
  <c r="E100" i="49" s="1"/>
  <c r="G158" i="44"/>
  <c r="C141" i="44"/>
  <c r="E288" i="16"/>
  <c r="E313" i="16" s="1"/>
  <c r="E363" i="16" s="1"/>
  <c r="D157" i="44"/>
  <c r="F145" i="44"/>
  <c r="C142" i="44"/>
  <c r="G142" i="44"/>
  <c r="E150" i="44"/>
  <c r="C151" i="44"/>
  <c r="F155" i="44"/>
  <c r="H132" i="44"/>
  <c r="G137" i="44"/>
  <c r="D137" i="44"/>
  <c r="G47" i="49"/>
  <c r="O43" i="49"/>
  <c r="D343" i="27"/>
  <c r="E343" i="27"/>
  <c r="F343" i="27"/>
  <c r="D344" i="27"/>
  <c r="E344" i="27"/>
  <c r="F344" i="34"/>
  <c r="F356" i="34"/>
  <c r="D361" i="34"/>
  <c r="E349" i="34"/>
  <c r="G350" i="34"/>
  <c r="D349" i="34"/>
  <c r="C355" i="34"/>
  <c r="D344" i="34"/>
  <c r="E345" i="34"/>
  <c r="E356" i="34"/>
  <c r="D360" i="34"/>
  <c r="G358" i="34"/>
  <c r="F346" i="34"/>
  <c r="C288" i="39"/>
  <c r="C313" i="39" s="1"/>
  <c r="C363" i="39" s="1"/>
  <c r="E288" i="39"/>
  <c r="E313" i="39" s="1"/>
  <c r="E363" i="39" s="1"/>
  <c r="H117" i="44"/>
  <c r="AQ32" i="49"/>
  <c r="AQ27" i="49"/>
  <c r="AQ9" i="49"/>
  <c r="H209" i="44"/>
  <c r="AQ22" i="49"/>
  <c r="AC14" i="49"/>
  <c r="C272" i="19"/>
  <c r="H197" i="19"/>
  <c r="C285" i="19"/>
  <c r="H210" i="19"/>
  <c r="C277" i="19"/>
  <c r="H202" i="19"/>
  <c r="H209" i="19"/>
  <c r="C284" i="19"/>
  <c r="D274" i="19"/>
  <c r="H199" i="19"/>
  <c r="D283" i="19"/>
  <c r="H208" i="19"/>
  <c r="H279" i="14"/>
  <c r="H354" i="14" s="1"/>
  <c r="D288" i="18"/>
  <c r="D313" i="18" s="1"/>
  <c r="D363" i="18" s="1"/>
  <c r="H188" i="30"/>
  <c r="E137" i="44"/>
  <c r="D213" i="19"/>
  <c r="R17" i="49" s="1"/>
  <c r="C61" i="49" s="1"/>
  <c r="C100" i="49" s="1"/>
  <c r="H195" i="19"/>
  <c r="H200" i="19"/>
  <c r="C271" i="19"/>
  <c r="H196" i="19"/>
  <c r="G270" i="19"/>
  <c r="G213" i="19"/>
  <c r="U17" i="49" s="1"/>
  <c r="F61" i="49" s="1"/>
  <c r="C276" i="19"/>
  <c r="H201" i="19"/>
  <c r="E282" i="19"/>
  <c r="H207" i="19"/>
  <c r="C213" i="19"/>
  <c r="C269" i="19"/>
  <c r="H194" i="19"/>
  <c r="E278" i="19"/>
  <c r="H203" i="19"/>
  <c r="E270" i="19"/>
  <c r="E213" i="19"/>
  <c r="S17" i="49" s="1"/>
  <c r="D61" i="49" s="1"/>
  <c r="D100" i="49" s="1"/>
  <c r="C279" i="19"/>
  <c r="H204" i="19"/>
  <c r="C288" i="22"/>
  <c r="C288" i="32"/>
  <c r="C313" i="32" s="1"/>
  <c r="F288" i="38"/>
  <c r="F313" i="38" s="1"/>
  <c r="F363" i="38" s="1"/>
  <c r="G213" i="38"/>
  <c r="U39" i="49" s="1"/>
  <c r="F83" i="49" s="1"/>
  <c r="F122" i="49" s="1"/>
  <c r="H195" i="38"/>
  <c r="AC30" i="49"/>
  <c r="AJ30" i="49"/>
  <c r="AQ29" i="49"/>
  <c r="AQ26" i="49"/>
  <c r="AP43" i="49"/>
  <c r="X43" i="49"/>
  <c r="AM43" i="49"/>
  <c r="AN43" i="49"/>
  <c r="AQ31" i="49"/>
  <c r="C273" i="20"/>
  <c r="H198" i="20"/>
  <c r="C274" i="20"/>
  <c r="H199" i="20"/>
  <c r="E268" i="20"/>
  <c r="E213" i="20"/>
  <c r="S18" i="49" s="1"/>
  <c r="D62" i="49" s="1"/>
  <c r="D101" i="49" s="1"/>
  <c r="D213" i="20"/>
  <c r="R18" i="49" s="1"/>
  <c r="C62" i="49" s="1"/>
  <c r="C101" i="49" s="1"/>
  <c r="D268" i="20"/>
  <c r="H205" i="20"/>
  <c r="C280" i="20"/>
  <c r="C279" i="20"/>
  <c r="H204" i="20"/>
  <c r="F268" i="20"/>
  <c r="F213" i="20"/>
  <c r="T18" i="49" s="1"/>
  <c r="E62" i="49" s="1"/>
  <c r="E101" i="49" s="1"/>
  <c r="H195" i="20"/>
  <c r="C270" i="20"/>
  <c r="H196" i="20"/>
  <c r="C271" i="20"/>
  <c r="H211" i="20"/>
  <c r="C286" i="20"/>
  <c r="H188" i="38"/>
  <c r="AL39" i="49"/>
  <c r="AQ39" i="49" s="1"/>
  <c r="U37" i="49"/>
  <c r="F81" i="49" s="1"/>
  <c r="F120" i="49" s="1"/>
  <c r="S37" i="49"/>
  <c r="D81" i="49" s="1"/>
  <c r="D120" i="49" s="1"/>
  <c r="T37" i="49"/>
  <c r="E81" i="49" s="1"/>
  <c r="E120" i="49" s="1"/>
  <c r="AL42" i="49"/>
  <c r="AQ42" i="49" s="1"/>
  <c r="H188" i="41"/>
  <c r="H206" i="29"/>
  <c r="C281" i="29"/>
  <c r="H194" i="29"/>
  <c r="D269" i="29"/>
  <c r="D294" i="29" s="1"/>
  <c r="D344" i="29" s="1"/>
  <c r="H193" i="29"/>
  <c r="C213" i="29"/>
  <c r="C268" i="29"/>
  <c r="H209" i="29"/>
  <c r="C284" i="29"/>
  <c r="H203" i="29"/>
  <c r="C278" i="29"/>
  <c r="H208" i="29"/>
  <c r="C283" i="29"/>
  <c r="H202" i="29"/>
  <c r="E277" i="29"/>
  <c r="H205" i="29"/>
  <c r="C280" i="29"/>
  <c r="H200" i="29"/>
  <c r="C275" i="29"/>
  <c r="H197" i="29"/>
  <c r="C272" i="29"/>
  <c r="F213" i="29"/>
  <c r="T29" i="49" s="1"/>
  <c r="E73" i="49" s="1"/>
  <c r="E112" i="49" s="1"/>
  <c r="F268" i="29"/>
  <c r="H211" i="29"/>
  <c r="C286" i="29"/>
  <c r="C213" i="30"/>
  <c r="H193" i="30"/>
  <c r="C268" i="30"/>
  <c r="G268" i="30"/>
  <c r="G213" i="30"/>
  <c r="U30" i="49" s="1"/>
  <c r="F74" i="49" s="1"/>
  <c r="H204" i="30"/>
  <c r="C279" i="30"/>
  <c r="H200" i="30"/>
  <c r="C275" i="30"/>
  <c r="C280" i="30"/>
  <c r="H205" i="30"/>
  <c r="H209" i="30"/>
  <c r="C284" i="30"/>
  <c r="C283" i="30"/>
  <c r="H208" i="30"/>
  <c r="H197" i="30"/>
  <c r="C272" i="30"/>
  <c r="H201" i="30"/>
  <c r="C276" i="30"/>
  <c r="H195" i="30"/>
  <c r="C270" i="30"/>
  <c r="H188" i="40"/>
  <c r="AL41" i="49"/>
  <c r="AQ41" i="49" s="1"/>
  <c r="AL20" i="49"/>
  <c r="AQ20" i="49" s="1"/>
  <c r="H188" i="25"/>
  <c r="H188" i="37"/>
  <c r="AL38" i="49"/>
  <c r="AQ38" i="49" s="1"/>
  <c r="H188" i="23"/>
  <c r="AL24" i="49"/>
  <c r="AQ24" i="49" s="1"/>
  <c r="AL36" i="49"/>
  <c r="AQ36" i="49" s="1"/>
  <c r="H188" i="35"/>
  <c r="AL34" i="49"/>
  <c r="AQ34" i="49" s="1"/>
  <c r="H188" i="33"/>
  <c r="C272" i="20"/>
  <c r="H197" i="20"/>
  <c r="H206" i="20"/>
  <c r="C281" i="20"/>
  <c r="C275" i="20"/>
  <c r="H200" i="20"/>
  <c r="C283" i="20"/>
  <c r="H208" i="20"/>
  <c r="C276" i="20"/>
  <c r="H201" i="20"/>
  <c r="H202" i="20"/>
  <c r="C277" i="20"/>
  <c r="C269" i="20"/>
  <c r="H194" i="20"/>
  <c r="H193" i="20"/>
  <c r="C213" i="20"/>
  <c r="C268" i="20"/>
  <c r="H212" i="20"/>
  <c r="C287" i="20"/>
  <c r="G268" i="20"/>
  <c r="G213" i="20"/>
  <c r="U18" i="49" s="1"/>
  <c r="F62" i="49" s="1"/>
  <c r="H207" i="20"/>
  <c r="C282" i="20"/>
  <c r="C284" i="20"/>
  <c r="H209" i="20"/>
  <c r="H203" i="20"/>
  <c r="C278" i="20"/>
  <c r="C285" i="20"/>
  <c r="H210" i="20"/>
  <c r="AL37" i="49"/>
  <c r="AQ37" i="49" s="1"/>
  <c r="H188" i="9"/>
  <c r="AL8" i="49"/>
  <c r="AQ8" i="49" s="1"/>
  <c r="H188" i="14"/>
  <c r="AL12" i="49"/>
  <c r="AQ12" i="49" s="1"/>
  <c r="AL10" i="49"/>
  <c r="AQ10" i="49" s="1"/>
  <c r="H188" i="11"/>
  <c r="AL35" i="49"/>
  <c r="AQ35" i="49" s="1"/>
  <c r="H188" i="34"/>
  <c r="AL28" i="49"/>
  <c r="AQ28" i="49" s="1"/>
  <c r="H188" i="28"/>
  <c r="AL18" i="49"/>
  <c r="AQ18" i="49" s="1"/>
  <c r="H188" i="20"/>
  <c r="R37" i="49"/>
  <c r="C81" i="49" s="1"/>
  <c r="C120" i="49" s="1"/>
  <c r="H212" i="29"/>
  <c r="C287" i="29"/>
  <c r="D213" i="29"/>
  <c r="R29" i="49" s="1"/>
  <c r="C73" i="49" s="1"/>
  <c r="C112" i="49" s="1"/>
  <c r="D268" i="29"/>
  <c r="H201" i="29"/>
  <c r="C276" i="29"/>
  <c r="H196" i="29"/>
  <c r="C271" i="29"/>
  <c r="H198" i="29"/>
  <c r="C273" i="29"/>
  <c r="H207" i="29"/>
  <c r="C282" i="29"/>
  <c r="H199" i="29"/>
  <c r="C274" i="29"/>
  <c r="E213" i="29"/>
  <c r="S29" i="49" s="1"/>
  <c r="D73" i="49" s="1"/>
  <c r="D112" i="49" s="1"/>
  <c r="E268" i="29"/>
  <c r="E293" i="29" s="1"/>
  <c r="E343" i="29" s="1"/>
  <c r="C294" i="29"/>
  <c r="C344" i="29" s="1"/>
  <c r="H204" i="29"/>
  <c r="C279" i="29"/>
  <c r="H195" i="29"/>
  <c r="D270" i="29"/>
  <c r="H210" i="29"/>
  <c r="C285" i="29"/>
  <c r="G213" i="29"/>
  <c r="U29" i="49" s="1"/>
  <c r="F73" i="49" s="1"/>
  <c r="G268" i="29"/>
  <c r="C286" i="30"/>
  <c r="H211" i="30"/>
  <c r="H199" i="30"/>
  <c r="C274" i="30"/>
  <c r="C269" i="30"/>
  <c r="H194" i="30"/>
  <c r="C287" i="30"/>
  <c r="H212" i="30"/>
  <c r="F268" i="30"/>
  <c r="F213" i="30"/>
  <c r="T30" i="49" s="1"/>
  <c r="E74" i="49" s="1"/>
  <c r="E113" i="49" s="1"/>
  <c r="H207" i="30"/>
  <c r="C282" i="30"/>
  <c r="H196" i="30"/>
  <c r="C271" i="30"/>
  <c r="C281" i="30"/>
  <c r="H206" i="30"/>
  <c r="D213" i="30"/>
  <c r="R30" i="49" s="1"/>
  <c r="C74" i="49" s="1"/>
  <c r="C113" i="49" s="1"/>
  <c r="D268" i="30"/>
  <c r="E268" i="30"/>
  <c r="E213" i="30"/>
  <c r="S30" i="49" s="1"/>
  <c r="D74" i="49" s="1"/>
  <c r="D113" i="49" s="1"/>
  <c r="C285" i="30"/>
  <c r="H210" i="30"/>
  <c r="H198" i="30"/>
  <c r="C273" i="30"/>
  <c r="H203" i="30"/>
  <c r="C278" i="30"/>
  <c r="H202" i="30"/>
  <c r="C277" i="30"/>
  <c r="H188" i="29"/>
  <c r="C288" i="18"/>
  <c r="C313" i="18" s="1"/>
  <c r="E288" i="26"/>
  <c r="E313" i="26" s="1"/>
  <c r="E363" i="26" s="1"/>
  <c r="D288" i="26"/>
  <c r="D313" i="26" s="1"/>
  <c r="D363" i="26" s="1"/>
  <c r="H284" i="18"/>
  <c r="C288" i="27"/>
  <c r="C313" i="27" s="1"/>
  <c r="E288" i="32"/>
  <c r="E313" i="32" s="1"/>
  <c r="E363" i="32" s="1"/>
  <c r="D288" i="32"/>
  <c r="D313" i="32" s="1"/>
  <c r="D363" i="32" s="1"/>
  <c r="H284" i="38"/>
  <c r="H211" i="38"/>
  <c r="H198" i="38"/>
  <c r="E213" i="38"/>
  <c r="S39" i="49" s="1"/>
  <c r="D83" i="49" s="1"/>
  <c r="D122" i="49" s="1"/>
  <c r="E288" i="38"/>
  <c r="E313" i="38" s="1"/>
  <c r="E363" i="38" s="1"/>
  <c r="H205" i="38"/>
  <c r="H275" i="38"/>
  <c r="H282" i="38"/>
  <c r="D213" i="38"/>
  <c r="R39" i="49" s="1"/>
  <c r="C83" i="49" s="1"/>
  <c r="C122" i="49" s="1"/>
  <c r="H208" i="38"/>
  <c r="H272" i="41"/>
  <c r="H347" i="41" s="1"/>
  <c r="F137" i="44"/>
  <c r="H118" i="44"/>
  <c r="H135" i="44"/>
  <c r="H269" i="22"/>
  <c r="H344" i="22" s="1"/>
  <c r="C294" i="22"/>
  <c r="C344" i="22" s="1"/>
  <c r="Q22" i="49"/>
  <c r="B66" i="49" s="1"/>
  <c r="B105" i="49" s="1"/>
  <c r="C295" i="39"/>
  <c r="C345" i="39" s="1"/>
  <c r="H270" i="39"/>
  <c r="H345" i="39" s="1"/>
  <c r="C304" i="39"/>
  <c r="C354" i="39" s="1"/>
  <c r="H279" i="39"/>
  <c r="H354" i="39" s="1"/>
  <c r="C306" i="39"/>
  <c r="C356" i="39" s="1"/>
  <c r="H281" i="39"/>
  <c r="H356" i="39" s="1"/>
  <c r="C298" i="39"/>
  <c r="C348" i="39" s="1"/>
  <c r="H273" i="39"/>
  <c r="H348" i="39" s="1"/>
  <c r="D293" i="39"/>
  <c r="D343" i="39" s="1"/>
  <c r="D288" i="39"/>
  <c r="C311" i="39"/>
  <c r="C361" i="39" s="1"/>
  <c r="H286" i="39"/>
  <c r="H361" i="39" s="1"/>
  <c r="C305" i="39"/>
  <c r="C355" i="39" s="1"/>
  <c r="H280" i="39"/>
  <c r="H355" i="39" s="1"/>
  <c r="H272" i="39"/>
  <c r="H347" i="39" s="1"/>
  <c r="C297" i="39"/>
  <c r="C347" i="39" s="1"/>
  <c r="C293" i="41"/>
  <c r="C333" i="41" s="1"/>
  <c r="H268" i="41"/>
  <c r="H343" i="41" s="1"/>
  <c r="Q42" i="49"/>
  <c r="H270" i="41"/>
  <c r="H345" i="41" s="1"/>
  <c r="C295" i="41"/>
  <c r="C345" i="41" s="1"/>
  <c r="C299" i="22"/>
  <c r="C349" i="22" s="1"/>
  <c r="H274" i="22"/>
  <c r="H349" i="22" s="1"/>
  <c r="C306" i="22"/>
  <c r="C356" i="22" s="1"/>
  <c r="H281" i="22"/>
  <c r="H356" i="22" s="1"/>
  <c r="H285" i="22"/>
  <c r="H360" i="22" s="1"/>
  <c r="C310" i="22"/>
  <c r="C360" i="22" s="1"/>
  <c r="H280" i="22"/>
  <c r="H355" i="22" s="1"/>
  <c r="C305" i="22"/>
  <c r="C355" i="22" s="1"/>
  <c r="E294" i="6"/>
  <c r="E344" i="6" s="1"/>
  <c r="C213" i="6"/>
  <c r="H193" i="6"/>
  <c r="C268" i="6"/>
  <c r="D311" i="6"/>
  <c r="D361" i="6" s="1"/>
  <c r="H195" i="6"/>
  <c r="C270" i="6"/>
  <c r="H202" i="6"/>
  <c r="C277" i="6"/>
  <c r="C273" i="6"/>
  <c r="H198" i="6"/>
  <c r="C272" i="6"/>
  <c r="H197" i="6"/>
  <c r="C284" i="6"/>
  <c r="H209" i="6"/>
  <c r="C282" i="6"/>
  <c r="H207" i="6"/>
  <c r="D294" i="6"/>
  <c r="D344" i="6" s="1"/>
  <c r="D301" i="6"/>
  <c r="D351" i="6" s="1"/>
  <c r="C286" i="6"/>
  <c r="H211" i="6"/>
  <c r="H199" i="6"/>
  <c r="C274" i="6"/>
  <c r="H210" i="6"/>
  <c r="C285" i="6"/>
  <c r="F301" i="6"/>
  <c r="F351" i="6" s="1"/>
  <c r="E301" i="6"/>
  <c r="E351" i="6" s="1"/>
  <c r="Q40" i="49"/>
  <c r="B84" i="49" s="1"/>
  <c r="B123" i="49" s="1"/>
  <c r="H271" i="39"/>
  <c r="H346" i="39" s="1"/>
  <c r="C296" i="39"/>
  <c r="C346" i="39" s="1"/>
  <c r="C299" i="39"/>
  <c r="C349" i="39" s="1"/>
  <c r="H274" i="39"/>
  <c r="H349" i="39" s="1"/>
  <c r="C310" i="41"/>
  <c r="C360" i="41" s="1"/>
  <c r="H285" i="41"/>
  <c r="H360" i="41" s="1"/>
  <c r="H279" i="41"/>
  <c r="H354" i="41" s="1"/>
  <c r="C304" i="41"/>
  <c r="C354" i="41" s="1"/>
  <c r="H286" i="41"/>
  <c r="H361" i="41" s="1"/>
  <c r="C311" i="41"/>
  <c r="C361" i="41" s="1"/>
  <c r="C295" i="32"/>
  <c r="C345" i="32" s="1"/>
  <c r="H270" i="32"/>
  <c r="H345" i="32" s="1"/>
  <c r="C310" i="32"/>
  <c r="C360" i="32" s="1"/>
  <c r="H285" i="32"/>
  <c r="H360" i="32" s="1"/>
  <c r="Q32" i="49"/>
  <c r="B76" i="49" s="1"/>
  <c r="B115" i="49" s="1"/>
  <c r="H270" i="22"/>
  <c r="H345" i="22" s="1"/>
  <c r="C295" i="22"/>
  <c r="C345" i="22" s="1"/>
  <c r="C308" i="22"/>
  <c r="C358" i="22" s="1"/>
  <c r="H283" i="22"/>
  <c r="H358" i="22" s="1"/>
  <c r="H268" i="22"/>
  <c r="H343" i="22" s="1"/>
  <c r="C293" i="22"/>
  <c r="C137" i="44"/>
  <c r="H133" i="44"/>
  <c r="H269" i="41"/>
  <c r="H344" i="41" s="1"/>
  <c r="C294" i="41"/>
  <c r="C344" i="41" s="1"/>
  <c r="H280" i="41"/>
  <c r="H355" i="41" s="1"/>
  <c r="C305" i="41"/>
  <c r="C355" i="41" s="1"/>
  <c r="E293" i="41"/>
  <c r="E343" i="41" s="1"/>
  <c r="E288" i="41"/>
  <c r="C299" i="32"/>
  <c r="C349" i="32" s="1"/>
  <c r="H274" i="32"/>
  <c r="H349" i="32" s="1"/>
  <c r="C302" i="32"/>
  <c r="C352" i="32" s="1"/>
  <c r="H277" i="32"/>
  <c r="H352" i="32" s="1"/>
  <c r="H279" i="32"/>
  <c r="H354" i="32" s="1"/>
  <c r="C304" i="32"/>
  <c r="C354" i="32" s="1"/>
  <c r="C305" i="32"/>
  <c r="C355" i="32" s="1"/>
  <c r="H280" i="32"/>
  <c r="H355" i="32" s="1"/>
  <c r="C308" i="32"/>
  <c r="C358" i="32" s="1"/>
  <c r="H283" i="32"/>
  <c r="H358" i="32" s="1"/>
  <c r="C301" i="32"/>
  <c r="C351" i="32" s="1"/>
  <c r="H276" i="32"/>
  <c r="H351" i="32" s="1"/>
  <c r="AL7" i="49"/>
  <c r="AQ7" i="49" s="1"/>
  <c r="H188" i="6"/>
  <c r="C311" i="22"/>
  <c r="C361" i="22" s="1"/>
  <c r="H286" i="22"/>
  <c r="H361" i="22" s="1"/>
  <c r="C301" i="22"/>
  <c r="C351" i="22" s="1"/>
  <c r="H276" i="22"/>
  <c r="H351" i="22" s="1"/>
  <c r="H273" i="22"/>
  <c r="H348" i="22" s="1"/>
  <c r="C298" i="22"/>
  <c r="C348" i="22" s="1"/>
  <c r="H279" i="22"/>
  <c r="H354" i="22" s="1"/>
  <c r="C304" i="22"/>
  <c r="C354" i="22" s="1"/>
  <c r="C278" i="6"/>
  <c r="H203" i="6"/>
  <c r="H208" i="6"/>
  <c r="C283" i="6"/>
  <c r="D305" i="6"/>
  <c r="D355" i="6" s="1"/>
  <c r="H196" i="6"/>
  <c r="C271" i="6"/>
  <c r="H212" i="6"/>
  <c r="C287" i="6"/>
  <c r="E268" i="6"/>
  <c r="E213" i="6"/>
  <c r="S7" i="49" s="1"/>
  <c r="D51" i="49" s="1"/>
  <c r="D90" i="49" s="1"/>
  <c r="C280" i="6"/>
  <c r="H205" i="6"/>
  <c r="H204" i="6"/>
  <c r="C279" i="6"/>
  <c r="D213" i="6"/>
  <c r="R7" i="49" s="1"/>
  <c r="C51" i="49" s="1"/>
  <c r="C90" i="49" s="1"/>
  <c r="D268" i="6"/>
  <c r="H200" i="6"/>
  <c r="C275" i="6"/>
  <c r="H194" i="6"/>
  <c r="C269" i="6"/>
  <c r="C276" i="6"/>
  <c r="H201" i="6"/>
  <c r="G213" i="6"/>
  <c r="U7" i="49" s="1"/>
  <c r="F51" i="49" s="1"/>
  <c r="F90" i="49" s="1"/>
  <c r="G268" i="6"/>
  <c r="F268" i="6"/>
  <c r="F213" i="6"/>
  <c r="T7" i="49" s="1"/>
  <c r="E51" i="49" s="1"/>
  <c r="E90" i="49" s="1"/>
  <c r="C281" i="6"/>
  <c r="H206" i="6"/>
  <c r="C294" i="39"/>
  <c r="C344" i="39" s="1"/>
  <c r="H269" i="39"/>
  <c r="H344" i="39" s="1"/>
  <c r="C293" i="39"/>
  <c r="E333" i="39" s="1"/>
  <c r="H268" i="39"/>
  <c r="H343" i="39" s="1"/>
  <c r="C306" i="32"/>
  <c r="C356" i="32" s="1"/>
  <c r="H281" i="32"/>
  <c r="H356" i="32" s="1"/>
  <c r="C293" i="32"/>
  <c r="H268" i="32"/>
  <c r="H343" i="32" s="1"/>
  <c r="H286" i="32"/>
  <c r="H361" i="32" s="1"/>
  <c r="C311" i="32"/>
  <c r="C361" i="32" s="1"/>
  <c r="H281" i="33"/>
  <c r="H356" i="33" s="1"/>
  <c r="H287" i="41"/>
  <c r="H362" i="41" s="1"/>
  <c r="Q27" i="49"/>
  <c r="B71" i="49" s="1"/>
  <c r="B110" i="49" s="1"/>
  <c r="C311" i="27"/>
  <c r="Q8" i="49"/>
  <c r="H280" i="33"/>
  <c r="H355" i="33" s="1"/>
  <c r="C305" i="33"/>
  <c r="C355" i="33" s="1"/>
  <c r="Q34" i="49"/>
  <c r="C298" i="27"/>
  <c r="H273" i="27"/>
  <c r="H348" i="27" s="1"/>
  <c r="H281" i="27"/>
  <c r="H356" i="27" s="1"/>
  <c r="C306" i="27"/>
  <c r="H328" i="19"/>
  <c r="F334" i="19"/>
  <c r="G319" i="19"/>
  <c r="G332" i="19"/>
  <c r="G326" i="19"/>
  <c r="C336" i="19"/>
  <c r="E335" i="19"/>
  <c r="D328" i="19"/>
  <c r="C343" i="19"/>
  <c r="G331" i="19"/>
  <c r="F326" i="19"/>
  <c r="F320" i="19"/>
  <c r="C332" i="19"/>
  <c r="F325" i="19"/>
  <c r="C323" i="19"/>
  <c r="D330" i="19"/>
  <c r="D329" i="19"/>
  <c r="F336" i="19"/>
  <c r="F328" i="19"/>
  <c r="G321" i="19"/>
  <c r="C328" i="19"/>
  <c r="F319" i="19"/>
  <c r="E329" i="19"/>
  <c r="E330" i="19"/>
  <c r="G333" i="19"/>
  <c r="G327" i="19"/>
  <c r="F322" i="19"/>
  <c r="F333" i="19"/>
  <c r="F327" i="19"/>
  <c r="C318" i="19"/>
  <c r="D318" i="19"/>
  <c r="C333" i="19"/>
  <c r="C320" i="19"/>
  <c r="D332" i="19"/>
  <c r="E325" i="19"/>
  <c r="D325" i="19"/>
  <c r="G329" i="19"/>
  <c r="F324" i="19"/>
  <c r="F335" i="19"/>
  <c r="F329" i="19"/>
  <c r="G322" i="19"/>
  <c r="C330" i="19"/>
  <c r="H332" i="19"/>
  <c r="H325" i="19"/>
  <c r="G335" i="19"/>
  <c r="G323" i="19"/>
  <c r="G334" i="19"/>
  <c r="G328" i="19"/>
  <c r="C324" i="19"/>
  <c r="C331" i="19"/>
  <c r="H334" i="19"/>
  <c r="E327" i="19"/>
  <c r="E326" i="19"/>
  <c r="F332" i="19"/>
  <c r="G325" i="19"/>
  <c r="F337" i="19"/>
  <c r="F331" i="19"/>
  <c r="G324" i="19"/>
  <c r="D334" i="19"/>
  <c r="E334" i="19"/>
  <c r="D327" i="19"/>
  <c r="G337" i="19"/>
  <c r="F330" i="19"/>
  <c r="C325" i="19"/>
  <c r="G336" i="19"/>
  <c r="G330" i="19"/>
  <c r="G318" i="19"/>
  <c r="C337" i="19"/>
  <c r="E336" i="19"/>
  <c r="E322" i="19"/>
  <c r="D336" i="19"/>
  <c r="E324" i="19"/>
  <c r="F323" i="19"/>
  <c r="F321" i="19"/>
  <c r="D320" i="19"/>
  <c r="D323" i="19"/>
  <c r="E331" i="19"/>
  <c r="D321" i="19"/>
  <c r="D337" i="19"/>
  <c r="E337" i="19"/>
  <c r="D319" i="19"/>
  <c r="D335" i="19"/>
  <c r="E319" i="19"/>
  <c r="D326" i="19"/>
  <c r="D331" i="19"/>
  <c r="E333" i="19"/>
  <c r="E323" i="19"/>
  <c r="D322" i="19"/>
  <c r="E321" i="19"/>
  <c r="C344" i="32"/>
  <c r="C308" i="33"/>
  <c r="C358" i="33" s="1"/>
  <c r="H283" i="33"/>
  <c r="H358" i="33" s="1"/>
  <c r="H285" i="33"/>
  <c r="H360" i="33" s="1"/>
  <c r="C310" i="33"/>
  <c r="C360" i="33" s="1"/>
  <c r="C295" i="33"/>
  <c r="C345" i="33" s="1"/>
  <c r="H270" i="33"/>
  <c r="H345" i="33" s="1"/>
  <c r="C294" i="33"/>
  <c r="C344" i="33" s="1"/>
  <c r="H269" i="33"/>
  <c r="H344" i="33" s="1"/>
  <c r="H287" i="33"/>
  <c r="H362" i="33" s="1"/>
  <c r="C312" i="33"/>
  <c r="C362" i="33" s="1"/>
  <c r="C295" i="26"/>
  <c r="C345" i="26" s="1"/>
  <c r="H270" i="26"/>
  <c r="H345" i="26" s="1"/>
  <c r="H268" i="27"/>
  <c r="H343" i="27" s="1"/>
  <c r="C293" i="27"/>
  <c r="C295" i="27"/>
  <c r="H270" i="27"/>
  <c r="H345" i="27" s="1"/>
  <c r="H283" i="27"/>
  <c r="H358" i="27" s="1"/>
  <c r="C308" i="27"/>
  <c r="H276" i="27"/>
  <c r="H351" i="27" s="1"/>
  <c r="C301" i="27"/>
  <c r="C294" i="27"/>
  <c r="H271" i="27"/>
  <c r="H346" i="27" s="1"/>
  <c r="C296" i="27"/>
  <c r="C310" i="27"/>
  <c r="H285" i="27"/>
  <c r="H360" i="27" s="1"/>
  <c r="C304" i="33"/>
  <c r="C354" i="33" s="1"/>
  <c r="H279" i="33"/>
  <c r="H354" i="33" s="1"/>
  <c r="C301" i="33"/>
  <c r="C351" i="33" s="1"/>
  <c r="H276" i="33"/>
  <c r="H351" i="33" s="1"/>
  <c r="C311" i="33"/>
  <c r="C361" i="33" s="1"/>
  <c r="H286" i="33"/>
  <c r="H361" i="33" s="1"/>
  <c r="H271" i="33"/>
  <c r="H346" i="33" s="1"/>
  <c r="C296" i="33"/>
  <c r="C346" i="33" s="1"/>
  <c r="C293" i="33"/>
  <c r="H268" i="33"/>
  <c r="H343" i="33" s="1"/>
  <c r="C288" i="33"/>
  <c r="C311" i="26"/>
  <c r="C361" i="26" s="1"/>
  <c r="H286" i="26"/>
  <c r="H361" i="26" s="1"/>
  <c r="Q25" i="49"/>
  <c r="B69" i="49" s="1"/>
  <c r="B108" i="49" s="1"/>
  <c r="C293" i="26"/>
  <c r="C323" i="26" s="1"/>
  <c r="H268" i="26"/>
  <c r="H343" i="26" s="1"/>
  <c r="C312" i="26"/>
  <c r="C362" i="26" s="1"/>
  <c r="H287" i="26"/>
  <c r="H362" i="26" s="1"/>
  <c r="C299" i="27"/>
  <c r="H274" i="27"/>
  <c r="H349" i="27" s="1"/>
  <c r="H282" i="27"/>
  <c r="H357" i="27" s="1"/>
  <c r="C307" i="27"/>
  <c r="C305" i="27"/>
  <c r="H280" i="27"/>
  <c r="H355" i="27" s="1"/>
  <c r="H273" i="33"/>
  <c r="H348" i="33" s="1"/>
  <c r="C298" i="33"/>
  <c r="C348" i="33" s="1"/>
  <c r="D288" i="33"/>
  <c r="D313" i="33" s="1"/>
  <c r="D363" i="33" s="1"/>
  <c r="D293" i="33"/>
  <c r="D343" i="33" s="1"/>
  <c r="C299" i="33"/>
  <c r="C349" i="33" s="1"/>
  <c r="H274" i="33"/>
  <c r="H349" i="33" s="1"/>
  <c r="D297" i="33"/>
  <c r="D347" i="33" s="1"/>
  <c r="H272" i="33"/>
  <c r="H347" i="33" s="1"/>
  <c r="E293" i="33"/>
  <c r="E343" i="33" s="1"/>
  <c r="E288" i="33"/>
  <c r="E313" i="33" s="1"/>
  <c r="E363" i="33" s="1"/>
  <c r="C308" i="12"/>
  <c r="C358" i="12" s="1"/>
  <c r="H283" i="12"/>
  <c r="H358" i="12" s="1"/>
  <c r="C310" i="12"/>
  <c r="C360" i="12" s="1"/>
  <c r="H285" i="12"/>
  <c r="H360" i="12" s="1"/>
  <c r="E293" i="12"/>
  <c r="E343" i="12" s="1"/>
  <c r="E288" i="12"/>
  <c r="E313" i="12" s="1"/>
  <c r="E363" i="12" s="1"/>
  <c r="C306" i="12"/>
  <c r="C356" i="12" s="1"/>
  <c r="H281" i="12"/>
  <c r="H356" i="12" s="1"/>
  <c r="C305" i="12"/>
  <c r="C355" i="12" s="1"/>
  <c r="H280" i="12"/>
  <c r="H355" i="12" s="1"/>
  <c r="Q11" i="49"/>
  <c r="B55" i="49" s="1"/>
  <c r="B94" i="49" s="1"/>
  <c r="C293" i="12"/>
  <c r="C321" i="12" s="1"/>
  <c r="F293" i="12"/>
  <c r="F343" i="12" s="1"/>
  <c r="F288" i="12"/>
  <c r="F313" i="12" s="1"/>
  <c r="F363" i="12" s="1"/>
  <c r="C301" i="12"/>
  <c r="C351" i="12" s="1"/>
  <c r="H276" i="12"/>
  <c r="H351" i="12" s="1"/>
  <c r="C302" i="12"/>
  <c r="C352" i="12" s="1"/>
  <c r="H277" i="12"/>
  <c r="H352" i="12" s="1"/>
  <c r="C295" i="12"/>
  <c r="C345" i="12" s="1"/>
  <c r="H270" i="12"/>
  <c r="H345" i="12" s="1"/>
  <c r="C311" i="12"/>
  <c r="C361" i="12" s="1"/>
  <c r="H286" i="12"/>
  <c r="H361" i="12" s="1"/>
  <c r="C298" i="12"/>
  <c r="C348" i="12" s="1"/>
  <c r="H273" i="12"/>
  <c r="H348" i="12" s="1"/>
  <c r="C312" i="12"/>
  <c r="C362" i="12" s="1"/>
  <c r="H287" i="12"/>
  <c r="H362" i="12" s="1"/>
  <c r="C299" i="12"/>
  <c r="C349" i="12" s="1"/>
  <c r="H274" i="12"/>
  <c r="H349" i="12" s="1"/>
  <c r="Q13" i="49"/>
  <c r="H271" i="38"/>
  <c r="H346" i="38" s="1"/>
  <c r="C296" i="38"/>
  <c r="C346" i="38" s="1"/>
  <c r="H286" i="38"/>
  <c r="H361" i="38" s="1"/>
  <c r="C311" i="38"/>
  <c r="C361" i="38" s="1"/>
  <c r="C304" i="38"/>
  <c r="C354" i="38" s="1"/>
  <c r="H279" i="38"/>
  <c r="H354" i="38" s="1"/>
  <c r="H270" i="38"/>
  <c r="H345" i="38" s="1"/>
  <c r="C295" i="38"/>
  <c r="C345" i="38" s="1"/>
  <c r="H273" i="38"/>
  <c r="H348" i="38" s="1"/>
  <c r="C298" i="38"/>
  <c r="C348" i="38" s="1"/>
  <c r="Q39" i="49"/>
  <c r="H277" i="38"/>
  <c r="H352" i="38" s="1"/>
  <c r="C302" i="38"/>
  <c r="C352" i="38" s="1"/>
  <c r="C305" i="38"/>
  <c r="C355" i="38" s="1"/>
  <c r="H280" i="38"/>
  <c r="H355" i="38" s="1"/>
  <c r="C310" i="38"/>
  <c r="C360" i="38" s="1"/>
  <c r="H285" i="38"/>
  <c r="H360" i="38" s="1"/>
  <c r="D293" i="38"/>
  <c r="D343" i="38" s="1"/>
  <c r="D288" i="38"/>
  <c r="D313" i="38" s="1"/>
  <c r="D363" i="38" s="1"/>
  <c r="C308" i="38"/>
  <c r="C358" i="38" s="1"/>
  <c r="H283" i="38"/>
  <c r="H358" i="38" s="1"/>
  <c r="H287" i="38"/>
  <c r="H362" i="38" s="1"/>
  <c r="C312" i="38"/>
  <c r="C362" i="38" s="1"/>
  <c r="C299" i="38"/>
  <c r="C349" i="38" s="1"/>
  <c r="H274" i="38"/>
  <c r="H349" i="38" s="1"/>
  <c r="C293" i="38"/>
  <c r="C288" i="38"/>
  <c r="C313" i="38" s="1"/>
  <c r="C363" i="38" s="1"/>
  <c r="H268" i="38"/>
  <c r="H343" i="38" s="1"/>
  <c r="H281" i="38"/>
  <c r="H356" i="38" s="1"/>
  <c r="C306" i="38"/>
  <c r="C356" i="38" s="1"/>
  <c r="C294" i="38"/>
  <c r="C344" i="38" s="1"/>
  <c r="H269" i="38"/>
  <c r="H344" i="38" s="1"/>
  <c r="H276" i="38"/>
  <c r="H351" i="38" s="1"/>
  <c r="C301" i="38"/>
  <c r="C351" i="38" s="1"/>
  <c r="C293" i="17"/>
  <c r="H268" i="17"/>
  <c r="H343" i="17" s="1"/>
  <c r="Q15" i="49"/>
  <c r="B59" i="49" s="1"/>
  <c r="B98" i="49" s="1"/>
  <c r="E293" i="17"/>
  <c r="E343" i="17" s="1"/>
  <c r="C295" i="17"/>
  <c r="C345" i="17" s="1"/>
  <c r="H270" i="17"/>
  <c r="H345" i="17" s="1"/>
  <c r="C311" i="17"/>
  <c r="C361" i="17" s="1"/>
  <c r="H283" i="17"/>
  <c r="H358" i="17" s="1"/>
  <c r="C308" i="17"/>
  <c r="C358" i="17" s="1"/>
  <c r="C305" i="17"/>
  <c r="C355" i="17" s="1"/>
  <c r="C298" i="17"/>
  <c r="C348" i="17" s="1"/>
  <c r="H273" i="17"/>
  <c r="H348" i="17" s="1"/>
  <c r="F293" i="17"/>
  <c r="F343" i="17" s="1"/>
  <c r="H271" i="17"/>
  <c r="H346" i="17" s="1"/>
  <c r="C296" i="17"/>
  <c r="C346" i="17" s="1"/>
  <c r="D293" i="17"/>
  <c r="D343" i="17" s="1"/>
  <c r="H281" i="17"/>
  <c r="H356" i="17" s="1"/>
  <c r="C306" i="17"/>
  <c r="C356" i="17" s="1"/>
  <c r="H285" i="17"/>
  <c r="H360" i="17" s="1"/>
  <c r="C310" i="17"/>
  <c r="C360" i="17" s="1"/>
  <c r="C299" i="35"/>
  <c r="C349" i="35" s="1"/>
  <c r="C294" i="35"/>
  <c r="C344" i="35" s="1"/>
  <c r="H269" i="35"/>
  <c r="H344" i="35" s="1"/>
  <c r="C310" i="35"/>
  <c r="C360" i="35" s="1"/>
  <c r="H285" i="35"/>
  <c r="H360" i="35" s="1"/>
  <c r="D293" i="35"/>
  <c r="D343" i="35" s="1"/>
  <c r="C293" i="35"/>
  <c r="H268" i="35"/>
  <c r="H343" i="35" s="1"/>
  <c r="C305" i="35"/>
  <c r="C355" i="35" s="1"/>
  <c r="H280" i="35"/>
  <c r="H355" i="35" s="1"/>
  <c r="H286" i="35"/>
  <c r="H361" i="35" s="1"/>
  <c r="C311" i="35"/>
  <c r="C361" i="35" s="1"/>
  <c r="C358" i="41"/>
  <c r="C298" i="35"/>
  <c r="C348" i="35" s="1"/>
  <c r="H273" i="35"/>
  <c r="H348" i="35" s="1"/>
  <c r="C348" i="41"/>
  <c r="H276" i="35"/>
  <c r="H351" i="35" s="1"/>
  <c r="C301" i="35"/>
  <c r="C351" i="35" s="1"/>
  <c r="Q36" i="49"/>
  <c r="F293" i="35"/>
  <c r="F343" i="35" s="1"/>
  <c r="F288" i="35"/>
  <c r="F313" i="35" s="1"/>
  <c r="F363" i="35" s="1"/>
  <c r="C295" i="35"/>
  <c r="C345" i="35" s="1"/>
  <c r="E288" i="35"/>
  <c r="E313" i="35" s="1"/>
  <c r="E363" i="35" s="1"/>
  <c r="E293" i="35"/>
  <c r="E343" i="35" s="1"/>
  <c r="Q14" i="49"/>
  <c r="B58" i="49" s="1"/>
  <c r="B97" i="49" s="1"/>
  <c r="H287" i="16"/>
  <c r="H362" i="16" s="1"/>
  <c r="C312" i="16"/>
  <c r="C362" i="16" s="1"/>
  <c r="D293" i="11"/>
  <c r="D288" i="11"/>
  <c r="D313" i="11" s="1"/>
  <c r="H281" i="11"/>
  <c r="H356" i="11" s="1"/>
  <c r="C306" i="11"/>
  <c r="H276" i="14"/>
  <c r="H351" i="14" s="1"/>
  <c r="C301" i="14"/>
  <c r="C351" i="14" s="1"/>
  <c r="Q12" i="49"/>
  <c r="C293" i="14"/>
  <c r="H268" i="14"/>
  <c r="H343" i="14" s="1"/>
  <c r="C308" i="14"/>
  <c r="C358" i="14" s="1"/>
  <c r="H283" i="14"/>
  <c r="H358" i="14" s="1"/>
  <c r="C308" i="18"/>
  <c r="C358" i="18" s="1"/>
  <c r="F288" i="40"/>
  <c r="F313" i="40" s="1"/>
  <c r="F363" i="40" s="1"/>
  <c r="F293" i="40"/>
  <c r="F343" i="40" s="1"/>
  <c r="H281" i="40"/>
  <c r="H356" i="40" s="1"/>
  <c r="C306" i="40"/>
  <c r="C356" i="40" s="1"/>
  <c r="H281" i="23"/>
  <c r="H356" i="23" s="1"/>
  <c r="C306" i="23"/>
  <c r="C356" i="23" s="1"/>
  <c r="C294" i="10"/>
  <c r="C344" i="10" s="1"/>
  <c r="C296" i="16"/>
  <c r="C346" i="16" s="1"/>
  <c r="C301" i="16"/>
  <c r="C351" i="16" s="1"/>
  <c r="H276" i="16"/>
  <c r="H351" i="16" s="1"/>
  <c r="C308" i="16"/>
  <c r="C358" i="16" s="1"/>
  <c r="H283" i="16"/>
  <c r="H358" i="16" s="1"/>
  <c r="C298" i="16"/>
  <c r="C348" i="16" s="1"/>
  <c r="C358" i="39"/>
  <c r="H285" i="11"/>
  <c r="H360" i="11" s="1"/>
  <c r="C310" i="11"/>
  <c r="C295" i="11"/>
  <c r="H270" i="11"/>
  <c r="H345" i="11" s="1"/>
  <c r="C305" i="11"/>
  <c r="H280" i="11"/>
  <c r="H355" i="11" s="1"/>
  <c r="Q10" i="49"/>
  <c r="C305" i="14"/>
  <c r="C355" i="14" s="1"/>
  <c r="C311" i="14"/>
  <c r="H286" i="14"/>
  <c r="H361" i="14" s="1"/>
  <c r="C348" i="26"/>
  <c r="C358" i="26"/>
  <c r="H280" i="18"/>
  <c r="H355" i="18" s="1"/>
  <c r="C305" i="18"/>
  <c r="C355" i="18" s="1"/>
  <c r="Q16" i="49"/>
  <c r="B60" i="49" s="1"/>
  <c r="B99" i="49" s="1"/>
  <c r="E346" i="32"/>
  <c r="F346" i="32"/>
  <c r="D346" i="32"/>
  <c r="C299" i="40"/>
  <c r="C349" i="40" s="1"/>
  <c r="H274" i="40"/>
  <c r="H349" i="40" s="1"/>
  <c r="C294" i="40"/>
  <c r="C344" i="40" s="1"/>
  <c r="H269" i="40"/>
  <c r="H344" i="40" s="1"/>
  <c r="C308" i="40"/>
  <c r="C358" i="40" s="1"/>
  <c r="H283" i="40"/>
  <c r="H358" i="40" s="1"/>
  <c r="H270" i="40"/>
  <c r="H345" i="40" s="1"/>
  <c r="C295" i="40"/>
  <c r="C345" i="40" s="1"/>
  <c r="H274" i="23"/>
  <c r="H349" i="23" s="1"/>
  <c r="C299" i="23"/>
  <c r="C349" i="23" s="1"/>
  <c r="D293" i="23"/>
  <c r="D343" i="23" s="1"/>
  <c r="Q24" i="49"/>
  <c r="C293" i="23"/>
  <c r="H268" i="23"/>
  <c r="H343" i="23" s="1"/>
  <c r="E293" i="23"/>
  <c r="E343" i="23" s="1"/>
  <c r="E358" i="39"/>
  <c r="C293" i="10"/>
  <c r="C320" i="10" s="1"/>
  <c r="H268" i="10"/>
  <c r="H343" i="10" s="1"/>
  <c r="H269" i="14"/>
  <c r="H344" i="14" s="1"/>
  <c r="H277" i="23"/>
  <c r="C294" i="16"/>
  <c r="C344" i="16" s="1"/>
  <c r="H269" i="16"/>
  <c r="H344" i="16" s="1"/>
  <c r="H274" i="16"/>
  <c r="H349" i="16" s="1"/>
  <c r="C299" i="16"/>
  <c r="C349" i="16" s="1"/>
  <c r="C293" i="16"/>
  <c r="H268" i="16"/>
  <c r="H343" i="16" s="1"/>
  <c r="C310" i="16"/>
  <c r="C360" i="16" s="1"/>
  <c r="H285" i="16"/>
  <c r="H360" i="16" s="1"/>
  <c r="C295" i="16"/>
  <c r="C345" i="16" s="1"/>
  <c r="H270" i="16"/>
  <c r="H345" i="16" s="1"/>
  <c r="D354" i="27"/>
  <c r="F358" i="39"/>
  <c r="F293" i="11"/>
  <c r="F288" i="11"/>
  <c r="F313" i="11" s="1"/>
  <c r="E293" i="11"/>
  <c r="E288" i="11"/>
  <c r="E313" i="11" s="1"/>
  <c r="C312" i="11"/>
  <c r="H287" i="11"/>
  <c r="H362" i="11" s="1"/>
  <c r="C301" i="11"/>
  <c r="H276" i="11"/>
  <c r="H351" i="11" s="1"/>
  <c r="C296" i="11"/>
  <c r="H271" i="11"/>
  <c r="H346" i="11" s="1"/>
  <c r="D293" i="14"/>
  <c r="D343" i="14" s="1"/>
  <c r="C296" i="14"/>
  <c r="C346" i="14" s="1"/>
  <c r="E306" i="14"/>
  <c r="E356" i="14" s="1"/>
  <c r="C346" i="41"/>
  <c r="C298" i="18"/>
  <c r="C348" i="18" s="1"/>
  <c r="H273" i="18"/>
  <c r="H348" i="18" s="1"/>
  <c r="C298" i="40"/>
  <c r="C348" i="40" s="1"/>
  <c r="H273" i="40"/>
  <c r="H348" i="40" s="1"/>
  <c r="D293" i="40"/>
  <c r="D343" i="40" s="1"/>
  <c r="D288" i="40"/>
  <c r="D313" i="40" s="1"/>
  <c r="D363" i="40" s="1"/>
  <c r="E293" i="40"/>
  <c r="E343" i="40" s="1"/>
  <c r="E288" i="40"/>
  <c r="E313" i="40" s="1"/>
  <c r="E363" i="40" s="1"/>
  <c r="H276" i="40"/>
  <c r="H351" i="40" s="1"/>
  <c r="C301" i="40"/>
  <c r="C351" i="40" s="1"/>
  <c r="H280" i="40"/>
  <c r="H355" i="40" s="1"/>
  <c r="C305" i="40"/>
  <c r="C355" i="40" s="1"/>
  <c r="H271" i="40"/>
  <c r="H346" i="40" s="1"/>
  <c r="C296" i="40"/>
  <c r="C346" i="40" s="1"/>
  <c r="C297" i="40"/>
  <c r="C347" i="40" s="1"/>
  <c r="H272" i="40"/>
  <c r="H347" i="40" s="1"/>
  <c r="C356" i="41"/>
  <c r="C310" i="23"/>
  <c r="C360" i="23" s="1"/>
  <c r="C311" i="23"/>
  <c r="C361" i="23" s="1"/>
  <c r="H286" i="23"/>
  <c r="H361" i="23" s="1"/>
  <c r="C308" i="10"/>
  <c r="C358" i="10" s="1"/>
  <c r="D346" i="41"/>
  <c r="E293" i="28"/>
  <c r="E343" i="28" s="1"/>
  <c r="D293" i="28"/>
  <c r="D343" i="28" s="1"/>
  <c r="C345" i="29"/>
  <c r="C346" i="32"/>
  <c r="C311" i="16"/>
  <c r="C361" i="16" s="1"/>
  <c r="H286" i="16"/>
  <c r="H361" i="16" s="1"/>
  <c r="C354" i="27"/>
  <c r="C308" i="11"/>
  <c r="H283" i="11"/>
  <c r="H358" i="11" s="1"/>
  <c r="C293" i="11"/>
  <c r="H268" i="11"/>
  <c r="H343" i="11" s="1"/>
  <c r="C288" i="11"/>
  <c r="C298" i="11"/>
  <c r="H273" i="11"/>
  <c r="H348" i="11" s="1"/>
  <c r="H269" i="11"/>
  <c r="H344" i="11" s="1"/>
  <c r="C294" i="11"/>
  <c r="C295" i="14"/>
  <c r="C345" i="14" s="1"/>
  <c r="H279" i="18"/>
  <c r="H354" i="18" s="1"/>
  <c r="C304" i="18"/>
  <c r="C354" i="18" s="1"/>
  <c r="C293" i="18"/>
  <c r="H268" i="18"/>
  <c r="H343" i="18" s="1"/>
  <c r="C294" i="18"/>
  <c r="C344" i="18" s="1"/>
  <c r="H269" i="18"/>
  <c r="H344" i="18" s="1"/>
  <c r="C302" i="18"/>
  <c r="C352" i="18" s="1"/>
  <c r="H277" i="18"/>
  <c r="H352" i="18" s="1"/>
  <c r="C344" i="26"/>
  <c r="Q41" i="49"/>
  <c r="H268" i="40"/>
  <c r="H343" i="40" s="1"/>
  <c r="C293" i="40"/>
  <c r="H286" i="40"/>
  <c r="H361" i="40" s="1"/>
  <c r="C311" i="40"/>
  <c r="C361" i="40" s="1"/>
  <c r="C308" i="23"/>
  <c r="C358" i="23" s="1"/>
  <c r="C296" i="23"/>
  <c r="C346" i="23" s="1"/>
  <c r="C294" i="23"/>
  <c r="C344" i="23" s="1"/>
  <c r="H269" i="23"/>
  <c r="H344" i="23" s="1"/>
  <c r="C301" i="23"/>
  <c r="C351" i="23" s="1"/>
  <c r="H276" i="23"/>
  <c r="H351" i="23" s="1"/>
  <c r="C296" i="10"/>
  <c r="C346" i="10" s="1"/>
  <c r="H271" i="10"/>
  <c r="H346" i="10" s="1"/>
  <c r="Q9" i="49"/>
  <c r="B53" i="49" s="1"/>
  <c r="B92" i="49" s="1"/>
  <c r="C346" i="12"/>
  <c r="Q28" i="49"/>
  <c r="E302" i="28"/>
  <c r="E352" i="28" s="1"/>
  <c r="D310" i="28"/>
  <c r="D360" i="28" s="1"/>
  <c r="D299" i="28"/>
  <c r="D349" i="28" s="1"/>
  <c r="H273" i="10"/>
  <c r="H348" i="10" s="1"/>
  <c r="H286" i="25"/>
  <c r="H361" i="25" s="1"/>
  <c r="C311" i="25"/>
  <c r="C361" i="25" s="1"/>
  <c r="C304" i="25"/>
  <c r="C354" i="25" s="1"/>
  <c r="H279" i="25"/>
  <c r="H354" i="25" s="1"/>
  <c r="C305" i="25"/>
  <c r="C355" i="25" s="1"/>
  <c r="H280" i="25"/>
  <c r="H355" i="25" s="1"/>
  <c r="C347" i="22"/>
  <c r="E293" i="24"/>
  <c r="E343" i="24" s="1"/>
  <c r="E288" i="24"/>
  <c r="E313" i="24" s="1"/>
  <c r="E363" i="24" s="1"/>
  <c r="C298" i="24"/>
  <c r="C348" i="24" s="1"/>
  <c r="H273" i="24"/>
  <c r="H348" i="24" s="1"/>
  <c r="H269" i="24"/>
  <c r="H344" i="24" s="1"/>
  <c r="C294" i="24"/>
  <c r="C344" i="24" s="1"/>
  <c r="C308" i="24"/>
  <c r="C358" i="24" s="1"/>
  <c r="H283" i="24"/>
  <c r="H358" i="24" s="1"/>
  <c r="C299" i="34"/>
  <c r="H274" i="34"/>
  <c r="H349" i="34" s="1"/>
  <c r="C304" i="34"/>
  <c r="H279" i="34"/>
  <c r="H354" i="34" s="1"/>
  <c r="C295" i="34"/>
  <c r="H270" i="34"/>
  <c r="H345" i="34" s="1"/>
  <c r="C298" i="21"/>
  <c r="C348" i="21" s="1"/>
  <c r="H273" i="21"/>
  <c r="H348" i="21" s="1"/>
  <c r="H278" i="21"/>
  <c r="G288" i="21"/>
  <c r="G313" i="21" s="1"/>
  <c r="G363" i="21" s="1"/>
  <c r="F293" i="21"/>
  <c r="F343" i="21" s="1"/>
  <c r="F288" i="21"/>
  <c r="F313" i="21" s="1"/>
  <c r="F363" i="21" s="1"/>
  <c r="D293" i="21"/>
  <c r="D343" i="21" s="1"/>
  <c r="D288" i="21"/>
  <c r="D313" i="21" s="1"/>
  <c r="D363" i="21" s="1"/>
  <c r="H283" i="21"/>
  <c r="H358" i="21" s="1"/>
  <c r="C308" i="21"/>
  <c r="C358" i="21" s="1"/>
  <c r="H279" i="21"/>
  <c r="C304" i="31"/>
  <c r="C354" i="31" s="1"/>
  <c r="H279" i="31"/>
  <c r="H354" i="31" s="1"/>
  <c r="E293" i="31"/>
  <c r="E343" i="31" s="1"/>
  <c r="C346" i="22"/>
  <c r="E346" i="26"/>
  <c r="D346" i="26"/>
  <c r="C356" i="26"/>
  <c r="D345" i="10"/>
  <c r="C345" i="10"/>
  <c r="H271" i="25"/>
  <c r="H346" i="25" s="1"/>
  <c r="C296" i="25"/>
  <c r="C346" i="25" s="1"/>
  <c r="C298" i="25"/>
  <c r="C348" i="25" s="1"/>
  <c r="H273" i="25"/>
  <c r="H348" i="25" s="1"/>
  <c r="C301" i="25"/>
  <c r="C351" i="25" s="1"/>
  <c r="H276" i="25"/>
  <c r="H351" i="25" s="1"/>
  <c r="Q20" i="49"/>
  <c r="D288" i="25"/>
  <c r="D313" i="25" s="1"/>
  <c r="D363" i="25" s="1"/>
  <c r="D293" i="25"/>
  <c r="D343" i="25" s="1"/>
  <c r="C306" i="25"/>
  <c r="C356" i="25" s="1"/>
  <c r="H281" i="25"/>
  <c r="H356" i="25" s="1"/>
  <c r="E293" i="25"/>
  <c r="E343" i="25" s="1"/>
  <c r="E288" i="25"/>
  <c r="E313" i="25" s="1"/>
  <c r="E363" i="25" s="1"/>
  <c r="C301" i="24"/>
  <c r="C351" i="24" s="1"/>
  <c r="H276" i="24"/>
  <c r="H351" i="24" s="1"/>
  <c r="Q26" i="49"/>
  <c r="B70" i="49" s="1"/>
  <c r="B109" i="49" s="1"/>
  <c r="C294" i="34"/>
  <c r="H269" i="34"/>
  <c r="H344" i="34" s="1"/>
  <c r="C306" i="34"/>
  <c r="H281" i="34"/>
  <c r="H356" i="34" s="1"/>
  <c r="D288" i="34"/>
  <c r="D313" i="34" s="1"/>
  <c r="D293" i="34"/>
  <c r="Q35" i="49"/>
  <c r="F293" i="34"/>
  <c r="F288" i="34"/>
  <c r="F313" i="34" s="1"/>
  <c r="C307" i="34"/>
  <c r="H282" i="34"/>
  <c r="H357" i="34" s="1"/>
  <c r="H271" i="21"/>
  <c r="H346" i="21" s="1"/>
  <c r="C296" i="21"/>
  <c r="C346" i="21" s="1"/>
  <c r="Q21" i="49"/>
  <c r="B65" i="49" s="1"/>
  <c r="B104" i="49" s="1"/>
  <c r="C293" i="21"/>
  <c r="H268" i="21"/>
  <c r="H343" i="21" s="1"/>
  <c r="H274" i="21"/>
  <c r="H349" i="21" s="1"/>
  <c r="C299" i="21"/>
  <c r="C349" i="21" s="1"/>
  <c r="E346" i="22"/>
  <c r="C312" i="31"/>
  <c r="C362" i="31" s="1"/>
  <c r="Q31" i="49"/>
  <c r="B75" i="49" s="1"/>
  <c r="B114" i="49" s="1"/>
  <c r="C296" i="31"/>
  <c r="C346" i="31" s="1"/>
  <c r="H271" i="31"/>
  <c r="H346" i="31" s="1"/>
  <c r="F346" i="22"/>
  <c r="C299" i="25"/>
  <c r="C349" i="25" s="1"/>
  <c r="H274" i="25"/>
  <c r="H349" i="25" s="1"/>
  <c r="C295" i="25"/>
  <c r="C345" i="25" s="1"/>
  <c r="H270" i="25"/>
  <c r="H345" i="25" s="1"/>
  <c r="C294" i="25"/>
  <c r="C344" i="25" s="1"/>
  <c r="H269" i="25"/>
  <c r="H344" i="25" s="1"/>
  <c r="C297" i="25"/>
  <c r="C347" i="25" s="1"/>
  <c r="H272" i="25"/>
  <c r="H347" i="25" s="1"/>
  <c r="C361" i="11"/>
  <c r="C296" i="24"/>
  <c r="C346" i="24" s="1"/>
  <c r="C312" i="24"/>
  <c r="C362" i="24" s="1"/>
  <c r="H280" i="24"/>
  <c r="H355" i="24" s="1"/>
  <c r="C305" i="24"/>
  <c r="C355" i="24" s="1"/>
  <c r="C295" i="24"/>
  <c r="C345" i="24" s="1"/>
  <c r="H270" i="24"/>
  <c r="H345" i="24" s="1"/>
  <c r="C361" i="18"/>
  <c r="H285" i="21"/>
  <c r="H360" i="21" s="1"/>
  <c r="C301" i="21"/>
  <c r="C351" i="21" s="1"/>
  <c r="H276" i="21"/>
  <c r="H351" i="21" s="1"/>
  <c r="H269" i="21"/>
  <c r="H344" i="21" s="1"/>
  <c r="C294" i="21"/>
  <c r="C344" i="21" s="1"/>
  <c r="C311" i="21"/>
  <c r="C361" i="21" s="1"/>
  <c r="H286" i="21"/>
  <c r="H361" i="21" s="1"/>
  <c r="H272" i="21"/>
  <c r="H347" i="21" s="1"/>
  <c r="H275" i="21"/>
  <c r="H277" i="21"/>
  <c r="E345" i="10"/>
  <c r="C299" i="31"/>
  <c r="C349" i="31" s="1"/>
  <c r="H274" i="31"/>
  <c r="H349" i="31" s="1"/>
  <c r="D293" i="31"/>
  <c r="D343" i="31" s="1"/>
  <c r="C301" i="31"/>
  <c r="C351" i="31" s="1"/>
  <c r="H276" i="31"/>
  <c r="H351" i="31" s="1"/>
  <c r="C298" i="31"/>
  <c r="C348" i="31" s="1"/>
  <c r="H273" i="31"/>
  <c r="H348" i="31" s="1"/>
  <c r="C295" i="31"/>
  <c r="C345" i="31" s="1"/>
  <c r="H270" i="31"/>
  <c r="H345" i="31" s="1"/>
  <c r="D346" i="22"/>
  <c r="C293" i="25"/>
  <c r="H283" i="25"/>
  <c r="H358" i="25" s="1"/>
  <c r="C308" i="25"/>
  <c r="C358" i="25" s="1"/>
  <c r="C299" i="24"/>
  <c r="C349" i="24" s="1"/>
  <c r="H274" i="24"/>
  <c r="H349" i="24" s="1"/>
  <c r="H272" i="24"/>
  <c r="H347" i="24" s="1"/>
  <c r="C297" i="24"/>
  <c r="C347" i="24" s="1"/>
  <c r="F288" i="24"/>
  <c r="F313" i="24" s="1"/>
  <c r="F363" i="24" s="1"/>
  <c r="F293" i="24"/>
  <c r="F343" i="24" s="1"/>
  <c r="C293" i="24"/>
  <c r="H268" i="24"/>
  <c r="H343" i="24" s="1"/>
  <c r="D293" i="24"/>
  <c r="D343" i="24" s="1"/>
  <c r="C311" i="34"/>
  <c r="H286" i="34"/>
  <c r="H361" i="34" s="1"/>
  <c r="E293" i="34"/>
  <c r="E288" i="34"/>
  <c r="E313" i="34" s="1"/>
  <c r="C293" i="34"/>
  <c r="H268" i="34"/>
  <c r="H343" i="34" s="1"/>
  <c r="E293" i="21"/>
  <c r="E343" i="21" s="1"/>
  <c r="E288" i="21"/>
  <c r="E313" i="21" s="1"/>
  <c r="E363" i="21" s="1"/>
  <c r="H284" i="21"/>
  <c r="H280" i="21"/>
  <c r="H281" i="21"/>
  <c r="H356" i="21" s="1"/>
  <c r="C306" i="21"/>
  <c r="C356" i="21" s="1"/>
  <c r="C346" i="26"/>
  <c r="C293" i="31"/>
  <c r="H280" i="34"/>
  <c r="H355" i="34" s="1"/>
  <c r="H297" i="11" l="1"/>
  <c r="C302" i="17"/>
  <c r="C352" i="17" s="1"/>
  <c r="H297" i="12"/>
  <c r="F9" i="48" s="1"/>
  <c r="H275" i="9"/>
  <c r="H350" i="9" s="1"/>
  <c r="H279" i="9"/>
  <c r="E293" i="9"/>
  <c r="E343" i="9" s="1"/>
  <c r="C307" i="9"/>
  <c r="C357" i="9" s="1"/>
  <c r="C302" i="9"/>
  <c r="C327" i="9" s="1"/>
  <c r="C305" i="26"/>
  <c r="C355" i="26" s="1"/>
  <c r="E298" i="9"/>
  <c r="E348" i="9" s="1"/>
  <c r="H269" i="9"/>
  <c r="H344" i="9" s="1"/>
  <c r="H271" i="9"/>
  <c r="H346" i="9" s="1"/>
  <c r="F288" i="10"/>
  <c r="F313" i="10" s="1"/>
  <c r="F363" i="10" s="1"/>
  <c r="C312" i="9"/>
  <c r="C362" i="9" s="1"/>
  <c r="C301" i="9"/>
  <c r="D336" i="28"/>
  <c r="H285" i="9"/>
  <c r="H360" i="9" s="1"/>
  <c r="E295" i="9"/>
  <c r="E345" i="9" s="1"/>
  <c r="E302" i="9"/>
  <c r="E327" i="9" s="1"/>
  <c r="F294" i="9"/>
  <c r="F319" i="9" s="1"/>
  <c r="E308" i="9"/>
  <c r="E333" i="9" s="1"/>
  <c r="D296" i="9"/>
  <c r="D321" i="9" s="1"/>
  <c r="H282" i="9"/>
  <c r="H357" i="9" s="1"/>
  <c r="H277" i="9"/>
  <c r="H352" i="9" s="1"/>
  <c r="H284" i="9"/>
  <c r="D301" i="9"/>
  <c r="D351" i="9" s="1"/>
  <c r="F306" i="9"/>
  <c r="F331" i="9" s="1"/>
  <c r="D310" i="9"/>
  <c r="D335" i="9" s="1"/>
  <c r="F301" i="9"/>
  <c r="F326" i="9" s="1"/>
  <c r="D312" i="9"/>
  <c r="D302" i="9"/>
  <c r="D327" i="9" s="1"/>
  <c r="D299" i="9"/>
  <c r="D324" i="9" s="1"/>
  <c r="E296" i="9"/>
  <c r="E321" i="9" s="1"/>
  <c r="F298" i="9"/>
  <c r="F299" i="9"/>
  <c r="F324" i="9" s="1"/>
  <c r="C296" i="9"/>
  <c r="C321" i="9" s="1"/>
  <c r="H278" i="9"/>
  <c r="H280" i="9"/>
  <c r="H305" i="9" s="1"/>
  <c r="H274" i="9"/>
  <c r="H349" i="9" s="1"/>
  <c r="H270" i="9"/>
  <c r="H345" i="9" s="1"/>
  <c r="H273" i="9"/>
  <c r="H348" i="9" s="1"/>
  <c r="E299" i="9"/>
  <c r="E324" i="9" s="1"/>
  <c r="F302" i="9"/>
  <c r="F327" i="9" s="1"/>
  <c r="F312" i="9"/>
  <c r="F337" i="9" s="1"/>
  <c r="D298" i="9"/>
  <c r="D306" i="9"/>
  <c r="D331" i="9" s="1"/>
  <c r="F296" i="9"/>
  <c r="F321" i="9" s="1"/>
  <c r="E306" i="9"/>
  <c r="E331" i="9" s="1"/>
  <c r="H287" i="9"/>
  <c r="H362" i="9" s="1"/>
  <c r="D311" i="9"/>
  <c r="D361" i="9" s="1"/>
  <c r="E288" i="9"/>
  <c r="E313" i="9" s="1"/>
  <c r="F308" i="9"/>
  <c r="F333" i="9" s="1"/>
  <c r="H268" i="9"/>
  <c r="H343" i="9" s="1"/>
  <c r="E312" i="9"/>
  <c r="G300" i="9"/>
  <c r="G325" i="9" s="1"/>
  <c r="E294" i="9"/>
  <c r="E319" i="9" s="1"/>
  <c r="E301" i="9"/>
  <c r="E326" i="9" s="1"/>
  <c r="D294" i="9"/>
  <c r="D319" i="9" s="1"/>
  <c r="D308" i="9"/>
  <c r="D333" i="9" s="1"/>
  <c r="P23" i="49"/>
  <c r="F353" i="9"/>
  <c r="C361" i="9"/>
  <c r="C354" i="9"/>
  <c r="F361" i="9"/>
  <c r="E353" i="9"/>
  <c r="D345" i="9"/>
  <c r="G361" i="9"/>
  <c r="G357" i="9"/>
  <c r="D353" i="9"/>
  <c r="F343" i="9"/>
  <c r="C355" i="9"/>
  <c r="E357" i="9"/>
  <c r="C349" i="9"/>
  <c r="C344" i="9"/>
  <c r="F6" i="48"/>
  <c r="J297" i="9"/>
  <c r="G355" i="9"/>
  <c r="C353" i="9"/>
  <c r="D355" i="9"/>
  <c r="G345" i="9"/>
  <c r="E355" i="9"/>
  <c r="F345" i="9"/>
  <c r="F355" i="9"/>
  <c r="G353" i="9"/>
  <c r="E361" i="9"/>
  <c r="G343" i="9"/>
  <c r="C347" i="9"/>
  <c r="M6" i="48"/>
  <c r="J304" i="9"/>
  <c r="C359" i="9"/>
  <c r="F357" i="9"/>
  <c r="C358" i="9"/>
  <c r="C360" i="9"/>
  <c r="D357" i="9"/>
  <c r="D327" i="28"/>
  <c r="C308" i="28"/>
  <c r="C358" i="28" s="1"/>
  <c r="D328" i="28"/>
  <c r="C310" i="14"/>
  <c r="C360" i="14" s="1"/>
  <c r="G325" i="28"/>
  <c r="C329" i="28"/>
  <c r="G318" i="28"/>
  <c r="C334" i="28"/>
  <c r="H350" i="33"/>
  <c r="H300" i="33"/>
  <c r="I32" i="48" s="1"/>
  <c r="C332" i="28"/>
  <c r="C322" i="28"/>
  <c r="C301" i="41"/>
  <c r="C351" i="41" s="1"/>
  <c r="E319" i="28"/>
  <c r="C296" i="28"/>
  <c r="C346" i="28" s="1"/>
  <c r="H312" i="34"/>
  <c r="U33" i="48" s="1"/>
  <c r="H330" i="28"/>
  <c r="E335" i="28"/>
  <c r="C325" i="28"/>
  <c r="H357" i="35"/>
  <c r="H307" i="35"/>
  <c r="P34" i="48" s="1"/>
  <c r="F318" i="28"/>
  <c r="H277" i="35"/>
  <c r="H352" i="35" s="1"/>
  <c r="F363" i="11"/>
  <c r="C348" i="11"/>
  <c r="C346" i="11"/>
  <c r="F343" i="11"/>
  <c r="C355" i="11"/>
  <c r="C350" i="11"/>
  <c r="C356" i="11"/>
  <c r="C359" i="11"/>
  <c r="C362" i="11"/>
  <c r="C351" i="11"/>
  <c r="C336" i="11"/>
  <c r="C344" i="11"/>
  <c r="E363" i="11"/>
  <c r="D363" i="11"/>
  <c r="C345" i="11"/>
  <c r="C360" i="11"/>
  <c r="C352" i="11"/>
  <c r="G363" i="11"/>
  <c r="C358" i="11"/>
  <c r="E343" i="11"/>
  <c r="D343" i="11"/>
  <c r="C349" i="11"/>
  <c r="F8" i="48"/>
  <c r="M8" i="48"/>
  <c r="H274" i="17"/>
  <c r="H349" i="17" s="1"/>
  <c r="H287" i="24"/>
  <c r="H362" i="24" s="1"/>
  <c r="G332" i="37"/>
  <c r="H286" i="10"/>
  <c r="H361" i="10" s="1"/>
  <c r="F288" i="28"/>
  <c r="F313" i="28" s="1"/>
  <c r="F363" i="28" s="1"/>
  <c r="D293" i="9"/>
  <c r="H282" i="10"/>
  <c r="H269" i="28"/>
  <c r="H344" i="28" s="1"/>
  <c r="C296" i="35"/>
  <c r="C346" i="35" s="1"/>
  <c r="H272" i="35"/>
  <c r="H347" i="35" s="1"/>
  <c r="H274" i="35"/>
  <c r="H349" i="35" s="1"/>
  <c r="F318" i="37"/>
  <c r="C297" i="17"/>
  <c r="C347" i="17" s="1"/>
  <c r="H271" i="16"/>
  <c r="H346" i="16" s="1"/>
  <c r="D327" i="37"/>
  <c r="H272" i="9"/>
  <c r="G288" i="28"/>
  <c r="H299" i="28"/>
  <c r="H26" i="48" s="1"/>
  <c r="H286" i="24"/>
  <c r="H361" i="24" s="1"/>
  <c r="C298" i="9"/>
  <c r="H276" i="9"/>
  <c r="H351" i="9" s="1"/>
  <c r="H275" i="16"/>
  <c r="AQ14" i="49"/>
  <c r="H283" i="31"/>
  <c r="H308" i="31" s="1"/>
  <c r="Q29" i="48" s="1"/>
  <c r="C312" i="23"/>
  <c r="C362" i="23" s="1"/>
  <c r="H312" i="37"/>
  <c r="H337" i="37" s="1"/>
  <c r="F288" i="9"/>
  <c r="F313" i="9" s="1"/>
  <c r="H213" i="10"/>
  <c r="H213" i="37"/>
  <c r="H295" i="37"/>
  <c r="D36" i="48" s="1"/>
  <c r="H301" i="37"/>
  <c r="H326" i="37" s="1"/>
  <c r="H275" i="10"/>
  <c r="H283" i="10"/>
  <c r="H358" i="10" s="1"/>
  <c r="C305" i="10"/>
  <c r="C355" i="10" s="1"/>
  <c r="H285" i="31"/>
  <c r="H360" i="31" s="1"/>
  <c r="H305" i="19"/>
  <c r="N15" i="48" s="1"/>
  <c r="H268" i="28"/>
  <c r="H343" i="28" s="1"/>
  <c r="H311" i="37"/>
  <c r="T36" i="48" s="1"/>
  <c r="H213" i="35"/>
  <c r="C288" i="12"/>
  <c r="C313" i="12" s="1"/>
  <c r="D288" i="24"/>
  <c r="D313" i="24" s="1"/>
  <c r="D363" i="24" s="1"/>
  <c r="H296" i="37"/>
  <c r="E36" i="48" s="1"/>
  <c r="H279" i="23"/>
  <c r="C310" i="25"/>
  <c r="C360" i="25" s="1"/>
  <c r="H269" i="37"/>
  <c r="H344" i="37" s="1"/>
  <c r="C288" i="9"/>
  <c r="C313" i="9" s="1"/>
  <c r="C288" i="40"/>
  <c r="C313" i="40" s="1"/>
  <c r="C363" i="40" s="1"/>
  <c r="H310" i="37"/>
  <c r="S36" i="48" s="1"/>
  <c r="H213" i="16"/>
  <c r="H277" i="28"/>
  <c r="H352" i="28" s="1"/>
  <c r="C288" i="10"/>
  <c r="C313" i="10" s="1"/>
  <c r="C338" i="10" s="1"/>
  <c r="H282" i="14"/>
  <c r="G288" i="9"/>
  <c r="G313" i="9" s="1"/>
  <c r="C288" i="28"/>
  <c r="C313" i="28" s="1"/>
  <c r="C363" i="28" s="1"/>
  <c r="C288" i="24"/>
  <c r="C313" i="24" s="1"/>
  <c r="C363" i="24" s="1"/>
  <c r="H296" i="22"/>
  <c r="E20" i="48" s="1"/>
  <c r="H271" i="23"/>
  <c r="H346" i="23" s="1"/>
  <c r="H280" i="17"/>
  <c r="H355" i="17" s="1"/>
  <c r="E288" i="17"/>
  <c r="E313" i="17" s="1"/>
  <c r="E363" i="17" s="1"/>
  <c r="C288" i="16"/>
  <c r="C313" i="16" s="1"/>
  <c r="C338" i="16" s="1"/>
  <c r="H213" i="23"/>
  <c r="C308" i="35"/>
  <c r="C358" i="35" s="1"/>
  <c r="C288" i="23"/>
  <c r="C313" i="23" s="1"/>
  <c r="C363" i="23" s="1"/>
  <c r="H271" i="24"/>
  <c r="H346" i="24" s="1"/>
  <c r="H273" i="16"/>
  <c r="H348" i="16" s="1"/>
  <c r="H269" i="10"/>
  <c r="H344" i="10" s="1"/>
  <c r="C310" i="40"/>
  <c r="C360" i="40" s="1"/>
  <c r="F332" i="37"/>
  <c r="D320" i="37"/>
  <c r="F322" i="37"/>
  <c r="H213" i="28"/>
  <c r="C326" i="37"/>
  <c r="F331" i="37"/>
  <c r="F324" i="37"/>
  <c r="E319" i="37"/>
  <c r="H304" i="27"/>
  <c r="M25" i="48" s="1"/>
  <c r="G334" i="37"/>
  <c r="H280" i="31"/>
  <c r="H355" i="31" s="1"/>
  <c r="G329" i="37"/>
  <c r="C336" i="37"/>
  <c r="D325" i="37"/>
  <c r="C295" i="9"/>
  <c r="H213" i="14"/>
  <c r="E330" i="37"/>
  <c r="C329" i="37"/>
  <c r="C331" i="37"/>
  <c r="G335" i="37"/>
  <c r="C294" i="12"/>
  <c r="C344" i="12" s="1"/>
  <c r="D288" i="12"/>
  <c r="D313" i="12" s="1"/>
  <c r="D363" i="12" s="1"/>
  <c r="H298" i="32"/>
  <c r="G30" i="48" s="1"/>
  <c r="H284" i="23"/>
  <c r="H213" i="9"/>
  <c r="H298" i="37"/>
  <c r="G36" i="48" s="1"/>
  <c r="F328" i="37"/>
  <c r="C343" i="37"/>
  <c r="C328" i="37"/>
  <c r="H274" i="14"/>
  <c r="H349" i="14" s="1"/>
  <c r="H213" i="17"/>
  <c r="F321" i="37"/>
  <c r="C335" i="37"/>
  <c r="G336" i="37"/>
  <c r="F288" i="16"/>
  <c r="F313" i="16" s="1"/>
  <c r="F363" i="16" s="1"/>
  <c r="H269" i="31"/>
  <c r="H344" i="31" s="1"/>
  <c r="H281" i="14"/>
  <c r="H356" i="14" s="1"/>
  <c r="D288" i="28"/>
  <c r="D313" i="28" s="1"/>
  <c r="D363" i="28" s="1"/>
  <c r="E288" i="23"/>
  <c r="E313" i="23" s="1"/>
  <c r="E363" i="23" s="1"/>
  <c r="D288" i="35"/>
  <c r="D313" i="35" s="1"/>
  <c r="D363" i="35" s="1"/>
  <c r="C294" i="17"/>
  <c r="C344" i="17" s="1"/>
  <c r="H302" i="37"/>
  <c r="K36" i="48" s="1"/>
  <c r="C305" i="23"/>
  <c r="C355" i="23" s="1"/>
  <c r="E288" i="14"/>
  <c r="E313" i="14" s="1"/>
  <c r="E363" i="14" s="1"/>
  <c r="H281" i="24"/>
  <c r="H356" i="24" s="1"/>
  <c r="H271" i="14"/>
  <c r="H346" i="14" s="1"/>
  <c r="F288" i="37"/>
  <c r="F313" i="37" s="1"/>
  <c r="F338" i="37" s="1"/>
  <c r="G288" i="14"/>
  <c r="G313" i="14" s="1"/>
  <c r="G363" i="14" s="1"/>
  <c r="C288" i="35"/>
  <c r="H270" i="35"/>
  <c r="H345" i="35" s="1"/>
  <c r="H285" i="23"/>
  <c r="H360" i="23" s="1"/>
  <c r="H281" i="16"/>
  <c r="H356" i="16" s="1"/>
  <c r="H296" i="12"/>
  <c r="H321" i="12" s="1"/>
  <c r="F288" i="17"/>
  <c r="F313" i="17" s="1"/>
  <c r="F363" i="17" s="1"/>
  <c r="D288" i="9"/>
  <c r="D313" i="9" s="1"/>
  <c r="H279" i="28"/>
  <c r="H278" i="31"/>
  <c r="H282" i="23"/>
  <c r="H297" i="18"/>
  <c r="F14" i="48" s="1"/>
  <c r="H278" i="17"/>
  <c r="H353" i="17" s="1"/>
  <c r="H311" i="11"/>
  <c r="D288" i="23"/>
  <c r="D313" i="23" s="1"/>
  <c r="D363" i="23" s="1"/>
  <c r="C306" i="35"/>
  <c r="C356" i="35" s="1"/>
  <c r="H273" i="34"/>
  <c r="H348" i="34" s="1"/>
  <c r="C288" i="31"/>
  <c r="C313" i="31" s="1"/>
  <c r="C363" i="31" s="1"/>
  <c r="H283" i="18"/>
  <c r="H358" i="18" s="1"/>
  <c r="H325" i="37"/>
  <c r="H286" i="9"/>
  <c r="H361" i="9" s="1"/>
  <c r="H286" i="27"/>
  <c r="H361" i="27" s="1"/>
  <c r="H285" i="10"/>
  <c r="H360" i="10" s="1"/>
  <c r="F288" i="14"/>
  <c r="F313" i="14" s="1"/>
  <c r="F363" i="14" s="1"/>
  <c r="G288" i="10"/>
  <c r="G313" i="10" s="1"/>
  <c r="G363" i="10" s="1"/>
  <c r="H279" i="17"/>
  <c r="H284" i="17"/>
  <c r="C288" i="14"/>
  <c r="C313" i="14" s="1"/>
  <c r="E58" i="49"/>
  <c r="E97" i="49" s="1"/>
  <c r="H287" i="31"/>
  <c r="H362" i="31" s="1"/>
  <c r="E288" i="31"/>
  <c r="E313" i="31" s="1"/>
  <c r="E363" i="31" s="1"/>
  <c r="C306" i="10"/>
  <c r="C356" i="10" s="1"/>
  <c r="H310" i="28"/>
  <c r="S26" i="48" s="1"/>
  <c r="H286" i="17"/>
  <c r="H361" i="17" s="1"/>
  <c r="C288" i="17"/>
  <c r="E327" i="37"/>
  <c r="D334" i="37"/>
  <c r="F326" i="37"/>
  <c r="C337" i="37"/>
  <c r="E318" i="37"/>
  <c r="C333" i="37"/>
  <c r="D336" i="37"/>
  <c r="D330" i="37"/>
  <c r="G326" i="37"/>
  <c r="D331" i="37"/>
  <c r="D322" i="37"/>
  <c r="F323" i="37"/>
  <c r="G319" i="37"/>
  <c r="V38" i="49"/>
  <c r="I38" i="49" s="1"/>
  <c r="H285" i="25"/>
  <c r="H360" i="25" s="1"/>
  <c r="H286" i="28"/>
  <c r="H361" i="28" s="1"/>
  <c r="E288" i="10"/>
  <c r="E313" i="10" s="1"/>
  <c r="E363" i="10" s="1"/>
  <c r="E302" i="14"/>
  <c r="E352" i="14" s="1"/>
  <c r="H277" i="14"/>
  <c r="H273" i="23"/>
  <c r="C298" i="23"/>
  <c r="C348" i="23" s="1"/>
  <c r="H278" i="23"/>
  <c r="E288" i="28"/>
  <c r="E313" i="28" s="1"/>
  <c r="E363" i="28" s="1"/>
  <c r="H281" i="10"/>
  <c r="H356" i="10" s="1"/>
  <c r="H280" i="14"/>
  <c r="H355" i="14" s="1"/>
  <c r="H297" i="37"/>
  <c r="F36" i="48" s="1"/>
  <c r="D326" i="37"/>
  <c r="C322" i="37"/>
  <c r="C320" i="37"/>
  <c r="C318" i="37"/>
  <c r="F334" i="37"/>
  <c r="E324" i="37"/>
  <c r="C327" i="37"/>
  <c r="C324" i="37"/>
  <c r="F327" i="37"/>
  <c r="D337" i="37"/>
  <c r="E326" i="37"/>
  <c r="C321" i="37"/>
  <c r="H283" i="9"/>
  <c r="H358" i="9" s="1"/>
  <c r="H276" i="41"/>
  <c r="H351" i="41" s="1"/>
  <c r="H287" i="10"/>
  <c r="H287" i="14"/>
  <c r="H362" i="14" s="1"/>
  <c r="G288" i="35"/>
  <c r="G313" i="35" s="1"/>
  <c r="G363" i="35" s="1"/>
  <c r="H279" i="40"/>
  <c r="H270" i="18"/>
  <c r="H270" i="10"/>
  <c r="F295" i="10"/>
  <c r="F345" i="10" s="1"/>
  <c r="E306" i="37"/>
  <c r="H281" i="37"/>
  <c r="H281" i="9"/>
  <c r="C306" i="9"/>
  <c r="C325" i="37"/>
  <c r="D318" i="37"/>
  <c r="C330" i="37"/>
  <c r="G321" i="37"/>
  <c r="E337" i="37"/>
  <c r="C334" i="37"/>
  <c r="D323" i="37"/>
  <c r="G327" i="37"/>
  <c r="G324" i="37"/>
  <c r="G330" i="37"/>
  <c r="D328" i="37"/>
  <c r="D335" i="37"/>
  <c r="D319" i="37"/>
  <c r="E288" i="18"/>
  <c r="E313" i="18" s="1"/>
  <c r="E363" i="18" s="1"/>
  <c r="D308" i="37"/>
  <c r="H283" i="37"/>
  <c r="H283" i="23"/>
  <c r="H358" i="23" s="1"/>
  <c r="D288" i="14"/>
  <c r="D313" i="14" s="1"/>
  <c r="D363" i="14" s="1"/>
  <c r="D288" i="17"/>
  <c r="D313" i="17" s="1"/>
  <c r="D363" i="17" s="1"/>
  <c r="G320" i="37"/>
  <c r="G333" i="37"/>
  <c r="G322" i="37"/>
  <c r="G337" i="37"/>
  <c r="C323" i="37"/>
  <c r="E321" i="37"/>
  <c r="E336" i="37"/>
  <c r="F336" i="37"/>
  <c r="G331" i="37"/>
  <c r="E333" i="37"/>
  <c r="E322" i="37"/>
  <c r="G323" i="37"/>
  <c r="F335" i="37"/>
  <c r="E288" i="27"/>
  <c r="E313" i="27" s="1"/>
  <c r="E338" i="27" s="1"/>
  <c r="D288" i="16"/>
  <c r="D313" i="16" s="1"/>
  <c r="D363" i="16" s="1"/>
  <c r="F288" i="23"/>
  <c r="F313" i="23" s="1"/>
  <c r="F363" i="23" s="1"/>
  <c r="C288" i="37"/>
  <c r="C313" i="37" s="1"/>
  <c r="C363" i="37" s="1"/>
  <c r="H282" i="17"/>
  <c r="H275" i="28"/>
  <c r="G288" i="31"/>
  <c r="G313" i="31" s="1"/>
  <c r="G363" i="31" s="1"/>
  <c r="H272" i="10"/>
  <c r="G288" i="23"/>
  <c r="G313" i="23" s="1"/>
  <c r="G363" i="23" s="1"/>
  <c r="H282" i="18"/>
  <c r="H279" i="10"/>
  <c r="G288" i="16"/>
  <c r="G313" i="16" s="1"/>
  <c r="G363" i="16" s="1"/>
  <c r="E288" i="37"/>
  <c r="E313" i="37" s="1"/>
  <c r="E363" i="37" s="1"/>
  <c r="D299" i="37"/>
  <c r="D349" i="37" s="1"/>
  <c r="H274" i="37"/>
  <c r="D304" i="37"/>
  <c r="D354" i="37" s="1"/>
  <c r="H279" i="37"/>
  <c r="G325" i="37"/>
  <c r="F333" i="37"/>
  <c r="E323" i="37"/>
  <c r="H269" i="27"/>
  <c r="H344" i="27" s="1"/>
  <c r="F288" i="27"/>
  <c r="F313" i="27" s="1"/>
  <c r="F363" i="27" s="1"/>
  <c r="C288" i="26"/>
  <c r="C313" i="26" s="1"/>
  <c r="C363" i="26" s="1"/>
  <c r="F329" i="37"/>
  <c r="C332" i="37"/>
  <c r="E334" i="37"/>
  <c r="F320" i="37"/>
  <c r="F325" i="37"/>
  <c r="E329" i="37"/>
  <c r="F337" i="37"/>
  <c r="C319" i="37"/>
  <c r="G288" i="40"/>
  <c r="G313" i="40" s="1"/>
  <c r="G363" i="40" s="1"/>
  <c r="H306" i="26"/>
  <c r="O23" i="48" s="1"/>
  <c r="D288" i="31"/>
  <c r="D313" i="31" s="1"/>
  <c r="D363" i="31" s="1"/>
  <c r="H270" i="14"/>
  <c r="H345" i="14" s="1"/>
  <c r="E332" i="37"/>
  <c r="G328" i="37"/>
  <c r="H334" i="37"/>
  <c r="E325" i="37"/>
  <c r="E320" i="37"/>
  <c r="E328" i="37"/>
  <c r="H328" i="37"/>
  <c r="F319" i="37"/>
  <c r="D321" i="37"/>
  <c r="D332" i="37"/>
  <c r="E335" i="37"/>
  <c r="H268" i="12"/>
  <c r="H343" i="12" s="1"/>
  <c r="H268" i="37"/>
  <c r="H343" i="37" s="1"/>
  <c r="D288" i="10"/>
  <c r="D313" i="10" s="1"/>
  <c r="D363" i="10" s="1"/>
  <c r="D288" i="37"/>
  <c r="D313" i="37" s="1"/>
  <c r="D363" i="37" s="1"/>
  <c r="F305" i="37"/>
  <c r="F355" i="37" s="1"/>
  <c r="H280" i="37"/>
  <c r="H282" i="21"/>
  <c r="H268" i="25"/>
  <c r="H343" i="25" s="1"/>
  <c r="H297" i="22"/>
  <c r="F20" i="48" s="1"/>
  <c r="H298" i="26"/>
  <c r="H323" i="26" s="1"/>
  <c r="H297" i="28"/>
  <c r="F26" i="48" s="1"/>
  <c r="H296" i="32"/>
  <c r="E30" i="48" s="1"/>
  <c r="H298" i="41"/>
  <c r="G40" i="48" s="1"/>
  <c r="P33" i="49"/>
  <c r="C296" i="34"/>
  <c r="C321" i="34" s="1"/>
  <c r="C288" i="34"/>
  <c r="C313" i="34" s="1"/>
  <c r="H276" i="34"/>
  <c r="H351" i="34" s="1"/>
  <c r="H311" i="19"/>
  <c r="T15" i="48" s="1"/>
  <c r="H308" i="41"/>
  <c r="Q40" i="48" s="1"/>
  <c r="P19" i="49"/>
  <c r="C323" i="41"/>
  <c r="C312" i="21"/>
  <c r="C362" i="21" s="1"/>
  <c r="H283" i="34"/>
  <c r="H358" i="34" s="1"/>
  <c r="H302" i="24"/>
  <c r="K24" i="48" s="1"/>
  <c r="F293" i="25"/>
  <c r="F343" i="25" s="1"/>
  <c r="H308" i="39"/>
  <c r="H333" i="39" s="1"/>
  <c r="H296" i="41"/>
  <c r="E40" i="48" s="1"/>
  <c r="H213" i="15"/>
  <c r="H294" i="32"/>
  <c r="H319" i="32" s="1"/>
  <c r="D338" i="27"/>
  <c r="H213" i="31"/>
  <c r="H213" i="18"/>
  <c r="H213" i="27"/>
  <c r="H297" i="14"/>
  <c r="F10" i="48" s="1"/>
  <c r="F288" i="31"/>
  <c r="F313" i="31" s="1"/>
  <c r="F363" i="31" s="1"/>
  <c r="H296" i="26"/>
  <c r="E23" i="48" s="1"/>
  <c r="H213" i="24"/>
  <c r="H311" i="18"/>
  <c r="H336" i="18" s="1"/>
  <c r="H213" i="40"/>
  <c r="H308" i="26"/>
  <c r="H333" i="26" s="1"/>
  <c r="H306" i="41"/>
  <c r="O40" i="48" s="1"/>
  <c r="H300" i="35"/>
  <c r="I34" i="48" s="1"/>
  <c r="G338" i="37"/>
  <c r="H213" i="12"/>
  <c r="H298" i="19"/>
  <c r="G15" i="48" s="1"/>
  <c r="H213" i="22"/>
  <c r="C288" i="21"/>
  <c r="C313" i="21" s="1"/>
  <c r="C363" i="21" s="1"/>
  <c r="H300" i="34"/>
  <c r="I33" i="48" s="1"/>
  <c r="H213" i="34"/>
  <c r="H213" i="21"/>
  <c r="H310" i="34"/>
  <c r="H335" i="34" s="1"/>
  <c r="C329" i="27"/>
  <c r="H298" i="28"/>
  <c r="G26" i="48" s="1"/>
  <c r="H213" i="11"/>
  <c r="H299" i="26"/>
  <c r="H23" i="48" s="1"/>
  <c r="H213" i="41"/>
  <c r="H213" i="32"/>
  <c r="C295" i="21"/>
  <c r="C345" i="21" s="1"/>
  <c r="H306" i="31"/>
  <c r="O29" i="48" s="1"/>
  <c r="H310" i="24"/>
  <c r="S24" i="48" s="1"/>
  <c r="H302" i="25"/>
  <c r="K18" i="48" s="1"/>
  <c r="H308" i="28"/>
  <c r="Q26" i="48" s="1"/>
  <c r="H301" i="28"/>
  <c r="J26" i="48" s="1"/>
  <c r="H295" i="28"/>
  <c r="D26" i="48" s="1"/>
  <c r="E318" i="19"/>
  <c r="H309" i="27"/>
  <c r="R25" i="48" s="1"/>
  <c r="R43" i="48" s="1"/>
  <c r="D338" i="22"/>
  <c r="H213" i="39"/>
  <c r="H350" i="21"/>
  <c r="H300" i="21"/>
  <c r="I19" i="48" s="1"/>
  <c r="H350" i="10"/>
  <c r="H300" i="10"/>
  <c r="I7" i="48" s="1"/>
  <c r="H350" i="32"/>
  <c r="H300" i="32"/>
  <c r="I30" i="48" s="1"/>
  <c r="H350" i="39"/>
  <c r="H300" i="39"/>
  <c r="I38" i="48" s="1"/>
  <c r="H350" i="38"/>
  <c r="H300" i="38"/>
  <c r="I37" i="48" s="1"/>
  <c r="H350" i="11"/>
  <c r="H300" i="11"/>
  <c r="H350" i="17"/>
  <c r="H300" i="17"/>
  <c r="I13" i="48" s="1"/>
  <c r="H350" i="23"/>
  <c r="H300" i="23"/>
  <c r="I22" i="48" s="1"/>
  <c r="D338" i="41"/>
  <c r="H298" i="14"/>
  <c r="G10" i="48" s="1"/>
  <c r="F338" i="19"/>
  <c r="E320" i="10"/>
  <c r="F338" i="39"/>
  <c r="H310" i="9"/>
  <c r="H310" i="39"/>
  <c r="S38" i="48" s="1"/>
  <c r="H357" i="28"/>
  <c r="H307" i="28"/>
  <c r="H296" i="28"/>
  <c r="E26" i="48" s="1"/>
  <c r="H304" i="14"/>
  <c r="M10" i="48" s="1"/>
  <c r="H310" i="14"/>
  <c r="S10" i="48" s="1"/>
  <c r="H306" i="28"/>
  <c r="O26" i="48" s="1"/>
  <c r="G318" i="37"/>
  <c r="H310" i="26"/>
  <c r="S23" i="48" s="1"/>
  <c r="H312" i="19"/>
  <c r="U15" i="48" s="1"/>
  <c r="H300" i="27"/>
  <c r="I25" i="48" s="1"/>
  <c r="F338" i="32"/>
  <c r="H302" i="39"/>
  <c r="K38" i="48" s="1"/>
  <c r="H282" i="6"/>
  <c r="C307" i="6"/>
  <c r="C357" i="6" s="1"/>
  <c r="H284" i="6"/>
  <c r="C309" i="6"/>
  <c r="C359" i="6" s="1"/>
  <c r="H272" i="6"/>
  <c r="C297" i="6"/>
  <c r="C347" i="6" s="1"/>
  <c r="H278" i="30"/>
  <c r="C303" i="30"/>
  <c r="C353" i="30" s="1"/>
  <c r="H282" i="30"/>
  <c r="C307" i="30"/>
  <c r="C357" i="30" s="1"/>
  <c r="G288" i="29"/>
  <c r="G313" i="29" s="1"/>
  <c r="G363" i="29" s="1"/>
  <c r="G293" i="29"/>
  <c r="G343" i="29" s="1"/>
  <c r="H279" i="29"/>
  <c r="C304" i="29"/>
  <c r="C354" i="29" s="1"/>
  <c r="H278" i="20"/>
  <c r="C303" i="20"/>
  <c r="C353" i="20" s="1"/>
  <c r="H282" i="20"/>
  <c r="H357" i="20" s="1"/>
  <c r="C307" i="20"/>
  <c r="C357" i="20" s="1"/>
  <c r="H275" i="20"/>
  <c r="C300" i="20"/>
  <c r="C350" i="20" s="1"/>
  <c r="G288" i="30"/>
  <c r="G313" i="30" s="1"/>
  <c r="G363" i="30" s="1"/>
  <c r="G293" i="30"/>
  <c r="G343" i="30" s="1"/>
  <c r="H272" i="29"/>
  <c r="C297" i="29"/>
  <c r="C347" i="29" s="1"/>
  <c r="H275" i="29"/>
  <c r="C300" i="29"/>
  <c r="C350" i="29" s="1"/>
  <c r="H277" i="29"/>
  <c r="E302" i="29"/>
  <c r="E352" i="29" s="1"/>
  <c r="H278" i="29"/>
  <c r="C303" i="29"/>
  <c r="C353" i="29" s="1"/>
  <c r="H284" i="29"/>
  <c r="C309" i="29"/>
  <c r="C359" i="29" s="1"/>
  <c r="H282" i="19"/>
  <c r="E307" i="19"/>
  <c r="G288" i="19"/>
  <c r="G313" i="19" s="1"/>
  <c r="G295" i="19"/>
  <c r="H284" i="19"/>
  <c r="C309" i="19"/>
  <c r="G288" i="6"/>
  <c r="G313" i="6" s="1"/>
  <c r="G363" i="6" s="1"/>
  <c r="G293" i="6"/>
  <c r="G343" i="6" s="1"/>
  <c r="H275" i="6"/>
  <c r="C300" i="6"/>
  <c r="C350" i="6" s="1"/>
  <c r="H279" i="6"/>
  <c r="H354" i="6" s="1"/>
  <c r="C304" i="6"/>
  <c r="C354" i="6" s="1"/>
  <c r="H278" i="6"/>
  <c r="C303" i="6"/>
  <c r="C353" i="6" s="1"/>
  <c r="H282" i="29"/>
  <c r="C307" i="29"/>
  <c r="C357" i="29" s="1"/>
  <c r="H284" i="20"/>
  <c r="C309" i="20"/>
  <c r="C359" i="20" s="1"/>
  <c r="G288" i="20"/>
  <c r="G313" i="20" s="1"/>
  <c r="G363" i="20" s="1"/>
  <c r="G293" i="20"/>
  <c r="G343" i="20" s="1"/>
  <c r="H272" i="30"/>
  <c r="C297" i="30"/>
  <c r="C347" i="30" s="1"/>
  <c r="H284" i="30"/>
  <c r="C309" i="30"/>
  <c r="C359" i="30" s="1"/>
  <c r="H275" i="30"/>
  <c r="C300" i="30"/>
  <c r="C350" i="30" s="1"/>
  <c r="H279" i="30"/>
  <c r="C304" i="30"/>
  <c r="C354" i="30" s="1"/>
  <c r="H279" i="19"/>
  <c r="H304" i="19" s="1"/>
  <c r="C304" i="19"/>
  <c r="H278" i="19"/>
  <c r="E303" i="19"/>
  <c r="H272" i="26"/>
  <c r="C297" i="26"/>
  <c r="C347" i="26" s="1"/>
  <c r="B54" i="49"/>
  <c r="B93" i="49" s="1"/>
  <c r="H329" i="37"/>
  <c r="H213" i="33"/>
  <c r="C331" i="26"/>
  <c r="D321" i="26"/>
  <c r="E321" i="26"/>
  <c r="H213" i="26"/>
  <c r="H144" i="44"/>
  <c r="H146" i="44"/>
  <c r="H156" i="44"/>
  <c r="H145" i="44"/>
  <c r="H141" i="44"/>
  <c r="H152" i="44"/>
  <c r="H213" i="25"/>
  <c r="H294" i="26"/>
  <c r="H319" i="26" s="1"/>
  <c r="H288" i="22"/>
  <c r="H150" i="44"/>
  <c r="H157" i="44"/>
  <c r="H143" i="44"/>
  <c r="H160" i="44"/>
  <c r="C320" i="28"/>
  <c r="C336" i="28"/>
  <c r="H159" i="44"/>
  <c r="F161" i="44"/>
  <c r="C323" i="28"/>
  <c r="H155" i="44"/>
  <c r="H153" i="44"/>
  <c r="H158" i="44"/>
  <c r="H151" i="44"/>
  <c r="C313" i="22"/>
  <c r="C338" i="22" s="1"/>
  <c r="H311" i="31"/>
  <c r="T29" i="48" s="1"/>
  <c r="E338" i="39"/>
  <c r="B85" i="49"/>
  <c r="B124" i="49" s="1"/>
  <c r="C321" i="32"/>
  <c r="H306" i="18"/>
  <c r="O14" i="48" s="1"/>
  <c r="D321" i="32"/>
  <c r="H295" i="23"/>
  <c r="D22" i="48" s="1"/>
  <c r="H293" i="19"/>
  <c r="B15" i="48" s="1"/>
  <c r="F318" i="19"/>
  <c r="H306" i="19"/>
  <c r="O15" i="48" s="1"/>
  <c r="H147" i="44"/>
  <c r="C337" i="28"/>
  <c r="C331" i="28"/>
  <c r="C326" i="28"/>
  <c r="H149" i="44"/>
  <c r="H148" i="44"/>
  <c r="D161" i="44"/>
  <c r="F288" i="30"/>
  <c r="F313" i="30" s="1"/>
  <c r="F363" i="30" s="1"/>
  <c r="F293" i="30"/>
  <c r="F343" i="30" s="1"/>
  <c r="F288" i="29"/>
  <c r="F313" i="29" s="1"/>
  <c r="F363" i="29" s="1"/>
  <c r="F293" i="29"/>
  <c r="F343" i="29" s="1"/>
  <c r="F288" i="20"/>
  <c r="F313" i="20" s="1"/>
  <c r="F363" i="20" s="1"/>
  <c r="F293" i="20"/>
  <c r="F343" i="20" s="1"/>
  <c r="H329" i="28"/>
  <c r="E295" i="19"/>
  <c r="H354" i="29"/>
  <c r="H304" i="29"/>
  <c r="M27" i="48" s="1"/>
  <c r="H354" i="23"/>
  <c r="H304" i="23"/>
  <c r="M22" i="48" s="1"/>
  <c r="H354" i="21"/>
  <c r="H304" i="21"/>
  <c r="M19" i="48" s="1"/>
  <c r="M35" i="48"/>
  <c r="H354" i="30"/>
  <c r="H304" i="30"/>
  <c r="M28" i="48" s="1"/>
  <c r="H297" i="6"/>
  <c r="F5" i="48" s="1"/>
  <c r="H347" i="6"/>
  <c r="H347" i="29"/>
  <c r="H297" i="29"/>
  <c r="F27" i="48" s="1"/>
  <c r="H347" i="30"/>
  <c r="H297" i="30"/>
  <c r="F28" i="48" s="1"/>
  <c r="H362" i="39"/>
  <c r="H312" i="39"/>
  <c r="U38" i="48" s="1"/>
  <c r="H362" i="22"/>
  <c r="H312" i="22"/>
  <c r="U20" i="48" s="1"/>
  <c r="H362" i="15"/>
  <c r="H312" i="15"/>
  <c r="U11" i="48" s="1"/>
  <c r="H362" i="17"/>
  <c r="H312" i="17"/>
  <c r="U13" i="48" s="1"/>
  <c r="H362" i="10"/>
  <c r="H312" i="10"/>
  <c r="U7" i="48" s="1"/>
  <c r="H362" i="18"/>
  <c r="H312" i="18"/>
  <c r="U14" i="48" s="1"/>
  <c r="H362" i="28"/>
  <c r="H312" i="28"/>
  <c r="H362" i="25"/>
  <c r="H312" i="25"/>
  <c r="U18" i="48" s="1"/>
  <c r="H362" i="32"/>
  <c r="H312" i="32"/>
  <c r="U30" i="48" s="1"/>
  <c r="H362" i="27"/>
  <c r="H312" i="27"/>
  <c r="U25" i="48" s="1"/>
  <c r="H362" i="35"/>
  <c r="H312" i="35"/>
  <c r="U34" i="48" s="1"/>
  <c r="H362" i="40"/>
  <c r="H312" i="40"/>
  <c r="U39" i="48" s="1"/>
  <c r="H287" i="29"/>
  <c r="C312" i="29"/>
  <c r="C362" i="29" s="1"/>
  <c r="H286" i="30"/>
  <c r="H361" i="30" s="1"/>
  <c r="C311" i="30"/>
  <c r="C361" i="30" s="1"/>
  <c r="H285" i="30"/>
  <c r="H360" i="30" s="1"/>
  <c r="C310" i="30"/>
  <c r="C360" i="30" s="1"/>
  <c r="H285" i="20"/>
  <c r="H360" i="20" s="1"/>
  <c r="C310" i="20"/>
  <c r="C360" i="20" s="1"/>
  <c r="H285" i="19"/>
  <c r="H360" i="19" s="1"/>
  <c r="C310" i="19"/>
  <c r="H360" i="18"/>
  <c r="H310" i="18"/>
  <c r="S14" i="48" s="1"/>
  <c r="D335" i="28"/>
  <c r="H281" i="30"/>
  <c r="C306" i="30"/>
  <c r="C356" i="30" s="1"/>
  <c r="H281" i="29"/>
  <c r="C306" i="29"/>
  <c r="C356" i="29" s="1"/>
  <c r="H355" i="26"/>
  <c r="H305" i="26"/>
  <c r="N23" i="48" s="1"/>
  <c r="H355" i="16"/>
  <c r="H305" i="16"/>
  <c r="N12" i="48" s="1"/>
  <c r="H355" i="21"/>
  <c r="H305" i="21"/>
  <c r="N19" i="48" s="1"/>
  <c r="H280" i="30"/>
  <c r="C305" i="30"/>
  <c r="C355" i="30" s="1"/>
  <c r="H280" i="29"/>
  <c r="C305" i="29"/>
  <c r="C355" i="29" s="1"/>
  <c r="H277" i="30"/>
  <c r="C302" i="30"/>
  <c r="C352" i="30" s="1"/>
  <c r="H352" i="17"/>
  <c r="H302" i="17"/>
  <c r="K13" i="48" s="1"/>
  <c r="H352" i="11"/>
  <c r="H302" i="11"/>
  <c r="H352" i="34"/>
  <c r="H302" i="34"/>
  <c r="K33" i="48" s="1"/>
  <c r="H302" i="41"/>
  <c r="K40" i="48" s="1"/>
  <c r="H352" i="41"/>
  <c r="H352" i="22"/>
  <c r="H302" i="22"/>
  <c r="K20" i="48" s="1"/>
  <c r="H352" i="33"/>
  <c r="H302" i="33"/>
  <c r="K32" i="48" s="1"/>
  <c r="H352" i="27"/>
  <c r="H302" i="27"/>
  <c r="K25" i="48" s="1"/>
  <c r="H352" i="10"/>
  <c r="H302" i="10"/>
  <c r="K7" i="48" s="1"/>
  <c r="H352" i="16"/>
  <c r="H302" i="16"/>
  <c r="K12" i="48" s="1"/>
  <c r="H352" i="40"/>
  <c r="H302" i="40"/>
  <c r="K39" i="48" s="1"/>
  <c r="H352" i="31"/>
  <c r="H302" i="31"/>
  <c r="K29" i="48" s="1"/>
  <c r="H352" i="21"/>
  <c r="H302" i="21"/>
  <c r="K19" i="48" s="1"/>
  <c r="H352" i="23"/>
  <c r="H302" i="23"/>
  <c r="K22" i="48" s="1"/>
  <c r="H277" i="6"/>
  <c r="C302" i="6"/>
  <c r="C352" i="6" s="1"/>
  <c r="H352" i="29"/>
  <c r="H302" i="29"/>
  <c r="K27" i="48" s="1"/>
  <c r="H277" i="20"/>
  <c r="C302" i="20"/>
  <c r="C352" i="20" s="1"/>
  <c r="H277" i="19"/>
  <c r="C302" i="19"/>
  <c r="E327" i="28"/>
  <c r="H351" i="39"/>
  <c r="H301" i="39"/>
  <c r="J38" i="48" s="1"/>
  <c r="H351" i="26"/>
  <c r="H301" i="26"/>
  <c r="J23" i="48" s="1"/>
  <c r="H351" i="17"/>
  <c r="H301" i="17"/>
  <c r="J13" i="48" s="1"/>
  <c r="H351" i="10"/>
  <c r="H301" i="10"/>
  <c r="J7" i="48" s="1"/>
  <c r="H351" i="18"/>
  <c r="H301" i="18"/>
  <c r="J14" i="48" s="1"/>
  <c r="H276" i="30"/>
  <c r="C301" i="30"/>
  <c r="C351" i="30" s="1"/>
  <c r="H349" i="18"/>
  <c r="H299" i="18"/>
  <c r="H14" i="48" s="1"/>
  <c r="H349" i="41"/>
  <c r="H299" i="41"/>
  <c r="H40" i="48" s="1"/>
  <c r="H349" i="10"/>
  <c r="H299" i="10"/>
  <c r="H7" i="48" s="1"/>
  <c r="H349" i="11"/>
  <c r="H299" i="11"/>
  <c r="D324" i="28"/>
  <c r="H346" i="18"/>
  <c r="H296" i="18"/>
  <c r="E14" i="48" s="1"/>
  <c r="H270" i="30"/>
  <c r="C295" i="30"/>
  <c r="C345" i="30" s="1"/>
  <c r="E318" i="28"/>
  <c r="D318" i="28"/>
  <c r="B72" i="49"/>
  <c r="B111" i="49" s="1"/>
  <c r="B52" i="49"/>
  <c r="B91" i="49" s="1"/>
  <c r="H154" i="44"/>
  <c r="H297" i="41"/>
  <c r="F40" i="48" s="1"/>
  <c r="E161" i="44"/>
  <c r="G161" i="44"/>
  <c r="C338" i="39"/>
  <c r="F321" i="22"/>
  <c r="C321" i="22"/>
  <c r="D329" i="27"/>
  <c r="H137" i="44"/>
  <c r="H142" i="44"/>
  <c r="C161" i="44"/>
  <c r="B79" i="49"/>
  <c r="B118" i="49" s="1"/>
  <c r="B68" i="49"/>
  <c r="B107" i="49" s="1"/>
  <c r="B83" i="49"/>
  <c r="B122" i="49" s="1"/>
  <c r="B64" i="49"/>
  <c r="B103" i="49" s="1"/>
  <c r="B56" i="49"/>
  <c r="B95" i="49" s="1"/>
  <c r="B80" i="49"/>
  <c r="B119" i="49" s="1"/>
  <c r="B78" i="49"/>
  <c r="B117" i="49" s="1"/>
  <c r="B86" i="49"/>
  <c r="B125" i="49" s="1"/>
  <c r="B82" i="49"/>
  <c r="B121" i="49" s="1"/>
  <c r="P37" i="49"/>
  <c r="P16" i="49"/>
  <c r="P34" i="49"/>
  <c r="P14" i="49"/>
  <c r="P43" i="49"/>
  <c r="P17" i="49"/>
  <c r="P11" i="49"/>
  <c r="P29" i="49"/>
  <c r="P7" i="49"/>
  <c r="P42" i="49"/>
  <c r="P13" i="49"/>
  <c r="P25" i="49"/>
  <c r="P9" i="49"/>
  <c r="P8" i="49"/>
  <c r="P20" i="49"/>
  <c r="P30" i="49"/>
  <c r="P31" i="49"/>
  <c r="P32" i="49"/>
  <c r="P18" i="49"/>
  <c r="P39" i="49"/>
  <c r="P35" i="49"/>
  <c r="P28" i="49"/>
  <c r="P24" i="49"/>
  <c r="P40" i="49"/>
  <c r="P26" i="49"/>
  <c r="P15" i="49"/>
  <c r="P12" i="49"/>
  <c r="P27" i="49"/>
  <c r="P10" i="49"/>
  <c r="P22" i="49"/>
  <c r="P41" i="49"/>
  <c r="P21" i="49"/>
  <c r="P38" i="49"/>
  <c r="P36" i="49"/>
  <c r="V21" i="49"/>
  <c r="G65" i="49" s="1"/>
  <c r="G104" i="49" s="1"/>
  <c r="V28" i="49"/>
  <c r="G72" i="49" s="1"/>
  <c r="G111" i="49" s="1"/>
  <c r="V41" i="49"/>
  <c r="G85" i="49" s="1"/>
  <c r="G124" i="49" s="1"/>
  <c r="V10" i="49"/>
  <c r="G54" i="49" s="1"/>
  <c r="G93" i="49" s="1"/>
  <c r="V14" i="49"/>
  <c r="V13" i="49"/>
  <c r="V25" i="49"/>
  <c r="G69" i="49" s="1"/>
  <c r="G108" i="49" s="1"/>
  <c r="V34" i="49"/>
  <c r="G78" i="49" s="1"/>
  <c r="G117" i="49" s="1"/>
  <c r="V42" i="49"/>
  <c r="G86" i="49" s="1"/>
  <c r="G125" i="49" s="1"/>
  <c r="V22" i="49"/>
  <c r="G66" i="49" s="1"/>
  <c r="G105" i="49" s="1"/>
  <c r="V31" i="49"/>
  <c r="G75" i="49" s="1"/>
  <c r="G114" i="49" s="1"/>
  <c r="V35" i="49"/>
  <c r="G79" i="49" s="1"/>
  <c r="G118" i="49" s="1"/>
  <c r="V26" i="49"/>
  <c r="G70" i="49" s="1"/>
  <c r="G109" i="49" s="1"/>
  <c r="V9" i="49"/>
  <c r="G53" i="49" s="1"/>
  <c r="G92" i="49" s="1"/>
  <c r="V24" i="49"/>
  <c r="G68" i="49" s="1"/>
  <c r="G107" i="49" s="1"/>
  <c r="V15" i="49"/>
  <c r="G59" i="49" s="1"/>
  <c r="G98" i="49" s="1"/>
  <c r="V27" i="49"/>
  <c r="G71" i="49" s="1"/>
  <c r="G110" i="49" s="1"/>
  <c r="V40" i="49"/>
  <c r="G84" i="49" s="1"/>
  <c r="G123" i="49" s="1"/>
  <c r="V36" i="49"/>
  <c r="G80" i="49" s="1"/>
  <c r="G119" i="49" s="1"/>
  <c r="V32" i="49"/>
  <c r="G76" i="49" s="1"/>
  <c r="G115" i="49" s="1"/>
  <c r="V8" i="49"/>
  <c r="G52" i="49" s="1"/>
  <c r="G91" i="49" s="1"/>
  <c r="V16" i="49"/>
  <c r="G60" i="49" s="1"/>
  <c r="G99" i="49" s="1"/>
  <c r="V12" i="49"/>
  <c r="G56" i="49" s="1"/>
  <c r="G95" i="49" s="1"/>
  <c r="V11" i="49"/>
  <c r="G55" i="49" s="1"/>
  <c r="G94" i="49" s="1"/>
  <c r="C355" i="27"/>
  <c r="C349" i="27"/>
  <c r="C346" i="27"/>
  <c r="C344" i="27"/>
  <c r="C351" i="27"/>
  <c r="C358" i="27"/>
  <c r="C356" i="27"/>
  <c r="C357" i="27"/>
  <c r="C360" i="27"/>
  <c r="C345" i="27"/>
  <c r="C348" i="27"/>
  <c r="C361" i="27"/>
  <c r="E363" i="34"/>
  <c r="F363" i="34"/>
  <c r="D343" i="34"/>
  <c r="C345" i="34"/>
  <c r="C351" i="34"/>
  <c r="E343" i="34"/>
  <c r="C361" i="34"/>
  <c r="C358" i="34"/>
  <c r="C348" i="34"/>
  <c r="C357" i="34"/>
  <c r="F343" i="34"/>
  <c r="D363" i="34"/>
  <c r="C356" i="34"/>
  <c r="C344" i="34"/>
  <c r="C354" i="34"/>
  <c r="C349" i="34"/>
  <c r="AC43" i="49"/>
  <c r="AD23" i="49" s="1"/>
  <c r="H270" i="19"/>
  <c r="H345" i="19" s="1"/>
  <c r="E288" i="19"/>
  <c r="E313" i="19" s="1"/>
  <c r="C294" i="19"/>
  <c r="H269" i="19"/>
  <c r="H344" i="19" s="1"/>
  <c r="C288" i="19"/>
  <c r="D308" i="19"/>
  <c r="H283" i="19"/>
  <c r="H358" i="19" s="1"/>
  <c r="D299" i="19"/>
  <c r="D288" i="19"/>
  <c r="D313" i="19" s="1"/>
  <c r="H274" i="19"/>
  <c r="H349" i="19" s="1"/>
  <c r="C297" i="19"/>
  <c r="H272" i="19"/>
  <c r="H347" i="19" s="1"/>
  <c r="E338" i="33"/>
  <c r="H213" i="19"/>
  <c r="Q17" i="49"/>
  <c r="B61" i="49" s="1"/>
  <c r="B100" i="49" s="1"/>
  <c r="C301" i="19"/>
  <c r="H276" i="19"/>
  <c r="H351" i="19" s="1"/>
  <c r="C296" i="19"/>
  <c r="H271" i="19"/>
  <c r="H346" i="19" s="1"/>
  <c r="D320" i="10"/>
  <c r="D338" i="32"/>
  <c r="H269" i="29"/>
  <c r="E288" i="29"/>
  <c r="E313" i="29" s="1"/>
  <c r="E363" i="29" s="1"/>
  <c r="T43" i="49"/>
  <c r="S43" i="49"/>
  <c r="R43" i="49"/>
  <c r="V39" i="49"/>
  <c r="G83" i="49" s="1"/>
  <c r="G122" i="49" s="1"/>
  <c r="U43" i="49"/>
  <c r="E293" i="30"/>
  <c r="E343" i="30" s="1"/>
  <c r="E288" i="30"/>
  <c r="E313" i="30" s="1"/>
  <c r="E363" i="30" s="1"/>
  <c r="H287" i="30"/>
  <c r="H362" i="30" s="1"/>
  <c r="C312" i="30"/>
  <c r="C362" i="30" s="1"/>
  <c r="H269" i="30"/>
  <c r="H344" i="30" s="1"/>
  <c r="C294" i="30"/>
  <c r="C344" i="30" s="1"/>
  <c r="Q37" i="49"/>
  <c r="B81" i="49" s="1"/>
  <c r="B120" i="49" s="1"/>
  <c r="H307" i="20"/>
  <c r="P16" i="48" s="1"/>
  <c r="C312" i="20"/>
  <c r="C362" i="20" s="1"/>
  <c r="H287" i="20"/>
  <c r="H362" i="20" s="1"/>
  <c r="C293" i="20"/>
  <c r="C288" i="20"/>
  <c r="H268" i="20"/>
  <c r="H343" i="20" s="1"/>
  <c r="C294" i="20"/>
  <c r="C344" i="20" s="1"/>
  <c r="H269" i="20"/>
  <c r="H344" i="20" s="1"/>
  <c r="C301" i="20"/>
  <c r="C351" i="20" s="1"/>
  <c r="H276" i="20"/>
  <c r="H351" i="20" s="1"/>
  <c r="H283" i="20"/>
  <c r="H358" i="20" s="1"/>
  <c r="C308" i="20"/>
  <c r="C358" i="20" s="1"/>
  <c r="H272" i="20"/>
  <c r="H347" i="20" s="1"/>
  <c r="C297" i="20"/>
  <c r="C347" i="20" s="1"/>
  <c r="C308" i="30"/>
  <c r="C358" i="30" s="1"/>
  <c r="H283" i="30"/>
  <c r="H358" i="30" s="1"/>
  <c r="C311" i="29"/>
  <c r="C361" i="29" s="1"/>
  <c r="H286" i="29"/>
  <c r="H361" i="29" s="1"/>
  <c r="C308" i="29"/>
  <c r="C358" i="29" s="1"/>
  <c r="H283" i="29"/>
  <c r="H358" i="29" s="1"/>
  <c r="H268" i="29"/>
  <c r="H343" i="29" s="1"/>
  <c r="C293" i="29"/>
  <c r="C288" i="29"/>
  <c r="H279" i="20"/>
  <c r="H354" i="20" s="1"/>
  <c r="C304" i="20"/>
  <c r="C354" i="20" s="1"/>
  <c r="E293" i="20"/>
  <c r="E343" i="20" s="1"/>
  <c r="E288" i="20"/>
  <c r="E313" i="20" s="1"/>
  <c r="E363" i="20" s="1"/>
  <c r="H274" i="20"/>
  <c r="H349" i="20" s="1"/>
  <c r="C299" i="20"/>
  <c r="C349" i="20" s="1"/>
  <c r="H273" i="20"/>
  <c r="H348" i="20" s="1"/>
  <c r="C298" i="20"/>
  <c r="C348" i="20" s="1"/>
  <c r="H273" i="30"/>
  <c r="H348" i="30" s="1"/>
  <c r="C298" i="30"/>
  <c r="C348" i="30" s="1"/>
  <c r="D288" i="30"/>
  <c r="D313" i="30" s="1"/>
  <c r="D363" i="30" s="1"/>
  <c r="D293" i="30"/>
  <c r="D343" i="30" s="1"/>
  <c r="C296" i="30"/>
  <c r="C346" i="30" s="1"/>
  <c r="H271" i="30"/>
  <c r="H346" i="30" s="1"/>
  <c r="H274" i="30"/>
  <c r="H349" i="30" s="1"/>
  <c r="C299" i="30"/>
  <c r="C349" i="30" s="1"/>
  <c r="C310" i="29"/>
  <c r="C360" i="29" s="1"/>
  <c r="H285" i="29"/>
  <c r="H360" i="29" s="1"/>
  <c r="H270" i="29"/>
  <c r="H345" i="29" s="1"/>
  <c r="D295" i="29"/>
  <c r="D345" i="29" s="1"/>
  <c r="H274" i="29"/>
  <c r="H349" i="29" s="1"/>
  <c r="C299" i="29"/>
  <c r="C349" i="29" s="1"/>
  <c r="H273" i="29"/>
  <c r="H348" i="29" s="1"/>
  <c r="C298" i="29"/>
  <c r="C348" i="29" s="1"/>
  <c r="C296" i="29"/>
  <c r="C346" i="29" s="1"/>
  <c r="H271" i="29"/>
  <c r="H346" i="29" s="1"/>
  <c r="H276" i="29"/>
  <c r="H351" i="29" s="1"/>
  <c r="C301" i="29"/>
  <c r="C351" i="29" s="1"/>
  <c r="D293" i="29"/>
  <c r="D343" i="29" s="1"/>
  <c r="D288" i="29"/>
  <c r="D313" i="29" s="1"/>
  <c r="D363" i="29" s="1"/>
  <c r="Q18" i="49"/>
  <c r="B62" i="49" s="1"/>
  <c r="B101" i="49" s="1"/>
  <c r="H213" i="20"/>
  <c r="C306" i="20"/>
  <c r="C356" i="20" s="1"/>
  <c r="H281" i="20"/>
  <c r="H356" i="20" s="1"/>
  <c r="C293" i="30"/>
  <c r="C288" i="30"/>
  <c r="H268" i="30"/>
  <c r="H343" i="30" s="1"/>
  <c r="H213" i="30"/>
  <c r="Q30" i="49"/>
  <c r="B74" i="49" s="1"/>
  <c r="B113" i="49" s="1"/>
  <c r="Q29" i="49"/>
  <c r="B73" i="49" s="1"/>
  <c r="B112" i="49" s="1"/>
  <c r="H213" i="29"/>
  <c r="H286" i="20"/>
  <c r="H361" i="20" s="1"/>
  <c r="C311" i="20"/>
  <c r="C361" i="20" s="1"/>
  <c r="C296" i="20"/>
  <c r="C346" i="20" s="1"/>
  <c r="H271" i="20"/>
  <c r="H346" i="20" s="1"/>
  <c r="C295" i="20"/>
  <c r="C345" i="20" s="1"/>
  <c r="H270" i="20"/>
  <c r="H345" i="20" s="1"/>
  <c r="C305" i="20"/>
  <c r="C355" i="20" s="1"/>
  <c r="H280" i="20"/>
  <c r="H355" i="20" s="1"/>
  <c r="D293" i="20"/>
  <c r="D343" i="20" s="1"/>
  <c r="D288" i="20"/>
  <c r="D313" i="20" s="1"/>
  <c r="D363" i="20" s="1"/>
  <c r="C336" i="18"/>
  <c r="H288" i="32"/>
  <c r="D321" i="41"/>
  <c r="C331" i="41"/>
  <c r="C338" i="41"/>
  <c r="C321" i="41"/>
  <c r="AL43" i="49"/>
  <c r="AQ43" i="49" s="1"/>
  <c r="AR23" i="49" s="1"/>
  <c r="H213" i="38"/>
  <c r="H306" i="33"/>
  <c r="O32" i="48" s="1"/>
  <c r="H311" i="32"/>
  <c r="T30" i="48" s="1"/>
  <c r="G323" i="32"/>
  <c r="E335" i="32"/>
  <c r="H328" i="32"/>
  <c r="E318" i="32"/>
  <c r="G320" i="32"/>
  <c r="F331" i="32"/>
  <c r="G327" i="32"/>
  <c r="D328" i="32"/>
  <c r="E325" i="32"/>
  <c r="D330" i="32"/>
  <c r="G326" i="32"/>
  <c r="F326" i="32"/>
  <c r="H334" i="32"/>
  <c r="G334" i="32"/>
  <c r="F330" i="32"/>
  <c r="E332" i="32"/>
  <c r="C331" i="32"/>
  <c r="F325" i="32"/>
  <c r="F327" i="32"/>
  <c r="D331" i="32"/>
  <c r="E328" i="32"/>
  <c r="F328" i="32"/>
  <c r="D337" i="32"/>
  <c r="E333" i="32"/>
  <c r="C333" i="32"/>
  <c r="G322" i="32"/>
  <c r="C337" i="32"/>
  <c r="C322" i="32"/>
  <c r="D318" i="32"/>
  <c r="F334" i="32"/>
  <c r="G318" i="32"/>
  <c r="G333" i="32"/>
  <c r="D322" i="32"/>
  <c r="C327" i="32"/>
  <c r="C332" i="32"/>
  <c r="C325" i="32"/>
  <c r="E337" i="32"/>
  <c r="G319" i="32"/>
  <c r="C334" i="32"/>
  <c r="C335" i="32"/>
  <c r="D320" i="32"/>
  <c r="G337" i="32"/>
  <c r="G336" i="32"/>
  <c r="C324" i="32"/>
  <c r="F332" i="32"/>
  <c r="E336" i="32"/>
  <c r="C343" i="32"/>
  <c r="F335" i="32"/>
  <c r="G325" i="32"/>
  <c r="C320" i="32"/>
  <c r="C326" i="32"/>
  <c r="C318" i="32"/>
  <c r="G332" i="32"/>
  <c r="D329" i="32"/>
  <c r="E327" i="32"/>
  <c r="F318" i="32"/>
  <c r="E331" i="32"/>
  <c r="E334" i="32"/>
  <c r="E330" i="32"/>
  <c r="F324" i="32"/>
  <c r="F337" i="32"/>
  <c r="E329" i="32"/>
  <c r="E326" i="32"/>
  <c r="F329" i="32"/>
  <c r="G321" i="32"/>
  <c r="C328" i="32"/>
  <c r="F322" i="32"/>
  <c r="D334" i="32"/>
  <c r="G330" i="32"/>
  <c r="D325" i="32"/>
  <c r="G335" i="32"/>
  <c r="F320" i="32"/>
  <c r="H332" i="32"/>
  <c r="G324" i="32"/>
  <c r="C336" i="32"/>
  <c r="E322" i="32"/>
  <c r="F336" i="32"/>
  <c r="G328" i="32"/>
  <c r="H322" i="32"/>
  <c r="G329" i="32"/>
  <c r="D332" i="32"/>
  <c r="D336" i="32"/>
  <c r="C329" i="32"/>
  <c r="E324" i="32"/>
  <c r="G331" i="32"/>
  <c r="D324" i="32"/>
  <c r="F333" i="32"/>
  <c r="D335" i="32"/>
  <c r="E320" i="32"/>
  <c r="C330" i="32"/>
  <c r="D326" i="32"/>
  <c r="D327" i="32"/>
  <c r="D333" i="32"/>
  <c r="F323" i="32"/>
  <c r="D319" i="32"/>
  <c r="E319" i="32"/>
  <c r="E323" i="32"/>
  <c r="D323" i="32"/>
  <c r="F319" i="32"/>
  <c r="G338" i="32"/>
  <c r="C343" i="39"/>
  <c r="G323" i="39"/>
  <c r="F319" i="39"/>
  <c r="F332" i="39"/>
  <c r="C324" i="39"/>
  <c r="G324" i="39"/>
  <c r="C327" i="39"/>
  <c r="G331" i="39"/>
  <c r="C325" i="39"/>
  <c r="C334" i="39"/>
  <c r="G335" i="39"/>
  <c r="G332" i="39"/>
  <c r="E329" i="39"/>
  <c r="F327" i="39"/>
  <c r="E325" i="39"/>
  <c r="G334" i="39"/>
  <c r="C320" i="39"/>
  <c r="D337" i="39"/>
  <c r="H332" i="39"/>
  <c r="G325" i="39"/>
  <c r="D328" i="39"/>
  <c r="C335" i="39"/>
  <c r="F330" i="39"/>
  <c r="D334" i="39"/>
  <c r="F335" i="39"/>
  <c r="C319" i="39"/>
  <c r="D325" i="39"/>
  <c r="F336" i="39"/>
  <c r="G319" i="39"/>
  <c r="E330" i="39"/>
  <c r="G329" i="39"/>
  <c r="G326" i="39"/>
  <c r="D332" i="39"/>
  <c r="F334" i="39"/>
  <c r="H334" i="39"/>
  <c r="F322" i="39"/>
  <c r="C322" i="39"/>
  <c r="C323" i="39"/>
  <c r="F318" i="39"/>
  <c r="C330" i="39"/>
  <c r="E318" i="39"/>
  <c r="D320" i="39"/>
  <c r="D322" i="39"/>
  <c r="E327" i="39"/>
  <c r="E321" i="39"/>
  <c r="D324" i="39"/>
  <c r="E319" i="39"/>
  <c r="F337" i="39"/>
  <c r="G321" i="39"/>
  <c r="F331" i="39"/>
  <c r="E332" i="39"/>
  <c r="F325" i="39"/>
  <c r="E334" i="39"/>
  <c r="C318" i="39"/>
  <c r="G318" i="39"/>
  <c r="D330" i="39"/>
  <c r="F328" i="39"/>
  <c r="E337" i="39"/>
  <c r="F324" i="39"/>
  <c r="G320" i="39"/>
  <c r="E326" i="39"/>
  <c r="F326" i="39"/>
  <c r="G322" i="39"/>
  <c r="G327" i="39"/>
  <c r="C329" i="39"/>
  <c r="H328" i="39"/>
  <c r="C326" i="39"/>
  <c r="C337" i="39"/>
  <c r="F329" i="39"/>
  <c r="G337" i="39"/>
  <c r="G336" i="39"/>
  <c r="D326" i="39"/>
  <c r="G330" i="39"/>
  <c r="C332" i="39"/>
  <c r="G333" i="39"/>
  <c r="C328" i="39"/>
  <c r="G338" i="39"/>
  <c r="E335" i="39"/>
  <c r="F320" i="39"/>
  <c r="E328" i="39"/>
  <c r="G328" i="39"/>
  <c r="C336" i="39"/>
  <c r="C331" i="39"/>
  <c r="C321" i="39"/>
  <c r="D318" i="39"/>
  <c r="D321" i="39"/>
  <c r="D335" i="39"/>
  <c r="D331" i="39"/>
  <c r="D327" i="39"/>
  <c r="D319" i="39"/>
  <c r="E336" i="39"/>
  <c r="F323" i="39"/>
  <c r="E324" i="39"/>
  <c r="E323" i="39"/>
  <c r="E331" i="39"/>
  <c r="E322" i="39"/>
  <c r="F321" i="39"/>
  <c r="D336" i="39"/>
  <c r="E320" i="39"/>
  <c r="D333" i="39"/>
  <c r="D329" i="39"/>
  <c r="D323" i="39"/>
  <c r="H281" i="6"/>
  <c r="H356" i="6" s="1"/>
  <c r="C306" i="6"/>
  <c r="C356" i="6" s="1"/>
  <c r="F293" i="6"/>
  <c r="F343" i="6" s="1"/>
  <c r="F288" i="6"/>
  <c r="F313" i="6" s="1"/>
  <c r="F363" i="6" s="1"/>
  <c r="C301" i="6"/>
  <c r="C351" i="6" s="1"/>
  <c r="H276" i="6"/>
  <c r="H351" i="6" s="1"/>
  <c r="C305" i="6"/>
  <c r="C355" i="6" s="1"/>
  <c r="H280" i="6"/>
  <c r="H355" i="6" s="1"/>
  <c r="E293" i="6"/>
  <c r="E343" i="6" s="1"/>
  <c r="E288" i="6"/>
  <c r="E313" i="6" s="1"/>
  <c r="E363" i="6" s="1"/>
  <c r="H283" i="6"/>
  <c r="H358" i="6" s="1"/>
  <c r="C308" i="6"/>
  <c r="C358" i="6" s="1"/>
  <c r="H301" i="22"/>
  <c r="H311" i="22"/>
  <c r="H301" i="32"/>
  <c r="J30" i="48" s="1"/>
  <c r="H308" i="32"/>
  <c r="Q30" i="48" s="1"/>
  <c r="H305" i="32"/>
  <c r="N30" i="48" s="1"/>
  <c r="H302" i="32"/>
  <c r="K30" i="48" s="1"/>
  <c r="H299" i="32"/>
  <c r="H30" i="48" s="1"/>
  <c r="E313" i="41"/>
  <c r="H288" i="41"/>
  <c r="C37" i="56" s="1"/>
  <c r="H301" i="41"/>
  <c r="D334" i="22"/>
  <c r="F333" i="22"/>
  <c r="D337" i="22"/>
  <c r="F330" i="22"/>
  <c r="C334" i="22"/>
  <c r="E329" i="22"/>
  <c r="D318" i="22"/>
  <c r="F336" i="22"/>
  <c r="G318" i="22"/>
  <c r="C330" i="22"/>
  <c r="G335" i="22"/>
  <c r="C332" i="22"/>
  <c r="F334" i="22"/>
  <c r="E332" i="22"/>
  <c r="G332" i="22"/>
  <c r="D330" i="22"/>
  <c r="E324" i="22"/>
  <c r="D319" i="22"/>
  <c r="F318" i="22"/>
  <c r="G337" i="22"/>
  <c r="F319" i="22"/>
  <c r="F332" i="22"/>
  <c r="D327" i="22"/>
  <c r="H325" i="22"/>
  <c r="G319" i="22"/>
  <c r="F326" i="22"/>
  <c r="C331" i="22"/>
  <c r="G327" i="22"/>
  <c r="C335" i="22"/>
  <c r="G325" i="22"/>
  <c r="F331" i="22"/>
  <c r="C327" i="22"/>
  <c r="E320" i="22"/>
  <c r="E335" i="22"/>
  <c r="D323" i="22"/>
  <c r="C325" i="22"/>
  <c r="G328" i="22"/>
  <c r="G322" i="22"/>
  <c r="H328" i="22"/>
  <c r="G336" i="22"/>
  <c r="G330" i="22"/>
  <c r="C319" i="22"/>
  <c r="F320" i="22"/>
  <c r="D328" i="22"/>
  <c r="F327" i="22"/>
  <c r="E323" i="22"/>
  <c r="C324" i="22"/>
  <c r="G324" i="22"/>
  <c r="G320" i="22"/>
  <c r="E330" i="22"/>
  <c r="C323" i="22"/>
  <c r="E327" i="22"/>
  <c r="D324" i="22"/>
  <c r="C343" i="22"/>
  <c r="E334" i="22"/>
  <c r="C328" i="22"/>
  <c r="E325" i="22"/>
  <c r="C337" i="22"/>
  <c r="G329" i="22"/>
  <c r="H332" i="22"/>
  <c r="F335" i="22"/>
  <c r="F324" i="22"/>
  <c r="E326" i="22"/>
  <c r="G326" i="22"/>
  <c r="F328" i="22"/>
  <c r="D332" i="22"/>
  <c r="D325" i="22"/>
  <c r="G334" i="22"/>
  <c r="E328" i="22"/>
  <c r="F325" i="22"/>
  <c r="F329" i="22"/>
  <c r="G333" i="22"/>
  <c r="F323" i="22"/>
  <c r="C320" i="22"/>
  <c r="G321" i="22"/>
  <c r="E318" i="22"/>
  <c r="C318" i="22"/>
  <c r="D335" i="22"/>
  <c r="G331" i="22"/>
  <c r="F337" i="22"/>
  <c r="G338" i="22"/>
  <c r="E337" i="22"/>
  <c r="H334" i="22"/>
  <c r="G323" i="22"/>
  <c r="E331" i="22"/>
  <c r="E319" i="22"/>
  <c r="D320" i="22"/>
  <c r="D331" i="22"/>
  <c r="E333" i="22"/>
  <c r="E336" i="22"/>
  <c r="D336" i="22"/>
  <c r="D329" i="22"/>
  <c r="D326" i="22"/>
  <c r="D333" i="22"/>
  <c r="F322" i="22"/>
  <c r="D322" i="22"/>
  <c r="E322" i="22"/>
  <c r="C336" i="22"/>
  <c r="C333" i="22"/>
  <c r="C326" i="22"/>
  <c r="C329" i="22"/>
  <c r="H308" i="22"/>
  <c r="Q20" i="48" s="1"/>
  <c r="H311" i="41"/>
  <c r="H304" i="41"/>
  <c r="M40" i="48" s="1"/>
  <c r="H296" i="39"/>
  <c r="E38" i="48" s="1"/>
  <c r="H286" i="6"/>
  <c r="H361" i="6" s="1"/>
  <c r="C311" i="6"/>
  <c r="C361" i="6" s="1"/>
  <c r="H273" i="6"/>
  <c r="H348" i="6" s="1"/>
  <c r="C298" i="6"/>
  <c r="C348" i="6" s="1"/>
  <c r="C288" i="6"/>
  <c r="C293" i="6"/>
  <c r="H268" i="6"/>
  <c r="H343" i="6" s="1"/>
  <c r="Q7" i="49"/>
  <c r="B51" i="49" s="1"/>
  <c r="B90" i="49" s="1"/>
  <c r="H213" i="6"/>
  <c r="H306" i="22"/>
  <c r="O20" i="48" s="1"/>
  <c r="H299" i="22"/>
  <c r="H293" i="41"/>
  <c r="B40" i="48" s="1"/>
  <c r="H305" i="39"/>
  <c r="N38" i="48" s="1"/>
  <c r="H311" i="39"/>
  <c r="T38" i="48" s="1"/>
  <c r="H288" i="39"/>
  <c r="C35" i="56" s="1"/>
  <c r="D313" i="39"/>
  <c r="H298" i="39"/>
  <c r="H306" i="39"/>
  <c r="O38" i="48" s="1"/>
  <c r="H304" i="39"/>
  <c r="H295" i="39"/>
  <c r="D38" i="48" s="1"/>
  <c r="H312" i="41"/>
  <c r="U40" i="48" s="1"/>
  <c r="H293" i="32"/>
  <c r="B30" i="48" s="1"/>
  <c r="H306" i="32"/>
  <c r="O30" i="48" s="1"/>
  <c r="H293" i="39"/>
  <c r="B38" i="48" s="1"/>
  <c r="H294" i="39"/>
  <c r="C38" i="48" s="1"/>
  <c r="H269" i="6"/>
  <c r="H344" i="6" s="1"/>
  <c r="C294" i="6"/>
  <c r="C344" i="6" s="1"/>
  <c r="D288" i="6"/>
  <c r="D313" i="6" s="1"/>
  <c r="D363" i="6" s="1"/>
  <c r="D293" i="6"/>
  <c r="D343" i="6" s="1"/>
  <c r="H304" i="6"/>
  <c r="M5" i="48" s="1"/>
  <c r="H287" i="6"/>
  <c r="H362" i="6" s="1"/>
  <c r="C312" i="6"/>
  <c r="C362" i="6" s="1"/>
  <c r="H271" i="6"/>
  <c r="H346" i="6" s="1"/>
  <c r="C296" i="6"/>
  <c r="C346" i="6" s="1"/>
  <c r="H304" i="22"/>
  <c r="H298" i="22"/>
  <c r="H304" i="32"/>
  <c r="M30" i="48" s="1"/>
  <c r="H305" i="41"/>
  <c r="H294" i="41"/>
  <c r="C40" i="48" s="1"/>
  <c r="H293" i="22"/>
  <c r="B20" i="48" s="1"/>
  <c r="H295" i="22"/>
  <c r="D20" i="48" s="1"/>
  <c r="H310" i="32"/>
  <c r="S30" i="48" s="1"/>
  <c r="H295" i="32"/>
  <c r="D30" i="48" s="1"/>
  <c r="H310" i="41"/>
  <c r="H299" i="39"/>
  <c r="H38" i="48" s="1"/>
  <c r="C310" i="6"/>
  <c r="C360" i="6" s="1"/>
  <c r="H285" i="6"/>
  <c r="H360" i="6" s="1"/>
  <c r="C299" i="6"/>
  <c r="C349" i="6" s="1"/>
  <c r="H274" i="6"/>
  <c r="H349" i="6" s="1"/>
  <c r="H270" i="6"/>
  <c r="H345" i="6" s="1"/>
  <c r="C295" i="6"/>
  <c r="C345" i="6" s="1"/>
  <c r="H305" i="22"/>
  <c r="N20" i="48" s="1"/>
  <c r="H310" i="22"/>
  <c r="H295" i="41"/>
  <c r="D40" i="48" s="1"/>
  <c r="F328" i="41"/>
  <c r="C332" i="41"/>
  <c r="G320" i="41"/>
  <c r="H328" i="41"/>
  <c r="D319" i="41"/>
  <c r="F322" i="41"/>
  <c r="F331" i="41"/>
  <c r="C320" i="41"/>
  <c r="D328" i="41"/>
  <c r="E332" i="41"/>
  <c r="E318" i="41"/>
  <c r="G335" i="41"/>
  <c r="F324" i="41"/>
  <c r="F333" i="41"/>
  <c r="C322" i="41"/>
  <c r="E323" i="41"/>
  <c r="F334" i="41"/>
  <c r="G323" i="41"/>
  <c r="G332" i="41"/>
  <c r="F321" i="41"/>
  <c r="E329" i="41"/>
  <c r="E334" i="41"/>
  <c r="E320" i="41"/>
  <c r="G325" i="41"/>
  <c r="G334" i="41"/>
  <c r="F323" i="41"/>
  <c r="D332" i="41"/>
  <c r="D337" i="41"/>
  <c r="D323" i="41"/>
  <c r="F330" i="41"/>
  <c r="G319" i="41"/>
  <c r="G328" i="41"/>
  <c r="E337" i="41"/>
  <c r="D324" i="41"/>
  <c r="E328" i="41"/>
  <c r="F332" i="41"/>
  <c r="G321" i="41"/>
  <c r="G324" i="41"/>
  <c r="E327" i="41"/>
  <c r="D325" i="41"/>
  <c r="G331" i="41"/>
  <c r="F335" i="41"/>
  <c r="G318" i="41"/>
  <c r="D318" i="41"/>
  <c r="E324" i="41"/>
  <c r="G333" i="41"/>
  <c r="F337" i="41"/>
  <c r="G326" i="41"/>
  <c r="H334" i="41"/>
  <c r="E326" i="41"/>
  <c r="G327" i="41"/>
  <c r="G336" i="41"/>
  <c r="F325" i="41"/>
  <c r="D334" i="41"/>
  <c r="D320" i="41"/>
  <c r="H325" i="41"/>
  <c r="C335" i="41"/>
  <c r="G329" i="41"/>
  <c r="C319" i="41"/>
  <c r="C328" i="41"/>
  <c r="D330" i="41"/>
  <c r="C329" i="41"/>
  <c r="F318" i="41"/>
  <c r="F327" i="41"/>
  <c r="E335" i="41"/>
  <c r="D322" i="41"/>
  <c r="D327" i="41"/>
  <c r="F338" i="41"/>
  <c r="F320" i="41"/>
  <c r="F329" i="41"/>
  <c r="C318" i="41"/>
  <c r="E325" i="41"/>
  <c r="D329" i="41"/>
  <c r="F336" i="41"/>
  <c r="C325" i="41"/>
  <c r="C334" i="41"/>
  <c r="G322" i="41"/>
  <c r="E331" i="41"/>
  <c r="E336" i="41"/>
  <c r="E322" i="41"/>
  <c r="C343" i="41"/>
  <c r="C327" i="41"/>
  <c r="G330" i="41"/>
  <c r="F319" i="41"/>
  <c r="E319" i="41"/>
  <c r="G337" i="41"/>
  <c r="F326" i="41"/>
  <c r="C324" i="41"/>
  <c r="H332" i="41"/>
  <c r="E330" i="41"/>
  <c r="G338" i="41"/>
  <c r="D335" i="41"/>
  <c r="D336" i="41"/>
  <c r="D326" i="41"/>
  <c r="C337" i="41"/>
  <c r="E333" i="41"/>
  <c r="E321" i="41"/>
  <c r="D333" i="41"/>
  <c r="D331" i="41"/>
  <c r="C336" i="41"/>
  <c r="C330" i="41"/>
  <c r="H297" i="39"/>
  <c r="F38" i="48" s="1"/>
  <c r="H294" i="22"/>
  <c r="C321" i="26"/>
  <c r="E338" i="22"/>
  <c r="D338" i="26"/>
  <c r="E338" i="26"/>
  <c r="D321" i="22"/>
  <c r="E321" i="22"/>
  <c r="C322" i="22"/>
  <c r="F338" i="22"/>
  <c r="C319" i="26"/>
  <c r="E338" i="32"/>
  <c r="F333" i="39"/>
  <c r="F321" i="32"/>
  <c r="E321" i="32"/>
  <c r="C333" i="26"/>
  <c r="C333" i="39"/>
  <c r="C319" i="32"/>
  <c r="C323" i="32"/>
  <c r="H297" i="33"/>
  <c r="H298" i="33"/>
  <c r="G32" i="48" s="1"/>
  <c r="H307" i="27"/>
  <c r="C332" i="26"/>
  <c r="F336" i="26"/>
  <c r="D326" i="26"/>
  <c r="F331" i="26"/>
  <c r="G335" i="26"/>
  <c r="D332" i="26"/>
  <c r="F328" i="26"/>
  <c r="E336" i="26"/>
  <c r="F335" i="26"/>
  <c r="E323" i="26"/>
  <c r="G321" i="26"/>
  <c r="D327" i="26"/>
  <c r="E335" i="26"/>
  <c r="G331" i="26"/>
  <c r="H334" i="26"/>
  <c r="F320" i="26"/>
  <c r="D334" i="26"/>
  <c r="G319" i="26"/>
  <c r="H329" i="26"/>
  <c r="F318" i="26"/>
  <c r="D325" i="26"/>
  <c r="F337" i="26"/>
  <c r="D318" i="26"/>
  <c r="F325" i="26"/>
  <c r="C329" i="26"/>
  <c r="E325" i="26"/>
  <c r="G330" i="26"/>
  <c r="E328" i="26"/>
  <c r="E337" i="26"/>
  <c r="F322" i="26"/>
  <c r="C324" i="26"/>
  <c r="D330" i="26"/>
  <c r="G334" i="26"/>
  <c r="E334" i="26"/>
  <c r="F326" i="26"/>
  <c r="H328" i="26"/>
  <c r="F333" i="26"/>
  <c r="G337" i="26"/>
  <c r="D328" i="26"/>
  <c r="G332" i="26"/>
  <c r="C337" i="26"/>
  <c r="C335" i="26"/>
  <c r="G338" i="26"/>
  <c r="E327" i="26"/>
  <c r="F324" i="26"/>
  <c r="E330" i="26"/>
  <c r="F319" i="26"/>
  <c r="G323" i="26"/>
  <c r="D337" i="26"/>
  <c r="G324" i="26"/>
  <c r="E322" i="26"/>
  <c r="F323" i="26"/>
  <c r="G327" i="26"/>
  <c r="H327" i="26"/>
  <c r="F329" i="26"/>
  <c r="F332" i="26"/>
  <c r="D322" i="26"/>
  <c r="G328" i="26"/>
  <c r="E326" i="26"/>
  <c r="C328" i="26"/>
  <c r="H325" i="26"/>
  <c r="F327" i="26"/>
  <c r="F330" i="26"/>
  <c r="C326" i="26"/>
  <c r="G318" i="26"/>
  <c r="G326" i="26"/>
  <c r="G329" i="26"/>
  <c r="H332" i="26"/>
  <c r="G336" i="26"/>
  <c r="D329" i="26"/>
  <c r="C318" i="26"/>
  <c r="F334" i="26"/>
  <c r="D324" i="26"/>
  <c r="G333" i="26"/>
  <c r="F338" i="26"/>
  <c r="D335" i="26"/>
  <c r="G322" i="26"/>
  <c r="C327" i="26"/>
  <c r="E329" i="26"/>
  <c r="C334" i="26"/>
  <c r="C343" i="26"/>
  <c r="F321" i="26"/>
  <c r="G325" i="26"/>
  <c r="E332" i="26"/>
  <c r="G320" i="26"/>
  <c r="C325" i="26"/>
  <c r="E318" i="26"/>
  <c r="H322" i="26"/>
  <c r="E320" i="26"/>
  <c r="D320" i="26"/>
  <c r="D336" i="26"/>
  <c r="E324" i="26"/>
  <c r="E319" i="26"/>
  <c r="D319" i="26"/>
  <c r="E331" i="26"/>
  <c r="D331" i="26"/>
  <c r="D323" i="26"/>
  <c r="C320" i="26"/>
  <c r="C336" i="26"/>
  <c r="E333" i="26"/>
  <c r="D333" i="26"/>
  <c r="H293" i="33"/>
  <c r="B32" i="48" s="1"/>
  <c r="H311" i="33"/>
  <c r="T32" i="48" s="1"/>
  <c r="H301" i="33"/>
  <c r="H304" i="33"/>
  <c r="M32" i="48" s="1"/>
  <c r="H296" i="27"/>
  <c r="H301" i="27"/>
  <c r="H308" i="27"/>
  <c r="H333" i="27" s="1"/>
  <c r="H293" i="27"/>
  <c r="H312" i="33"/>
  <c r="U32" i="48" s="1"/>
  <c r="H310" i="33"/>
  <c r="S32" i="48" s="1"/>
  <c r="H298" i="27"/>
  <c r="G333" i="9"/>
  <c r="C319" i="9"/>
  <c r="G318" i="9"/>
  <c r="E336" i="9"/>
  <c r="E322" i="9"/>
  <c r="F322" i="9"/>
  <c r="G320" i="9"/>
  <c r="E330" i="9"/>
  <c r="G323" i="9"/>
  <c r="G336" i="9"/>
  <c r="D330" i="9"/>
  <c r="C325" i="9"/>
  <c r="G331" i="9"/>
  <c r="H334" i="9"/>
  <c r="J334" i="9" s="1"/>
  <c r="F336" i="9"/>
  <c r="C330" i="9"/>
  <c r="E335" i="9"/>
  <c r="D322" i="9"/>
  <c r="G327" i="9"/>
  <c r="D325" i="9"/>
  <c r="F318" i="9"/>
  <c r="C335" i="9"/>
  <c r="G321" i="9"/>
  <c r="G328" i="9"/>
  <c r="E328" i="9"/>
  <c r="F330" i="9"/>
  <c r="F329" i="9"/>
  <c r="G324" i="9"/>
  <c r="D329" i="9"/>
  <c r="C343" i="9"/>
  <c r="E325" i="9"/>
  <c r="H329" i="9"/>
  <c r="J329" i="9" s="1"/>
  <c r="C333" i="9"/>
  <c r="E329" i="9"/>
  <c r="F334" i="9"/>
  <c r="C322" i="9"/>
  <c r="G337" i="9"/>
  <c r="F325" i="9"/>
  <c r="G335" i="9"/>
  <c r="G334" i="9"/>
  <c r="E334" i="9"/>
  <c r="G330" i="9"/>
  <c r="G329" i="9"/>
  <c r="F335" i="9"/>
  <c r="G322" i="9"/>
  <c r="H328" i="9"/>
  <c r="J328" i="9" s="1"/>
  <c r="G326" i="9"/>
  <c r="H322" i="9"/>
  <c r="J322" i="9" s="1"/>
  <c r="C329" i="9"/>
  <c r="C328" i="9"/>
  <c r="F328" i="9"/>
  <c r="C334" i="9"/>
  <c r="D334" i="9"/>
  <c r="G319" i="9"/>
  <c r="C318" i="9"/>
  <c r="C336" i="9"/>
  <c r="D328" i="9"/>
  <c r="D332" i="9"/>
  <c r="E332" i="9"/>
  <c r="G332" i="9"/>
  <c r="F332" i="9"/>
  <c r="F320" i="9"/>
  <c r="C324" i="9"/>
  <c r="D320" i="9"/>
  <c r="H299" i="33"/>
  <c r="H32" i="48" s="1"/>
  <c r="H305" i="27"/>
  <c r="H330" i="27" s="1"/>
  <c r="H299" i="27"/>
  <c r="H324" i="27" s="1"/>
  <c r="H312" i="26"/>
  <c r="U23" i="48" s="1"/>
  <c r="H293" i="26"/>
  <c r="B23" i="48" s="1"/>
  <c r="H311" i="26"/>
  <c r="C313" i="33"/>
  <c r="C363" i="33" s="1"/>
  <c r="H288" i="33"/>
  <c r="C29" i="56" s="1"/>
  <c r="G325" i="33"/>
  <c r="G332" i="33"/>
  <c r="E331" i="33"/>
  <c r="D323" i="33"/>
  <c r="D320" i="33"/>
  <c r="F336" i="33"/>
  <c r="G330" i="33"/>
  <c r="E320" i="33"/>
  <c r="C323" i="33"/>
  <c r="G327" i="33"/>
  <c r="E335" i="33"/>
  <c r="E325" i="33"/>
  <c r="G338" i="33"/>
  <c r="G333" i="33"/>
  <c r="F320" i="33"/>
  <c r="C328" i="33"/>
  <c r="D322" i="33"/>
  <c r="E337" i="33"/>
  <c r="F326" i="33"/>
  <c r="E319" i="33"/>
  <c r="E326" i="33"/>
  <c r="C335" i="33"/>
  <c r="F337" i="33"/>
  <c r="D335" i="33"/>
  <c r="G322" i="33"/>
  <c r="H332" i="33"/>
  <c r="F328" i="33"/>
  <c r="F335" i="33"/>
  <c r="F323" i="33"/>
  <c r="E328" i="33"/>
  <c r="D328" i="33"/>
  <c r="C320" i="33"/>
  <c r="C336" i="33"/>
  <c r="D331" i="33"/>
  <c r="G320" i="33"/>
  <c r="F334" i="33"/>
  <c r="G328" i="33"/>
  <c r="E318" i="33"/>
  <c r="C322" i="33"/>
  <c r="G337" i="33"/>
  <c r="F324" i="33"/>
  <c r="F331" i="33"/>
  <c r="E332" i="33"/>
  <c r="D332" i="33"/>
  <c r="F321" i="33"/>
  <c r="G319" i="33"/>
  <c r="E324" i="33"/>
  <c r="C319" i="33"/>
  <c r="C343" i="33"/>
  <c r="C332" i="33"/>
  <c r="D337" i="33"/>
  <c r="C324" i="33"/>
  <c r="F332" i="33"/>
  <c r="F318" i="33"/>
  <c r="G326" i="33"/>
  <c r="E336" i="33"/>
  <c r="H334" i="33"/>
  <c r="D325" i="33"/>
  <c r="G323" i="33"/>
  <c r="E327" i="33"/>
  <c r="D333" i="33"/>
  <c r="C337" i="33"/>
  <c r="G334" i="33"/>
  <c r="D327" i="33"/>
  <c r="F319" i="33"/>
  <c r="C327" i="33"/>
  <c r="C334" i="33"/>
  <c r="D334" i="33"/>
  <c r="D324" i="33"/>
  <c r="C318" i="33"/>
  <c r="F333" i="33"/>
  <c r="D336" i="33"/>
  <c r="G318" i="33"/>
  <c r="G331" i="33"/>
  <c r="C326" i="33"/>
  <c r="E333" i="33"/>
  <c r="D318" i="33"/>
  <c r="G335" i="33"/>
  <c r="F322" i="33"/>
  <c r="F329" i="33"/>
  <c r="D326" i="33"/>
  <c r="D319" i="33"/>
  <c r="E330" i="33"/>
  <c r="G329" i="33"/>
  <c r="G324" i="33"/>
  <c r="E329" i="33"/>
  <c r="C330" i="33"/>
  <c r="G321" i="33"/>
  <c r="E323" i="33"/>
  <c r="D329" i="33"/>
  <c r="C331" i="33"/>
  <c r="F330" i="33"/>
  <c r="G336" i="33"/>
  <c r="F325" i="33"/>
  <c r="D321" i="33"/>
  <c r="E334" i="33"/>
  <c r="C333" i="33"/>
  <c r="F327" i="33"/>
  <c r="E321" i="33"/>
  <c r="C321" i="33"/>
  <c r="C325" i="33"/>
  <c r="D330" i="33"/>
  <c r="C329" i="33"/>
  <c r="D338" i="33"/>
  <c r="H328" i="33"/>
  <c r="F338" i="33"/>
  <c r="E322" i="33"/>
  <c r="H296" i="33"/>
  <c r="E32" i="48" s="1"/>
  <c r="H310" i="27"/>
  <c r="H295" i="27"/>
  <c r="E326" i="27"/>
  <c r="F331" i="27"/>
  <c r="E321" i="27"/>
  <c r="G325" i="27"/>
  <c r="C319" i="27"/>
  <c r="F318" i="27"/>
  <c r="E322" i="27"/>
  <c r="E325" i="27"/>
  <c r="G321" i="27"/>
  <c r="F333" i="27"/>
  <c r="E330" i="27"/>
  <c r="D334" i="27"/>
  <c r="G329" i="27"/>
  <c r="G320" i="27"/>
  <c r="C336" i="27"/>
  <c r="G332" i="27"/>
  <c r="G334" i="27"/>
  <c r="E318" i="27"/>
  <c r="E333" i="27"/>
  <c r="D325" i="27"/>
  <c r="G328" i="27"/>
  <c r="C320" i="27"/>
  <c r="G323" i="27"/>
  <c r="D327" i="27"/>
  <c r="E337" i="27"/>
  <c r="F336" i="27"/>
  <c r="F323" i="27"/>
  <c r="C335" i="27"/>
  <c r="D333" i="27"/>
  <c r="F321" i="27"/>
  <c r="C325" i="27"/>
  <c r="E332" i="27"/>
  <c r="D332" i="27"/>
  <c r="F328" i="27"/>
  <c r="C318" i="27"/>
  <c r="C328" i="27"/>
  <c r="G331" i="27"/>
  <c r="D320" i="27"/>
  <c r="E336" i="27"/>
  <c r="C343" i="27"/>
  <c r="F327" i="27"/>
  <c r="C326" i="27"/>
  <c r="D321" i="27"/>
  <c r="F329" i="27"/>
  <c r="G333" i="27"/>
  <c r="D326" i="27"/>
  <c r="D337" i="27"/>
  <c r="F337" i="27"/>
  <c r="H322" i="27"/>
  <c r="F325" i="27"/>
  <c r="E320" i="27"/>
  <c r="D330" i="27"/>
  <c r="C327" i="27"/>
  <c r="C331" i="27"/>
  <c r="F319" i="27"/>
  <c r="D335" i="27"/>
  <c r="G326" i="27"/>
  <c r="F330" i="27"/>
  <c r="D322" i="27"/>
  <c r="G337" i="27"/>
  <c r="G324" i="27"/>
  <c r="G322" i="27"/>
  <c r="F326" i="27"/>
  <c r="D328" i="27"/>
  <c r="D331" i="27"/>
  <c r="F335" i="27"/>
  <c r="E323" i="27"/>
  <c r="C324" i="27"/>
  <c r="G327" i="27"/>
  <c r="D318" i="27"/>
  <c r="H328" i="27"/>
  <c r="F324" i="27"/>
  <c r="C333" i="27"/>
  <c r="G330" i="27"/>
  <c r="G335" i="27"/>
  <c r="D324" i="27"/>
  <c r="E319" i="27"/>
  <c r="G319" i="27"/>
  <c r="C330" i="27"/>
  <c r="D323" i="27"/>
  <c r="C332" i="27"/>
  <c r="C337" i="27"/>
  <c r="E329" i="27"/>
  <c r="C334" i="27"/>
  <c r="C321" i="27"/>
  <c r="F320" i="27"/>
  <c r="E324" i="27"/>
  <c r="D336" i="27"/>
  <c r="E327" i="27"/>
  <c r="C323" i="27"/>
  <c r="F332" i="27"/>
  <c r="D319" i="27"/>
  <c r="G318" i="27"/>
  <c r="F322" i="27"/>
  <c r="E328" i="27"/>
  <c r="E335" i="27"/>
  <c r="F334" i="27"/>
  <c r="C322" i="27"/>
  <c r="G336" i="27"/>
  <c r="E331" i="27"/>
  <c r="E334" i="27"/>
  <c r="G338" i="27"/>
  <c r="H295" i="26"/>
  <c r="H294" i="33"/>
  <c r="C32" i="48" s="1"/>
  <c r="H295" i="33"/>
  <c r="D32" i="48" s="1"/>
  <c r="H308" i="33"/>
  <c r="Q32" i="48" s="1"/>
  <c r="H306" i="27"/>
  <c r="H305" i="33"/>
  <c r="N32" i="48" s="1"/>
  <c r="H299" i="12"/>
  <c r="H312" i="12"/>
  <c r="U9" i="48" s="1"/>
  <c r="H298" i="12"/>
  <c r="G9" i="48" s="1"/>
  <c r="H311" i="12"/>
  <c r="H295" i="12"/>
  <c r="H302" i="12"/>
  <c r="K9" i="48" s="1"/>
  <c r="H301" i="12"/>
  <c r="H294" i="12"/>
  <c r="C9" i="48" s="1"/>
  <c r="C333" i="12"/>
  <c r="D318" i="12"/>
  <c r="G330" i="12"/>
  <c r="F329" i="12"/>
  <c r="E328" i="12"/>
  <c r="G321" i="12"/>
  <c r="E334" i="12"/>
  <c r="G322" i="12"/>
  <c r="H325" i="12"/>
  <c r="G336" i="12"/>
  <c r="C331" i="12"/>
  <c r="E332" i="12"/>
  <c r="F320" i="12"/>
  <c r="G327" i="12"/>
  <c r="E322" i="12"/>
  <c r="G338" i="12"/>
  <c r="G325" i="12"/>
  <c r="G320" i="12"/>
  <c r="G335" i="12"/>
  <c r="F334" i="12"/>
  <c r="D332" i="12"/>
  <c r="G333" i="12"/>
  <c r="F319" i="12"/>
  <c r="C325" i="12"/>
  <c r="E327" i="12"/>
  <c r="F328" i="12"/>
  <c r="C335" i="12"/>
  <c r="E335" i="12"/>
  <c r="F332" i="12"/>
  <c r="C328" i="12"/>
  <c r="H328" i="12"/>
  <c r="G329" i="12"/>
  <c r="F327" i="12"/>
  <c r="H322" i="12"/>
  <c r="C334" i="12"/>
  <c r="E329" i="12"/>
  <c r="D322" i="12"/>
  <c r="D337" i="12"/>
  <c r="E331" i="12"/>
  <c r="D323" i="12"/>
  <c r="G319" i="12"/>
  <c r="H329" i="12"/>
  <c r="F330" i="12"/>
  <c r="C322" i="12"/>
  <c r="F324" i="12"/>
  <c r="D331" i="12"/>
  <c r="G334" i="12"/>
  <c r="F333" i="12"/>
  <c r="D325" i="12"/>
  <c r="C337" i="12"/>
  <c r="E318" i="12"/>
  <c r="F331" i="12"/>
  <c r="C343" i="12"/>
  <c r="E333" i="12"/>
  <c r="G337" i="12"/>
  <c r="E319" i="12"/>
  <c r="F335" i="12"/>
  <c r="D319" i="12"/>
  <c r="G318" i="12"/>
  <c r="E330" i="12"/>
  <c r="F337" i="12"/>
  <c r="D329" i="12"/>
  <c r="G323" i="12"/>
  <c r="E323" i="12"/>
  <c r="D327" i="12"/>
  <c r="F323" i="12"/>
  <c r="G328" i="12"/>
  <c r="G331" i="12"/>
  <c r="G326" i="12"/>
  <c r="D333" i="12"/>
  <c r="G332" i="12"/>
  <c r="F336" i="12"/>
  <c r="H334" i="12"/>
  <c r="E337" i="12"/>
  <c r="F326" i="12"/>
  <c r="D328" i="12"/>
  <c r="F318" i="12"/>
  <c r="C318" i="12"/>
  <c r="C323" i="12"/>
  <c r="D335" i="12"/>
  <c r="C332" i="12"/>
  <c r="D334" i="12"/>
  <c r="G324" i="12"/>
  <c r="C327" i="12"/>
  <c r="E325" i="12"/>
  <c r="F322" i="12"/>
  <c r="F325" i="12"/>
  <c r="C329" i="12"/>
  <c r="H332" i="12"/>
  <c r="D336" i="12"/>
  <c r="E336" i="12"/>
  <c r="E321" i="12"/>
  <c r="F321" i="12"/>
  <c r="D321" i="12"/>
  <c r="D330" i="12"/>
  <c r="C330" i="12"/>
  <c r="E338" i="12"/>
  <c r="E326" i="12"/>
  <c r="C326" i="12"/>
  <c r="E320" i="12"/>
  <c r="C336" i="12"/>
  <c r="D326" i="12"/>
  <c r="D320" i="12"/>
  <c r="D324" i="12"/>
  <c r="C320" i="12"/>
  <c r="E324" i="12"/>
  <c r="C324" i="12"/>
  <c r="F338" i="12"/>
  <c r="H305" i="12"/>
  <c r="H306" i="12"/>
  <c r="O9" i="48" s="1"/>
  <c r="H310" i="12"/>
  <c r="S9" i="48" s="1"/>
  <c r="H308" i="12"/>
  <c r="Q9" i="48" s="1"/>
  <c r="H301" i="38"/>
  <c r="J37" i="48" s="1"/>
  <c r="H306" i="38"/>
  <c r="O37" i="48" s="1"/>
  <c r="H299" i="38"/>
  <c r="H37" i="48" s="1"/>
  <c r="H302" i="38"/>
  <c r="K37" i="48" s="1"/>
  <c r="H298" i="38"/>
  <c r="G37" i="48" s="1"/>
  <c r="H295" i="38"/>
  <c r="D37" i="48" s="1"/>
  <c r="H311" i="38"/>
  <c r="T37" i="48" s="1"/>
  <c r="H296" i="38"/>
  <c r="E37" i="48" s="1"/>
  <c r="H288" i="38"/>
  <c r="C34" i="56" s="1"/>
  <c r="H294" i="38"/>
  <c r="C37" i="48" s="1"/>
  <c r="H293" i="38"/>
  <c r="B37" i="48" s="1"/>
  <c r="D334" i="38"/>
  <c r="D322" i="38"/>
  <c r="E330" i="38"/>
  <c r="E322" i="38"/>
  <c r="F332" i="38"/>
  <c r="F324" i="38"/>
  <c r="F337" i="38"/>
  <c r="F329" i="38"/>
  <c r="G322" i="38"/>
  <c r="E329" i="38"/>
  <c r="D325" i="38"/>
  <c r="F334" i="38"/>
  <c r="E331" i="38"/>
  <c r="D320" i="38"/>
  <c r="E328" i="38"/>
  <c r="G337" i="38"/>
  <c r="G329" i="38"/>
  <c r="F322" i="38"/>
  <c r="G334" i="38"/>
  <c r="C328" i="38"/>
  <c r="G318" i="38"/>
  <c r="H322" i="38"/>
  <c r="D323" i="38"/>
  <c r="G331" i="38"/>
  <c r="C325" i="38"/>
  <c r="F320" i="38"/>
  <c r="C334" i="38"/>
  <c r="C326" i="38"/>
  <c r="F319" i="38"/>
  <c r="E327" i="38"/>
  <c r="E325" i="38"/>
  <c r="D326" i="38"/>
  <c r="C338" i="38"/>
  <c r="C337" i="38"/>
  <c r="F321" i="38"/>
  <c r="C331" i="38"/>
  <c r="C333" i="38"/>
  <c r="F331" i="38"/>
  <c r="D324" i="38"/>
  <c r="E337" i="38"/>
  <c r="E318" i="38"/>
  <c r="F326" i="38"/>
  <c r="G338" i="38"/>
  <c r="G332" i="38"/>
  <c r="G324" i="38"/>
  <c r="C318" i="38"/>
  <c r="H334" i="38"/>
  <c r="C319" i="38"/>
  <c r="D318" i="38"/>
  <c r="C321" i="38"/>
  <c r="C329" i="38"/>
  <c r="F323" i="38"/>
  <c r="E321" i="38"/>
  <c r="E324" i="38"/>
  <c r="E319" i="38"/>
  <c r="D328" i="38"/>
  <c r="E334" i="38"/>
  <c r="D327" i="38"/>
  <c r="F336" i="38"/>
  <c r="F328" i="38"/>
  <c r="G319" i="38"/>
  <c r="C332" i="38"/>
  <c r="G326" i="38"/>
  <c r="E335" i="38"/>
  <c r="D331" i="38"/>
  <c r="C343" i="38"/>
  <c r="F330" i="38"/>
  <c r="E323" i="38"/>
  <c r="E332" i="38"/>
  <c r="G333" i="38"/>
  <c r="G325" i="38"/>
  <c r="F318" i="38"/>
  <c r="G330" i="38"/>
  <c r="F325" i="38"/>
  <c r="H332" i="38"/>
  <c r="E326" i="38"/>
  <c r="G335" i="38"/>
  <c r="G327" i="38"/>
  <c r="G323" i="38"/>
  <c r="G336" i="38"/>
  <c r="G328" i="38"/>
  <c r="C322" i="38"/>
  <c r="D336" i="38"/>
  <c r="D332" i="38"/>
  <c r="E336" i="38"/>
  <c r="E333" i="38"/>
  <c r="C330" i="38"/>
  <c r="C336" i="38"/>
  <c r="C323" i="38"/>
  <c r="C324" i="38"/>
  <c r="C320" i="38"/>
  <c r="D337" i="38"/>
  <c r="D321" i="38"/>
  <c r="D335" i="38"/>
  <c r="G321" i="38"/>
  <c r="F335" i="38"/>
  <c r="F327" i="38"/>
  <c r="G320" i="38"/>
  <c r="D330" i="38"/>
  <c r="H328" i="38"/>
  <c r="C327" i="38"/>
  <c r="D333" i="38"/>
  <c r="C335" i="38"/>
  <c r="D319" i="38"/>
  <c r="D329" i="38"/>
  <c r="F333" i="38"/>
  <c r="E320" i="38"/>
  <c r="D338" i="38"/>
  <c r="F338" i="38"/>
  <c r="E338" i="38"/>
  <c r="H312" i="38"/>
  <c r="U37" i="48" s="1"/>
  <c r="H308" i="38"/>
  <c r="Q37" i="48" s="1"/>
  <c r="H310" i="38"/>
  <c r="S37" i="48" s="1"/>
  <c r="H305" i="38"/>
  <c r="N37" i="48" s="1"/>
  <c r="H304" i="38"/>
  <c r="M37" i="48" s="1"/>
  <c r="H298" i="17"/>
  <c r="H295" i="17"/>
  <c r="C326" i="17"/>
  <c r="C337" i="17"/>
  <c r="G325" i="17"/>
  <c r="F336" i="17"/>
  <c r="C327" i="17"/>
  <c r="D334" i="17"/>
  <c r="F332" i="17"/>
  <c r="D318" i="17"/>
  <c r="G337" i="17"/>
  <c r="G335" i="17"/>
  <c r="G319" i="17"/>
  <c r="F335" i="17"/>
  <c r="H329" i="17"/>
  <c r="E324" i="17"/>
  <c r="D332" i="17"/>
  <c r="E330" i="17"/>
  <c r="C333" i="17"/>
  <c r="C334" i="17"/>
  <c r="D327" i="17"/>
  <c r="G318" i="17"/>
  <c r="C343" i="17"/>
  <c r="F328" i="17"/>
  <c r="D326" i="17"/>
  <c r="C329" i="17"/>
  <c r="C323" i="17"/>
  <c r="E335" i="17"/>
  <c r="F324" i="17"/>
  <c r="C320" i="17"/>
  <c r="F337" i="17"/>
  <c r="F329" i="17"/>
  <c r="G321" i="17"/>
  <c r="C330" i="17"/>
  <c r="F327" i="17"/>
  <c r="G320" i="17"/>
  <c r="G332" i="17"/>
  <c r="E333" i="17"/>
  <c r="G328" i="17"/>
  <c r="F323" i="17"/>
  <c r="E331" i="17"/>
  <c r="F331" i="17"/>
  <c r="E322" i="17"/>
  <c r="F320" i="17"/>
  <c r="E321" i="17"/>
  <c r="D331" i="17"/>
  <c r="D323" i="17"/>
  <c r="F333" i="17"/>
  <c r="G338" i="17"/>
  <c r="D333" i="17"/>
  <c r="D321" i="17"/>
  <c r="D330" i="17"/>
  <c r="C325" i="17"/>
  <c r="C335" i="17"/>
  <c r="G336" i="17"/>
  <c r="E332" i="17"/>
  <c r="E326" i="17"/>
  <c r="G331" i="17"/>
  <c r="H332" i="17"/>
  <c r="G323" i="17"/>
  <c r="C318" i="17"/>
  <c r="D328" i="17"/>
  <c r="D329" i="17"/>
  <c r="C321" i="17"/>
  <c r="E325" i="17"/>
  <c r="G333" i="17"/>
  <c r="F318" i="17"/>
  <c r="G334" i="17"/>
  <c r="E327" i="17"/>
  <c r="E334" i="17"/>
  <c r="C331" i="17"/>
  <c r="H334" i="17"/>
  <c r="G324" i="17"/>
  <c r="F326" i="17"/>
  <c r="C328" i="17"/>
  <c r="E329" i="17"/>
  <c r="G326" i="17"/>
  <c r="G327" i="17"/>
  <c r="C336" i="17"/>
  <c r="C332" i="17"/>
  <c r="F334" i="17"/>
  <c r="D337" i="17"/>
  <c r="E318" i="17"/>
  <c r="E337" i="17"/>
  <c r="D325" i="17"/>
  <c r="F325" i="17"/>
  <c r="E328" i="17"/>
  <c r="G322" i="17"/>
  <c r="C324" i="17"/>
  <c r="G330" i="17"/>
  <c r="F330" i="17"/>
  <c r="G329" i="17"/>
  <c r="E319" i="17"/>
  <c r="F322" i="17"/>
  <c r="E320" i="17"/>
  <c r="E336" i="17"/>
  <c r="F321" i="17"/>
  <c r="E323" i="17"/>
  <c r="D324" i="17"/>
  <c r="D335" i="17"/>
  <c r="F319" i="17"/>
  <c r="D319" i="17"/>
  <c r="D320" i="17"/>
  <c r="D322" i="17"/>
  <c r="D336" i="17"/>
  <c r="H297" i="17"/>
  <c r="H310" i="17"/>
  <c r="H306" i="17"/>
  <c r="H296" i="17"/>
  <c r="H308" i="17"/>
  <c r="H293" i="17"/>
  <c r="H294" i="17"/>
  <c r="H306" i="35"/>
  <c r="O34" i="48" s="1"/>
  <c r="H301" i="35"/>
  <c r="J34" i="48" s="1"/>
  <c r="H305" i="35"/>
  <c r="N34" i="48" s="1"/>
  <c r="H293" i="35"/>
  <c r="B34" i="48" s="1"/>
  <c r="H298" i="35"/>
  <c r="G34" i="48" s="1"/>
  <c r="H311" i="35"/>
  <c r="T34" i="48" s="1"/>
  <c r="E333" i="35"/>
  <c r="G335" i="35"/>
  <c r="F327" i="35"/>
  <c r="D333" i="35"/>
  <c r="G319" i="35"/>
  <c r="H328" i="35"/>
  <c r="G327" i="35"/>
  <c r="G318" i="35"/>
  <c r="D319" i="35"/>
  <c r="F331" i="35"/>
  <c r="D330" i="35"/>
  <c r="F332" i="35"/>
  <c r="G324" i="35"/>
  <c r="D329" i="35"/>
  <c r="F335" i="35"/>
  <c r="E325" i="35"/>
  <c r="C325" i="35"/>
  <c r="H329" i="35"/>
  <c r="F336" i="35"/>
  <c r="C328" i="35"/>
  <c r="D323" i="35"/>
  <c r="E323" i="35"/>
  <c r="D326" i="35"/>
  <c r="C324" i="35"/>
  <c r="D322" i="35"/>
  <c r="C335" i="35"/>
  <c r="E321" i="35"/>
  <c r="E319" i="35"/>
  <c r="C329" i="35"/>
  <c r="G320" i="35"/>
  <c r="D325" i="35"/>
  <c r="G332" i="35"/>
  <c r="E332" i="35"/>
  <c r="G321" i="35"/>
  <c r="G333" i="35"/>
  <c r="F325" i="35"/>
  <c r="E334" i="35"/>
  <c r="F326" i="35"/>
  <c r="C322" i="35"/>
  <c r="D321" i="35"/>
  <c r="F329" i="35"/>
  <c r="E328" i="35"/>
  <c r="G334" i="35"/>
  <c r="E337" i="35"/>
  <c r="G329" i="35"/>
  <c r="F321" i="35"/>
  <c r="F322" i="35"/>
  <c r="C320" i="35"/>
  <c r="C336" i="35"/>
  <c r="C319" i="35"/>
  <c r="D320" i="35"/>
  <c r="D331" i="35"/>
  <c r="E330" i="35"/>
  <c r="G323" i="35"/>
  <c r="E335" i="35"/>
  <c r="G337" i="35"/>
  <c r="G326" i="35"/>
  <c r="E320" i="35"/>
  <c r="C332" i="35"/>
  <c r="D334" i="35"/>
  <c r="C327" i="35"/>
  <c r="C318" i="35"/>
  <c r="E326" i="35"/>
  <c r="F320" i="35"/>
  <c r="G331" i="35"/>
  <c r="C337" i="35"/>
  <c r="G328" i="35"/>
  <c r="D328" i="35"/>
  <c r="F324" i="35"/>
  <c r="C330" i="35"/>
  <c r="F319" i="35"/>
  <c r="E327" i="35"/>
  <c r="E318" i="35"/>
  <c r="E336" i="35"/>
  <c r="E331" i="35"/>
  <c r="E322" i="35"/>
  <c r="G336" i="35"/>
  <c r="E329" i="35"/>
  <c r="F328" i="35"/>
  <c r="H334" i="35"/>
  <c r="F334" i="35"/>
  <c r="C326" i="35"/>
  <c r="D324" i="35"/>
  <c r="F337" i="35"/>
  <c r="D336" i="35"/>
  <c r="C343" i="35"/>
  <c r="G330" i="35"/>
  <c r="D337" i="35"/>
  <c r="G325" i="35"/>
  <c r="D332" i="35"/>
  <c r="F330" i="35"/>
  <c r="G322" i="35"/>
  <c r="D327" i="35"/>
  <c r="C334" i="35"/>
  <c r="D335" i="35"/>
  <c r="E324" i="35"/>
  <c r="C323" i="35"/>
  <c r="F318" i="35"/>
  <c r="F323" i="35"/>
  <c r="D318" i="35"/>
  <c r="F333" i="35"/>
  <c r="F338" i="35"/>
  <c r="E338" i="35"/>
  <c r="H296" i="35"/>
  <c r="E34" i="48" s="1"/>
  <c r="H308" i="35"/>
  <c r="Q34" i="48" s="1"/>
  <c r="H310" i="35"/>
  <c r="S34" i="48" s="1"/>
  <c r="H294" i="35"/>
  <c r="C34" i="48" s="1"/>
  <c r="H298" i="10"/>
  <c r="G7" i="48" s="1"/>
  <c r="H311" i="40"/>
  <c r="T39" i="48" s="1"/>
  <c r="H302" i="18"/>
  <c r="K14" i="48" s="1"/>
  <c r="H294" i="18"/>
  <c r="H293" i="18"/>
  <c r="B14" i="48" s="1"/>
  <c r="H298" i="11"/>
  <c r="C313" i="11"/>
  <c r="H288" i="11"/>
  <c r="C5" i="56" s="1"/>
  <c r="D330" i="11"/>
  <c r="E329" i="11"/>
  <c r="C324" i="11"/>
  <c r="F320" i="11"/>
  <c r="G319" i="11"/>
  <c r="G334" i="11"/>
  <c r="C334" i="11"/>
  <c r="G337" i="11"/>
  <c r="D325" i="11"/>
  <c r="D320" i="11"/>
  <c r="D326" i="11"/>
  <c r="C321" i="11"/>
  <c r="F322" i="11"/>
  <c r="C325" i="11"/>
  <c r="E318" i="11"/>
  <c r="C343" i="11"/>
  <c r="H334" i="11"/>
  <c r="E335" i="11"/>
  <c r="G328" i="11"/>
  <c r="F323" i="11"/>
  <c r="C323" i="11"/>
  <c r="E324" i="11"/>
  <c r="D329" i="11"/>
  <c r="D332" i="11"/>
  <c r="G322" i="11"/>
  <c r="F325" i="11"/>
  <c r="G331" i="11"/>
  <c r="G327" i="11"/>
  <c r="H328" i="11"/>
  <c r="D328" i="11"/>
  <c r="C322" i="11"/>
  <c r="E333" i="11"/>
  <c r="G324" i="11"/>
  <c r="G330" i="11"/>
  <c r="C327" i="11"/>
  <c r="F326" i="11"/>
  <c r="E327" i="11"/>
  <c r="E334" i="11"/>
  <c r="C320" i="11"/>
  <c r="G336" i="11"/>
  <c r="G323" i="11"/>
  <c r="F331" i="11"/>
  <c r="C333" i="11"/>
  <c r="F318" i="11"/>
  <c r="F328" i="11"/>
  <c r="F334" i="11"/>
  <c r="E332" i="11"/>
  <c r="D324" i="11"/>
  <c r="D327" i="11"/>
  <c r="E326" i="11"/>
  <c r="G338" i="11"/>
  <c r="G326" i="11"/>
  <c r="F335" i="11"/>
  <c r="D323" i="11"/>
  <c r="D321" i="11"/>
  <c r="H329" i="11"/>
  <c r="D322" i="11"/>
  <c r="C326" i="11"/>
  <c r="F329" i="11"/>
  <c r="G332" i="11"/>
  <c r="C328" i="11"/>
  <c r="F327" i="11"/>
  <c r="F330" i="11"/>
  <c r="F336" i="11"/>
  <c r="G318" i="11"/>
  <c r="D337" i="11"/>
  <c r="C330" i="11"/>
  <c r="C332" i="11"/>
  <c r="F337" i="11"/>
  <c r="G333" i="11"/>
  <c r="F332" i="11"/>
  <c r="C329" i="11"/>
  <c r="D334" i="11"/>
  <c r="G320" i="11"/>
  <c r="F324" i="11"/>
  <c r="G329" i="11"/>
  <c r="F321" i="11"/>
  <c r="D318" i="11"/>
  <c r="G335" i="11"/>
  <c r="E322" i="11"/>
  <c r="E325" i="11"/>
  <c r="H332" i="11"/>
  <c r="C318" i="11"/>
  <c r="G325" i="11"/>
  <c r="G321" i="11"/>
  <c r="E328" i="11"/>
  <c r="E330" i="11"/>
  <c r="H322" i="11"/>
  <c r="D333" i="11"/>
  <c r="C337" i="11"/>
  <c r="E337" i="11"/>
  <c r="E321" i="11"/>
  <c r="F333" i="11"/>
  <c r="E320" i="11"/>
  <c r="E323" i="11"/>
  <c r="E336" i="11"/>
  <c r="D331" i="11"/>
  <c r="E331" i="11"/>
  <c r="D336" i="11"/>
  <c r="C331" i="11"/>
  <c r="D335" i="11"/>
  <c r="F338" i="11"/>
  <c r="E319" i="11"/>
  <c r="F319" i="11"/>
  <c r="D338" i="11"/>
  <c r="E338" i="11"/>
  <c r="C319" i="11"/>
  <c r="D319" i="11"/>
  <c r="C335" i="11"/>
  <c r="C363" i="32"/>
  <c r="C338" i="32"/>
  <c r="H296" i="40"/>
  <c r="E39" i="48" s="1"/>
  <c r="H305" i="40"/>
  <c r="N39" i="48" s="1"/>
  <c r="H301" i="40"/>
  <c r="J39" i="48" s="1"/>
  <c r="H296" i="11"/>
  <c r="H301" i="11"/>
  <c r="H312" i="11"/>
  <c r="H295" i="16"/>
  <c r="D12" i="48" s="1"/>
  <c r="H310" i="16"/>
  <c r="S12" i="48" s="1"/>
  <c r="H293" i="16"/>
  <c r="B12" i="48" s="1"/>
  <c r="H294" i="16"/>
  <c r="C12" i="48" s="1"/>
  <c r="C321" i="10"/>
  <c r="E327" i="10"/>
  <c r="G318" i="10"/>
  <c r="E330" i="10"/>
  <c r="F330" i="10"/>
  <c r="G328" i="10"/>
  <c r="E325" i="10"/>
  <c r="G335" i="10"/>
  <c r="G322" i="10"/>
  <c r="E336" i="10"/>
  <c r="F318" i="10"/>
  <c r="D336" i="10"/>
  <c r="F334" i="10"/>
  <c r="C332" i="10"/>
  <c r="E329" i="10"/>
  <c r="G333" i="10"/>
  <c r="C326" i="10"/>
  <c r="E326" i="10"/>
  <c r="C327" i="10"/>
  <c r="F325" i="10"/>
  <c r="G337" i="10"/>
  <c r="F335" i="10"/>
  <c r="E319" i="10"/>
  <c r="C337" i="10"/>
  <c r="G334" i="10"/>
  <c r="H332" i="10"/>
  <c r="E324" i="10"/>
  <c r="C325" i="10"/>
  <c r="F323" i="10"/>
  <c r="D337" i="10"/>
  <c r="G329" i="10"/>
  <c r="C328" i="10"/>
  <c r="D324" i="10"/>
  <c r="C335" i="10"/>
  <c r="G332" i="10"/>
  <c r="D330" i="10"/>
  <c r="F328" i="10"/>
  <c r="G326" i="10"/>
  <c r="D322" i="10"/>
  <c r="H322" i="10"/>
  <c r="G336" i="10"/>
  <c r="H328" i="10"/>
  <c r="G321" i="10"/>
  <c r="D328" i="10"/>
  <c r="E318" i="10"/>
  <c r="G331" i="10"/>
  <c r="C333" i="10"/>
  <c r="F329" i="10"/>
  <c r="D326" i="10"/>
  <c r="G319" i="10"/>
  <c r="C318" i="10"/>
  <c r="D329" i="10"/>
  <c r="F324" i="10"/>
  <c r="E331" i="10"/>
  <c r="E322" i="10"/>
  <c r="C329" i="10"/>
  <c r="F327" i="10"/>
  <c r="C323" i="10"/>
  <c r="F321" i="10"/>
  <c r="E334" i="10"/>
  <c r="F322" i="10"/>
  <c r="H334" i="10"/>
  <c r="C343" i="10"/>
  <c r="C336" i="10"/>
  <c r="D334" i="10"/>
  <c r="F326" i="10"/>
  <c r="G324" i="10"/>
  <c r="D325" i="10"/>
  <c r="G325" i="10"/>
  <c r="C324" i="10"/>
  <c r="D318" i="10"/>
  <c r="F336" i="10"/>
  <c r="C334" i="10"/>
  <c r="D332" i="10"/>
  <c r="C319" i="10"/>
  <c r="E337" i="10"/>
  <c r="E328" i="10"/>
  <c r="G323" i="10"/>
  <c r="C322" i="10"/>
  <c r="H329" i="10"/>
  <c r="F337" i="10"/>
  <c r="E335" i="10"/>
  <c r="D327" i="10"/>
  <c r="G327" i="10"/>
  <c r="G320" i="10"/>
  <c r="F332" i="10"/>
  <c r="G330" i="10"/>
  <c r="E332" i="10"/>
  <c r="E321" i="10"/>
  <c r="F319" i="10"/>
  <c r="E333" i="10"/>
  <c r="D323" i="10"/>
  <c r="F331" i="10"/>
  <c r="D331" i="10"/>
  <c r="F333" i="10"/>
  <c r="D333" i="10"/>
  <c r="D321" i="10"/>
  <c r="E323" i="10"/>
  <c r="D319" i="10"/>
  <c r="D335" i="10"/>
  <c r="H308" i="40"/>
  <c r="Q39" i="48" s="1"/>
  <c r="H294" i="40"/>
  <c r="C39" i="48" s="1"/>
  <c r="H299" i="40"/>
  <c r="H39" i="48" s="1"/>
  <c r="H311" i="14"/>
  <c r="T10" i="48" s="1"/>
  <c r="H305" i="11"/>
  <c r="H295" i="11"/>
  <c r="H308" i="16"/>
  <c r="Q12" i="48" s="1"/>
  <c r="H301" i="16"/>
  <c r="J12" i="48" s="1"/>
  <c r="H312" i="23"/>
  <c r="U22" i="48" s="1"/>
  <c r="H305" i="23"/>
  <c r="N22" i="48" s="1"/>
  <c r="H310" i="40"/>
  <c r="S39" i="48" s="1"/>
  <c r="H308" i="14"/>
  <c r="Q10" i="48" s="1"/>
  <c r="D318" i="14"/>
  <c r="C337" i="14"/>
  <c r="C319" i="14"/>
  <c r="E335" i="14"/>
  <c r="H328" i="14"/>
  <c r="D325" i="14"/>
  <c r="F334" i="14"/>
  <c r="F326" i="14"/>
  <c r="G319" i="14"/>
  <c r="C332" i="14"/>
  <c r="G326" i="14"/>
  <c r="G320" i="14"/>
  <c r="H332" i="14"/>
  <c r="E325" i="14"/>
  <c r="E330" i="14"/>
  <c r="E322" i="14"/>
  <c r="G327" i="14"/>
  <c r="F320" i="14"/>
  <c r="G332" i="14"/>
  <c r="G324" i="14"/>
  <c r="D330" i="14"/>
  <c r="D322" i="14"/>
  <c r="G335" i="14"/>
  <c r="F328" i="14"/>
  <c r="G321" i="14"/>
  <c r="F333" i="14"/>
  <c r="C328" i="14"/>
  <c r="C322" i="14"/>
  <c r="H334" i="14"/>
  <c r="E332" i="14"/>
  <c r="E324" i="14"/>
  <c r="F336" i="14"/>
  <c r="G329" i="14"/>
  <c r="F322" i="14"/>
  <c r="C334" i="14"/>
  <c r="G328" i="14"/>
  <c r="F319" i="14"/>
  <c r="C320" i="14"/>
  <c r="C330" i="14"/>
  <c r="C329" i="14"/>
  <c r="C333" i="14"/>
  <c r="C321" i="14"/>
  <c r="D321" i="14"/>
  <c r="G318" i="14"/>
  <c r="C323" i="14"/>
  <c r="F318" i="14"/>
  <c r="C331" i="14"/>
  <c r="D332" i="14"/>
  <c r="D337" i="14"/>
  <c r="G337" i="14"/>
  <c r="F330" i="14"/>
  <c r="G323" i="14"/>
  <c r="G334" i="14"/>
  <c r="F329" i="14"/>
  <c r="F323" i="14"/>
  <c r="E337" i="14"/>
  <c r="E329" i="14"/>
  <c r="E334" i="14"/>
  <c r="H325" i="14"/>
  <c r="C343" i="14"/>
  <c r="G331" i="14"/>
  <c r="F324" i="14"/>
  <c r="F335" i="14"/>
  <c r="F327" i="14"/>
  <c r="F321" i="14"/>
  <c r="D334" i="14"/>
  <c r="E326" i="14"/>
  <c r="F332" i="14"/>
  <c r="C325" i="14"/>
  <c r="G336" i="14"/>
  <c r="G330" i="14"/>
  <c r="F325" i="14"/>
  <c r="C318" i="14"/>
  <c r="D328" i="14"/>
  <c r="E328" i="14"/>
  <c r="E320" i="14"/>
  <c r="G333" i="14"/>
  <c r="G325" i="14"/>
  <c r="F337" i="14"/>
  <c r="F331" i="14"/>
  <c r="G322" i="14"/>
  <c r="D324" i="14"/>
  <c r="D319" i="14"/>
  <c r="E321" i="14"/>
  <c r="E319" i="14"/>
  <c r="E333" i="14"/>
  <c r="C324" i="14"/>
  <c r="E336" i="14"/>
  <c r="D331" i="14"/>
  <c r="D335" i="14"/>
  <c r="E323" i="14"/>
  <c r="E331" i="14"/>
  <c r="D329" i="14"/>
  <c r="D333" i="14"/>
  <c r="D323" i="14"/>
  <c r="D320" i="14"/>
  <c r="E318" i="14"/>
  <c r="D336" i="14"/>
  <c r="C327" i="14"/>
  <c r="D327" i="14"/>
  <c r="D326" i="14"/>
  <c r="C326" i="14"/>
  <c r="H301" i="14"/>
  <c r="H306" i="11"/>
  <c r="H312" i="16"/>
  <c r="U12" i="48" s="1"/>
  <c r="H296" i="10"/>
  <c r="E7" i="48" s="1"/>
  <c r="H301" i="23"/>
  <c r="J22" i="48" s="1"/>
  <c r="H294" i="23"/>
  <c r="E319" i="40"/>
  <c r="G327" i="40"/>
  <c r="G322" i="40"/>
  <c r="D322" i="40"/>
  <c r="G329" i="40"/>
  <c r="F323" i="40"/>
  <c r="D337" i="40"/>
  <c r="F326" i="40"/>
  <c r="F321" i="40"/>
  <c r="D320" i="40"/>
  <c r="F328" i="40"/>
  <c r="G320" i="40"/>
  <c r="C336" i="40"/>
  <c r="E318" i="40"/>
  <c r="D325" i="40"/>
  <c r="G326" i="40"/>
  <c r="D328" i="40"/>
  <c r="F334" i="40"/>
  <c r="F327" i="40"/>
  <c r="E321" i="40"/>
  <c r="C329" i="40"/>
  <c r="G324" i="40"/>
  <c r="D326" i="40"/>
  <c r="G331" i="40"/>
  <c r="F325" i="40"/>
  <c r="E326" i="40"/>
  <c r="C322" i="40"/>
  <c r="E327" i="40"/>
  <c r="G333" i="40"/>
  <c r="F329" i="40"/>
  <c r="E331" i="40"/>
  <c r="C343" i="40"/>
  <c r="C330" i="40"/>
  <c r="E325" i="40"/>
  <c r="F332" i="40"/>
  <c r="C328" i="40"/>
  <c r="E329" i="40"/>
  <c r="F336" i="40"/>
  <c r="G328" i="40"/>
  <c r="C323" i="40"/>
  <c r="C321" i="40"/>
  <c r="D332" i="40"/>
  <c r="G337" i="40"/>
  <c r="C332" i="40"/>
  <c r="D334" i="40"/>
  <c r="E322" i="40"/>
  <c r="G332" i="40"/>
  <c r="H328" i="40"/>
  <c r="G335" i="40"/>
  <c r="G330" i="40"/>
  <c r="H332" i="40"/>
  <c r="E320" i="40"/>
  <c r="F331" i="40"/>
  <c r="D330" i="40"/>
  <c r="C319" i="40"/>
  <c r="H334" i="40"/>
  <c r="D321" i="40"/>
  <c r="G334" i="40"/>
  <c r="E337" i="40"/>
  <c r="H325" i="40"/>
  <c r="F335" i="40"/>
  <c r="E333" i="40"/>
  <c r="D319" i="40"/>
  <c r="F333" i="40"/>
  <c r="E335" i="40"/>
  <c r="E324" i="40"/>
  <c r="C334" i="40"/>
  <c r="F318" i="40"/>
  <c r="C320" i="40"/>
  <c r="E323" i="40"/>
  <c r="F330" i="40"/>
  <c r="C324" i="40"/>
  <c r="E328" i="40"/>
  <c r="F320" i="40"/>
  <c r="D336" i="40"/>
  <c r="D323" i="40"/>
  <c r="G336" i="40"/>
  <c r="D327" i="40"/>
  <c r="F337" i="40"/>
  <c r="D318" i="40"/>
  <c r="D331" i="40"/>
  <c r="D329" i="40"/>
  <c r="F322" i="40"/>
  <c r="E332" i="40"/>
  <c r="F324" i="40"/>
  <c r="C337" i="40"/>
  <c r="G319" i="40"/>
  <c r="C331" i="40"/>
  <c r="E330" i="40"/>
  <c r="G321" i="40"/>
  <c r="D324" i="40"/>
  <c r="C333" i="40"/>
  <c r="D335" i="40"/>
  <c r="C325" i="40"/>
  <c r="F319" i="40"/>
  <c r="E336" i="40"/>
  <c r="C327" i="40"/>
  <c r="G318" i="40"/>
  <c r="D333" i="40"/>
  <c r="G323" i="40"/>
  <c r="C318" i="40"/>
  <c r="E334" i="40"/>
  <c r="G325" i="40"/>
  <c r="C326" i="40"/>
  <c r="D338" i="40"/>
  <c r="F338" i="40"/>
  <c r="E338" i="40"/>
  <c r="H293" i="40"/>
  <c r="B39" i="48" s="1"/>
  <c r="C323" i="18"/>
  <c r="F329" i="18"/>
  <c r="G331" i="18"/>
  <c r="D320" i="18"/>
  <c r="C332" i="18"/>
  <c r="C335" i="18"/>
  <c r="E323" i="18"/>
  <c r="F331" i="18"/>
  <c r="F334" i="18"/>
  <c r="E335" i="18"/>
  <c r="F333" i="18"/>
  <c r="F336" i="18"/>
  <c r="D332" i="18"/>
  <c r="G332" i="18"/>
  <c r="G335" i="18"/>
  <c r="D324" i="18"/>
  <c r="C318" i="18"/>
  <c r="F320" i="18"/>
  <c r="E324" i="18"/>
  <c r="E333" i="18"/>
  <c r="C328" i="18"/>
  <c r="F330" i="18"/>
  <c r="D318" i="18"/>
  <c r="G324" i="18"/>
  <c r="E318" i="18"/>
  <c r="H328" i="18"/>
  <c r="F335" i="18"/>
  <c r="C343" i="18"/>
  <c r="D328" i="18"/>
  <c r="F337" i="18"/>
  <c r="E320" i="18"/>
  <c r="D330" i="18"/>
  <c r="F325" i="18"/>
  <c r="G327" i="18"/>
  <c r="E334" i="18"/>
  <c r="F327" i="18"/>
  <c r="E325" i="18"/>
  <c r="G338" i="18"/>
  <c r="F318" i="18"/>
  <c r="D321" i="18"/>
  <c r="E331" i="18"/>
  <c r="F323" i="18"/>
  <c r="C327" i="18"/>
  <c r="D331" i="18"/>
  <c r="C334" i="18"/>
  <c r="C337" i="18"/>
  <c r="D326" i="18"/>
  <c r="F319" i="18"/>
  <c r="G321" i="18"/>
  <c r="H325" i="18"/>
  <c r="C321" i="18"/>
  <c r="F324" i="18"/>
  <c r="C320" i="18"/>
  <c r="E326" i="18"/>
  <c r="G325" i="18"/>
  <c r="G323" i="18"/>
  <c r="E337" i="18"/>
  <c r="G328" i="18"/>
  <c r="E319" i="18"/>
  <c r="G319" i="18"/>
  <c r="H332" i="18"/>
  <c r="D333" i="18"/>
  <c r="C324" i="18"/>
  <c r="E332" i="18"/>
  <c r="G329" i="18"/>
  <c r="C330" i="18"/>
  <c r="C333" i="18"/>
  <c r="G326" i="18"/>
  <c r="E336" i="18"/>
  <c r="G334" i="18"/>
  <c r="G322" i="18"/>
  <c r="E330" i="18"/>
  <c r="G330" i="18"/>
  <c r="E321" i="18"/>
  <c r="H334" i="18"/>
  <c r="G318" i="18"/>
  <c r="D325" i="18"/>
  <c r="D334" i="18"/>
  <c r="G320" i="18"/>
  <c r="D327" i="18"/>
  <c r="F322" i="18"/>
  <c r="D337" i="18"/>
  <c r="F321" i="18"/>
  <c r="E328" i="18"/>
  <c r="F332" i="18"/>
  <c r="D323" i="18"/>
  <c r="F328" i="18"/>
  <c r="D329" i="18"/>
  <c r="F326" i="18"/>
  <c r="C326" i="18"/>
  <c r="D335" i="18"/>
  <c r="G336" i="18"/>
  <c r="D319" i="18"/>
  <c r="E329" i="18"/>
  <c r="C331" i="18"/>
  <c r="C329" i="18"/>
  <c r="G337" i="18"/>
  <c r="E327" i="18"/>
  <c r="C325" i="18"/>
  <c r="G333" i="18"/>
  <c r="D336" i="18"/>
  <c r="D322" i="18"/>
  <c r="E322" i="18"/>
  <c r="D338" i="18"/>
  <c r="C319" i="18"/>
  <c r="C322" i="18"/>
  <c r="F338" i="18"/>
  <c r="H304" i="18"/>
  <c r="M14" i="48" s="1"/>
  <c r="H294" i="11"/>
  <c r="H293" i="11"/>
  <c r="H308" i="11"/>
  <c r="H311" i="16"/>
  <c r="T12" i="48" s="1"/>
  <c r="H305" i="10"/>
  <c r="N7" i="48" s="1"/>
  <c r="H311" i="23"/>
  <c r="T22" i="48" s="1"/>
  <c r="H297" i="40"/>
  <c r="F39" i="48" s="1"/>
  <c r="H298" i="40"/>
  <c r="G39" i="48" s="1"/>
  <c r="H298" i="18"/>
  <c r="G14" i="48" s="1"/>
  <c r="F330" i="16"/>
  <c r="C325" i="16"/>
  <c r="G332" i="16"/>
  <c r="F327" i="16"/>
  <c r="C322" i="16"/>
  <c r="D334" i="16"/>
  <c r="E327" i="16"/>
  <c r="E328" i="16"/>
  <c r="C343" i="16"/>
  <c r="G331" i="16"/>
  <c r="G325" i="16"/>
  <c r="F318" i="16"/>
  <c r="C332" i="16"/>
  <c r="G326" i="16"/>
  <c r="F321" i="16"/>
  <c r="H334" i="16"/>
  <c r="D326" i="16"/>
  <c r="E336" i="16"/>
  <c r="H329" i="16"/>
  <c r="G335" i="16"/>
  <c r="C329" i="16"/>
  <c r="G323" i="16"/>
  <c r="G336" i="16"/>
  <c r="F331" i="16"/>
  <c r="C326" i="16"/>
  <c r="G320" i="16"/>
  <c r="D332" i="16"/>
  <c r="E325" i="16"/>
  <c r="D327" i="16"/>
  <c r="G337" i="16"/>
  <c r="G329" i="16"/>
  <c r="F324" i="16"/>
  <c r="C336" i="16"/>
  <c r="G330" i="16"/>
  <c r="F325" i="16"/>
  <c r="F319" i="16"/>
  <c r="D328" i="16"/>
  <c r="D318" i="16"/>
  <c r="D329" i="16"/>
  <c r="E322" i="16"/>
  <c r="C331" i="16"/>
  <c r="C319" i="16"/>
  <c r="C323" i="16"/>
  <c r="D321" i="16"/>
  <c r="C333" i="16"/>
  <c r="G333" i="16"/>
  <c r="G327" i="16"/>
  <c r="F322" i="16"/>
  <c r="F335" i="16"/>
  <c r="C330" i="16"/>
  <c r="G318" i="16"/>
  <c r="D330" i="16"/>
  <c r="H325" i="16"/>
  <c r="F336" i="16"/>
  <c r="G321" i="16"/>
  <c r="F329" i="16"/>
  <c r="E329" i="16"/>
  <c r="E332" i="16"/>
  <c r="C320" i="16"/>
  <c r="F326" i="16"/>
  <c r="C334" i="16"/>
  <c r="F323" i="16"/>
  <c r="H328" i="16"/>
  <c r="E318" i="16"/>
  <c r="C327" i="16"/>
  <c r="F333" i="16"/>
  <c r="G322" i="16"/>
  <c r="D324" i="16"/>
  <c r="E326" i="16"/>
  <c r="E321" i="16"/>
  <c r="C321" i="16"/>
  <c r="G324" i="16"/>
  <c r="D322" i="16"/>
  <c r="F328" i="16"/>
  <c r="G334" i="16"/>
  <c r="C324" i="16"/>
  <c r="C318" i="16"/>
  <c r="H322" i="16"/>
  <c r="D325" i="16"/>
  <c r="F332" i="16"/>
  <c r="G319" i="16"/>
  <c r="G328" i="16"/>
  <c r="E335" i="16"/>
  <c r="E330" i="16"/>
  <c r="F334" i="16"/>
  <c r="F320" i="16"/>
  <c r="C328" i="16"/>
  <c r="H332" i="16"/>
  <c r="E334" i="16"/>
  <c r="D320" i="16"/>
  <c r="D335" i="16"/>
  <c r="C337" i="16"/>
  <c r="C335" i="16"/>
  <c r="D336" i="16"/>
  <c r="E320" i="16"/>
  <c r="D337" i="16"/>
  <c r="E333" i="16"/>
  <c r="D333" i="16"/>
  <c r="E337" i="16"/>
  <c r="E331" i="16"/>
  <c r="D319" i="16"/>
  <c r="E323" i="16"/>
  <c r="D331" i="16"/>
  <c r="F337" i="16"/>
  <c r="E324" i="16"/>
  <c r="E319" i="16"/>
  <c r="D323" i="16"/>
  <c r="E338" i="16"/>
  <c r="H299" i="16"/>
  <c r="H12" i="48" s="1"/>
  <c r="H294" i="14"/>
  <c r="C10" i="48" s="1"/>
  <c r="H293" i="10"/>
  <c r="B7" i="48" s="1"/>
  <c r="H293" i="23"/>
  <c r="B22" i="48" s="1"/>
  <c r="F336" i="23"/>
  <c r="C329" i="23"/>
  <c r="G323" i="23"/>
  <c r="F335" i="23"/>
  <c r="F329" i="23"/>
  <c r="F323" i="23"/>
  <c r="D336" i="23"/>
  <c r="D330" i="23"/>
  <c r="E319" i="23"/>
  <c r="E330" i="23"/>
  <c r="E322" i="23"/>
  <c r="D318" i="23"/>
  <c r="G337" i="23"/>
  <c r="G329" i="23"/>
  <c r="F324" i="23"/>
  <c r="G336" i="23"/>
  <c r="G330" i="23"/>
  <c r="G324" i="23"/>
  <c r="E337" i="23"/>
  <c r="E331" i="23"/>
  <c r="D324" i="23"/>
  <c r="D333" i="23"/>
  <c r="E326" i="23"/>
  <c r="F318" i="23"/>
  <c r="E321" i="23"/>
  <c r="C331" i="23"/>
  <c r="C324" i="23"/>
  <c r="E324" i="23"/>
  <c r="C343" i="23"/>
  <c r="F330" i="23"/>
  <c r="C325" i="23"/>
  <c r="F337" i="23"/>
  <c r="F331" i="23"/>
  <c r="F325" i="23"/>
  <c r="C318" i="23"/>
  <c r="D332" i="23"/>
  <c r="E325" i="23"/>
  <c r="E332" i="23"/>
  <c r="H322" i="23"/>
  <c r="C321" i="23"/>
  <c r="G331" i="23"/>
  <c r="G325" i="23"/>
  <c r="C332" i="23"/>
  <c r="C326" i="23"/>
  <c r="F319" i="23"/>
  <c r="H332" i="23"/>
  <c r="D326" i="23"/>
  <c r="D335" i="23"/>
  <c r="D321" i="23"/>
  <c r="G318" i="23"/>
  <c r="E323" i="23"/>
  <c r="F332" i="23"/>
  <c r="F326" i="23"/>
  <c r="G319" i="23"/>
  <c r="G332" i="23"/>
  <c r="G326" i="23"/>
  <c r="G320" i="23"/>
  <c r="E333" i="23"/>
  <c r="E327" i="23"/>
  <c r="E334" i="23"/>
  <c r="D327" i="23"/>
  <c r="E318" i="23"/>
  <c r="C335" i="23"/>
  <c r="G333" i="23"/>
  <c r="C327" i="23"/>
  <c r="F320" i="23"/>
  <c r="F333" i="23"/>
  <c r="F327" i="23"/>
  <c r="F321" i="23"/>
  <c r="D334" i="23"/>
  <c r="D328" i="23"/>
  <c r="D337" i="23"/>
  <c r="D329" i="23"/>
  <c r="D323" i="23"/>
  <c r="C320" i="23"/>
  <c r="F334" i="23"/>
  <c r="G327" i="23"/>
  <c r="G321" i="23"/>
  <c r="C334" i="23"/>
  <c r="C328" i="23"/>
  <c r="C322" i="23"/>
  <c r="H334" i="23"/>
  <c r="H328" i="23"/>
  <c r="E336" i="23"/>
  <c r="E328" i="23"/>
  <c r="E320" i="23"/>
  <c r="C336" i="23"/>
  <c r="G335" i="23"/>
  <c r="F328" i="23"/>
  <c r="F322" i="23"/>
  <c r="G334" i="23"/>
  <c r="G328" i="23"/>
  <c r="G322" i="23"/>
  <c r="E335" i="23"/>
  <c r="E329" i="23"/>
  <c r="D322" i="23"/>
  <c r="D331" i="23"/>
  <c r="D325" i="23"/>
  <c r="C319" i="23"/>
  <c r="D319" i="23"/>
  <c r="C333" i="23"/>
  <c r="D320" i="23"/>
  <c r="H299" i="23"/>
  <c r="H22" i="48" s="1"/>
  <c r="H295" i="40"/>
  <c r="D39" i="48" s="1"/>
  <c r="H305" i="18"/>
  <c r="N14" i="48" s="1"/>
  <c r="C336" i="14"/>
  <c r="C361" i="14"/>
  <c r="H310" i="11"/>
  <c r="C338" i="27"/>
  <c r="C363" i="27"/>
  <c r="H306" i="23"/>
  <c r="O22" i="48" s="1"/>
  <c r="H306" i="40"/>
  <c r="O39" i="48" s="1"/>
  <c r="H293" i="14"/>
  <c r="B10" i="48" s="1"/>
  <c r="H293" i="31"/>
  <c r="B29" i="48" s="1"/>
  <c r="E335" i="31"/>
  <c r="F322" i="31"/>
  <c r="D332" i="31"/>
  <c r="C319" i="31"/>
  <c r="E336" i="31"/>
  <c r="C318" i="31"/>
  <c r="H322" i="31"/>
  <c r="C326" i="31"/>
  <c r="D331" i="31"/>
  <c r="G322" i="31"/>
  <c r="F327" i="31"/>
  <c r="E326" i="31"/>
  <c r="F332" i="31"/>
  <c r="D336" i="31"/>
  <c r="C323" i="31"/>
  <c r="E334" i="31"/>
  <c r="G324" i="31"/>
  <c r="F336" i="31"/>
  <c r="E328" i="31"/>
  <c r="G320" i="31"/>
  <c r="D325" i="31"/>
  <c r="E330" i="31"/>
  <c r="C322" i="31"/>
  <c r="F335" i="31"/>
  <c r="F326" i="31"/>
  <c r="D330" i="31"/>
  <c r="D322" i="31"/>
  <c r="G330" i="31"/>
  <c r="G329" i="31"/>
  <c r="E331" i="31"/>
  <c r="F318" i="31"/>
  <c r="E327" i="31"/>
  <c r="C334" i="31"/>
  <c r="G319" i="31"/>
  <c r="F329" i="31"/>
  <c r="H325" i="31"/>
  <c r="G318" i="31"/>
  <c r="C335" i="31"/>
  <c r="E329" i="31"/>
  <c r="G336" i="31"/>
  <c r="D329" i="31"/>
  <c r="F321" i="31"/>
  <c r="G335" i="31"/>
  <c r="C333" i="31"/>
  <c r="C328" i="31"/>
  <c r="F333" i="31"/>
  <c r="D333" i="31"/>
  <c r="C324" i="31"/>
  <c r="C343" i="31"/>
  <c r="C336" i="31"/>
  <c r="F325" i="31"/>
  <c r="D327" i="31"/>
  <c r="D323" i="31"/>
  <c r="C329" i="31"/>
  <c r="G325" i="31"/>
  <c r="F330" i="31"/>
  <c r="H334" i="31"/>
  <c r="G321" i="31"/>
  <c r="D320" i="31"/>
  <c r="G328" i="31"/>
  <c r="F319" i="31"/>
  <c r="G327" i="31"/>
  <c r="E325" i="31"/>
  <c r="G332" i="31"/>
  <c r="G323" i="31"/>
  <c r="E333" i="31"/>
  <c r="F320" i="31"/>
  <c r="C325" i="31"/>
  <c r="H328" i="31"/>
  <c r="E332" i="31"/>
  <c r="F323" i="31"/>
  <c r="F337" i="31"/>
  <c r="F334" i="31"/>
  <c r="C320" i="31"/>
  <c r="G326" i="31"/>
  <c r="E322" i="31"/>
  <c r="C331" i="31"/>
  <c r="G337" i="31"/>
  <c r="H332" i="31"/>
  <c r="G333" i="31"/>
  <c r="D334" i="31"/>
  <c r="C321" i="31"/>
  <c r="E323" i="31"/>
  <c r="F331" i="31"/>
  <c r="E320" i="31"/>
  <c r="E318" i="31"/>
  <c r="F324" i="31"/>
  <c r="D324" i="31"/>
  <c r="C332" i="31"/>
  <c r="G331" i="31"/>
  <c r="C337" i="31"/>
  <c r="C330" i="31"/>
  <c r="C327" i="31"/>
  <c r="D328" i="31"/>
  <c r="G334" i="31"/>
  <c r="F328" i="31"/>
  <c r="E337" i="31"/>
  <c r="E321" i="31"/>
  <c r="D318" i="31"/>
  <c r="D335" i="31"/>
  <c r="E324" i="31"/>
  <c r="E319" i="31"/>
  <c r="D319" i="31"/>
  <c r="D326" i="31"/>
  <c r="D337" i="31"/>
  <c r="D321" i="31"/>
  <c r="H306" i="21"/>
  <c r="O19" i="48" s="1"/>
  <c r="H312" i="21"/>
  <c r="U19" i="48" s="1"/>
  <c r="H296" i="34"/>
  <c r="H293" i="34"/>
  <c r="F318" i="34"/>
  <c r="E334" i="34"/>
  <c r="D327" i="34"/>
  <c r="G329" i="34"/>
  <c r="F337" i="34"/>
  <c r="C328" i="34"/>
  <c r="H322" i="34"/>
  <c r="E329" i="34"/>
  <c r="D337" i="34"/>
  <c r="F336" i="34"/>
  <c r="G323" i="34"/>
  <c r="G336" i="34"/>
  <c r="G330" i="34"/>
  <c r="G320" i="34"/>
  <c r="C319" i="34"/>
  <c r="C330" i="34"/>
  <c r="H328" i="34"/>
  <c r="E328" i="34"/>
  <c r="C343" i="34"/>
  <c r="G331" i="34"/>
  <c r="F322" i="34"/>
  <c r="F335" i="34"/>
  <c r="G326" i="34"/>
  <c r="D334" i="34"/>
  <c r="C331" i="34"/>
  <c r="E327" i="34"/>
  <c r="E330" i="34"/>
  <c r="C337" i="34"/>
  <c r="C327" i="34"/>
  <c r="C334" i="34"/>
  <c r="G324" i="34"/>
  <c r="E335" i="34"/>
  <c r="D322" i="34"/>
  <c r="E326" i="34"/>
  <c r="F326" i="34"/>
  <c r="F320" i="34"/>
  <c r="F333" i="34"/>
  <c r="F327" i="34"/>
  <c r="G318" i="34"/>
  <c r="C335" i="34"/>
  <c r="H334" i="34"/>
  <c r="E325" i="34"/>
  <c r="E322" i="34"/>
  <c r="G335" i="34"/>
  <c r="F328" i="34"/>
  <c r="G319" i="34"/>
  <c r="F329" i="34"/>
  <c r="G322" i="34"/>
  <c r="E337" i="34"/>
  <c r="D328" i="34"/>
  <c r="D325" i="34"/>
  <c r="G337" i="34"/>
  <c r="F330" i="34"/>
  <c r="C325" i="34"/>
  <c r="G334" i="34"/>
  <c r="F325" i="34"/>
  <c r="C318" i="34"/>
  <c r="F321" i="34"/>
  <c r="C320" i="34"/>
  <c r="E318" i="34"/>
  <c r="C329" i="34"/>
  <c r="C323" i="34"/>
  <c r="E320" i="34"/>
  <c r="D323" i="34"/>
  <c r="D335" i="34"/>
  <c r="C324" i="34"/>
  <c r="C333" i="34"/>
  <c r="C336" i="34"/>
  <c r="D321" i="34"/>
  <c r="F323" i="34"/>
  <c r="F334" i="34"/>
  <c r="G327" i="34"/>
  <c r="G321" i="34"/>
  <c r="G328" i="34"/>
  <c r="C322" i="34"/>
  <c r="E319" i="34"/>
  <c r="E333" i="34"/>
  <c r="D331" i="34"/>
  <c r="D336" i="34"/>
  <c r="E323" i="34"/>
  <c r="F324" i="34"/>
  <c r="G338" i="34"/>
  <c r="C332" i="34"/>
  <c r="G332" i="34"/>
  <c r="G325" i="34"/>
  <c r="F319" i="34"/>
  <c r="E324" i="34"/>
  <c r="D330" i="34"/>
  <c r="D333" i="34"/>
  <c r="D324" i="34"/>
  <c r="E331" i="34"/>
  <c r="D332" i="34"/>
  <c r="C326" i="34"/>
  <c r="E336" i="34"/>
  <c r="G333" i="34"/>
  <c r="D326" i="34"/>
  <c r="F332" i="34"/>
  <c r="D338" i="34"/>
  <c r="D329" i="34"/>
  <c r="F331" i="34"/>
  <c r="D318" i="34"/>
  <c r="E321" i="34"/>
  <c r="D319" i="34"/>
  <c r="F338" i="34"/>
  <c r="E332" i="34"/>
  <c r="E338" i="34"/>
  <c r="D320" i="34"/>
  <c r="H299" i="24"/>
  <c r="H24" i="48" s="1"/>
  <c r="G329" i="25"/>
  <c r="F334" i="25"/>
  <c r="D337" i="25"/>
  <c r="G326" i="25"/>
  <c r="G325" i="25"/>
  <c r="G338" i="25"/>
  <c r="E329" i="25"/>
  <c r="G328" i="25"/>
  <c r="G337" i="25"/>
  <c r="C326" i="25"/>
  <c r="D324" i="25"/>
  <c r="F336" i="25"/>
  <c r="E328" i="25"/>
  <c r="D325" i="25"/>
  <c r="F333" i="25"/>
  <c r="F332" i="25"/>
  <c r="F331" i="25"/>
  <c r="E337" i="25"/>
  <c r="F335" i="25"/>
  <c r="D336" i="25"/>
  <c r="D331" i="25"/>
  <c r="D332" i="25"/>
  <c r="C322" i="25"/>
  <c r="C324" i="25"/>
  <c r="E318" i="25"/>
  <c r="E333" i="25"/>
  <c r="E325" i="25"/>
  <c r="D330" i="25"/>
  <c r="F320" i="25"/>
  <c r="C343" i="25"/>
  <c r="E332" i="25"/>
  <c r="G324" i="25"/>
  <c r="G323" i="25"/>
  <c r="C330" i="25"/>
  <c r="D328" i="25"/>
  <c r="F327" i="25"/>
  <c r="C323" i="25"/>
  <c r="H332" i="25"/>
  <c r="C318" i="25"/>
  <c r="G327" i="25"/>
  <c r="D321" i="25"/>
  <c r="H328" i="25"/>
  <c r="C332" i="25"/>
  <c r="F330" i="25"/>
  <c r="D323" i="25"/>
  <c r="H334" i="25"/>
  <c r="C334" i="25"/>
  <c r="C331" i="25"/>
  <c r="D335" i="25"/>
  <c r="E326" i="25"/>
  <c r="E319" i="25"/>
  <c r="C336" i="25"/>
  <c r="E323" i="25"/>
  <c r="G320" i="25"/>
  <c r="F325" i="25"/>
  <c r="H325" i="25"/>
  <c r="E335" i="25"/>
  <c r="F337" i="25"/>
  <c r="C337" i="25"/>
  <c r="E330" i="25"/>
  <c r="G322" i="25"/>
  <c r="G321" i="25"/>
  <c r="C328" i="25"/>
  <c r="G332" i="25"/>
  <c r="F324" i="25"/>
  <c r="D322" i="25"/>
  <c r="F323" i="25"/>
  <c r="F326" i="25"/>
  <c r="D333" i="25"/>
  <c r="D326" i="25"/>
  <c r="F329" i="25"/>
  <c r="F328" i="25"/>
  <c r="D320" i="25"/>
  <c r="E324" i="25"/>
  <c r="C333" i="25"/>
  <c r="C329" i="25"/>
  <c r="E321" i="25"/>
  <c r="E322" i="25"/>
  <c r="G334" i="25"/>
  <c r="G319" i="25"/>
  <c r="C319" i="25"/>
  <c r="E331" i="25"/>
  <c r="G330" i="25"/>
  <c r="G333" i="25"/>
  <c r="D319" i="25"/>
  <c r="D334" i="25"/>
  <c r="C325" i="25"/>
  <c r="G335" i="25"/>
  <c r="D329" i="25"/>
  <c r="F322" i="25"/>
  <c r="C327" i="25"/>
  <c r="F319" i="25"/>
  <c r="G336" i="25"/>
  <c r="D318" i="25"/>
  <c r="E334" i="25"/>
  <c r="F321" i="25"/>
  <c r="G331" i="25"/>
  <c r="G318" i="25"/>
  <c r="D327" i="25"/>
  <c r="E320" i="25"/>
  <c r="C321" i="25"/>
  <c r="C320" i="25"/>
  <c r="E327" i="25"/>
  <c r="E336" i="25"/>
  <c r="F338" i="25"/>
  <c r="E338" i="25"/>
  <c r="D338" i="25"/>
  <c r="H295" i="31"/>
  <c r="D29" i="48" s="1"/>
  <c r="H298" i="31"/>
  <c r="G29" i="48" s="1"/>
  <c r="H301" i="31"/>
  <c r="J29" i="48" s="1"/>
  <c r="H299" i="31"/>
  <c r="H29" i="48" s="1"/>
  <c r="H297" i="21"/>
  <c r="F19" i="48" s="1"/>
  <c r="H294" i="21"/>
  <c r="C19" i="48" s="1"/>
  <c r="H295" i="24"/>
  <c r="D24" i="48" s="1"/>
  <c r="H297" i="25"/>
  <c r="F18" i="48" s="1"/>
  <c r="H294" i="25"/>
  <c r="C18" i="48" s="1"/>
  <c r="H295" i="25"/>
  <c r="D18" i="48" s="1"/>
  <c r="H299" i="25"/>
  <c r="H18" i="48" s="1"/>
  <c r="C363" i="18"/>
  <c r="C338" i="18"/>
  <c r="H296" i="31"/>
  <c r="E29" i="48" s="1"/>
  <c r="E327" i="21"/>
  <c r="D325" i="21"/>
  <c r="G329" i="21"/>
  <c r="G336" i="21"/>
  <c r="C324" i="21"/>
  <c r="E329" i="21"/>
  <c r="D327" i="21"/>
  <c r="F332" i="21"/>
  <c r="G319" i="21"/>
  <c r="G326" i="21"/>
  <c r="C336" i="21"/>
  <c r="C326" i="21"/>
  <c r="E320" i="21"/>
  <c r="E325" i="21"/>
  <c r="D323" i="21"/>
  <c r="G327" i="21"/>
  <c r="G334" i="21"/>
  <c r="G322" i="21"/>
  <c r="D328" i="21"/>
  <c r="F330" i="21"/>
  <c r="F337" i="21"/>
  <c r="G324" i="21"/>
  <c r="C329" i="21"/>
  <c r="D322" i="21"/>
  <c r="D321" i="21"/>
  <c r="E338" i="21"/>
  <c r="E321" i="21"/>
  <c r="D319" i="21"/>
  <c r="F326" i="21"/>
  <c r="F333" i="21"/>
  <c r="G320" i="21"/>
  <c r="D326" i="21"/>
  <c r="E324" i="21"/>
  <c r="F328" i="21"/>
  <c r="F335" i="21"/>
  <c r="F323" i="21"/>
  <c r="C333" i="21"/>
  <c r="D320" i="21"/>
  <c r="D331" i="21"/>
  <c r="E335" i="21"/>
  <c r="D318" i="21"/>
  <c r="C343" i="21"/>
  <c r="C325" i="21"/>
  <c r="C332" i="21"/>
  <c r="C318" i="21"/>
  <c r="D324" i="21"/>
  <c r="E322" i="21"/>
  <c r="C327" i="21"/>
  <c r="C334" i="21"/>
  <c r="C322" i="21"/>
  <c r="F322" i="21"/>
  <c r="E331" i="21"/>
  <c r="D334" i="21"/>
  <c r="D333" i="21"/>
  <c r="G323" i="21"/>
  <c r="G330" i="21"/>
  <c r="D336" i="21"/>
  <c r="E319" i="21"/>
  <c r="E318" i="21"/>
  <c r="G325" i="21"/>
  <c r="G332" i="21"/>
  <c r="G318" i="21"/>
  <c r="F321" i="21"/>
  <c r="E337" i="21"/>
  <c r="C331" i="21"/>
  <c r="H332" i="21"/>
  <c r="E330" i="21"/>
  <c r="G335" i="21"/>
  <c r="G321" i="21"/>
  <c r="G328" i="21"/>
  <c r="H334" i="21"/>
  <c r="E334" i="21"/>
  <c r="G337" i="21"/>
  <c r="F324" i="21"/>
  <c r="F331" i="21"/>
  <c r="C330" i="21"/>
  <c r="G338" i="21"/>
  <c r="F319" i="21"/>
  <c r="C335" i="21"/>
  <c r="D330" i="21"/>
  <c r="E328" i="21"/>
  <c r="G333" i="21"/>
  <c r="F320" i="21"/>
  <c r="F327" i="21"/>
  <c r="E333" i="21"/>
  <c r="E332" i="21"/>
  <c r="F336" i="21"/>
  <c r="C323" i="21"/>
  <c r="F329" i="21"/>
  <c r="D335" i="21"/>
  <c r="E323" i="21"/>
  <c r="E336" i="21"/>
  <c r="H328" i="21"/>
  <c r="E326" i="21"/>
  <c r="G331" i="21"/>
  <c r="C319" i="21"/>
  <c r="F325" i="21"/>
  <c r="D332" i="21"/>
  <c r="D329" i="21"/>
  <c r="F334" i="21"/>
  <c r="C321" i="21"/>
  <c r="C328" i="21"/>
  <c r="F318" i="21"/>
  <c r="D337" i="21"/>
  <c r="F338" i="21"/>
  <c r="D338" i="21"/>
  <c r="H296" i="21"/>
  <c r="E19" i="48" s="1"/>
  <c r="V20" i="49"/>
  <c r="G64" i="49" s="1"/>
  <c r="G103" i="49" s="1"/>
  <c r="H296" i="25"/>
  <c r="E18" i="48" s="1"/>
  <c r="H304" i="31"/>
  <c r="M29" i="48" s="1"/>
  <c r="H308" i="21"/>
  <c r="Q19" i="48" s="1"/>
  <c r="H294" i="24"/>
  <c r="C24" i="48" s="1"/>
  <c r="H311" i="25"/>
  <c r="T18" i="48" s="1"/>
  <c r="H305" i="34"/>
  <c r="H311" i="34"/>
  <c r="H293" i="24"/>
  <c r="B24" i="48" s="1"/>
  <c r="H328" i="24"/>
  <c r="D329" i="24"/>
  <c r="G333" i="24"/>
  <c r="F322" i="24"/>
  <c r="G330" i="24"/>
  <c r="F318" i="24"/>
  <c r="E329" i="24"/>
  <c r="H329" i="24"/>
  <c r="G325" i="24"/>
  <c r="C334" i="24"/>
  <c r="G322" i="24"/>
  <c r="D320" i="24"/>
  <c r="D325" i="24"/>
  <c r="C329" i="24"/>
  <c r="F337" i="24"/>
  <c r="G326" i="24"/>
  <c r="C324" i="24"/>
  <c r="D334" i="24"/>
  <c r="E321" i="24"/>
  <c r="H325" i="24"/>
  <c r="F332" i="24"/>
  <c r="G321" i="24"/>
  <c r="C330" i="24"/>
  <c r="G318" i="24"/>
  <c r="D335" i="24"/>
  <c r="E320" i="24"/>
  <c r="D332" i="24"/>
  <c r="D318" i="24"/>
  <c r="F336" i="24"/>
  <c r="C325" i="24"/>
  <c r="F333" i="24"/>
  <c r="F319" i="24"/>
  <c r="H332" i="24"/>
  <c r="E332" i="24"/>
  <c r="F328" i="24"/>
  <c r="G336" i="24"/>
  <c r="C326" i="24"/>
  <c r="E327" i="24"/>
  <c r="E330" i="24"/>
  <c r="G331" i="24"/>
  <c r="F320" i="24"/>
  <c r="F329" i="24"/>
  <c r="C318" i="24"/>
  <c r="E337" i="24"/>
  <c r="D324" i="24"/>
  <c r="E328" i="24"/>
  <c r="G335" i="24"/>
  <c r="F324" i="24"/>
  <c r="G332" i="24"/>
  <c r="F321" i="24"/>
  <c r="D336" i="24"/>
  <c r="D319" i="24"/>
  <c r="E323" i="24"/>
  <c r="D327" i="24"/>
  <c r="C322" i="24"/>
  <c r="H334" i="24"/>
  <c r="D322" i="24"/>
  <c r="D323" i="24"/>
  <c r="G327" i="24"/>
  <c r="C336" i="24"/>
  <c r="F325" i="24"/>
  <c r="E335" i="24"/>
  <c r="E319" i="24"/>
  <c r="F334" i="24"/>
  <c r="G319" i="24"/>
  <c r="G328" i="24"/>
  <c r="D330" i="24"/>
  <c r="D333" i="24"/>
  <c r="C335" i="24"/>
  <c r="G323" i="24"/>
  <c r="C332" i="24"/>
  <c r="G320" i="24"/>
  <c r="C333" i="24"/>
  <c r="D328" i="24"/>
  <c r="D331" i="24"/>
  <c r="E318" i="24"/>
  <c r="C327" i="24"/>
  <c r="F335" i="24"/>
  <c r="G324" i="24"/>
  <c r="F338" i="24"/>
  <c r="E333" i="24"/>
  <c r="E325" i="24"/>
  <c r="E326" i="24"/>
  <c r="F330" i="24"/>
  <c r="C319" i="24"/>
  <c r="C328" i="24"/>
  <c r="C321" i="24"/>
  <c r="D326" i="24"/>
  <c r="G337" i="24"/>
  <c r="C323" i="24"/>
  <c r="F331" i="24"/>
  <c r="C320" i="24"/>
  <c r="D337" i="24"/>
  <c r="C343" i="24"/>
  <c r="F326" i="24"/>
  <c r="G334" i="24"/>
  <c r="F323" i="24"/>
  <c r="C337" i="24"/>
  <c r="E331" i="24"/>
  <c r="E334" i="24"/>
  <c r="E322" i="24"/>
  <c r="G329" i="24"/>
  <c r="G338" i="24"/>
  <c r="F327" i="24"/>
  <c r="C331" i="24"/>
  <c r="E338" i="24"/>
  <c r="E336" i="24"/>
  <c r="D321" i="24"/>
  <c r="E324" i="24"/>
  <c r="H297" i="24"/>
  <c r="F24" i="48" s="1"/>
  <c r="H308" i="25"/>
  <c r="Q18" i="48" s="1"/>
  <c r="C313" i="25"/>
  <c r="C363" i="25" s="1"/>
  <c r="H288" i="25"/>
  <c r="H311" i="21"/>
  <c r="T19" i="48" s="1"/>
  <c r="H301" i="21"/>
  <c r="J19" i="48" s="1"/>
  <c r="H310" i="21"/>
  <c r="S19" i="48" s="1"/>
  <c r="H305" i="24"/>
  <c r="N24" i="48" s="1"/>
  <c r="H299" i="21"/>
  <c r="H19" i="48" s="1"/>
  <c r="H295" i="21"/>
  <c r="D19" i="48" s="1"/>
  <c r="H293" i="21"/>
  <c r="B19" i="48" s="1"/>
  <c r="H307" i="34"/>
  <c r="H306" i="34"/>
  <c r="H294" i="34"/>
  <c r="H301" i="24"/>
  <c r="J24" i="48" s="1"/>
  <c r="H306" i="25"/>
  <c r="O18" i="48" s="1"/>
  <c r="H301" i="25"/>
  <c r="J18" i="48" s="1"/>
  <c r="H298" i="25"/>
  <c r="G18" i="48" s="1"/>
  <c r="H298" i="21"/>
  <c r="G19" i="48" s="1"/>
  <c r="H295" i="34"/>
  <c r="H304" i="34"/>
  <c r="H299" i="34"/>
  <c r="H308" i="24"/>
  <c r="Q24" i="48" s="1"/>
  <c r="H298" i="24"/>
  <c r="G24" i="48" s="1"/>
  <c r="H305" i="25"/>
  <c r="N18" i="48" s="1"/>
  <c r="H304" i="25"/>
  <c r="M18" i="48" s="1"/>
  <c r="H295" i="9" l="1"/>
  <c r="J295" i="9" s="1"/>
  <c r="H300" i="9"/>
  <c r="I6" i="48" s="1"/>
  <c r="E318" i="9"/>
  <c r="H294" i="9"/>
  <c r="C6" i="48" s="1"/>
  <c r="C335" i="14"/>
  <c r="C332" i="9"/>
  <c r="C352" i="9"/>
  <c r="C337" i="9"/>
  <c r="H355" i="9"/>
  <c r="E320" i="9"/>
  <c r="C330" i="26"/>
  <c r="E323" i="9"/>
  <c r="H298" i="9"/>
  <c r="H323" i="9" s="1"/>
  <c r="J323" i="9" s="1"/>
  <c r="H296" i="9"/>
  <c r="H321" i="9" s="1"/>
  <c r="J321" i="9" s="1"/>
  <c r="F338" i="10"/>
  <c r="E363" i="9"/>
  <c r="C351" i="9"/>
  <c r="C326" i="9"/>
  <c r="F358" i="9"/>
  <c r="H299" i="9"/>
  <c r="J299" i="9" s="1"/>
  <c r="E338" i="9"/>
  <c r="H302" i="9"/>
  <c r="K6" i="48" s="1"/>
  <c r="H293" i="9"/>
  <c r="B6" i="48" s="1"/>
  <c r="H307" i="9"/>
  <c r="P6" i="48" s="1"/>
  <c r="D362" i="9"/>
  <c r="D337" i="9"/>
  <c r="E351" i="9"/>
  <c r="E356" i="9"/>
  <c r="F362" i="9"/>
  <c r="C346" i="9"/>
  <c r="E346" i="9"/>
  <c r="F351" i="9"/>
  <c r="E358" i="9"/>
  <c r="F348" i="9"/>
  <c r="D346" i="9"/>
  <c r="D336" i="9"/>
  <c r="D344" i="9"/>
  <c r="E362" i="9"/>
  <c r="D348" i="9"/>
  <c r="H312" i="9"/>
  <c r="J312" i="9" s="1"/>
  <c r="D323" i="9"/>
  <c r="F323" i="9"/>
  <c r="E344" i="9"/>
  <c r="F346" i="9"/>
  <c r="F352" i="9"/>
  <c r="F349" i="9"/>
  <c r="D349" i="9"/>
  <c r="D360" i="9"/>
  <c r="F344" i="9"/>
  <c r="D326" i="9"/>
  <c r="E337" i="9"/>
  <c r="D358" i="9"/>
  <c r="G350" i="9"/>
  <c r="D356" i="9"/>
  <c r="E349" i="9"/>
  <c r="D352" i="9"/>
  <c r="F356" i="9"/>
  <c r="E352" i="9"/>
  <c r="G363" i="9"/>
  <c r="D343" i="9"/>
  <c r="S6" i="48"/>
  <c r="J310" i="9"/>
  <c r="D363" i="9"/>
  <c r="C345" i="9"/>
  <c r="C348" i="9"/>
  <c r="N6" i="48"/>
  <c r="J305" i="9"/>
  <c r="F363" i="9"/>
  <c r="C356" i="9"/>
  <c r="J300" i="9"/>
  <c r="C333" i="28"/>
  <c r="H337" i="27"/>
  <c r="H312" i="24"/>
  <c r="U24" i="48" s="1"/>
  <c r="F338" i="28"/>
  <c r="H335" i="28"/>
  <c r="H325" i="33"/>
  <c r="F338" i="9"/>
  <c r="H302" i="28"/>
  <c r="H331" i="28"/>
  <c r="H323" i="28"/>
  <c r="D338" i="28"/>
  <c r="H333" i="28"/>
  <c r="H326" i="28"/>
  <c r="H332" i="35"/>
  <c r="H324" i="28"/>
  <c r="C326" i="41"/>
  <c r="H320" i="28"/>
  <c r="E338" i="28"/>
  <c r="H302" i="35"/>
  <c r="K34" i="48" s="1"/>
  <c r="C338" i="28"/>
  <c r="H321" i="28"/>
  <c r="P26" i="48"/>
  <c r="H332" i="28"/>
  <c r="H337" i="34"/>
  <c r="C321" i="28"/>
  <c r="H345" i="18"/>
  <c r="H295" i="18"/>
  <c r="H304" i="40"/>
  <c r="H354" i="40"/>
  <c r="H299" i="17"/>
  <c r="H13" i="48" s="1"/>
  <c r="H322" i="28"/>
  <c r="H301" i="9"/>
  <c r="H311" i="10"/>
  <c r="T7" i="48" s="1"/>
  <c r="H8" i="48"/>
  <c r="G8" i="48"/>
  <c r="E8" i="48"/>
  <c r="B8" i="48"/>
  <c r="N8" i="48"/>
  <c r="U8" i="48"/>
  <c r="J8" i="48"/>
  <c r="Q8" i="48"/>
  <c r="D8" i="48"/>
  <c r="H336" i="11"/>
  <c r="K8" i="48"/>
  <c r="I8" i="48"/>
  <c r="H296" i="16"/>
  <c r="E12" i="48" s="1"/>
  <c r="H294" i="28"/>
  <c r="C26" i="48" s="1"/>
  <c r="C363" i="16"/>
  <c r="C321" i="35"/>
  <c r="D318" i="9"/>
  <c r="C335" i="25"/>
  <c r="D338" i="23"/>
  <c r="H311" i="24"/>
  <c r="T24" i="48" s="1"/>
  <c r="H297" i="35"/>
  <c r="F34" i="48" s="1"/>
  <c r="H299" i="35"/>
  <c r="H34" i="48" s="1"/>
  <c r="C323" i="23"/>
  <c r="C323" i="9"/>
  <c r="H318" i="38"/>
  <c r="H294" i="31"/>
  <c r="C29" i="48" s="1"/>
  <c r="E338" i="37"/>
  <c r="H312" i="31"/>
  <c r="U29" i="48" s="1"/>
  <c r="H305" i="31"/>
  <c r="N29" i="48" s="1"/>
  <c r="C322" i="17"/>
  <c r="H329" i="27"/>
  <c r="H293" i="28"/>
  <c r="B26" i="48" s="1"/>
  <c r="H330" i="19"/>
  <c r="H327" i="25"/>
  <c r="H311" i="27"/>
  <c r="H336" i="27" s="1"/>
  <c r="H320" i="37"/>
  <c r="H296" i="24"/>
  <c r="E24" i="48" s="1"/>
  <c r="E9" i="48"/>
  <c r="D338" i="24"/>
  <c r="E338" i="18"/>
  <c r="H322" i="37"/>
  <c r="C337" i="23"/>
  <c r="J36" i="48"/>
  <c r="G58" i="49"/>
  <c r="G97" i="49" s="1"/>
  <c r="H312" i="14"/>
  <c r="U10" i="48" s="1"/>
  <c r="H288" i="18"/>
  <c r="H321" i="22"/>
  <c r="H335" i="37"/>
  <c r="Q23" i="48"/>
  <c r="H323" i="41"/>
  <c r="H311" i="9"/>
  <c r="C322" i="26"/>
  <c r="H358" i="31"/>
  <c r="E338" i="14"/>
  <c r="F338" i="16"/>
  <c r="H310" i="23"/>
  <c r="H335" i="23" s="1"/>
  <c r="H306" i="16"/>
  <c r="O12" i="48" s="1"/>
  <c r="H308" i="10"/>
  <c r="Q7" i="48" s="1"/>
  <c r="H324" i="11"/>
  <c r="U36" i="48"/>
  <c r="H303" i="17"/>
  <c r="L13" i="48" s="1"/>
  <c r="L43" i="48" s="1"/>
  <c r="C335" i="40"/>
  <c r="C331" i="10"/>
  <c r="C333" i="35"/>
  <c r="H337" i="10"/>
  <c r="H296" i="23"/>
  <c r="E22" i="48" s="1"/>
  <c r="C330" i="10"/>
  <c r="C346" i="34"/>
  <c r="H298" i="16"/>
  <c r="G12" i="48" s="1"/>
  <c r="H299" i="14"/>
  <c r="H10" i="48" s="1"/>
  <c r="G338" i="35"/>
  <c r="C320" i="9"/>
  <c r="E338" i="10"/>
  <c r="C363" i="10"/>
  <c r="D338" i="35"/>
  <c r="T8" i="48"/>
  <c r="H288" i="21"/>
  <c r="C15" i="56" s="1"/>
  <c r="C330" i="23"/>
  <c r="H288" i="12"/>
  <c r="C6" i="56" s="1"/>
  <c r="H288" i="35"/>
  <c r="H313" i="35" s="1"/>
  <c r="H333" i="41"/>
  <c r="H305" i="17"/>
  <c r="N13" i="48" s="1"/>
  <c r="E363" i="27"/>
  <c r="H321" i="37"/>
  <c r="D338" i="12"/>
  <c r="H310" i="31"/>
  <c r="S29" i="48" s="1"/>
  <c r="H288" i="28"/>
  <c r="C26" i="47" s="1"/>
  <c r="F338" i="17"/>
  <c r="H336" i="37"/>
  <c r="H318" i="19"/>
  <c r="H288" i="27"/>
  <c r="H313" i="27" s="1"/>
  <c r="V25" i="48" s="1"/>
  <c r="E338" i="23"/>
  <c r="H310" i="10"/>
  <c r="S7" i="48" s="1"/>
  <c r="H323" i="32"/>
  <c r="H294" i="10"/>
  <c r="C7" i="48" s="1"/>
  <c r="H311" i="17"/>
  <c r="H336" i="17" s="1"/>
  <c r="H288" i="24"/>
  <c r="C19" i="56" s="1"/>
  <c r="H321" i="32"/>
  <c r="G338" i="9"/>
  <c r="H294" i="37"/>
  <c r="C36" i="48" s="1"/>
  <c r="H323" i="37"/>
  <c r="H308" i="9"/>
  <c r="D338" i="14"/>
  <c r="H295" i="35"/>
  <c r="D34" i="48" s="1"/>
  <c r="C319" i="12"/>
  <c r="H335" i="24"/>
  <c r="H306" i="14"/>
  <c r="O10" i="48" s="1"/>
  <c r="E338" i="17"/>
  <c r="H325" i="17"/>
  <c r="Q38" i="48"/>
  <c r="G23" i="48"/>
  <c r="H306" i="24"/>
  <c r="O24" i="48" s="1"/>
  <c r="H306" i="10"/>
  <c r="O7" i="48" s="1"/>
  <c r="H294" i="27"/>
  <c r="C25" i="48" s="1"/>
  <c r="H308" i="18"/>
  <c r="Q14" i="48" s="1"/>
  <c r="C338" i="26"/>
  <c r="F363" i="37"/>
  <c r="H298" i="34"/>
  <c r="G33" i="48" s="1"/>
  <c r="H331" i="41"/>
  <c r="C331" i="9"/>
  <c r="H288" i="10"/>
  <c r="H322" i="22"/>
  <c r="H329" i="21"/>
  <c r="H293" i="25"/>
  <c r="B18" i="48" s="1"/>
  <c r="H321" i="41"/>
  <c r="H296" i="14"/>
  <c r="E10" i="48" s="1"/>
  <c r="C313" i="35"/>
  <c r="C363" i="35" s="1"/>
  <c r="F338" i="27"/>
  <c r="D338" i="9"/>
  <c r="H288" i="26"/>
  <c r="C23" i="47" s="1"/>
  <c r="D329" i="37"/>
  <c r="H308" i="23"/>
  <c r="Q22" i="48" s="1"/>
  <c r="G338" i="23"/>
  <c r="E338" i="31"/>
  <c r="F338" i="31"/>
  <c r="F338" i="14"/>
  <c r="D324" i="37"/>
  <c r="H322" i="18"/>
  <c r="H327" i="37"/>
  <c r="G338" i="31"/>
  <c r="H288" i="34"/>
  <c r="C30" i="56" s="1"/>
  <c r="G338" i="14"/>
  <c r="G338" i="10"/>
  <c r="C331" i="35"/>
  <c r="C319" i="17"/>
  <c r="H288" i="9"/>
  <c r="H354" i="19"/>
  <c r="H293" i="37"/>
  <c r="B36" i="48" s="1"/>
  <c r="H288" i="17"/>
  <c r="C10" i="56" s="1"/>
  <c r="G82" i="49"/>
  <c r="G121" i="49" s="1"/>
  <c r="H356" i="37"/>
  <c r="H306" i="37"/>
  <c r="G338" i="16"/>
  <c r="H288" i="31"/>
  <c r="C26" i="56" s="1"/>
  <c r="D338" i="17"/>
  <c r="H336" i="19"/>
  <c r="H345" i="10"/>
  <c r="H295" i="10"/>
  <c r="H288" i="14"/>
  <c r="C7" i="56" s="1"/>
  <c r="H288" i="40"/>
  <c r="C36" i="56" s="1"/>
  <c r="H293" i="12"/>
  <c r="B9" i="48" s="1"/>
  <c r="H335" i="39"/>
  <c r="H325" i="39"/>
  <c r="H311" i="28"/>
  <c r="F330" i="37"/>
  <c r="H358" i="37"/>
  <c r="H308" i="37"/>
  <c r="H288" i="23"/>
  <c r="C18" i="56" s="1"/>
  <c r="D338" i="10"/>
  <c r="D338" i="31"/>
  <c r="E327" i="14"/>
  <c r="H305" i="14"/>
  <c r="N10" i="48" s="1"/>
  <c r="C313" i="17"/>
  <c r="C363" i="17" s="1"/>
  <c r="C338" i="37"/>
  <c r="S33" i="48"/>
  <c r="H349" i="37"/>
  <c r="H299" i="37"/>
  <c r="D358" i="37"/>
  <c r="D333" i="37"/>
  <c r="H331" i="26"/>
  <c r="H325" i="21"/>
  <c r="D338" i="16"/>
  <c r="H295" i="14"/>
  <c r="D10" i="48" s="1"/>
  <c r="H325" i="27"/>
  <c r="H325" i="32"/>
  <c r="H288" i="16"/>
  <c r="F320" i="10"/>
  <c r="H355" i="37"/>
  <c r="H305" i="37"/>
  <c r="H348" i="23"/>
  <c r="H298" i="23"/>
  <c r="E356" i="37"/>
  <c r="E331" i="37"/>
  <c r="H320" i="23"/>
  <c r="D338" i="37"/>
  <c r="H308" i="34"/>
  <c r="Q33" i="48" s="1"/>
  <c r="H301" i="34"/>
  <c r="H326" i="34" s="1"/>
  <c r="F338" i="23"/>
  <c r="G338" i="40"/>
  <c r="C30" i="48"/>
  <c r="H288" i="37"/>
  <c r="C33" i="56" s="1"/>
  <c r="H310" i="25"/>
  <c r="H356" i="9"/>
  <c r="H306" i="9"/>
  <c r="J306" i="9" s="1"/>
  <c r="H352" i="14"/>
  <c r="H302" i="14"/>
  <c r="H321" i="18"/>
  <c r="AR33" i="49"/>
  <c r="AD33" i="49"/>
  <c r="AR7" i="49"/>
  <c r="AR19" i="49"/>
  <c r="AD34" i="49"/>
  <c r="AD19" i="49"/>
  <c r="C363" i="22"/>
  <c r="H337" i="25"/>
  <c r="F318" i="25"/>
  <c r="H331" i="31"/>
  <c r="H329" i="23"/>
  <c r="H325" i="23"/>
  <c r="H331" i="18"/>
  <c r="H326" i="18"/>
  <c r="H337" i="40"/>
  <c r="H329" i="14"/>
  <c r="H323" i="14"/>
  <c r="H335" i="14"/>
  <c r="H325" i="10"/>
  <c r="H325" i="11"/>
  <c r="H337" i="17"/>
  <c r="H325" i="38"/>
  <c r="H334" i="27"/>
  <c r="H324" i="26"/>
  <c r="H327" i="41"/>
  <c r="H323" i="19"/>
  <c r="H327" i="24"/>
  <c r="T14" i="48"/>
  <c r="C320" i="21"/>
  <c r="C337" i="21"/>
  <c r="H321" i="26"/>
  <c r="H325" i="34"/>
  <c r="H327" i="31"/>
  <c r="C23" i="48"/>
  <c r="H327" i="23"/>
  <c r="H322" i="14"/>
  <c r="H325" i="35"/>
  <c r="H335" i="26"/>
  <c r="H337" i="19"/>
  <c r="H322" i="41"/>
  <c r="H327" i="39"/>
  <c r="H335" i="9"/>
  <c r="J335" i="9" s="1"/>
  <c r="H350" i="6"/>
  <c r="H300" i="6"/>
  <c r="I5" i="48" s="1"/>
  <c r="G363" i="19"/>
  <c r="G338" i="19"/>
  <c r="E353" i="19"/>
  <c r="E328" i="19"/>
  <c r="C354" i="19"/>
  <c r="C329" i="19"/>
  <c r="C359" i="19"/>
  <c r="C334" i="19"/>
  <c r="G345" i="19"/>
  <c r="G320" i="19"/>
  <c r="E357" i="19"/>
  <c r="E332" i="19"/>
  <c r="C16" i="56"/>
  <c r="C20" i="56"/>
  <c r="C27" i="56"/>
  <c r="C18" i="47"/>
  <c r="C30" i="47"/>
  <c r="C20" i="47"/>
  <c r="C338" i="40"/>
  <c r="H313" i="22"/>
  <c r="H338" i="22" s="1"/>
  <c r="H336" i="31"/>
  <c r="H327" i="11"/>
  <c r="H331" i="19"/>
  <c r="H363" i="22"/>
  <c r="D20" i="47" s="1"/>
  <c r="H327" i="21"/>
  <c r="H327" i="22"/>
  <c r="H330" i="21"/>
  <c r="H327" i="34"/>
  <c r="H330" i="16"/>
  <c r="H327" i="16"/>
  <c r="H327" i="40"/>
  <c r="H327" i="10"/>
  <c r="H327" i="17"/>
  <c r="H327" i="27"/>
  <c r="H327" i="33"/>
  <c r="H330" i="9"/>
  <c r="J330" i="9" s="1"/>
  <c r="H330" i="26"/>
  <c r="H311" i="30"/>
  <c r="T28" i="48" s="1"/>
  <c r="H310" i="19"/>
  <c r="S15" i="48" s="1"/>
  <c r="H336" i="14"/>
  <c r="H323" i="10"/>
  <c r="I41" i="49"/>
  <c r="H336" i="16"/>
  <c r="E345" i="19"/>
  <c r="E320" i="19"/>
  <c r="H323" i="33"/>
  <c r="H337" i="41"/>
  <c r="H329" i="41"/>
  <c r="M15" i="48"/>
  <c r="H329" i="19"/>
  <c r="H310" i="20"/>
  <c r="S16" i="48" s="1"/>
  <c r="H310" i="30"/>
  <c r="S28" i="48" s="1"/>
  <c r="H330" i="40"/>
  <c r="H336" i="33"/>
  <c r="H333" i="31"/>
  <c r="H335" i="16"/>
  <c r="H320" i="16"/>
  <c r="H313" i="32"/>
  <c r="H338" i="32" s="1"/>
  <c r="H337" i="18"/>
  <c r="H324" i="18"/>
  <c r="H335" i="18"/>
  <c r="H333" i="40"/>
  <c r="H326" i="10"/>
  <c r="H324" i="10"/>
  <c r="H337" i="35"/>
  <c r="H326" i="17"/>
  <c r="H331" i="33"/>
  <c r="H326" i="26"/>
  <c r="H324" i="41"/>
  <c r="H337" i="22"/>
  <c r="H326" i="39"/>
  <c r="H337" i="39"/>
  <c r="H337" i="32"/>
  <c r="H362" i="29"/>
  <c r="H312" i="29"/>
  <c r="U27" i="48" s="1"/>
  <c r="U26" i="48"/>
  <c r="H337" i="28"/>
  <c r="C360" i="19"/>
  <c r="C335" i="19"/>
  <c r="H356" i="29"/>
  <c r="H306" i="29"/>
  <c r="O27" i="48" s="1"/>
  <c r="H356" i="30"/>
  <c r="H306" i="30"/>
  <c r="O28" i="48" s="1"/>
  <c r="H355" i="29"/>
  <c r="H305" i="29"/>
  <c r="N27" i="48" s="1"/>
  <c r="H355" i="30"/>
  <c r="H305" i="30"/>
  <c r="N28" i="48" s="1"/>
  <c r="H352" i="19"/>
  <c r="H302" i="19"/>
  <c r="H352" i="20"/>
  <c r="H302" i="20"/>
  <c r="K16" i="48" s="1"/>
  <c r="K35" i="48"/>
  <c r="H352" i="6"/>
  <c r="H302" i="6"/>
  <c r="K5" i="48" s="1"/>
  <c r="H352" i="30"/>
  <c r="H302" i="30"/>
  <c r="K28" i="48" s="1"/>
  <c r="C352" i="19"/>
  <c r="C327" i="19"/>
  <c r="H351" i="30"/>
  <c r="H301" i="30"/>
  <c r="J28" i="48" s="1"/>
  <c r="H295" i="30"/>
  <c r="D28" i="48" s="1"/>
  <c r="H345" i="30"/>
  <c r="H318" i="24"/>
  <c r="H324" i="24"/>
  <c r="H322" i="21"/>
  <c r="C338" i="21"/>
  <c r="H326" i="23"/>
  <c r="C338" i="23"/>
  <c r="H161" i="44"/>
  <c r="H326" i="38"/>
  <c r="H318" i="31"/>
  <c r="H324" i="38"/>
  <c r="C40" i="47"/>
  <c r="H363" i="41"/>
  <c r="D40" i="47" s="1"/>
  <c r="C8" i="47"/>
  <c r="H363" i="11"/>
  <c r="D8" i="47" s="1"/>
  <c r="C37" i="47"/>
  <c r="H363" i="38"/>
  <c r="D37" i="47" s="1"/>
  <c r="C32" i="47"/>
  <c r="H363" i="33"/>
  <c r="D32" i="47" s="1"/>
  <c r="H363" i="39"/>
  <c r="D38" i="47" s="1"/>
  <c r="C38" i="47"/>
  <c r="H294" i="29"/>
  <c r="C27" i="48" s="1"/>
  <c r="H344" i="29"/>
  <c r="H333" i="14"/>
  <c r="H327" i="38"/>
  <c r="H327" i="12"/>
  <c r="H324" i="33"/>
  <c r="H320" i="41"/>
  <c r="I24" i="49"/>
  <c r="I22" i="49"/>
  <c r="I10" i="49"/>
  <c r="R42" i="48" a="1"/>
  <c r="R42" i="48" s="1"/>
  <c r="R45" i="48" a="1"/>
  <c r="R45" i="48" s="1"/>
  <c r="R44" i="48" a="1"/>
  <c r="R44" i="48" s="1"/>
  <c r="I26" i="49"/>
  <c r="I9" i="49"/>
  <c r="I14" i="49"/>
  <c r="I34" i="49"/>
  <c r="I42" i="49"/>
  <c r="I31" i="49"/>
  <c r="I35" i="49"/>
  <c r="I27" i="49"/>
  <c r="I40" i="49"/>
  <c r="I8" i="49"/>
  <c r="I28" i="49"/>
  <c r="I15" i="49"/>
  <c r="I25" i="49"/>
  <c r="I21" i="49"/>
  <c r="V30" i="49"/>
  <c r="G74" i="49" s="1"/>
  <c r="G113" i="49" s="1"/>
  <c r="V18" i="49"/>
  <c r="G62" i="49" s="1"/>
  <c r="G101" i="49" s="1"/>
  <c r="V29" i="49"/>
  <c r="G73" i="49" s="1"/>
  <c r="G112" i="49" s="1"/>
  <c r="V37" i="49"/>
  <c r="G81" i="49" s="1"/>
  <c r="G120" i="49" s="1"/>
  <c r="V17" i="49"/>
  <c r="G61" i="49" s="1"/>
  <c r="G100" i="49" s="1"/>
  <c r="I36" i="49"/>
  <c r="I12" i="49"/>
  <c r="I39" i="49"/>
  <c r="I32" i="49"/>
  <c r="I11" i="49"/>
  <c r="I16" i="49"/>
  <c r="V7" i="49"/>
  <c r="G51" i="49" s="1"/>
  <c r="G90" i="49" s="1"/>
  <c r="O25" i="48"/>
  <c r="D25" i="48"/>
  <c r="N25" i="48"/>
  <c r="G25" i="48"/>
  <c r="B25" i="48"/>
  <c r="J25" i="48"/>
  <c r="E25" i="48"/>
  <c r="S25" i="48"/>
  <c r="H25" i="48"/>
  <c r="Q25" i="48"/>
  <c r="P25" i="48"/>
  <c r="M33" i="48"/>
  <c r="C33" i="48"/>
  <c r="P33" i="48"/>
  <c r="C363" i="34"/>
  <c r="N33" i="48"/>
  <c r="E33" i="48"/>
  <c r="H33" i="48"/>
  <c r="D33" i="48"/>
  <c r="O33" i="48"/>
  <c r="T33" i="48"/>
  <c r="B33" i="48"/>
  <c r="H323" i="35"/>
  <c r="H363" i="25"/>
  <c r="D18" i="47" s="1"/>
  <c r="H363" i="32"/>
  <c r="D30" i="47" s="1"/>
  <c r="AD36" i="49"/>
  <c r="AD35" i="49"/>
  <c r="AD30" i="49"/>
  <c r="AD11" i="49"/>
  <c r="AD18" i="49"/>
  <c r="AD16" i="49"/>
  <c r="AD43" i="49"/>
  <c r="AD37" i="49"/>
  <c r="AD12" i="49"/>
  <c r="AD10" i="49"/>
  <c r="AD39" i="49"/>
  <c r="AD28" i="49"/>
  <c r="AD14" i="49"/>
  <c r="AD41" i="49"/>
  <c r="AD31" i="49"/>
  <c r="AD7" i="49"/>
  <c r="AD17" i="49"/>
  <c r="AD26" i="49"/>
  <c r="AD13" i="49"/>
  <c r="AD20" i="49"/>
  <c r="AD15" i="49"/>
  <c r="AD40" i="49"/>
  <c r="AD24" i="49"/>
  <c r="AD25" i="49"/>
  <c r="AD27" i="49"/>
  <c r="AD29" i="49"/>
  <c r="AD22" i="49"/>
  <c r="AD42" i="49"/>
  <c r="AD21" i="49"/>
  <c r="AD8" i="49"/>
  <c r="AD9" i="49"/>
  <c r="AD38" i="49"/>
  <c r="AD32" i="49"/>
  <c r="C338" i="33"/>
  <c r="H296" i="19"/>
  <c r="H301" i="19"/>
  <c r="C347" i="19"/>
  <c r="C322" i="19"/>
  <c r="D363" i="19"/>
  <c r="D338" i="19"/>
  <c r="D358" i="19"/>
  <c r="D333" i="19"/>
  <c r="H294" i="19"/>
  <c r="E363" i="19"/>
  <c r="E338" i="19"/>
  <c r="C346" i="19"/>
  <c r="C321" i="19"/>
  <c r="C351" i="19"/>
  <c r="C326" i="19"/>
  <c r="H297" i="19"/>
  <c r="H299" i="19"/>
  <c r="D349" i="19"/>
  <c r="D324" i="19"/>
  <c r="H308" i="19"/>
  <c r="H288" i="19"/>
  <c r="C12" i="56" s="1"/>
  <c r="C313" i="19"/>
  <c r="C344" i="19"/>
  <c r="C319" i="19"/>
  <c r="H295" i="19"/>
  <c r="H331" i="21"/>
  <c r="H337" i="21"/>
  <c r="H333" i="16"/>
  <c r="H318" i="18"/>
  <c r="H319" i="40"/>
  <c r="H336" i="40"/>
  <c r="H321" i="40"/>
  <c r="H319" i="38"/>
  <c r="H319" i="12"/>
  <c r="H332" i="27"/>
  <c r="H321" i="27"/>
  <c r="H335" i="27"/>
  <c r="H337" i="33"/>
  <c r="H333" i="22"/>
  <c r="AR41" i="49"/>
  <c r="AR9" i="49"/>
  <c r="AR16" i="49"/>
  <c r="AR42" i="49"/>
  <c r="AR26" i="49"/>
  <c r="AR22" i="49"/>
  <c r="AR32" i="49"/>
  <c r="AR10" i="49"/>
  <c r="AR17" i="49"/>
  <c r="AR14" i="49"/>
  <c r="AR18" i="49"/>
  <c r="AR39" i="49"/>
  <c r="AR29" i="49"/>
  <c r="AR8" i="49"/>
  <c r="AR13" i="49"/>
  <c r="AR36" i="49"/>
  <c r="H311" i="20"/>
  <c r="T16" i="48" s="1"/>
  <c r="E35" i="48"/>
  <c r="G35" i="48"/>
  <c r="C35" i="48"/>
  <c r="H288" i="30"/>
  <c r="C25" i="56" s="1"/>
  <c r="C313" i="30"/>
  <c r="H306" i="20"/>
  <c r="C32" i="56"/>
  <c r="Q35" i="48"/>
  <c r="S35" i="48"/>
  <c r="O35" i="48"/>
  <c r="H301" i="29"/>
  <c r="J27" i="48" s="1"/>
  <c r="H298" i="29"/>
  <c r="G27" i="48" s="1"/>
  <c r="H299" i="29"/>
  <c r="H27" i="48" s="1"/>
  <c r="H295" i="29"/>
  <c r="H299" i="30"/>
  <c r="H28" i="48" s="1"/>
  <c r="H298" i="30"/>
  <c r="H298" i="20"/>
  <c r="H299" i="20"/>
  <c r="H304" i="20"/>
  <c r="C323" i="29"/>
  <c r="E335" i="29"/>
  <c r="D322" i="29"/>
  <c r="G332" i="29"/>
  <c r="F332" i="29"/>
  <c r="E336" i="29"/>
  <c r="D325" i="29"/>
  <c r="E325" i="29"/>
  <c r="G334" i="29"/>
  <c r="G333" i="29"/>
  <c r="G319" i="29"/>
  <c r="C330" i="29"/>
  <c r="E318" i="29"/>
  <c r="F318" i="29"/>
  <c r="H322" i="29"/>
  <c r="D328" i="29"/>
  <c r="F330" i="29"/>
  <c r="D327" i="29"/>
  <c r="G330" i="29"/>
  <c r="E334" i="29"/>
  <c r="F333" i="29"/>
  <c r="C327" i="29"/>
  <c r="C322" i="29"/>
  <c r="H325" i="29"/>
  <c r="E326" i="29"/>
  <c r="D319" i="29"/>
  <c r="C337" i="29"/>
  <c r="H332" i="29"/>
  <c r="F337" i="29"/>
  <c r="G326" i="29"/>
  <c r="F328" i="29"/>
  <c r="E328" i="29"/>
  <c r="H334" i="29"/>
  <c r="F323" i="29"/>
  <c r="F336" i="29"/>
  <c r="G323" i="29"/>
  <c r="C334" i="29"/>
  <c r="C329" i="29"/>
  <c r="C324" i="29"/>
  <c r="E331" i="29"/>
  <c r="F325" i="29"/>
  <c r="F324" i="29"/>
  <c r="F327" i="29"/>
  <c r="C325" i="29"/>
  <c r="F334" i="29"/>
  <c r="D331" i="29"/>
  <c r="F319" i="29"/>
  <c r="C332" i="29"/>
  <c r="D323" i="29"/>
  <c r="E329" i="29"/>
  <c r="G320" i="29"/>
  <c r="E320" i="29"/>
  <c r="F331" i="29"/>
  <c r="F326" i="29"/>
  <c r="C318" i="29"/>
  <c r="G338" i="29"/>
  <c r="G328" i="29"/>
  <c r="E323" i="29"/>
  <c r="C328" i="29"/>
  <c r="E324" i="29"/>
  <c r="G327" i="29"/>
  <c r="C319" i="29"/>
  <c r="F321" i="29"/>
  <c r="F322" i="29"/>
  <c r="E319" i="29"/>
  <c r="G329" i="29"/>
  <c r="C326" i="29"/>
  <c r="G318" i="29"/>
  <c r="D324" i="29"/>
  <c r="D330" i="29"/>
  <c r="D337" i="29"/>
  <c r="F320" i="29"/>
  <c r="G321" i="29"/>
  <c r="F329" i="29"/>
  <c r="D332" i="29"/>
  <c r="E322" i="29"/>
  <c r="D334" i="29"/>
  <c r="G331" i="29"/>
  <c r="F335" i="29"/>
  <c r="C333" i="29"/>
  <c r="G335" i="29"/>
  <c r="H327" i="29"/>
  <c r="C331" i="29"/>
  <c r="G337" i="29"/>
  <c r="G336" i="29"/>
  <c r="H329" i="29"/>
  <c r="F338" i="29"/>
  <c r="G325" i="29"/>
  <c r="G322" i="29"/>
  <c r="D318" i="29"/>
  <c r="E332" i="29"/>
  <c r="G324" i="29"/>
  <c r="D326" i="29"/>
  <c r="D329" i="29"/>
  <c r="E330" i="29"/>
  <c r="E337" i="29"/>
  <c r="C343" i="29"/>
  <c r="E327" i="29"/>
  <c r="D333" i="29"/>
  <c r="H328" i="29"/>
  <c r="D336" i="29"/>
  <c r="D335" i="29"/>
  <c r="E321" i="29"/>
  <c r="D321" i="29"/>
  <c r="E333" i="29"/>
  <c r="C321" i="29"/>
  <c r="C335" i="29"/>
  <c r="C336" i="29"/>
  <c r="E338" i="29"/>
  <c r="D320" i="29"/>
  <c r="C320" i="29"/>
  <c r="D338" i="29"/>
  <c r="H308" i="29"/>
  <c r="Q27" i="48" s="1"/>
  <c r="H311" i="29"/>
  <c r="T27" i="48" s="1"/>
  <c r="H308" i="30"/>
  <c r="H301" i="20"/>
  <c r="H294" i="20"/>
  <c r="C16" i="48" s="1"/>
  <c r="H293" i="20"/>
  <c r="B16" i="48" s="1"/>
  <c r="G331" i="20"/>
  <c r="E331" i="20"/>
  <c r="H328" i="20"/>
  <c r="C323" i="20"/>
  <c r="G337" i="20"/>
  <c r="C329" i="20"/>
  <c r="F337" i="20"/>
  <c r="G334" i="20"/>
  <c r="C321" i="20"/>
  <c r="C327" i="20"/>
  <c r="D327" i="20"/>
  <c r="C318" i="20"/>
  <c r="F322" i="20"/>
  <c r="C333" i="20"/>
  <c r="D325" i="20"/>
  <c r="E330" i="20"/>
  <c r="G325" i="20"/>
  <c r="G322" i="20"/>
  <c r="D328" i="20"/>
  <c r="C328" i="20"/>
  <c r="E327" i="20"/>
  <c r="E334" i="20"/>
  <c r="G326" i="20"/>
  <c r="C343" i="20"/>
  <c r="G335" i="20"/>
  <c r="C320" i="20"/>
  <c r="D330" i="20"/>
  <c r="E335" i="20"/>
  <c r="D332" i="20"/>
  <c r="E318" i="20"/>
  <c r="E328" i="20"/>
  <c r="F327" i="20"/>
  <c r="C335" i="20"/>
  <c r="C325" i="20"/>
  <c r="C322" i="20"/>
  <c r="G324" i="20"/>
  <c r="C330" i="20"/>
  <c r="E329" i="20"/>
  <c r="F325" i="20"/>
  <c r="F328" i="20"/>
  <c r="C319" i="20"/>
  <c r="F326" i="20"/>
  <c r="D322" i="20"/>
  <c r="D326" i="20"/>
  <c r="D319" i="20"/>
  <c r="D329" i="20"/>
  <c r="D323" i="20"/>
  <c r="E320" i="20"/>
  <c r="D321" i="20"/>
  <c r="E324" i="20"/>
  <c r="E322" i="20"/>
  <c r="F338" i="20"/>
  <c r="E338" i="20"/>
  <c r="E321" i="20"/>
  <c r="D335" i="20"/>
  <c r="G338" i="20"/>
  <c r="F331" i="20"/>
  <c r="F329" i="20"/>
  <c r="D334" i="20"/>
  <c r="G330" i="20"/>
  <c r="F323" i="20"/>
  <c r="C332" i="20"/>
  <c r="E337" i="20"/>
  <c r="G321" i="20"/>
  <c r="F319" i="20"/>
  <c r="G319" i="20"/>
  <c r="F318" i="20"/>
  <c r="E332" i="20"/>
  <c r="G327" i="20"/>
  <c r="G336" i="20"/>
  <c r="G323" i="20"/>
  <c r="C337" i="20"/>
  <c r="F330" i="20"/>
  <c r="G328" i="20"/>
  <c r="C324" i="20"/>
  <c r="G333" i="20"/>
  <c r="G332" i="20"/>
  <c r="E325" i="20"/>
  <c r="G318" i="20"/>
  <c r="C334" i="20"/>
  <c r="F324" i="20"/>
  <c r="F335" i="20"/>
  <c r="H325" i="20"/>
  <c r="H334" i="20"/>
  <c r="F333" i="20"/>
  <c r="F332" i="20"/>
  <c r="E326" i="20"/>
  <c r="C336" i="20"/>
  <c r="C331" i="20"/>
  <c r="G329" i="20"/>
  <c r="F336" i="20"/>
  <c r="C326" i="20"/>
  <c r="D318" i="20"/>
  <c r="F334" i="20"/>
  <c r="F320" i="20"/>
  <c r="G320" i="20"/>
  <c r="H332" i="20"/>
  <c r="D320" i="20"/>
  <c r="D331" i="20"/>
  <c r="D324" i="20"/>
  <c r="D336" i="20"/>
  <c r="E319" i="20"/>
  <c r="E323" i="20"/>
  <c r="D337" i="20"/>
  <c r="E336" i="20"/>
  <c r="D338" i="20"/>
  <c r="F321" i="20"/>
  <c r="D333" i="20"/>
  <c r="E333" i="20"/>
  <c r="U35" i="48"/>
  <c r="H294" i="30"/>
  <c r="H312" i="30"/>
  <c r="H305" i="20"/>
  <c r="N16" i="48" s="1"/>
  <c r="H295" i="20"/>
  <c r="D16" i="48" s="1"/>
  <c r="H296" i="20"/>
  <c r="E16" i="48" s="1"/>
  <c r="D35" i="48"/>
  <c r="N35" i="48"/>
  <c r="J35" i="48"/>
  <c r="H293" i="30"/>
  <c r="E337" i="30"/>
  <c r="H325" i="30"/>
  <c r="G321" i="30"/>
  <c r="C318" i="30"/>
  <c r="D333" i="30"/>
  <c r="C325" i="30"/>
  <c r="F323" i="30"/>
  <c r="D326" i="30"/>
  <c r="G333" i="30"/>
  <c r="C332" i="30"/>
  <c r="H334" i="30"/>
  <c r="C343" i="30"/>
  <c r="F335" i="30"/>
  <c r="D320" i="30"/>
  <c r="D338" i="30"/>
  <c r="D334" i="30"/>
  <c r="E322" i="30"/>
  <c r="C319" i="30"/>
  <c r="G338" i="30"/>
  <c r="D329" i="30"/>
  <c r="F322" i="30"/>
  <c r="G320" i="30"/>
  <c r="D318" i="30"/>
  <c r="C331" i="30"/>
  <c r="F329" i="30"/>
  <c r="D332" i="30"/>
  <c r="G335" i="30"/>
  <c r="G332" i="30"/>
  <c r="C324" i="30"/>
  <c r="E331" i="30"/>
  <c r="G337" i="30"/>
  <c r="C336" i="30"/>
  <c r="H329" i="30"/>
  <c r="E326" i="30"/>
  <c r="G319" i="30"/>
  <c r="F338" i="30"/>
  <c r="E334" i="30"/>
  <c r="F328" i="30"/>
  <c r="G326" i="30"/>
  <c r="H328" i="30"/>
  <c r="G331" i="30"/>
  <c r="C330" i="30"/>
  <c r="C333" i="30"/>
  <c r="D337" i="30"/>
  <c r="D328" i="30"/>
  <c r="C335" i="30"/>
  <c r="F333" i="30"/>
  <c r="D321" i="30"/>
  <c r="G336" i="30"/>
  <c r="E330" i="30"/>
  <c r="G325" i="30"/>
  <c r="G322" i="30"/>
  <c r="E325" i="30"/>
  <c r="C329" i="30"/>
  <c r="F327" i="30"/>
  <c r="D324" i="30"/>
  <c r="E338" i="30"/>
  <c r="D322" i="30"/>
  <c r="F332" i="30"/>
  <c r="G330" i="30"/>
  <c r="E333" i="30"/>
  <c r="C337" i="30"/>
  <c r="C334" i="30"/>
  <c r="E319" i="30"/>
  <c r="D327" i="30"/>
  <c r="C323" i="30"/>
  <c r="F319" i="30"/>
  <c r="D335" i="30"/>
  <c r="F326" i="30"/>
  <c r="G324" i="30"/>
  <c r="D323" i="30"/>
  <c r="E323" i="30"/>
  <c r="E336" i="30"/>
  <c r="G329" i="30"/>
  <c r="C328" i="30"/>
  <c r="D330" i="30"/>
  <c r="F334" i="30"/>
  <c r="F331" i="30"/>
  <c r="E335" i="30"/>
  <c r="E324" i="30"/>
  <c r="F320" i="30"/>
  <c r="C320" i="30"/>
  <c r="D331" i="30"/>
  <c r="G323" i="30"/>
  <c r="C322" i="30"/>
  <c r="D336" i="30"/>
  <c r="E332" i="30"/>
  <c r="C327" i="30"/>
  <c r="F325" i="30"/>
  <c r="E327" i="30"/>
  <c r="F330" i="30"/>
  <c r="G328" i="30"/>
  <c r="H332" i="30"/>
  <c r="E320" i="30"/>
  <c r="F337" i="30"/>
  <c r="C321" i="30"/>
  <c r="G318" i="30"/>
  <c r="E318" i="30"/>
  <c r="E328" i="30"/>
  <c r="F324" i="30"/>
  <c r="F321" i="30"/>
  <c r="E321" i="30"/>
  <c r="G327" i="30"/>
  <c r="C326" i="30"/>
  <c r="E329" i="30"/>
  <c r="F336" i="30"/>
  <c r="G334" i="30"/>
  <c r="H322" i="30"/>
  <c r="D325" i="30"/>
  <c r="F318" i="30"/>
  <c r="D319" i="30"/>
  <c r="B35" i="48"/>
  <c r="H35" i="48"/>
  <c r="H296" i="29"/>
  <c r="E27" i="48" s="1"/>
  <c r="H310" i="29"/>
  <c r="S27" i="48" s="1"/>
  <c r="H296" i="30"/>
  <c r="C313" i="29"/>
  <c r="C363" i="29" s="1"/>
  <c r="H288" i="29"/>
  <c r="C24" i="56" s="1"/>
  <c r="H293" i="29"/>
  <c r="B27" i="48" s="1"/>
  <c r="H297" i="20"/>
  <c r="F16" i="48" s="1"/>
  <c r="H308" i="20"/>
  <c r="Q16" i="48" s="1"/>
  <c r="C313" i="20"/>
  <c r="C363" i="20" s="1"/>
  <c r="H288" i="20"/>
  <c r="C13" i="56" s="1"/>
  <c r="H312" i="20"/>
  <c r="U16" i="48" s="1"/>
  <c r="T35" i="48"/>
  <c r="F35" i="48"/>
  <c r="AR12" i="49"/>
  <c r="AR11" i="49"/>
  <c r="AR30" i="49"/>
  <c r="AR34" i="49"/>
  <c r="AR15" i="49"/>
  <c r="AR43" i="49"/>
  <c r="AR21" i="49"/>
  <c r="AR40" i="49"/>
  <c r="AR25" i="49"/>
  <c r="AR31" i="49"/>
  <c r="AR28" i="49"/>
  <c r="AR27" i="49"/>
  <c r="AR24" i="49"/>
  <c r="AR20" i="49"/>
  <c r="AR38" i="49"/>
  <c r="AR37" i="49"/>
  <c r="AR35" i="49"/>
  <c r="Q43" i="49"/>
  <c r="H318" i="34"/>
  <c r="H336" i="23"/>
  <c r="H337" i="16"/>
  <c r="H327" i="18"/>
  <c r="H326" i="40"/>
  <c r="H330" i="35"/>
  <c r="H318" i="35"/>
  <c r="H336" i="35"/>
  <c r="H336" i="38"/>
  <c r="H320" i="38"/>
  <c r="H318" i="27"/>
  <c r="H326" i="27"/>
  <c r="H329" i="33"/>
  <c r="H336" i="32"/>
  <c r="H299" i="6"/>
  <c r="H5" i="48" s="1"/>
  <c r="H310" i="6"/>
  <c r="S5" i="48" s="1"/>
  <c r="H335" i="41"/>
  <c r="S40" i="48"/>
  <c r="M20" i="48"/>
  <c r="H329" i="22"/>
  <c r="M38" i="48"/>
  <c r="H329" i="39"/>
  <c r="G38" i="48"/>
  <c r="H323" i="39"/>
  <c r="D363" i="39"/>
  <c r="D338" i="39"/>
  <c r="H293" i="6"/>
  <c r="C313" i="6"/>
  <c r="C363" i="6" s="1"/>
  <c r="H288" i="6"/>
  <c r="C2" i="56" s="1"/>
  <c r="H298" i="6"/>
  <c r="H311" i="6"/>
  <c r="T5" i="48" s="1"/>
  <c r="H313" i="41"/>
  <c r="T20" i="48"/>
  <c r="H336" i="22"/>
  <c r="J20" i="48"/>
  <c r="H326" i="22"/>
  <c r="H305" i="6"/>
  <c r="H301" i="6"/>
  <c r="H319" i="24"/>
  <c r="H320" i="24"/>
  <c r="C338" i="24"/>
  <c r="H319" i="21"/>
  <c r="H321" i="34"/>
  <c r="H330" i="23"/>
  <c r="H337" i="23"/>
  <c r="H318" i="23"/>
  <c r="H319" i="16"/>
  <c r="H326" i="16"/>
  <c r="H318" i="16"/>
  <c r="H324" i="40"/>
  <c r="H335" i="40"/>
  <c r="H323" i="11"/>
  <c r="H331" i="35"/>
  <c r="H326" i="35"/>
  <c r="H323" i="38"/>
  <c r="H321" i="38"/>
  <c r="H331" i="38"/>
  <c r="H337" i="12"/>
  <c r="H323" i="12"/>
  <c r="H320" i="27"/>
  <c r="H323" i="27"/>
  <c r="H318" i="33"/>
  <c r="H335" i="33"/>
  <c r="H318" i="41"/>
  <c r="H319" i="41"/>
  <c r="H318" i="22"/>
  <c r="H330" i="22"/>
  <c r="H320" i="39"/>
  <c r="H318" i="39"/>
  <c r="H324" i="39"/>
  <c r="H321" i="39"/>
  <c r="H336" i="39"/>
  <c r="H333" i="32"/>
  <c r="H326" i="32"/>
  <c r="H324" i="32"/>
  <c r="H329" i="32"/>
  <c r="H319" i="22"/>
  <c r="C20" i="48"/>
  <c r="H335" i="22"/>
  <c r="S20" i="48"/>
  <c r="H295" i="6"/>
  <c r="N40" i="48"/>
  <c r="H330" i="41"/>
  <c r="H323" i="22"/>
  <c r="G20" i="48"/>
  <c r="H296" i="6"/>
  <c r="H312" i="6"/>
  <c r="H294" i="6"/>
  <c r="H313" i="39"/>
  <c r="H324" i="22"/>
  <c r="H20" i="48"/>
  <c r="E336" i="6"/>
  <c r="E338" i="6"/>
  <c r="E331" i="6"/>
  <c r="C336" i="6"/>
  <c r="C331" i="6"/>
  <c r="F338" i="6"/>
  <c r="D336" i="6"/>
  <c r="F328" i="6"/>
  <c r="D335" i="6"/>
  <c r="D324" i="6"/>
  <c r="G321" i="6"/>
  <c r="G320" i="6"/>
  <c r="E320" i="6"/>
  <c r="H334" i="6"/>
  <c r="C326" i="6"/>
  <c r="D333" i="6"/>
  <c r="G335" i="6"/>
  <c r="D322" i="6"/>
  <c r="F332" i="6"/>
  <c r="F335" i="6"/>
  <c r="C323" i="6"/>
  <c r="F322" i="6"/>
  <c r="D318" i="6"/>
  <c r="C322" i="6"/>
  <c r="G325" i="6"/>
  <c r="F324" i="6"/>
  <c r="D329" i="6"/>
  <c r="G338" i="6"/>
  <c r="G329" i="6"/>
  <c r="G322" i="6"/>
  <c r="E330" i="6"/>
  <c r="C337" i="6"/>
  <c r="C330" i="6"/>
  <c r="D321" i="6"/>
  <c r="G337" i="6"/>
  <c r="F318" i="6"/>
  <c r="D327" i="6"/>
  <c r="C324" i="6"/>
  <c r="E319" i="6"/>
  <c r="C334" i="6"/>
  <c r="G331" i="6"/>
  <c r="F330" i="6"/>
  <c r="G319" i="6"/>
  <c r="F325" i="6"/>
  <c r="F320" i="6"/>
  <c r="E325" i="6"/>
  <c r="E332" i="6"/>
  <c r="C329" i="6"/>
  <c r="F334" i="6"/>
  <c r="G332" i="6"/>
  <c r="E337" i="6"/>
  <c r="E323" i="6"/>
  <c r="E321" i="6"/>
  <c r="D323" i="6"/>
  <c r="D326" i="6"/>
  <c r="D330" i="6"/>
  <c r="D337" i="6"/>
  <c r="D331" i="6"/>
  <c r="E322" i="6"/>
  <c r="E327" i="6"/>
  <c r="C343" i="6"/>
  <c r="F326" i="6"/>
  <c r="C318" i="6"/>
  <c r="E333" i="6"/>
  <c r="G327" i="6"/>
  <c r="C333" i="6"/>
  <c r="D334" i="6"/>
  <c r="E328" i="6"/>
  <c r="G324" i="6"/>
  <c r="F321" i="6"/>
  <c r="E318" i="6"/>
  <c r="E324" i="6"/>
  <c r="F329" i="6"/>
  <c r="F331" i="6"/>
  <c r="F336" i="6"/>
  <c r="E326" i="6"/>
  <c r="C328" i="6"/>
  <c r="C325" i="6"/>
  <c r="C335" i="6"/>
  <c r="G334" i="6"/>
  <c r="H322" i="6"/>
  <c r="C319" i="6"/>
  <c r="D325" i="6"/>
  <c r="F327" i="6"/>
  <c r="C320" i="6"/>
  <c r="G326" i="6"/>
  <c r="E334" i="6"/>
  <c r="H332" i="6"/>
  <c r="G336" i="6"/>
  <c r="G333" i="6"/>
  <c r="G328" i="6"/>
  <c r="F323" i="6"/>
  <c r="H328" i="6"/>
  <c r="E329" i="6"/>
  <c r="D332" i="6"/>
  <c r="C327" i="6"/>
  <c r="E335" i="6"/>
  <c r="G330" i="6"/>
  <c r="G323" i="6"/>
  <c r="D328" i="6"/>
  <c r="C332" i="6"/>
  <c r="G318" i="6"/>
  <c r="F337" i="6"/>
  <c r="C321" i="6"/>
  <c r="F333" i="6"/>
  <c r="D320" i="6"/>
  <c r="D319" i="6"/>
  <c r="F319" i="6"/>
  <c r="D338" i="6"/>
  <c r="H329" i="6"/>
  <c r="H336" i="41"/>
  <c r="T40" i="48"/>
  <c r="H326" i="41"/>
  <c r="J40" i="48"/>
  <c r="E338" i="41"/>
  <c r="E363" i="41"/>
  <c r="H308" i="6"/>
  <c r="H306" i="6"/>
  <c r="O5" i="48" s="1"/>
  <c r="H320" i="22"/>
  <c r="H331" i="22"/>
  <c r="H331" i="39"/>
  <c r="H322" i="39"/>
  <c r="H330" i="39"/>
  <c r="H319" i="39"/>
  <c r="H335" i="32"/>
  <c r="H327" i="32"/>
  <c r="H330" i="32"/>
  <c r="H318" i="32"/>
  <c r="H320" i="32"/>
  <c r="H331" i="32"/>
  <c r="H313" i="33"/>
  <c r="C338" i="9"/>
  <c r="C363" i="9"/>
  <c r="H322" i="33"/>
  <c r="F32" i="48"/>
  <c r="H335" i="12"/>
  <c r="H333" i="33"/>
  <c r="H320" i="33"/>
  <c r="H319" i="33"/>
  <c r="H337" i="26"/>
  <c r="H318" i="26"/>
  <c r="H320" i="26"/>
  <c r="D23" i="48"/>
  <c r="H336" i="26"/>
  <c r="T23" i="48"/>
  <c r="H320" i="9"/>
  <c r="J320" i="9" s="1"/>
  <c r="D6" i="48"/>
  <c r="H326" i="33"/>
  <c r="J32" i="48"/>
  <c r="H321" i="35"/>
  <c r="H331" i="27"/>
  <c r="H330" i="33"/>
  <c r="H321" i="33"/>
  <c r="N9" i="48"/>
  <c r="H330" i="12"/>
  <c r="C363" i="12"/>
  <c r="C338" i="12"/>
  <c r="J9" i="48"/>
  <c r="H326" i="12"/>
  <c r="T9" i="48"/>
  <c r="H336" i="12"/>
  <c r="H324" i="12"/>
  <c r="H9" i="48"/>
  <c r="H333" i="12"/>
  <c r="H331" i="12"/>
  <c r="D9" i="48"/>
  <c r="H320" i="12"/>
  <c r="H337" i="38"/>
  <c r="H313" i="38"/>
  <c r="H330" i="38"/>
  <c r="H335" i="38"/>
  <c r="H333" i="38"/>
  <c r="H329" i="38"/>
  <c r="H319" i="17"/>
  <c r="C13" i="48"/>
  <c r="B13" i="48"/>
  <c r="H318" i="17"/>
  <c r="Q13" i="48"/>
  <c r="H333" i="17"/>
  <c r="H335" i="17"/>
  <c r="S13" i="48"/>
  <c r="H320" i="17"/>
  <c r="D13" i="48"/>
  <c r="G13" i="48"/>
  <c r="H323" i="17"/>
  <c r="E13" i="48"/>
  <c r="H321" i="17"/>
  <c r="O13" i="48"/>
  <c r="H331" i="17"/>
  <c r="H322" i="17"/>
  <c r="F13" i="48"/>
  <c r="H324" i="16"/>
  <c r="H333" i="35"/>
  <c r="H319" i="35"/>
  <c r="H335" i="35"/>
  <c r="H331" i="23"/>
  <c r="H335" i="11"/>
  <c r="S8" i="48"/>
  <c r="H319" i="11"/>
  <c r="C8" i="48"/>
  <c r="H319" i="23"/>
  <c r="C22" i="48"/>
  <c r="H331" i="11"/>
  <c r="O8" i="48"/>
  <c r="J10" i="48"/>
  <c r="H326" i="14"/>
  <c r="C363" i="11"/>
  <c r="C338" i="11"/>
  <c r="C14" i="48"/>
  <c r="H319" i="18"/>
  <c r="H329" i="18"/>
  <c r="H320" i="40"/>
  <c r="H318" i="40"/>
  <c r="H323" i="40"/>
  <c r="H331" i="40"/>
  <c r="H319" i="14"/>
  <c r="H318" i="14"/>
  <c r="H318" i="10"/>
  <c r="H330" i="10"/>
  <c r="H337" i="11"/>
  <c r="H321" i="11"/>
  <c r="H320" i="11"/>
  <c r="C338" i="14"/>
  <c r="C363" i="14"/>
  <c r="H313" i="11"/>
  <c r="H324" i="23"/>
  <c r="H323" i="18"/>
  <c r="H330" i="18"/>
  <c r="H322" i="40"/>
  <c r="H321" i="10"/>
  <c r="H330" i="11"/>
  <c r="H333" i="11"/>
  <c r="H318" i="11"/>
  <c r="H326" i="11"/>
  <c r="H313" i="25"/>
  <c r="I20" i="49"/>
  <c r="H333" i="24"/>
  <c r="H323" i="24"/>
  <c r="H320" i="21"/>
  <c r="H324" i="21"/>
  <c r="H333" i="21"/>
  <c r="H336" i="21"/>
  <c r="H323" i="21"/>
  <c r="H318" i="21"/>
  <c r="H335" i="21"/>
  <c r="H321" i="25"/>
  <c r="H330" i="25"/>
  <c r="H333" i="25"/>
  <c r="H324" i="25"/>
  <c r="C338" i="25"/>
  <c r="H331" i="34"/>
  <c r="H329" i="34"/>
  <c r="H324" i="34"/>
  <c r="H330" i="34"/>
  <c r="H324" i="31"/>
  <c r="H326" i="31"/>
  <c r="H321" i="31"/>
  <c r="H322" i="24"/>
  <c r="H330" i="24"/>
  <c r="H326" i="24"/>
  <c r="H326" i="21"/>
  <c r="H321" i="21"/>
  <c r="H319" i="25"/>
  <c r="H323" i="25"/>
  <c r="H329" i="25"/>
  <c r="H331" i="25"/>
  <c r="H320" i="25"/>
  <c r="H326" i="25"/>
  <c r="H336" i="25"/>
  <c r="H322" i="25"/>
  <c r="C338" i="34"/>
  <c r="H319" i="34"/>
  <c r="H320" i="34"/>
  <c r="H332" i="34"/>
  <c r="H336" i="34"/>
  <c r="H320" i="31"/>
  <c r="H323" i="31"/>
  <c r="C338" i="31"/>
  <c r="H329" i="31"/>
  <c r="H325" i="9" l="1"/>
  <c r="J325" i="9" s="1"/>
  <c r="E6" i="48"/>
  <c r="H319" i="9"/>
  <c r="J319" i="9" s="1"/>
  <c r="H318" i="9"/>
  <c r="J318" i="9" s="1"/>
  <c r="J294" i="9"/>
  <c r="J296" i="9"/>
  <c r="H337" i="14"/>
  <c r="G6" i="48"/>
  <c r="J298" i="9"/>
  <c r="H337" i="9"/>
  <c r="J337" i="9" s="1"/>
  <c r="H337" i="24"/>
  <c r="H324" i="9"/>
  <c r="J324" i="9" s="1"/>
  <c r="H6" i="48"/>
  <c r="U6" i="48"/>
  <c r="H332" i="9"/>
  <c r="J332" i="9" s="1"/>
  <c r="J293" i="9"/>
  <c r="J302" i="9"/>
  <c r="H327" i="9"/>
  <c r="J327" i="9" s="1"/>
  <c r="J307" i="9"/>
  <c r="Q6" i="48"/>
  <c r="J308" i="9"/>
  <c r="J6" i="48"/>
  <c r="J301" i="9"/>
  <c r="T6" i="48"/>
  <c r="J311" i="9"/>
  <c r="H336" i="10"/>
  <c r="H319" i="28"/>
  <c r="H326" i="9"/>
  <c r="J326" i="9" s="1"/>
  <c r="H324" i="17"/>
  <c r="K26" i="48"/>
  <c r="H327" i="28"/>
  <c r="H327" i="35"/>
  <c r="H318" i="28"/>
  <c r="D14" i="48"/>
  <c r="H320" i="18"/>
  <c r="T26" i="48"/>
  <c r="H336" i="28"/>
  <c r="M39" i="48"/>
  <c r="H329" i="40"/>
  <c r="H321" i="16"/>
  <c r="C6" i="47"/>
  <c r="C3" i="56"/>
  <c r="H313" i="18"/>
  <c r="V14" i="48" s="1"/>
  <c r="C11" i="56"/>
  <c r="H363" i="16"/>
  <c r="D12" i="47" s="1"/>
  <c r="C9" i="56"/>
  <c r="C7" i="47"/>
  <c r="C4" i="56"/>
  <c r="H324" i="35"/>
  <c r="H363" i="24"/>
  <c r="D24" i="47" s="1"/>
  <c r="H319" i="31"/>
  <c r="H363" i="21"/>
  <c r="D19" i="47" s="1"/>
  <c r="T25" i="48"/>
  <c r="C19" i="47"/>
  <c r="H363" i="35"/>
  <c r="D34" i="47" s="1"/>
  <c r="H336" i="24"/>
  <c r="H313" i="21"/>
  <c r="V19" i="48" s="1"/>
  <c r="H324" i="14"/>
  <c r="C31" i="56"/>
  <c r="H313" i="40"/>
  <c r="V39" i="48" s="1"/>
  <c r="L42" i="48" a="1"/>
  <c r="L42" i="48" s="1"/>
  <c r="C12" i="47"/>
  <c r="H322" i="35"/>
  <c r="H337" i="31"/>
  <c r="H328" i="17"/>
  <c r="L44" i="48" a="1"/>
  <c r="L44" i="48" s="1"/>
  <c r="H319" i="27"/>
  <c r="H338" i="27"/>
  <c r="H330" i="31"/>
  <c r="C14" i="47"/>
  <c r="H363" i="18"/>
  <c r="D14" i="47" s="1"/>
  <c r="L45" i="48" a="1"/>
  <c r="L45" i="48" s="1"/>
  <c r="H330" i="17"/>
  <c r="H321" i="24"/>
  <c r="T13" i="48"/>
  <c r="H363" i="28"/>
  <c r="D26" i="47" s="1"/>
  <c r="B26" i="47" s="1"/>
  <c r="C34" i="47"/>
  <c r="H333" i="10"/>
  <c r="H331" i="16"/>
  <c r="C9" i="47"/>
  <c r="H320" i="35"/>
  <c r="S22" i="48"/>
  <c r="H321" i="23"/>
  <c r="C24" i="47"/>
  <c r="H313" i="24"/>
  <c r="V24" i="48" s="1"/>
  <c r="H331" i="24"/>
  <c r="H336" i="9"/>
  <c r="J336" i="9" s="1"/>
  <c r="H335" i="31"/>
  <c r="H323" i="16"/>
  <c r="H319" i="37"/>
  <c r="H313" i="12"/>
  <c r="H338" i="12" s="1"/>
  <c r="C22" i="56"/>
  <c r="C23" i="56"/>
  <c r="H331" i="14"/>
  <c r="H331" i="10"/>
  <c r="H363" i="12"/>
  <c r="D9" i="47" s="1"/>
  <c r="B9" i="47" s="1"/>
  <c r="H363" i="27"/>
  <c r="D25" i="47" s="1"/>
  <c r="C25" i="47"/>
  <c r="C338" i="35"/>
  <c r="J33" i="48"/>
  <c r="H363" i="14"/>
  <c r="D10" i="47" s="1"/>
  <c r="H313" i="28"/>
  <c r="V26" i="48" s="1"/>
  <c r="H333" i="18"/>
  <c r="C10" i="47"/>
  <c r="H333" i="23"/>
  <c r="H319" i="10"/>
  <c r="H313" i="14"/>
  <c r="H338" i="14" s="1"/>
  <c r="H335" i="10"/>
  <c r="H321" i="14"/>
  <c r="H323" i="34"/>
  <c r="H333" i="9"/>
  <c r="J333" i="9" s="1"/>
  <c r="H318" i="25"/>
  <c r="H363" i="26"/>
  <c r="D23" i="47" s="1"/>
  <c r="B23" i="47" s="1"/>
  <c r="H363" i="34"/>
  <c r="D33" i="47" s="1"/>
  <c r="H313" i="17"/>
  <c r="V13" i="48" s="1"/>
  <c r="H363" i="17"/>
  <c r="D13" i="47" s="1"/>
  <c r="H313" i="34"/>
  <c r="V33" i="48" s="1"/>
  <c r="H363" i="31"/>
  <c r="D29" i="47" s="1"/>
  <c r="H313" i="23"/>
  <c r="V22" i="48" s="1"/>
  <c r="H363" i="9"/>
  <c r="D6" i="47" s="1"/>
  <c r="H313" i="9"/>
  <c r="H318" i="37"/>
  <c r="C33" i="47"/>
  <c r="C21" i="56"/>
  <c r="H313" i="26"/>
  <c r="H338" i="26" s="1"/>
  <c r="H363" i="23"/>
  <c r="D22" i="47" s="1"/>
  <c r="H318" i="12"/>
  <c r="C22" i="47"/>
  <c r="H363" i="40"/>
  <c r="D39" i="47" s="1"/>
  <c r="H363" i="10"/>
  <c r="D7" i="47" s="1"/>
  <c r="H313" i="31"/>
  <c r="V29" i="48" s="1"/>
  <c r="C39" i="47"/>
  <c r="H320" i="14"/>
  <c r="H313" i="10"/>
  <c r="V7" i="48" s="1"/>
  <c r="C13" i="47"/>
  <c r="H331" i="9"/>
  <c r="J331" i="9" s="1"/>
  <c r="O6" i="48"/>
  <c r="H320" i="10"/>
  <c r="D7" i="48"/>
  <c r="H333" i="34"/>
  <c r="C29" i="47"/>
  <c r="C36" i="47"/>
  <c r="H330" i="14"/>
  <c r="C338" i="17"/>
  <c r="S18" i="48"/>
  <c r="H335" i="25"/>
  <c r="H313" i="16"/>
  <c r="H325" i="6"/>
  <c r="G22" i="48"/>
  <c r="H323" i="23"/>
  <c r="K10" i="48"/>
  <c r="H327" i="14"/>
  <c r="Q36" i="48"/>
  <c r="H333" i="37"/>
  <c r="O36" i="48"/>
  <c r="H331" i="37"/>
  <c r="H363" i="37"/>
  <c r="D36" i="47" s="1"/>
  <c r="H313" i="37"/>
  <c r="H36" i="48"/>
  <c r="H324" i="37"/>
  <c r="H330" i="37"/>
  <c r="N36" i="48"/>
  <c r="H320" i="30"/>
  <c r="H335" i="20"/>
  <c r="H331" i="29"/>
  <c r="H337" i="29"/>
  <c r="P43" i="48"/>
  <c r="H335" i="19"/>
  <c r="H327" i="6"/>
  <c r="H327" i="30"/>
  <c r="V20" i="48"/>
  <c r="V30" i="48"/>
  <c r="B20" i="47"/>
  <c r="H335" i="30"/>
  <c r="H336" i="30"/>
  <c r="H336" i="20"/>
  <c r="H330" i="30"/>
  <c r="H331" i="30"/>
  <c r="H326" i="30"/>
  <c r="H327" i="20"/>
  <c r="H330" i="29"/>
  <c r="H321" i="20"/>
  <c r="K15" i="48"/>
  <c r="H327" i="19"/>
  <c r="H319" i="29"/>
  <c r="H320" i="20"/>
  <c r="H324" i="30"/>
  <c r="C338" i="6"/>
  <c r="C5" i="47"/>
  <c r="H363" i="6"/>
  <c r="D5" i="47" s="1"/>
  <c r="C27" i="47"/>
  <c r="H363" i="29"/>
  <c r="D27" i="47" s="1"/>
  <c r="C35" i="47"/>
  <c r="D35" i="47"/>
  <c r="C28" i="47"/>
  <c r="H363" i="30"/>
  <c r="D28" i="47" s="1"/>
  <c r="H363" i="19"/>
  <c r="D15" i="47" s="1"/>
  <c r="C15" i="47"/>
  <c r="H323" i="29"/>
  <c r="C16" i="47"/>
  <c r="H363" i="20"/>
  <c r="D16" i="47" s="1"/>
  <c r="P45" i="48" a="1"/>
  <c r="P45" i="48" s="1"/>
  <c r="P42" i="48" a="1"/>
  <c r="P42" i="48" s="1"/>
  <c r="P44" i="48" a="1"/>
  <c r="P44" i="48" s="1"/>
  <c r="V43" i="49"/>
  <c r="I17" i="49"/>
  <c r="I37" i="49"/>
  <c r="I29" i="49"/>
  <c r="I18" i="49"/>
  <c r="I30" i="49"/>
  <c r="I7" i="49"/>
  <c r="B18" i="47"/>
  <c r="B37" i="47"/>
  <c r="B40" i="47"/>
  <c r="B8" i="47"/>
  <c r="B32" i="47"/>
  <c r="B38" i="47"/>
  <c r="B30" i="47"/>
  <c r="C363" i="19"/>
  <c r="C338" i="19"/>
  <c r="Q15" i="48"/>
  <c r="H333" i="19"/>
  <c r="H15" i="48"/>
  <c r="H324" i="19"/>
  <c r="F15" i="48"/>
  <c r="H322" i="19"/>
  <c r="E15" i="48"/>
  <c r="H321" i="19"/>
  <c r="D15" i="48"/>
  <c r="H320" i="19"/>
  <c r="H313" i="19"/>
  <c r="C15" i="48"/>
  <c r="H319" i="19"/>
  <c r="J15" i="48"/>
  <c r="H326" i="19"/>
  <c r="H336" i="6"/>
  <c r="H322" i="20"/>
  <c r="H337" i="20"/>
  <c r="H318" i="20"/>
  <c r="H313" i="20"/>
  <c r="H313" i="29"/>
  <c r="C28" i="48"/>
  <c r="H319" i="30"/>
  <c r="J16" i="48"/>
  <c r="H326" i="20"/>
  <c r="Q28" i="48"/>
  <c r="H333" i="30"/>
  <c r="M16" i="48"/>
  <c r="H329" i="20"/>
  <c r="H16" i="48"/>
  <c r="H324" i="20"/>
  <c r="G28" i="48"/>
  <c r="H323" i="30"/>
  <c r="D27" i="48"/>
  <c r="H320" i="29"/>
  <c r="O16" i="48"/>
  <c r="H331" i="20"/>
  <c r="C363" i="30"/>
  <c r="C338" i="30"/>
  <c r="H321" i="30"/>
  <c r="E28" i="48"/>
  <c r="B28" i="48"/>
  <c r="H318" i="30"/>
  <c r="U28" i="48"/>
  <c r="H337" i="30"/>
  <c r="G16" i="48"/>
  <c r="H323" i="20"/>
  <c r="H313" i="30"/>
  <c r="H321" i="29"/>
  <c r="H333" i="29"/>
  <c r="H331" i="6"/>
  <c r="H335" i="6"/>
  <c r="H324" i="6"/>
  <c r="H319" i="20"/>
  <c r="H330" i="20"/>
  <c r="C338" i="20"/>
  <c r="H333" i="20"/>
  <c r="C338" i="29"/>
  <c r="H336" i="29"/>
  <c r="H335" i="29"/>
  <c r="H326" i="29"/>
  <c r="H324" i="29"/>
  <c r="H318" i="29"/>
  <c r="Q5" i="48"/>
  <c r="H333" i="6"/>
  <c r="H338" i="39"/>
  <c r="V38" i="48"/>
  <c r="C5" i="48"/>
  <c r="H319" i="6"/>
  <c r="J5" i="48"/>
  <c r="H326" i="6"/>
  <c r="G5" i="48"/>
  <c r="H323" i="6"/>
  <c r="B5" i="48"/>
  <c r="H318" i="6"/>
  <c r="U5" i="48"/>
  <c r="H337" i="6"/>
  <c r="E5" i="48"/>
  <c r="H321" i="6"/>
  <c r="D5" i="48"/>
  <c r="H320" i="6"/>
  <c r="N5" i="48"/>
  <c r="H330" i="6"/>
  <c r="H338" i="41"/>
  <c r="V40" i="48"/>
  <c r="H313" i="6"/>
  <c r="H338" i="33"/>
  <c r="V32" i="48"/>
  <c r="V37" i="48"/>
  <c r="H338" i="38"/>
  <c r="V34" i="48"/>
  <c r="H338" i="35"/>
  <c r="H338" i="11"/>
  <c r="V8" i="48"/>
  <c r="V18" i="48"/>
  <c r="H338" i="25"/>
  <c r="H338" i="9" l="1"/>
  <c r="J338" i="9" s="1"/>
  <c r="J313" i="9"/>
  <c r="W33" i="49"/>
  <c r="W23" i="49"/>
  <c r="H338" i="24"/>
  <c r="H338" i="28"/>
  <c r="H338" i="18"/>
  <c r="B6" i="47"/>
  <c r="H338" i="21"/>
  <c r="B24" i="47"/>
  <c r="B19" i="47"/>
  <c r="B12" i="47"/>
  <c r="B29" i="47"/>
  <c r="B34" i="47"/>
  <c r="B7" i="47"/>
  <c r="H338" i="40"/>
  <c r="V9" i="48"/>
  <c r="B14" i="47"/>
  <c r="V10" i="48"/>
  <c r="V6" i="48"/>
  <c r="B33" i="47"/>
  <c r="B13" i="47"/>
  <c r="B10" i="47"/>
  <c r="H338" i="23"/>
  <c r="B25" i="47"/>
  <c r="H338" i="17"/>
  <c r="H338" i="34"/>
  <c r="H338" i="10"/>
  <c r="B22" i="47"/>
  <c r="B39" i="47"/>
  <c r="V23" i="48"/>
  <c r="H338" i="31"/>
  <c r="B36" i="47"/>
  <c r="H338" i="16"/>
  <c r="V12" i="48"/>
  <c r="H338" i="37"/>
  <c r="V36" i="48"/>
  <c r="W19" i="49"/>
  <c r="U42" i="48" a="1"/>
  <c r="U42" i="48" s="1"/>
  <c r="U45" i="48" a="1"/>
  <c r="U45" i="48" s="1"/>
  <c r="U44" i="48" a="1"/>
  <c r="U44" i="48" s="1"/>
  <c r="W17" i="49"/>
  <c r="W39" i="49"/>
  <c r="W34" i="49"/>
  <c r="W21" i="49"/>
  <c r="W9" i="49"/>
  <c r="W43" i="49"/>
  <c r="W16" i="49"/>
  <c r="W7" i="49"/>
  <c r="W8" i="49"/>
  <c r="W35" i="49"/>
  <c r="W18" i="49"/>
  <c r="W41" i="49"/>
  <c r="W30" i="49"/>
  <c r="W28" i="49"/>
  <c r="W20" i="49"/>
  <c r="W37" i="49"/>
  <c r="W12" i="49"/>
  <c r="W22" i="49"/>
  <c r="W14" i="49"/>
  <c r="W31" i="49"/>
  <c r="W13" i="49"/>
  <c r="W26" i="49"/>
  <c r="W32" i="49"/>
  <c r="W38" i="49"/>
  <c r="W29" i="49"/>
  <c r="W24" i="49"/>
  <c r="W40" i="49"/>
  <c r="W10" i="49"/>
  <c r="W25" i="49"/>
  <c r="W42" i="49"/>
  <c r="W27" i="49"/>
  <c r="W11" i="49"/>
  <c r="W36" i="49"/>
  <c r="W15" i="49"/>
  <c r="B5" i="47"/>
  <c r="B35" i="47"/>
  <c r="B16" i="47"/>
  <c r="B15" i="47"/>
  <c r="B28" i="47"/>
  <c r="B27" i="47"/>
  <c r="V15" i="48"/>
  <c r="H338" i="19"/>
  <c r="V28" i="48"/>
  <c r="H338" i="30"/>
  <c r="V35" i="48"/>
  <c r="V27" i="48"/>
  <c r="H338" i="29"/>
  <c r="V16" i="48"/>
  <c r="H338" i="20"/>
  <c r="U43" i="48"/>
  <c r="H338" i="6"/>
  <c r="V5" i="48"/>
  <c r="G295" i="15" l="1"/>
  <c r="G345" i="15" s="1"/>
  <c r="E304" i="15"/>
  <c r="E354" i="15" s="1"/>
  <c r="D300" i="15"/>
  <c r="D350" i="15" s="1"/>
  <c r="D309" i="15"/>
  <c r="D359" i="15" s="1"/>
  <c r="G311" i="15"/>
  <c r="G361" i="15" s="1"/>
  <c r="F311" i="15"/>
  <c r="F361" i="15" s="1"/>
  <c r="D303" i="15"/>
  <c r="D353" i="15" s="1"/>
  <c r="F305" i="15"/>
  <c r="F355" i="15" s="1"/>
  <c r="E303" i="15"/>
  <c r="E353" i="15" s="1"/>
  <c r="E310" i="15"/>
  <c r="E360" i="15" s="1"/>
  <c r="G302" i="15"/>
  <c r="G352" i="15" s="1"/>
  <c r="G303" i="15"/>
  <c r="G353" i="15" s="1"/>
  <c r="G351" i="15"/>
  <c r="G310" i="15"/>
  <c r="G360" i="15" s="1"/>
  <c r="D305" i="15"/>
  <c r="D355" i="15" s="1"/>
  <c r="E305" i="15"/>
  <c r="E355" i="15" s="1"/>
  <c r="F303" i="15"/>
  <c r="F353" i="15" s="1"/>
  <c r="F310" i="15"/>
  <c r="F360" i="15" s="1"/>
  <c r="F302" i="15"/>
  <c r="F352" i="15" s="1"/>
  <c r="F351" i="15"/>
  <c r="F295" i="15"/>
  <c r="F345" i="15" s="1"/>
  <c r="G294" i="15"/>
  <c r="G344" i="15" s="1"/>
  <c r="G307" i="15"/>
  <c r="G357" i="15" s="1"/>
  <c r="G299" i="15"/>
  <c r="G349" i="15" s="1"/>
  <c r="G297" i="15"/>
  <c r="G347" i="15" s="1"/>
  <c r="G305" i="15"/>
  <c r="G355" i="15" s="1"/>
  <c r="G309" i="15"/>
  <c r="G359" i="15" s="1"/>
  <c r="E307" i="15"/>
  <c r="E357" i="15" s="1"/>
  <c r="F304" i="15"/>
  <c r="F354" i="15" s="1"/>
  <c r="E312" i="15"/>
  <c r="E362" i="15" s="1"/>
  <c r="G312" i="15"/>
  <c r="G362" i="15" s="1"/>
  <c r="G300" i="15"/>
  <c r="G350" i="15" s="1"/>
  <c r="D307" i="15"/>
  <c r="D357" i="15" s="1"/>
  <c r="D312" i="15"/>
  <c r="D362" i="15" s="1"/>
  <c r="E309" i="15"/>
  <c r="E359" i="15" s="1"/>
  <c r="G296" i="15"/>
  <c r="G346" i="15" s="1"/>
  <c r="G304" i="15"/>
  <c r="G354" i="15" s="1"/>
  <c r="E300" i="15"/>
  <c r="E350" i="15" s="1"/>
  <c r="F309" i="15"/>
  <c r="F359" i="15" s="1"/>
  <c r="G298" i="15"/>
  <c r="G348" i="15" s="1"/>
  <c r="G308" i="15"/>
  <c r="G358" i="15" s="1"/>
  <c r="F307" i="15"/>
  <c r="F357" i="15" s="1"/>
  <c r="F312" i="15"/>
  <c r="F362" i="15" s="1"/>
  <c r="C309" i="15"/>
  <c r="C359" i="15" s="1"/>
  <c r="C297" i="15"/>
  <c r="C347" i="15" s="1"/>
  <c r="C300" i="15"/>
  <c r="C350" i="15" s="1"/>
  <c r="H260" i="15"/>
  <c r="C285" i="15"/>
  <c r="C191" i="46" s="1"/>
  <c r="C71" i="46" s="1"/>
  <c r="H255" i="15"/>
  <c r="C280" i="15"/>
  <c r="H245" i="15"/>
  <c r="F278" i="15"/>
  <c r="F184" i="46" s="1"/>
  <c r="F64" i="46" s="1"/>
  <c r="H249" i="15"/>
  <c r="C274" i="15"/>
  <c r="C180" i="46" s="1"/>
  <c r="C60" i="46" s="1"/>
  <c r="D263" i="15"/>
  <c r="AF13" i="49" s="1"/>
  <c r="AF43" i="49" s="1"/>
  <c r="E275" i="15"/>
  <c r="C284" i="15"/>
  <c r="C190" i="46" s="1"/>
  <c r="C70" i="46" s="1"/>
  <c r="C46" i="46" s="1"/>
  <c r="H259" i="15"/>
  <c r="H243" i="15"/>
  <c r="H250" i="15"/>
  <c r="C275" i="15"/>
  <c r="H254" i="15"/>
  <c r="H244" i="15"/>
  <c r="C269" i="15"/>
  <c r="C175" i="46" s="1"/>
  <c r="C55" i="46" s="1"/>
  <c r="H257" i="15"/>
  <c r="C282" i="15"/>
  <c r="C188" i="46" s="1"/>
  <c r="C68" i="46" s="1"/>
  <c r="H261" i="15"/>
  <c r="H262" i="15"/>
  <c r="C287" i="15"/>
  <c r="E263" i="15"/>
  <c r="G263" i="15"/>
  <c r="AI13" i="49" s="1"/>
  <c r="F57" i="49" s="1"/>
  <c r="G270" i="15"/>
  <c r="C270" i="15"/>
  <c r="C176" i="46" s="1"/>
  <c r="C56" i="46" s="1"/>
  <c r="D284" i="15"/>
  <c r="G285" i="15"/>
  <c r="AH13" i="49"/>
  <c r="G272" i="15"/>
  <c r="E268" i="15"/>
  <c r="G271" i="15"/>
  <c r="G286" i="15"/>
  <c r="C271" i="15"/>
  <c r="G277" i="15"/>
  <c r="E280" i="15"/>
  <c r="F285" i="15"/>
  <c r="E272" i="15"/>
  <c r="E178" i="46" s="1"/>
  <c r="E58" i="46" s="1"/>
  <c r="G280" i="15"/>
  <c r="F279" i="15"/>
  <c r="E284" i="15"/>
  <c r="F284" i="15"/>
  <c r="F268" i="15"/>
  <c r="F263" i="15"/>
  <c r="F275" i="15"/>
  <c r="F181" i="46" s="1"/>
  <c r="F61" i="46" s="1"/>
  <c r="C263" i="15"/>
  <c r="AE13" i="49" s="1"/>
  <c r="C272" i="15"/>
  <c r="C178" i="46" s="1"/>
  <c r="C58" i="46" s="1"/>
  <c r="H247" i="15"/>
  <c r="H253" i="15"/>
  <c r="C278" i="15"/>
  <c r="C184" i="46" s="1"/>
  <c r="C64" i="46" s="1"/>
  <c r="H256" i="15"/>
  <c r="H251" i="15"/>
  <c r="C276" i="15"/>
  <c r="C182" i="46" s="1"/>
  <c r="C62" i="46" s="1"/>
  <c r="H252" i="15"/>
  <c r="C277" i="15"/>
  <c r="H248" i="15"/>
  <c r="C273" i="15"/>
  <c r="C179" i="46" s="1"/>
  <c r="C59" i="46" s="1"/>
  <c r="H258" i="15"/>
  <c r="G278" i="15"/>
  <c r="G268" i="15"/>
  <c r="G174" i="46" s="1"/>
  <c r="G54" i="46" s="1"/>
  <c r="D270" i="15"/>
  <c r="D176" i="46" s="1"/>
  <c r="D56" i="46" s="1"/>
  <c r="C268" i="15"/>
  <c r="C174" i="46" s="1"/>
  <c r="D274" i="15"/>
  <c r="E279" i="15"/>
  <c r="D271" i="15"/>
  <c r="D275" i="15"/>
  <c r="D281" i="15"/>
  <c r="F286" i="15"/>
  <c r="D278" i="15"/>
  <c r="D285" i="15"/>
  <c r="E277" i="15"/>
  <c r="E183" i="46" s="1"/>
  <c r="E63" i="46" s="1"/>
  <c r="E281" i="15"/>
  <c r="E270" i="15"/>
  <c r="F269" i="15"/>
  <c r="F175" i="46" s="1"/>
  <c r="F55" i="46" s="1"/>
  <c r="F280" i="15"/>
  <c r="D277" i="15"/>
  <c r="E278" i="15"/>
  <c r="E285" i="15"/>
  <c r="AG13" i="49"/>
  <c r="D57" i="49" s="1"/>
  <c r="D96" i="49" s="1"/>
  <c r="C283" i="15"/>
  <c r="C189" i="46" s="1"/>
  <c r="C69" i="46" s="1"/>
  <c r="C286" i="15"/>
  <c r="C281" i="15"/>
  <c r="C279" i="15"/>
  <c r="D272" i="15"/>
  <c r="D297" i="15" s="1"/>
  <c r="D347" i="15" s="1"/>
  <c r="G276" i="15"/>
  <c r="F274" i="15"/>
  <c r="F180" i="46" s="1"/>
  <c r="F60" i="46" s="1"/>
  <c r="D280" i="15"/>
  <c r="E276" i="15"/>
  <c r="F277" i="15"/>
  <c r="F276" i="15"/>
  <c r="G281" i="15"/>
  <c r="G187" i="46" s="1"/>
  <c r="G67" i="46" s="1"/>
  <c r="G43" i="46" s="1"/>
  <c r="D276" i="15"/>
  <c r="F270" i="15"/>
  <c r="G269" i="15"/>
  <c r="E274" i="15"/>
  <c r="G282" i="15"/>
  <c r="G274" i="15"/>
  <c r="D286" i="15"/>
  <c r="F281" i="15"/>
  <c r="G284" i="15"/>
  <c r="E282" i="15"/>
  <c r="D283" i="15"/>
  <c r="E271" i="15"/>
  <c r="D273" i="15"/>
  <c r="E287" i="15"/>
  <c r="G287" i="15"/>
  <c r="G275" i="15"/>
  <c r="E286" i="15"/>
  <c r="D282" i="15"/>
  <c r="D268" i="15"/>
  <c r="D174" i="46" s="1"/>
  <c r="D54" i="46" s="1"/>
  <c r="D287" i="15"/>
  <c r="E273" i="15"/>
  <c r="E283" i="15"/>
  <c r="G279" i="15"/>
  <c r="D279" i="15"/>
  <c r="F271" i="15"/>
  <c r="G273" i="15"/>
  <c r="G283" i="15"/>
  <c r="F282" i="15"/>
  <c r="F273" i="15"/>
  <c r="F272" i="15"/>
  <c r="F178" i="46" s="1"/>
  <c r="F58" i="46" s="1"/>
  <c r="F283" i="15"/>
  <c r="E269" i="15"/>
  <c r="D269" i="15"/>
  <c r="H246" i="15"/>
  <c r="F287" i="15"/>
  <c r="C299" i="15" l="1"/>
  <c r="C349" i="15" s="1"/>
  <c r="D214" i="44"/>
  <c r="D238" i="44" s="1"/>
  <c r="D286" i="44" s="1"/>
  <c r="D175" i="46"/>
  <c r="D55" i="46" s="1"/>
  <c r="D31" i="46" s="1"/>
  <c r="E214" i="44"/>
  <c r="E238" i="44" s="1"/>
  <c r="E286" i="44" s="1"/>
  <c r="E175" i="46"/>
  <c r="E55" i="46" s="1"/>
  <c r="E31" i="46" s="1"/>
  <c r="F228" i="44"/>
  <c r="F252" i="44" s="1"/>
  <c r="F300" i="44" s="1"/>
  <c r="F189" i="46"/>
  <c r="F69" i="46" s="1"/>
  <c r="F45" i="46" s="1"/>
  <c r="F218" i="44"/>
  <c r="F242" i="44" s="1"/>
  <c r="F290" i="44" s="1"/>
  <c r="F179" i="46"/>
  <c r="F59" i="46" s="1"/>
  <c r="F35" i="46" s="1"/>
  <c r="G228" i="44"/>
  <c r="G189" i="46"/>
  <c r="G69" i="46" s="1"/>
  <c r="F216" i="44"/>
  <c r="F240" i="44" s="1"/>
  <c r="F288" i="44" s="1"/>
  <c r="F177" i="46"/>
  <c r="F57" i="46" s="1"/>
  <c r="G224" i="44"/>
  <c r="G185" i="46"/>
  <c r="G65" i="46" s="1"/>
  <c r="E218" i="44"/>
  <c r="E242" i="44" s="1"/>
  <c r="E290" i="44" s="1"/>
  <c r="E179" i="46"/>
  <c r="E59" i="46" s="1"/>
  <c r="E231" i="44"/>
  <c r="E255" i="44" s="1"/>
  <c r="E303" i="44" s="1"/>
  <c r="E192" i="46"/>
  <c r="E72" i="46" s="1"/>
  <c r="G232" i="44"/>
  <c r="G193" i="46"/>
  <c r="G73" i="46" s="1"/>
  <c r="D218" i="44"/>
  <c r="D242" i="44" s="1"/>
  <c r="D290" i="44" s="1"/>
  <c r="D179" i="46"/>
  <c r="D228" i="44"/>
  <c r="D252" i="44" s="1"/>
  <c r="D300" i="44" s="1"/>
  <c r="D189" i="46"/>
  <c r="G229" i="44"/>
  <c r="G253" i="44" s="1"/>
  <c r="G301" i="44" s="1"/>
  <c r="G190" i="46"/>
  <c r="G70" i="46" s="1"/>
  <c r="G46" i="46" s="1"/>
  <c r="D231" i="44"/>
  <c r="D255" i="44" s="1"/>
  <c r="D303" i="44" s="1"/>
  <c r="D192" i="46"/>
  <c r="D72" i="46" s="1"/>
  <c r="G227" i="44"/>
  <c r="G251" i="44" s="1"/>
  <c r="G299" i="44" s="1"/>
  <c r="G188" i="46"/>
  <c r="G68" i="46" s="1"/>
  <c r="G44" i="46" s="1"/>
  <c r="G214" i="44"/>
  <c r="G238" i="44" s="1"/>
  <c r="G286" i="44" s="1"/>
  <c r="G175" i="46"/>
  <c r="G55" i="46" s="1"/>
  <c r="D221" i="44"/>
  <c r="D245" i="44" s="1"/>
  <c r="D293" i="44" s="1"/>
  <c r="D182" i="46"/>
  <c r="D62" i="46" s="1"/>
  <c r="F221" i="44"/>
  <c r="F245" i="44" s="1"/>
  <c r="F293" i="44" s="1"/>
  <c r="F182" i="46"/>
  <c r="F62" i="46" s="1"/>
  <c r="E221" i="44"/>
  <c r="E245" i="44" s="1"/>
  <c r="E293" i="44" s="1"/>
  <c r="E182" i="46"/>
  <c r="E62" i="46" s="1"/>
  <c r="D217" i="44"/>
  <c r="D241" i="44" s="1"/>
  <c r="D289" i="44" s="1"/>
  <c r="D178" i="46"/>
  <c r="D58" i="46" s="1"/>
  <c r="C226" i="44"/>
  <c r="C187" i="46"/>
  <c r="C67" i="46" s="1"/>
  <c r="E230" i="44"/>
  <c r="E191" i="46"/>
  <c r="E71" i="46" s="1"/>
  <c r="D222" i="44"/>
  <c r="D246" i="44" s="1"/>
  <c r="D294" i="44" s="1"/>
  <c r="D183" i="46"/>
  <c r="D63" i="46" s="1"/>
  <c r="E226" i="44"/>
  <c r="E250" i="44" s="1"/>
  <c r="E298" i="44" s="1"/>
  <c r="E187" i="46"/>
  <c r="D230" i="44"/>
  <c r="D254" i="44" s="1"/>
  <c r="D302" i="44" s="1"/>
  <c r="D191" i="46"/>
  <c r="D71" i="46" s="1"/>
  <c r="F231" i="44"/>
  <c r="F255" i="44" s="1"/>
  <c r="F303" i="44" s="1"/>
  <c r="F192" i="46"/>
  <c r="F72" i="46" s="1"/>
  <c r="D220" i="44"/>
  <c r="D244" i="44" s="1"/>
  <c r="D292" i="44" s="1"/>
  <c r="D181" i="46"/>
  <c r="D61" i="46" s="1"/>
  <c r="D37" i="46" s="1"/>
  <c r="E224" i="44"/>
  <c r="E185" i="46"/>
  <c r="E65" i="46" s="1"/>
  <c r="F229" i="44"/>
  <c r="F190" i="46"/>
  <c r="F70" i="46" s="1"/>
  <c r="F224" i="44"/>
  <c r="F185" i="46"/>
  <c r="F65" i="46" s="1"/>
  <c r="E225" i="44"/>
  <c r="E186" i="46"/>
  <c r="E66" i="46" s="1"/>
  <c r="C216" i="44"/>
  <c r="C177" i="46"/>
  <c r="C57" i="46" s="1"/>
  <c r="G216" i="44"/>
  <c r="G240" i="44" s="1"/>
  <c r="G288" i="44" s="1"/>
  <c r="G177" i="46"/>
  <c r="G57" i="46" s="1"/>
  <c r="G33" i="46" s="1"/>
  <c r="G217" i="44"/>
  <c r="G178" i="46"/>
  <c r="G58" i="46" s="1"/>
  <c r="D229" i="44"/>
  <c r="D253" i="44" s="1"/>
  <c r="D301" i="44" s="1"/>
  <c r="D190" i="46"/>
  <c r="D70" i="46" s="1"/>
  <c r="D46" i="46" s="1"/>
  <c r="G215" i="44"/>
  <c r="G176" i="46"/>
  <c r="G56" i="46" s="1"/>
  <c r="E220" i="44"/>
  <c r="E181" i="46"/>
  <c r="E61" i="46" s="1"/>
  <c r="F232" i="44"/>
  <c r="F193" i="46"/>
  <c r="F73" i="46" s="1"/>
  <c r="F227" i="44"/>
  <c r="F188" i="46"/>
  <c r="F68" i="46" s="1"/>
  <c r="G218" i="44"/>
  <c r="G179" i="46"/>
  <c r="G59" i="46" s="1"/>
  <c r="D224" i="44"/>
  <c r="D248" i="44" s="1"/>
  <c r="D296" i="44" s="1"/>
  <c r="D185" i="46"/>
  <c r="D65" i="46" s="1"/>
  <c r="E228" i="44"/>
  <c r="E252" i="44" s="1"/>
  <c r="E300" i="44" s="1"/>
  <c r="E189" i="46"/>
  <c r="E69" i="46" s="1"/>
  <c r="D232" i="44"/>
  <c r="D256" i="44" s="1"/>
  <c r="D304" i="44" s="1"/>
  <c r="D193" i="46"/>
  <c r="D73" i="46" s="1"/>
  <c r="D227" i="44"/>
  <c r="D251" i="44" s="1"/>
  <c r="D299" i="44" s="1"/>
  <c r="D188" i="46"/>
  <c r="G220" i="44"/>
  <c r="G244" i="44" s="1"/>
  <c r="G292" i="44" s="1"/>
  <c r="G181" i="46"/>
  <c r="G61" i="46" s="1"/>
  <c r="G37" i="46" s="1"/>
  <c r="E232" i="44"/>
  <c r="E256" i="44" s="1"/>
  <c r="E304" i="44" s="1"/>
  <c r="E193" i="46"/>
  <c r="E73" i="46" s="1"/>
  <c r="E216" i="44"/>
  <c r="E240" i="44" s="1"/>
  <c r="E288" i="44" s="1"/>
  <c r="E177" i="46"/>
  <c r="E57" i="46" s="1"/>
  <c r="E227" i="44"/>
  <c r="E251" i="44" s="1"/>
  <c r="E299" i="44" s="1"/>
  <c r="E188" i="46"/>
  <c r="E68" i="46" s="1"/>
  <c r="F226" i="44"/>
  <c r="F250" i="44" s="1"/>
  <c r="F298" i="44" s="1"/>
  <c r="F187" i="46"/>
  <c r="F67" i="46" s="1"/>
  <c r="G219" i="44"/>
  <c r="G180" i="46"/>
  <c r="G60" i="46" s="1"/>
  <c r="E219" i="44"/>
  <c r="E243" i="44" s="1"/>
  <c r="E291" i="44" s="1"/>
  <c r="E180" i="46"/>
  <c r="E60" i="46" s="1"/>
  <c r="F215" i="44"/>
  <c r="F239" i="44" s="1"/>
  <c r="F287" i="44" s="1"/>
  <c r="F176" i="46"/>
  <c r="F222" i="44"/>
  <c r="F246" i="44" s="1"/>
  <c r="F294" i="44" s="1"/>
  <c r="F183" i="46"/>
  <c r="D225" i="44"/>
  <c r="D249" i="44" s="1"/>
  <c r="D297" i="44" s="1"/>
  <c r="D186" i="46"/>
  <c r="D66" i="46" s="1"/>
  <c r="G221" i="44"/>
  <c r="G182" i="46"/>
  <c r="G62" i="46" s="1"/>
  <c r="C224" i="44"/>
  <c r="C185" i="46"/>
  <c r="C65" i="46" s="1"/>
  <c r="C231" i="44"/>
  <c r="C192" i="46"/>
  <c r="C72" i="46" s="1"/>
  <c r="E223" i="44"/>
  <c r="E184" i="46"/>
  <c r="E64" i="46" s="1"/>
  <c r="F225" i="44"/>
  <c r="F186" i="46"/>
  <c r="F66" i="46" s="1"/>
  <c r="E215" i="44"/>
  <c r="E239" i="44" s="1"/>
  <c r="E287" i="44" s="1"/>
  <c r="E176" i="46"/>
  <c r="E56" i="46" s="1"/>
  <c r="D223" i="44"/>
  <c r="D184" i="46"/>
  <c r="D64" i="46" s="1"/>
  <c r="D226" i="44"/>
  <c r="D250" i="44" s="1"/>
  <c r="D298" i="44" s="1"/>
  <c r="D187" i="46"/>
  <c r="D67" i="46" s="1"/>
  <c r="D216" i="44"/>
  <c r="D240" i="44" s="1"/>
  <c r="D288" i="44" s="1"/>
  <c r="D177" i="46"/>
  <c r="D57" i="46" s="1"/>
  <c r="D219" i="44"/>
  <c r="D243" i="44" s="1"/>
  <c r="D291" i="44" s="1"/>
  <c r="D180" i="46"/>
  <c r="D60" i="46" s="1"/>
  <c r="G223" i="44"/>
  <c r="G247" i="44" s="1"/>
  <c r="G295" i="44" s="1"/>
  <c r="G184" i="46"/>
  <c r="G64" i="46" s="1"/>
  <c r="G40" i="46" s="1"/>
  <c r="C222" i="44"/>
  <c r="C246" i="44" s="1"/>
  <c r="C294" i="44" s="1"/>
  <c r="C183" i="46"/>
  <c r="C63" i="46" s="1"/>
  <c r="F213" i="44"/>
  <c r="F174" i="46"/>
  <c r="F54" i="46" s="1"/>
  <c r="E229" i="44"/>
  <c r="E190" i="46"/>
  <c r="E70" i="46" s="1"/>
  <c r="G225" i="44"/>
  <c r="G186" i="46"/>
  <c r="G66" i="46" s="1"/>
  <c r="F230" i="44"/>
  <c r="F191" i="46"/>
  <c r="F71" i="46" s="1"/>
  <c r="G222" i="44"/>
  <c r="G183" i="46"/>
  <c r="G63" i="46" s="1"/>
  <c r="G231" i="44"/>
  <c r="G192" i="46"/>
  <c r="G72" i="46" s="1"/>
  <c r="E213" i="44"/>
  <c r="E237" i="44" s="1"/>
  <c r="E285" i="44" s="1"/>
  <c r="E174" i="46"/>
  <c r="E54" i="46" s="1"/>
  <c r="G230" i="44"/>
  <c r="G191" i="46"/>
  <c r="G71" i="46" s="1"/>
  <c r="C232" i="44"/>
  <c r="C256" i="44" s="1"/>
  <c r="C304" i="44" s="1"/>
  <c r="C193" i="46"/>
  <c r="C73" i="46" s="1"/>
  <c r="C220" i="44"/>
  <c r="C181" i="46"/>
  <c r="C61" i="46" s="1"/>
  <c r="C225" i="44"/>
  <c r="C186" i="46"/>
  <c r="C66" i="46" s="1"/>
  <c r="F297" i="15"/>
  <c r="F347" i="15" s="1"/>
  <c r="F217" i="44"/>
  <c r="F241" i="44" s="1"/>
  <c r="F289" i="44" s="1"/>
  <c r="D213" i="44"/>
  <c r="F299" i="15"/>
  <c r="F349" i="15" s="1"/>
  <c r="F219" i="44"/>
  <c r="F243" i="44" s="1"/>
  <c r="F291" i="44" s="1"/>
  <c r="C228" i="44"/>
  <c r="F214" i="44"/>
  <c r="F238" i="44" s="1"/>
  <c r="F286" i="44" s="1"/>
  <c r="C213" i="44"/>
  <c r="G213" i="44"/>
  <c r="C223" i="44"/>
  <c r="E34" i="46"/>
  <c r="E217" i="44"/>
  <c r="E241" i="44" s="1"/>
  <c r="E289" i="44" s="1"/>
  <c r="C227" i="44"/>
  <c r="C214" i="44"/>
  <c r="C230" i="44"/>
  <c r="C254" i="44" s="1"/>
  <c r="C302" i="44" s="1"/>
  <c r="G306" i="15"/>
  <c r="G356" i="15" s="1"/>
  <c r="G226" i="44"/>
  <c r="G250" i="44" s="1"/>
  <c r="G298" i="44" s="1"/>
  <c r="E302" i="15"/>
  <c r="E352" i="15" s="1"/>
  <c r="E222" i="44"/>
  <c r="E246" i="44" s="1"/>
  <c r="E294" i="44" s="1"/>
  <c r="D295" i="15"/>
  <c r="D345" i="15" s="1"/>
  <c r="D215" i="44"/>
  <c r="D239" i="44" s="1"/>
  <c r="D287" i="44" s="1"/>
  <c r="C218" i="44"/>
  <c r="C221" i="44"/>
  <c r="C217" i="44"/>
  <c r="F300" i="15"/>
  <c r="F350" i="15" s="1"/>
  <c r="F220" i="44"/>
  <c r="C215" i="44"/>
  <c r="C229" i="44"/>
  <c r="C253" i="44" s="1"/>
  <c r="C301" i="44" s="1"/>
  <c r="C219" i="44"/>
  <c r="F223" i="44"/>
  <c r="H263" i="15"/>
  <c r="E297" i="15"/>
  <c r="E347" i="15" s="1"/>
  <c r="F256" i="44"/>
  <c r="F304" i="44" s="1"/>
  <c r="E294" i="15"/>
  <c r="E344" i="15" s="1"/>
  <c r="F251" i="44"/>
  <c r="F299" i="44" s="1"/>
  <c r="D304" i="15"/>
  <c r="D354" i="15" s="1"/>
  <c r="F306" i="15"/>
  <c r="F356" i="15" s="1"/>
  <c r="D310" i="15"/>
  <c r="D360" i="15" s="1"/>
  <c r="G252" i="44"/>
  <c r="G300" i="44" s="1"/>
  <c r="D298" i="15"/>
  <c r="D348" i="15" s="1"/>
  <c r="D308" i="15"/>
  <c r="D358" i="15" s="1"/>
  <c r="D311" i="15"/>
  <c r="D361" i="15" s="1"/>
  <c r="D301" i="15"/>
  <c r="D351" i="15" s="1"/>
  <c r="E301" i="15"/>
  <c r="E351" i="15" s="1"/>
  <c r="F36" i="46"/>
  <c r="C306" i="15"/>
  <c r="C356" i="15" s="1"/>
  <c r="E39" i="46"/>
  <c r="D306" i="15"/>
  <c r="D356" i="15" s="1"/>
  <c r="F253" i="44"/>
  <c r="F301" i="44" s="1"/>
  <c r="C296" i="15"/>
  <c r="C346" i="15" s="1"/>
  <c r="C305" i="15"/>
  <c r="C355" i="15" s="1"/>
  <c r="C308" i="15"/>
  <c r="C358" i="15" s="1"/>
  <c r="D296" i="15"/>
  <c r="D346" i="15" s="1"/>
  <c r="D294" i="15"/>
  <c r="D344" i="15" s="1"/>
  <c r="F34" i="46"/>
  <c r="E308" i="15"/>
  <c r="E358" i="15" s="1"/>
  <c r="C304" i="15"/>
  <c r="C354" i="15" s="1"/>
  <c r="C311" i="15"/>
  <c r="C361" i="15" s="1"/>
  <c r="D32" i="46"/>
  <c r="F244" i="44"/>
  <c r="F292" i="44" s="1"/>
  <c r="F37" i="46"/>
  <c r="F293" i="15"/>
  <c r="F343" i="15" s="1"/>
  <c r="E253" i="44"/>
  <c r="E301" i="44" s="1"/>
  <c r="E298" i="15"/>
  <c r="E348" i="15" s="1"/>
  <c r="E296" i="15"/>
  <c r="E346" i="15" s="1"/>
  <c r="E293" i="15"/>
  <c r="E343" i="15" s="1"/>
  <c r="F31" i="46"/>
  <c r="F294" i="15"/>
  <c r="F344" i="15" s="1"/>
  <c r="C310" i="15"/>
  <c r="C360" i="15" s="1"/>
  <c r="F298" i="15"/>
  <c r="F348" i="15" s="1"/>
  <c r="E311" i="15"/>
  <c r="E361" i="15" s="1"/>
  <c r="E306" i="15"/>
  <c r="E356" i="15" s="1"/>
  <c r="F308" i="15"/>
  <c r="F358" i="15" s="1"/>
  <c r="F296" i="15"/>
  <c r="F346" i="15" s="1"/>
  <c r="E299" i="15"/>
  <c r="E349" i="15" s="1"/>
  <c r="E295" i="15"/>
  <c r="E345" i="15" s="1"/>
  <c r="C57" i="49"/>
  <c r="C96" i="49" s="1"/>
  <c r="C87" i="49"/>
  <c r="C126" i="49" s="1"/>
  <c r="C46" i="49"/>
  <c r="C48" i="49" s="1"/>
  <c r="G30" i="46"/>
  <c r="H281" i="15"/>
  <c r="H283" i="15"/>
  <c r="H268" i="15"/>
  <c r="C293" i="15"/>
  <c r="H273" i="15"/>
  <c r="C301" i="15"/>
  <c r="C351" i="15" s="1"/>
  <c r="H276" i="15"/>
  <c r="H272" i="15"/>
  <c r="E57" i="49"/>
  <c r="E96" i="49" s="1"/>
  <c r="AH43" i="49"/>
  <c r="H282" i="15"/>
  <c r="H269" i="15"/>
  <c r="H274" i="15"/>
  <c r="B57" i="49"/>
  <c r="B96" i="49" s="1"/>
  <c r="AE43" i="49"/>
  <c r="G237" i="44"/>
  <c r="G285" i="44" s="1"/>
  <c r="F288" i="15"/>
  <c r="F313" i="15" s="1"/>
  <c r="F363" i="15" s="1"/>
  <c r="H271" i="15"/>
  <c r="D302" i="15"/>
  <c r="D352" i="15" s="1"/>
  <c r="E288" i="15"/>
  <c r="E313" i="15" s="1"/>
  <c r="E363" i="15" s="1"/>
  <c r="D299" i="15"/>
  <c r="D349" i="15" s="1"/>
  <c r="D293" i="15"/>
  <c r="D343" i="15" s="1"/>
  <c r="C295" i="15"/>
  <c r="C345" i="15" s="1"/>
  <c r="H280" i="15"/>
  <c r="C298" i="15"/>
  <c r="C348" i="15" s="1"/>
  <c r="AI43" i="49"/>
  <c r="H277" i="15"/>
  <c r="H285" i="15"/>
  <c r="H279" i="15"/>
  <c r="H286" i="15"/>
  <c r="H275" i="15"/>
  <c r="H284" i="15"/>
  <c r="D288" i="15"/>
  <c r="D313" i="15" s="1"/>
  <c r="D363" i="15" s="1"/>
  <c r="C288" i="15"/>
  <c r="G288" i="15"/>
  <c r="G313" i="15" s="1"/>
  <c r="G363" i="15" s="1"/>
  <c r="H278" i="15"/>
  <c r="C302" i="15"/>
  <c r="C352" i="15" s="1"/>
  <c r="H270" i="15"/>
  <c r="H287" i="15"/>
  <c r="C294" i="15"/>
  <c r="C344" i="15" s="1"/>
  <c r="AJ13" i="49"/>
  <c r="AG43" i="49"/>
  <c r="F63" i="46" l="1"/>
  <c r="F39" i="46" s="1"/>
  <c r="F56" i="46"/>
  <c r="F32" i="46" s="1"/>
  <c r="D68" i="46"/>
  <c r="D44" i="46" s="1"/>
  <c r="E67" i="46"/>
  <c r="E43" i="46" s="1"/>
  <c r="D69" i="46"/>
  <c r="D45" i="46" s="1"/>
  <c r="D59" i="46"/>
  <c r="D35" i="46" s="1"/>
  <c r="E46" i="46"/>
  <c r="D36" i="46"/>
  <c r="D33" i="46"/>
  <c r="D43" i="46"/>
  <c r="E32" i="46"/>
  <c r="D42" i="46"/>
  <c r="E36" i="46"/>
  <c r="F43" i="46"/>
  <c r="E44" i="46"/>
  <c r="E33" i="46"/>
  <c r="E49" i="46"/>
  <c r="D49" i="46"/>
  <c r="E45" i="46"/>
  <c r="D41" i="46"/>
  <c r="F44" i="46"/>
  <c r="F49" i="46"/>
  <c r="F46" i="46"/>
  <c r="F48" i="46"/>
  <c r="D47" i="46"/>
  <c r="D39" i="46"/>
  <c r="D34" i="46"/>
  <c r="E38" i="46"/>
  <c r="F38" i="46"/>
  <c r="D38" i="46"/>
  <c r="G31" i="46"/>
  <c r="D48" i="46"/>
  <c r="E48" i="46"/>
  <c r="E35" i="46"/>
  <c r="F33" i="46"/>
  <c r="H220" i="44"/>
  <c r="H244" i="44" s="1"/>
  <c r="I41" i="48" s="1"/>
  <c r="H230" i="44"/>
  <c r="H302" i="44" s="1"/>
  <c r="H350" i="15"/>
  <c r="H300" i="15"/>
  <c r="I11" i="48" s="1"/>
  <c r="H223" i="44"/>
  <c r="H247" i="44" s="1"/>
  <c r="L41" i="48" s="1"/>
  <c r="H297" i="15"/>
  <c r="F11" i="48" s="1"/>
  <c r="H347" i="15"/>
  <c r="H176" i="46"/>
  <c r="H229" i="44"/>
  <c r="H301" i="44" s="1"/>
  <c r="H222" i="44"/>
  <c r="H246" i="44" s="1"/>
  <c r="K41" i="48" s="1"/>
  <c r="H217" i="44"/>
  <c r="C241" i="44"/>
  <c r="C289" i="44" s="1"/>
  <c r="H231" i="44"/>
  <c r="C255" i="44"/>
  <c r="C303" i="44" s="1"/>
  <c r="H216" i="44"/>
  <c r="C240" i="44"/>
  <c r="C288" i="44" s="1"/>
  <c r="H225" i="44"/>
  <c r="C249" i="44"/>
  <c r="C297" i="44" s="1"/>
  <c r="D46" i="49"/>
  <c r="D48" i="49" s="1"/>
  <c r="D87" i="49"/>
  <c r="D126" i="49" s="1"/>
  <c r="H192" i="46"/>
  <c r="H354" i="15"/>
  <c r="H304" i="15"/>
  <c r="M11" i="48" s="1"/>
  <c r="H360" i="15"/>
  <c r="H310" i="15"/>
  <c r="S11" i="48" s="1"/>
  <c r="H178" i="46"/>
  <c r="H187" i="46"/>
  <c r="H302" i="15"/>
  <c r="K11" i="48" s="1"/>
  <c r="H352" i="15"/>
  <c r="F194" i="46"/>
  <c r="H186" i="46"/>
  <c r="H218" i="44"/>
  <c r="C242" i="44"/>
  <c r="C290" i="44" s="1"/>
  <c r="H305" i="15"/>
  <c r="N11" i="48" s="1"/>
  <c r="H355" i="15"/>
  <c r="H346" i="15"/>
  <c r="H296" i="15"/>
  <c r="E11" i="48" s="1"/>
  <c r="B46" i="49"/>
  <c r="B87" i="49"/>
  <c r="B126" i="49" s="1"/>
  <c r="C243" i="44"/>
  <c r="C291" i="44" s="1"/>
  <c r="H219" i="44"/>
  <c r="H349" i="15"/>
  <c r="H299" i="15"/>
  <c r="H11" i="48" s="1"/>
  <c r="H175" i="46"/>
  <c r="H179" i="46"/>
  <c r="H213" i="44"/>
  <c r="C237" i="44"/>
  <c r="C233" i="44"/>
  <c r="C252" i="44"/>
  <c r="C300" i="44" s="1"/>
  <c r="H228" i="44"/>
  <c r="C250" i="44"/>
  <c r="C298" i="44" s="1"/>
  <c r="H226" i="44"/>
  <c r="G233" i="44"/>
  <c r="G257" i="44" s="1"/>
  <c r="G305" i="44" s="1"/>
  <c r="H232" i="44"/>
  <c r="H184" i="46"/>
  <c r="G74" i="46"/>
  <c r="D194" i="46"/>
  <c r="H183" i="46"/>
  <c r="C251" i="44"/>
  <c r="C299" i="44" s="1"/>
  <c r="H227" i="44"/>
  <c r="H190" i="46"/>
  <c r="H224" i="44"/>
  <c r="C248" i="44"/>
  <c r="C296" i="44" s="1"/>
  <c r="H191" i="46"/>
  <c r="F237" i="44"/>
  <c r="F285" i="44" s="1"/>
  <c r="F233" i="44"/>
  <c r="F257" i="44" s="1"/>
  <c r="F305" i="44" s="1"/>
  <c r="H177" i="46"/>
  <c r="H182" i="46"/>
  <c r="H189" i="46"/>
  <c r="H214" i="44"/>
  <c r="C238" i="44"/>
  <c r="C286" i="44" s="1"/>
  <c r="AJ43" i="49"/>
  <c r="AK23" i="49" s="1"/>
  <c r="I13" i="49"/>
  <c r="G57" i="49"/>
  <c r="G96" i="49" s="1"/>
  <c r="H345" i="15"/>
  <c r="H295" i="15"/>
  <c r="D11" i="48" s="1"/>
  <c r="C313" i="15"/>
  <c r="C363" i="15" s="1"/>
  <c r="H288" i="15"/>
  <c r="C8" i="56" s="1"/>
  <c r="C40" i="56" s="1"/>
  <c r="H181" i="46"/>
  <c r="H61" i="46"/>
  <c r="H37" i="46" s="1"/>
  <c r="H361" i="15"/>
  <c r="H311" i="15"/>
  <c r="T11" i="48" s="1"/>
  <c r="H185" i="46"/>
  <c r="E194" i="46"/>
  <c r="D233" i="44"/>
  <c r="D257" i="44" s="1"/>
  <c r="D305" i="44" s="1"/>
  <c r="D237" i="44"/>
  <c r="D285" i="44" s="1"/>
  <c r="H221" i="44"/>
  <c r="C245" i="44"/>
  <c r="C293" i="44" s="1"/>
  <c r="C194" i="46"/>
  <c r="H174" i="46"/>
  <c r="C54" i="46"/>
  <c r="F46" i="49"/>
  <c r="F48" i="49" s="1"/>
  <c r="F87" i="49"/>
  <c r="F126" i="49" s="1"/>
  <c r="H193" i="46"/>
  <c r="H215" i="44"/>
  <c r="C239" i="44"/>
  <c r="C287" i="44" s="1"/>
  <c r="H180" i="46"/>
  <c r="H294" i="15"/>
  <c r="C11" i="48" s="1"/>
  <c r="H344" i="15"/>
  <c r="H188" i="46"/>
  <c r="E46" i="49"/>
  <c r="E48" i="49" s="1"/>
  <c r="E87" i="49"/>
  <c r="E126" i="49" s="1"/>
  <c r="H351" i="15"/>
  <c r="H301" i="15"/>
  <c r="J11" i="48" s="1"/>
  <c r="H348" i="15"/>
  <c r="H298" i="15"/>
  <c r="G11" i="48" s="1"/>
  <c r="E323" i="15"/>
  <c r="D325" i="15"/>
  <c r="D331" i="15"/>
  <c r="F336" i="15"/>
  <c r="E334" i="15"/>
  <c r="F318" i="15"/>
  <c r="E322" i="15"/>
  <c r="D338" i="15"/>
  <c r="C318" i="15"/>
  <c r="C329" i="15"/>
  <c r="E327" i="15"/>
  <c r="G324" i="15"/>
  <c r="G335" i="15"/>
  <c r="G320" i="15"/>
  <c r="F338" i="15"/>
  <c r="F323" i="15"/>
  <c r="E337" i="15"/>
  <c r="D333" i="15"/>
  <c r="H332" i="15"/>
  <c r="G326" i="15"/>
  <c r="F321" i="15"/>
  <c r="G322" i="15"/>
  <c r="F328" i="15"/>
  <c r="C321" i="15"/>
  <c r="F324" i="15"/>
  <c r="F334" i="15"/>
  <c r="C330" i="15"/>
  <c r="G329" i="15"/>
  <c r="E325" i="15"/>
  <c r="C334" i="15"/>
  <c r="C337" i="15"/>
  <c r="D332" i="15"/>
  <c r="G323" i="15"/>
  <c r="D327" i="15"/>
  <c r="D319" i="15"/>
  <c r="E333" i="15"/>
  <c r="G338" i="15"/>
  <c r="D334" i="15"/>
  <c r="D321" i="15"/>
  <c r="E330" i="15"/>
  <c r="C324" i="15"/>
  <c r="C319" i="15"/>
  <c r="H337" i="15"/>
  <c r="G330" i="15"/>
  <c r="G328" i="15"/>
  <c r="G321" i="15"/>
  <c r="F322" i="15"/>
  <c r="E320" i="15"/>
  <c r="C327" i="15"/>
  <c r="D320" i="15"/>
  <c r="F332" i="15"/>
  <c r="D328" i="15"/>
  <c r="E318" i="15"/>
  <c r="E326" i="15"/>
  <c r="G318" i="15"/>
  <c r="F327" i="15"/>
  <c r="C343" i="15"/>
  <c r="E332" i="15"/>
  <c r="G336" i="15"/>
  <c r="H322" i="15"/>
  <c r="E321" i="15"/>
  <c r="D322" i="15"/>
  <c r="F329" i="15"/>
  <c r="F333" i="15"/>
  <c r="E329" i="15"/>
  <c r="F335" i="15"/>
  <c r="F319" i="15"/>
  <c r="E336" i="15"/>
  <c r="C332" i="15"/>
  <c r="G337" i="15"/>
  <c r="C336" i="15"/>
  <c r="G319" i="15"/>
  <c r="E328" i="15"/>
  <c r="D318" i="15"/>
  <c r="D336" i="15"/>
  <c r="G327" i="15"/>
  <c r="H334" i="15"/>
  <c r="F326" i="15"/>
  <c r="G333" i="15"/>
  <c r="C322" i="15"/>
  <c r="G331" i="15"/>
  <c r="D323" i="15"/>
  <c r="D324" i="15"/>
  <c r="E324" i="15"/>
  <c r="D337" i="15"/>
  <c r="E331" i="15"/>
  <c r="F331" i="15"/>
  <c r="D326" i="15"/>
  <c r="D335" i="15"/>
  <c r="D330" i="15"/>
  <c r="G325" i="15"/>
  <c r="C333" i="15"/>
  <c r="C326" i="15"/>
  <c r="C331" i="15"/>
  <c r="C320" i="15"/>
  <c r="E335" i="15"/>
  <c r="D329" i="15"/>
  <c r="F330" i="15"/>
  <c r="G332" i="15"/>
  <c r="C328" i="15"/>
  <c r="H328" i="15"/>
  <c r="E338" i="15"/>
  <c r="C325" i="15"/>
  <c r="E319" i="15"/>
  <c r="F320" i="15"/>
  <c r="C323" i="15"/>
  <c r="G334" i="15"/>
  <c r="C335" i="15"/>
  <c r="F325" i="15"/>
  <c r="F337" i="15"/>
  <c r="H293" i="15"/>
  <c r="B11" i="48" s="1"/>
  <c r="H343" i="15"/>
  <c r="H358" i="15"/>
  <c r="H308" i="15"/>
  <c r="Q11" i="48" s="1"/>
  <c r="H356" i="15"/>
  <c r="H306" i="15"/>
  <c r="O11" i="48" s="1"/>
  <c r="C32" i="46"/>
  <c r="D30" i="46"/>
  <c r="H64" i="46"/>
  <c r="H40" i="46" s="1"/>
  <c r="E233" i="44"/>
  <c r="E257" i="44" s="1"/>
  <c r="E305" i="44" s="1"/>
  <c r="G194" i="46"/>
  <c r="H253" i="44" l="1"/>
  <c r="R41" i="48" s="1"/>
  <c r="H327" i="15"/>
  <c r="H56" i="46"/>
  <c r="H32" i="46" s="1"/>
  <c r="H292" i="44"/>
  <c r="D74" i="46"/>
  <c r="H70" i="46"/>
  <c r="H46" i="46" s="1"/>
  <c r="AK33" i="49"/>
  <c r="AK13" i="49"/>
  <c r="AK19" i="49"/>
  <c r="H294" i="44"/>
  <c r="H254" i="44"/>
  <c r="S41" i="48" s="1"/>
  <c r="H325" i="15"/>
  <c r="H330" i="15"/>
  <c r="H320" i="15"/>
  <c r="H335" i="15"/>
  <c r="H329" i="15"/>
  <c r="H323" i="15"/>
  <c r="I43" i="48"/>
  <c r="I45" i="48" a="1"/>
  <c r="I45" i="48" s="1"/>
  <c r="I44" i="48" a="1"/>
  <c r="I44" i="48" s="1"/>
  <c r="I42" i="48" a="1"/>
  <c r="I42" i="48" s="1"/>
  <c r="H326" i="15"/>
  <c r="H319" i="15"/>
  <c r="H336" i="15"/>
  <c r="H295" i="44"/>
  <c r="H324" i="15"/>
  <c r="H321" i="15"/>
  <c r="C338" i="15"/>
  <c r="F43" i="48"/>
  <c r="F42" i="48" a="1"/>
  <c r="F42" i="48" s="1"/>
  <c r="F44" i="48" a="1"/>
  <c r="F44" i="48" s="1"/>
  <c r="F45" i="48" a="1"/>
  <c r="F45" i="48" s="1"/>
  <c r="G50" i="46"/>
  <c r="E50" i="46"/>
  <c r="D50" i="46"/>
  <c r="F50" i="46"/>
  <c r="H241" i="44"/>
  <c r="F41" i="48" s="1"/>
  <c r="H289" i="44"/>
  <c r="Q43" i="48"/>
  <c r="Q44" i="48" a="1"/>
  <c r="Q44" i="48" s="1"/>
  <c r="Q42" i="48" a="1"/>
  <c r="Q42" i="48" s="1"/>
  <c r="Q45" i="48" a="1"/>
  <c r="Q45" i="48" s="1"/>
  <c r="B42" i="48" a="1"/>
  <c r="B42" i="48" s="1"/>
  <c r="B43" i="48"/>
  <c r="B44" i="48" a="1"/>
  <c r="B44" i="48" s="1"/>
  <c r="B45" i="48" a="1"/>
  <c r="B45" i="48" s="1"/>
  <c r="G44" i="48" a="1"/>
  <c r="G44" i="48" s="1"/>
  <c r="G45" i="48" a="1"/>
  <c r="G45" i="48" s="1"/>
  <c r="G43" i="48"/>
  <c r="G42" i="48" a="1"/>
  <c r="G42" i="48" s="1"/>
  <c r="J42" i="48" a="1"/>
  <c r="J42" i="48" s="1"/>
  <c r="J44" i="48" a="1"/>
  <c r="J44" i="48" s="1"/>
  <c r="J45" i="48" a="1"/>
  <c r="J45" i="48" s="1"/>
  <c r="J43" i="48"/>
  <c r="C44" i="46"/>
  <c r="H68" i="46"/>
  <c r="H44" i="46" s="1"/>
  <c r="C49" i="46"/>
  <c r="H73" i="46"/>
  <c r="H49" i="46" s="1"/>
  <c r="C74" i="46"/>
  <c r="H54" i="46"/>
  <c r="H30" i="46" s="1"/>
  <c r="C30" i="46"/>
  <c r="H194" i="46"/>
  <c r="C50" i="46"/>
  <c r="H293" i="44"/>
  <c r="H245" i="44"/>
  <c r="J41" i="48" s="1"/>
  <c r="E30" i="46"/>
  <c r="E74" i="46"/>
  <c r="C41" i="46"/>
  <c r="H65" i="46"/>
  <c r="H41" i="46" s="1"/>
  <c r="H238" i="44"/>
  <c r="C41" i="48" s="1"/>
  <c r="H286" i="44"/>
  <c r="C45" i="46"/>
  <c r="H69" i="46"/>
  <c r="H45" i="46" s="1"/>
  <c r="C47" i="46"/>
  <c r="H71" i="46"/>
  <c r="H47" i="46" s="1"/>
  <c r="H248" i="44"/>
  <c r="M41" i="48" s="1"/>
  <c r="H296" i="44"/>
  <c r="H256" i="44"/>
  <c r="U41" i="48" s="1"/>
  <c r="H304" i="44"/>
  <c r="H250" i="44"/>
  <c r="O41" i="48" s="1"/>
  <c r="H298" i="44"/>
  <c r="H300" i="44"/>
  <c r="H252" i="44"/>
  <c r="Q41" i="48" s="1"/>
  <c r="H233" i="44"/>
  <c r="C257" i="44"/>
  <c r="C305" i="44" s="1"/>
  <c r="H237" i="44"/>
  <c r="B41" i="48" s="1"/>
  <c r="H285" i="44"/>
  <c r="C31" i="46"/>
  <c r="H55" i="46"/>
  <c r="H31" i="46" s="1"/>
  <c r="B48" i="49"/>
  <c r="G46" i="49"/>
  <c r="G48" i="49" s="1"/>
  <c r="N43" i="48"/>
  <c r="N42" i="48" a="1"/>
  <c r="N42" i="48" s="1"/>
  <c r="N45" i="48" a="1"/>
  <c r="N45" i="48" s="1"/>
  <c r="N44" i="48" a="1"/>
  <c r="N44" i="48" s="1"/>
  <c r="H290" i="44"/>
  <c r="H242" i="44"/>
  <c r="G41" i="48" s="1"/>
  <c r="F74" i="46"/>
  <c r="F30" i="46"/>
  <c r="K43" i="48"/>
  <c r="K45" i="48" a="1"/>
  <c r="K45" i="48" s="1"/>
  <c r="K42" i="48" a="1"/>
  <c r="K42" i="48" s="1"/>
  <c r="K44" i="48" a="1"/>
  <c r="K44" i="48" s="1"/>
  <c r="C48" i="46"/>
  <c r="H72" i="46"/>
  <c r="H48" i="46" s="1"/>
  <c r="H249" i="44"/>
  <c r="N41" i="48" s="1"/>
  <c r="H297" i="44"/>
  <c r="H288" i="44"/>
  <c r="H240" i="44"/>
  <c r="E41" i="48" s="1"/>
  <c r="H303" i="44"/>
  <c r="H255" i="44"/>
  <c r="T41" i="48" s="1"/>
  <c r="H331" i="15"/>
  <c r="O44" i="48" a="1"/>
  <c r="O44" i="48" s="1"/>
  <c r="O42" i="48" a="1"/>
  <c r="O42" i="48" s="1"/>
  <c r="O43" i="48"/>
  <c r="O45" i="48" a="1"/>
  <c r="O45" i="48" s="1"/>
  <c r="C44" i="48" a="1"/>
  <c r="C44" i="48" s="1"/>
  <c r="C43" i="48"/>
  <c r="C45" i="48" a="1"/>
  <c r="C45" i="48" s="1"/>
  <c r="C42" i="48" a="1"/>
  <c r="C42" i="48" s="1"/>
  <c r="H60" i="46"/>
  <c r="H36" i="46" s="1"/>
  <c r="C36" i="46"/>
  <c r="H239" i="44"/>
  <c r="D41" i="48" s="1"/>
  <c r="H287" i="44"/>
  <c r="T42" i="48" a="1"/>
  <c r="T42" i="48" s="1"/>
  <c r="T45" i="48" a="1"/>
  <c r="T45" i="48" s="1"/>
  <c r="T43" i="48"/>
  <c r="T44" i="48" a="1"/>
  <c r="T44" i="48" s="1"/>
  <c r="H313" i="15"/>
  <c r="C11" i="47"/>
  <c r="H363" i="15"/>
  <c r="D11" i="47" s="1"/>
  <c r="D42" i="48" a="1"/>
  <c r="D42" i="48" s="1"/>
  <c r="D43" i="48"/>
  <c r="D44" i="48" a="1"/>
  <c r="D44" i="48" s="1"/>
  <c r="D45" i="48" a="1"/>
  <c r="D45" i="48" s="1"/>
  <c r="AK42" i="49"/>
  <c r="AK40" i="49"/>
  <c r="AK24" i="49"/>
  <c r="AK34" i="49"/>
  <c r="AK26" i="49"/>
  <c r="AK31" i="49"/>
  <c r="AK27" i="49"/>
  <c r="AK15" i="49"/>
  <c r="AK29" i="49"/>
  <c r="AK12" i="49"/>
  <c r="AK11" i="49"/>
  <c r="AK35" i="49"/>
  <c r="AK43" i="49"/>
  <c r="AK39" i="49"/>
  <c r="AK32" i="49"/>
  <c r="AK16" i="49"/>
  <c r="I43" i="49"/>
  <c r="AK14" i="49"/>
  <c r="AK10" i="49"/>
  <c r="AK41" i="49"/>
  <c r="AK18" i="49"/>
  <c r="AK28" i="49"/>
  <c r="AK38" i="49"/>
  <c r="AK17" i="49"/>
  <c r="AK37" i="49"/>
  <c r="AK22" i="49"/>
  <c r="AK30" i="49"/>
  <c r="AK25" i="49"/>
  <c r="AK20" i="49"/>
  <c r="AK36" i="49"/>
  <c r="AK9" i="49"/>
  <c r="AK8" i="49"/>
  <c r="AK21" i="49"/>
  <c r="AK7" i="49"/>
  <c r="G87" i="49"/>
  <c r="G126" i="49" s="1"/>
  <c r="C38" i="46"/>
  <c r="H62" i="46"/>
  <c r="H38" i="46" s="1"/>
  <c r="H57" i="46"/>
  <c r="H33" i="46" s="1"/>
  <c r="C33" i="46"/>
  <c r="H299" i="44"/>
  <c r="H251" i="44"/>
  <c r="P41" i="48" s="1"/>
  <c r="H63" i="46"/>
  <c r="H39" i="46" s="1"/>
  <c r="C39" i="46"/>
  <c r="C263" i="44"/>
  <c r="G278" i="44"/>
  <c r="G276" i="44"/>
  <c r="G280" i="44"/>
  <c r="D264" i="44"/>
  <c r="E266" i="44"/>
  <c r="F276" i="44"/>
  <c r="G281" i="44"/>
  <c r="G268" i="44"/>
  <c r="C277" i="44"/>
  <c r="G277" i="44"/>
  <c r="G273" i="44"/>
  <c r="E277" i="44"/>
  <c r="E275" i="44"/>
  <c r="G271" i="44"/>
  <c r="G266" i="44"/>
  <c r="D274" i="44"/>
  <c r="C269" i="44"/>
  <c r="E268" i="44"/>
  <c r="C275" i="44"/>
  <c r="E263" i="44"/>
  <c r="G261" i="44"/>
  <c r="E279" i="44"/>
  <c r="E276" i="44"/>
  <c r="F272" i="44"/>
  <c r="H270" i="44"/>
  <c r="H271" i="44"/>
  <c r="C265" i="44"/>
  <c r="F273" i="44"/>
  <c r="G272" i="44"/>
  <c r="C271" i="44"/>
  <c r="C278" i="44"/>
  <c r="G262" i="44"/>
  <c r="C267" i="44"/>
  <c r="F270" i="44"/>
  <c r="C266" i="44"/>
  <c r="D269" i="44"/>
  <c r="E264" i="44"/>
  <c r="D271" i="44"/>
  <c r="D272" i="44"/>
  <c r="F261" i="44"/>
  <c r="F266" i="44"/>
  <c r="G274" i="44"/>
  <c r="D261" i="44"/>
  <c r="D276" i="44"/>
  <c r="E274" i="44"/>
  <c r="G264" i="44"/>
  <c r="D262" i="44"/>
  <c r="E270" i="44"/>
  <c r="E261" i="44"/>
  <c r="E265" i="44"/>
  <c r="F278" i="44"/>
  <c r="D275" i="44"/>
  <c r="D281" i="44"/>
  <c r="F263" i="44"/>
  <c r="G275" i="44"/>
  <c r="G265" i="44"/>
  <c r="D266" i="44"/>
  <c r="C274" i="44"/>
  <c r="E272" i="44"/>
  <c r="C272" i="44"/>
  <c r="F269" i="44"/>
  <c r="E273" i="44"/>
  <c r="E269" i="44"/>
  <c r="C268" i="44"/>
  <c r="C285" i="44"/>
  <c r="C273" i="44"/>
  <c r="C279" i="44"/>
  <c r="G279" i="44"/>
  <c r="F274" i="44"/>
  <c r="E278" i="44"/>
  <c r="F275" i="44"/>
  <c r="E267" i="44"/>
  <c r="D278" i="44"/>
  <c r="F262" i="44"/>
  <c r="E280" i="44"/>
  <c r="F268" i="44"/>
  <c r="D270" i="44"/>
  <c r="E271" i="44"/>
  <c r="D280" i="44"/>
  <c r="E281" i="44"/>
  <c r="H268" i="44"/>
  <c r="F280" i="44"/>
  <c r="F267" i="44"/>
  <c r="D268" i="44"/>
  <c r="F265" i="44"/>
  <c r="D273" i="44"/>
  <c r="D279" i="44"/>
  <c r="E262" i="44"/>
  <c r="D267" i="44"/>
  <c r="D277" i="44"/>
  <c r="D265" i="44"/>
  <c r="G269" i="44"/>
  <c r="F277" i="44"/>
  <c r="C264" i="44"/>
  <c r="C270" i="44"/>
  <c r="C261" i="44"/>
  <c r="F264" i="44"/>
  <c r="F271" i="44"/>
  <c r="C262" i="44"/>
  <c r="G267" i="44"/>
  <c r="F281" i="44"/>
  <c r="C280" i="44"/>
  <c r="C276" i="44"/>
  <c r="G270" i="44"/>
  <c r="D263" i="44"/>
  <c r="G263" i="44"/>
  <c r="F279" i="44"/>
  <c r="H59" i="46"/>
  <c r="H35" i="46" s="1"/>
  <c r="C35" i="46"/>
  <c r="H43" i="48"/>
  <c r="H45" i="48" a="1"/>
  <c r="H45" i="48" s="1"/>
  <c r="H42" i="48" a="1"/>
  <c r="H42" i="48" s="1"/>
  <c r="H44" i="48" a="1"/>
  <c r="H44" i="48" s="1"/>
  <c r="H291" i="44"/>
  <c r="H243" i="44"/>
  <c r="H41" i="48" s="1"/>
  <c r="E43" i="48"/>
  <c r="E44" i="48" a="1"/>
  <c r="E44" i="48" s="1"/>
  <c r="E42" i="48" a="1"/>
  <c r="E42" i="48" s="1"/>
  <c r="E45" i="48" a="1"/>
  <c r="E45" i="48" s="1"/>
  <c r="C42" i="46"/>
  <c r="H66" i="46"/>
  <c r="H42" i="46" s="1"/>
  <c r="C43" i="46"/>
  <c r="H67" i="46"/>
  <c r="H43" i="46" s="1"/>
  <c r="C34" i="46"/>
  <c r="H58" i="46"/>
  <c r="H34" i="46" s="1"/>
  <c r="S45" i="48" a="1"/>
  <c r="S45" i="48" s="1"/>
  <c r="S42" i="48" a="1"/>
  <c r="S42" i="48" s="1"/>
  <c r="S43" i="48"/>
  <c r="S44" i="48" a="1"/>
  <c r="S44" i="48" s="1"/>
  <c r="M45" i="48" a="1"/>
  <c r="M45" i="48" s="1"/>
  <c r="M42" i="48" a="1"/>
  <c r="M42" i="48" s="1"/>
  <c r="M43" i="48"/>
  <c r="M44" i="48" a="1"/>
  <c r="M44" i="48" s="1"/>
  <c r="H333" i="15"/>
  <c r="H318" i="15"/>
  <c r="H277" i="44" l="1"/>
  <c r="H269" i="44"/>
  <c r="H278" i="44"/>
  <c r="H276" i="44"/>
  <c r="C39" i="56"/>
  <c r="G22" i="46"/>
  <c r="Q108" i="60" s="1"/>
  <c r="AI108" i="60" s="1"/>
  <c r="E22" i="46"/>
  <c r="Q64" i="60" s="1"/>
  <c r="F22" i="46"/>
  <c r="Q86" i="60" s="1"/>
  <c r="H264" i="44"/>
  <c r="H279" i="44"/>
  <c r="H263" i="44"/>
  <c r="C281" i="44"/>
  <c r="H266" i="44"/>
  <c r="H265" i="44"/>
  <c r="H280" i="44"/>
  <c r="H273" i="44"/>
  <c r="H262" i="44"/>
  <c r="H274" i="44"/>
  <c r="H272" i="44"/>
  <c r="H261" i="44"/>
  <c r="H275" i="44"/>
  <c r="C41" i="47"/>
  <c r="B11" i="47"/>
  <c r="B41" i="47" s="1"/>
  <c r="C20" i="46"/>
  <c r="Q18" i="60" s="1"/>
  <c r="AI18" i="60" s="1"/>
  <c r="F21" i="46"/>
  <c r="Q85" i="60" s="1"/>
  <c r="AI85" i="60" s="1"/>
  <c r="H13" i="46"/>
  <c r="F18" i="46"/>
  <c r="Q82" i="60" s="1"/>
  <c r="AI82" i="60" s="1"/>
  <c r="E17" i="46"/>
  <c r="Q59" i="60" s="1"/>
  <c r="AI59" i="60" s="1"/>
  <c r="C22" i="46"/>
  <c r="Q20" i="60" s="1"/>
  <c r="AI20" i="60" s="1"/>
  <c r="G14" i="46"/>
  <c r="Q100" i="60" s="1"/>
  <c r="AI100" i="60" s="1"/>
  <c r="E20" i="46"/>
  <c r="Q62" i="60" s="1"/>
  <c r="AI62" i="60" s="1"/>
  <c r="C8" i="46"/>
  <c r="Q6" i="60" s="1"/>
  <c r="AI6" i="60" s="1"/>
  <c r="H23" i="46"/>
  <c r="G12" i="46"/>
  <c r="Q98" i="60" s="1"/>
  <c r="F24" i="46"/>
  <c r="Q88" i="60" s="1"/>
  <c r="AI88" i="60" s="1"/>
  <c r="G11" i="46"/>
  <c r="Q97" i="60" s="1"/>
  <c r="F8" i="46"/>
  <c r="Q72" i="60" s="1"/>
  <c r="AI72" i="60" s="1"/>
  <c r="C18" i="46"/>
  <c r="Q16" i="60" s="1"/>
  <c r="AI16" i="60" s="1"/>
  <c r="H18" i="46"/>
  <c r="F7" i="46"/>
  <c r="Q71" i="60" s="1"/>
  <c r="AI71" i="60" s="1"/>
  <c r="H9" i="46"/>
  <c r="D17" i="46"/>
  <c r="Q37" i="60" s="1"/>
  <c r="AI37" i="60" s="1"/>
  <c r="G16" i="46"/>
  <c r="Q102" i="60" s="1"/>
  <c r="AI102" i="60" s="1"/>
  <c r="H14" i="46"/>
  <c r="F13" i="46"/>
  <c r="Q77" i="60" s="1"/>
  <c r="AI77" i="60" s="1"/>
  <c r="D9" i="46"/>
  <c r="Q29" i="60" s="1"/>
  <c r="AI29" i="60" s="1"/>
  <c r="C12" i="46"/>
  <c r="Q10" i="60" s="1"/>
  <c r="AI10" i="60" s="1"/>
  <c r="E13" i="46"/>
  <c r="Q55" i="60" s="1"/>
  <c r="AI55" i="60" s="1"/>
  <c r="F16" i="46"/>
  <c r="Q80" i="60" s="1"/>
  <c r="AI80" i="60" s="1"/>
  <c r="G13" i="46"/>
  <c r="Q99" i="60" s="1"/>
  <c r="AI99" i="60" s="1"/>
  <c r="G20" i="46"/>
  <c r="Q106" i="60" s="1"/>
  <c r="AI106" i="60" s="1"/>
  <c r="G26" i="46"/>
  <c r="D24" i="46"/>
  <c r="Q44" i="60" s="1"/>
  <c r="AI44" i="60" s="1"/>
  <c r="H22" i="46"/>
  <c r="D20" i="46"/>
  <c r="Q40" i="60" s="1"/>
  <c r="AI40" i="60" s="1"/>
  <c r="H24" i="46"/>
  <c r="E21" i="46"/>
  <c r="Q63" i="60" s="1"/>
  <c r="AI63" i="60" s="1"/>
  <c r="E6" i="46"/>
  <c r="Q48" i="60" s="1"/>
  <c r="AI48" i="60" s="1"/>
  <c r="D19" i="46"/>
  <c r="Q39" i="60" s="1"/>
  <c r="AI39" i="60" s="1"/>
  <c r="H6" i="46"/>
  <c r="F14" i="46"/>
  <c r="Q78" i="60" s="1"/>
  <c r="AI78" i="60" s="1"/>
  <c r="C15" i="46"/>
  <c r="Q13" i="60" s="1"/>
  <c r="AI13" i="60" s="1"/>
  <c r="D26" i="46"/>
  <c r="F11" i="46"/>
  <c r="Q75" i="60" s="1"/>
  <c r="AI75" i="60" s="1"/>
  <c r="E15" i="46"/>
  <c r="Q57" i="60" s="1"/>
  <c r="AI57" i="60" s="1"/>
  <c r="D13" i="46"/>
  <c r="Q33" i="60" s="1"/>
  <c r="AI33" i="60" s="1"/>
  <c r="F19" i="46"/>
  <c r="Q83" i="60" s="1"/>
  <c r="AI83" i="60" s="1"/>
  <c r="C7" i="46"/>
  <c r="Q5" i="60" s="1"/>
  <c r="AI5" i="60" s="1"/>
  <c r="E26" i="46"/>
  <c r="H7" i="46"/>
  <c r="D7" i="46"/>
  <c r="Q27" i="60" s="1"/>
  <c r="AI27" i="60" s="1"/>
  <c r="D22" i="46"/>
  <c r="Q42" i="60" s="1"/>
  <c r="AI42" i="60" s="1"/>
  <c r="G18" i="46"/>
  <c r="Q104" i="60" s="1"/>
  <c r="AI104" i="60" s="1"/>
  <c r="H8" i="46"/>
  <c r="E9" i="46"/>
  <c r="Q51" i="60" s="1"/>
  <c r="AI51" i="60" s="1"/>
  <c r="G23" i="46"/>
  <c r="Q109" i="60" s="1"/>
  <c r="AI109" i="60" s="1"/>
  <c r="C24" i="46"/>
  <c r="Q22" i="60" s="1"/>
  <c r="AI22" i="60" s="1"/>
  <c r="F12" i="46"/>
  <c r="Q76" i="60" s="1"/>
  <c r="AI76" i="60" s="1"/>
  <c r="F9" i="46"/>
  <c r="Q73" i="60" s="1"/>
  <c r="AI73" i="60" s="1"/>
  <c r="F10" i="46"/>
  <c r="Q74" i="60" s="1"/>
  <c r="AI74" i="60" s="1"/>
  <c r="D12" i="46"/>
  <c r="Q32" i="60" s="1"/>
  <c r="AI32" i="60" s="1"/>
  <c r="H12" i="46"/>
  <c r="H25" i="46"/>
  <c r="E8" i="46"/>
  <c r="Q50" i="60" s="1"/>
  <c r="AI50" i="60" s="1"/>
  <c r="H15" i="46"/>
  <c r="H11" i="46"/>
  <c r="C13" i="46"/>
  <c r="Q11" i="60" s="1"/>
  <c r="AI11" i="60" s="1"/>
  <c r="F20" i="46"/>
  <c r="Q84" i="60" s="1"/>
  <c r="AI84" i="60" s="1"/>
  <c r="D6" i="46"/>
  <c r="Q26" i="60" s="1"/>
  <c r="AI26" i="60" s="1"/>
  <c r="D14" i="46"/>
  <c r="Q34" i="60" s="1"/>
  <c r="AI34" i="60" s="1"/>
  <c r="E16" i="46"/>
  <c r="Q58" i="60" s="1"/>
  <c r="AI58" i="60" s="1"/>
  <c r="E10" i="46"/>
  <c r="Q52" i="60" s="1"/>
  <c r="AI52" i="60" s="1"/>
  <c r="C9" i="46"/>
  <c r="Q7" i="60" s="1"/>
  <c r="AI7" i="60" s="1"/>
  <c r="F26" i="46"/>
  <c r="D23" i="46"/>
  <c r="Q43" i="60" s="1"/>
  <c r="AI43" i="60" s="1"/>
  <c r="E19" i="46"/>
  <c r="Q61" i="60" s="1"/>
  <c r="AI61" i="60" s="1"/>
  <c r="G6" i="46"/>
  <c r="Q92" i="60" s="1"/>
  <c r="E24" i="46"/>
  <c r="Q66" i="60" s="1"/>
  <c r="AI66" i="60" s="1"/>
  <c r="D8" i="46"/>
  <c r="Q28" i="60" s="1"/>
  <c r="AI28" i="60" s="1"/>
  <c r="H19" i="46"/>
  <c r="C14" i="46"/>
  <c r="Q12" i="60" s="1"/>
  <c r="AI12" i="60" s="1"/>
  <c r="G24" i="46"/>
  <c r="Q110" i="60" s="1"/>
  <c r="AI110" i="60" s="1"/>
  <c r="G10" i="46"/>
  <c r="Q96" i="60" s="1"/>
  <c r="G25" i="46"/>
  <c r="Q111" i="60" s="1"/>
  <c r="AI111" i="60" s="1"/>
  <c r="D18" i="46"/>
  <c r="Q38" i="60" s="1"/>
  <c r="AI38" i="60" s="1"/>
  <c r="E7" i="46"/>
  <c r="Q49" i="60" s="1"/>
  <c r="AI49" i="60" s="1"/>
  <c r="E25" i="46"/>
  <c r="Q67" i="60" s="1"/>
  <c r="AI67" i="60" s="1"/>
  <c r="D25" i="46"/>
  <c r="Q45" i="60" s="1"/>
  <c r="AI45" i="60" s="1"/>
  <c r="H17" i="46"/>
  <c r="G15" i="46"/>
  <c r="Q101" i="60" s="1"/>
  <c r="AI101" i="60" s="1"/>
  <c r="G8" i="46"/>
  <c r="Q94" i="60" s="1"/>
  <c r="H10" i="46"/>
  <c r="F23" i="46"/>
  <c r="Q87" i="60" s="1"/>
  <c r="G9" i="46"/>
  <c r="Q95" i="60" s="1"/>
  <c r="D16" i="46"/>
  <c r="Q36" i="60" s="1"/>
  <c r="AI36" i="60" s="1"/>
  <c r="E12" i="46"/>
  <c r="Q54" i="60" s="1"/>
  <c r="AI54" i="60" s="1"/>
  <c r="C23" i="46"/>
  <c r="Q21" i="60" s="1"/>
  <c r="AI21" i="60" s="1"/>
  <c r="G21" i="46"/>
  <c r="Q107" i="60" s="1"/>
  <c r="AI107" i="60" s="1"/>
  <c r="E14" i="46"/>
  <c r="Q56" i="60" s="1"/>
  <c r="AI56" i="60" s="1"/>
  <c r="H16" i="46"/>
  <c r="F25" i="46"/>
  <c r="Q89" i="60" s="1"/>
  <c r="AI89" i="60" s="1"/>
  <c r="D21" i="46"/>
  <c r="Q41" i="60" s="1"/>
  <c r="AI41" i="60" s="1"/>
  <c r="C17" i="46"/>
  <c r="Q15" i="60" s="1"/>
  <c r="AI15" i="60" s="1"/>
  <c r="G7" i="46"/>
  <c r="Q93" i="60" s="1"/>
  <c r="C19" i="46"/>
  <c r="Q17" i="60" s="1"/>
  <c r="AI17" i="60" s="1"/>
  <c r="E18" i="46"/>
  <c r="Q60" i="60" s="1"/>
  <c r="AI60" i="60" s="1"/>
  <c r="H21" i="46"/>
  <c r="C21" i="46"/>
  <c r="Q19" i="60" s="1"/>
  <c r="AI19" i="60" s="1"/>
  <c r="C16" i="46"/>
  <c r="Q14" i="60" s="1"/>
  <c r="AI14" i="60" s="1"/>
  <c r="C26" i="46"/>
  <c r="D10" i="46"/>
  <c r="Q30" i="60" s="1"/>
  <c r="AI30" i="60" s="1"/>
  <c r="D11" i="46"/>
  <c r="Q31" i="60" s="1"/>
  <c r="AI31" i="60" s="1"/>
  <c r="D15" i="46"/>
  <c r="Q35" i="60" s="1"/>
  <c r="AI35" i="60" s="1"/>
  <c r="C10" i="46"/>
  <c r="Q8" i="60" s="1"/>
  <c r="AI8" i="60" s="1"/>
  <c r="F6" i="46"/>
  <c r="Q70" i="60" s="1"/>
  <c r="AI70" i="60" s="1"/>
  <c r="F17" i="46"/>
  <c r="Q81" i="60" s="1"/>
  <c r="AI81" i="60" s="1"/>
  <c r="C11" i="46"/>
  <c r="Q9" i="60" s="1"/>
  <c r="AI9" i="60" s="1"/>
  <c r="G17" i="46"/>
  <c r="Q103" i="60" s="1"/>
  <c r="AI103" i="60" s="1"/>
  <c r="E11" i="46"/>
  <c r="Q53" i="60" s="1"/>
  <c r="AI53" i="60" s="1"/>
  <c r="C25" i="46"/>
  <c r="Q23" i="60" s="1"/>
  <c r="AI23" i="60" s="1"/>
  <c r="G19" i="46"/>
  <c r="Q105" i="60" s="1"/>
  <c r="AI105" i="60" s="1"/>
  <c r="H20" i="46"/>
  <c r="E23" i="46"/>
  <c r="Q65" i="60" s="1"/>
  <c r="F15" i="46"/>
  <c r="Q79" i="60" s="1"/>
  <c r="AI79" i="60" s="1"/>
  <c r="C6" i="46"/>
  <c r="H267" i="44"/>
  <c r="H74" i="46"/>
  <c r="H50" i="46" s="1"/>
  <c r="V11" i="48"/>
  <c r="H338" i="15"/>
  <c r="H234" i="44"/>
  <c r="H305" i="44"/>
  <c r="H257" i="44"/>
  <c r="Q114" i="60" l="1"/>
  <c r="AI114" i="60" s="1"/>
  <c r="Q115" i="60" a="1"/>
  <c r="Q115" i="60" s="1"/>
  <c r="AI115" i="60" s="1"/>
  <c r="Q116" i="60" a="1"/>
  <c r="Q116" i="60" s="1"/>
  <c r="AI116" i="60" s="1"/>
  <c r="H26" i="46"/>
  <c r="AI87" i="60"/>
  <c r="AI86" i="60"/>
  <c r="AI65" i="60"/>
  <c r="AI64" i="60"/>
  <c r="AI94" i="60"/>
  <c r="AI96" i="60"/>
  <c r="AI92" i="60"/>
  <c r="AI93" i="60"/>
  <c r="AI95" i="60"/>
  <c r="AI97" i="60"/>
  <c r="AI98" i="60"/>
  <c r="D41" i="47"/>
  <c r="V41" i="48"/>
  <c r="H281" i="44"/>
  <c r="V43" i="48"/>
  <c r="V42" i="48" a="1"/>
  <c r="V42" i="48" s="1"/>
  <c r="V45" i="48" a="1"/>
  <c r="V45" i="48" s="1"/>
  <c r="V44" i="48" a="1"/>
  <c r="V44" i="48" s="1"/>
</calcChain>
</file>

<file path=xl/sharedStrings.xml><?xml version="1.0" encoding="utf-8"?>
<sst xmlns="http://schemas.openxmlformats.org/spreadsheetml/2006/main" count="8312" uniqueCount="952">
  <si>
    <t>Nursing</t>
  </si>
  <si>
    <t>Total</t>
  </si>
  <si>
    <t>Faculty Salaries</t>
  </si>
  <si>
    <t>Semester Credit Hours</t>
  </si>
  <si>
    <t>Departmental Operating Expense (all fund sources):</t>
  </si>
  <si>
    <t>Teaching Assistant Salaries</t>
  </si>
  <si>
    <t>All Other DOE Expenses</t>
  </si>
  <si>
    <r>
      <rPr>
        <b/>
        <sz val="11"/>
        <color indexed="9"/>
        <rFont val="Tahoma"/>
        <family val="2"/>
      </rPr>
      <t xml:space="preserve">All Other DOE Expense Methodology: </t>
    </r>
    <r>
      <rPr>
        <sz val="11"/>
        <color indexed="9"/>
        <rFont val="Tahoma"/>
        <family val="2"/>
      </rPr>
      <t xml:space="preserve">
</t>
    </r>
    <r>
      <rPr>
        <sz val="9"/>
        <color indexed="9"/>
        <rFont val="Tahoma"/>
        <family val="2"/>
      </rPr>
      <t>Expenses will be allocated to a level of instruction by either Faculty Salaries or Semester Credit Hours.  Update the percent of All Other DOE expenses to be allocated by Faculty Salaries.  The Semester Credit Hour Percentage is a calculated field.</t>
    </r>
  </si>
  <si>
    <t>Department Operating Expense</t>
  </si>
  <si>
    <t>The model distributes Instruction and Research expenses by subtracting the Faculty Salaries and Teaching Assistant Salaries.  The difference is allocated as Department Operating Expenses.</t>
  </si>
  <si>
    <t xml:space="preserve">Semester Credit Hours Reported on the CBM004 Report - For your reference only - No data entry required.  </t>
  </si>
  <si>
    <t xml:space="preserve">Faculty Salaries on the CBM008 Report - For your reference only - No data entry required.  </t>
  </si>
  <si>
    <t>Input in blue shaded areas - All other cells are linked</t>
  </si>
  <si>
    <t>Student Services Operating Expense Subtotal (all fund sources)</t>
  </si>
  <si>
    <t>Instruction</t>
  </si>
  <si>
    <t>Research</t>
  </si>
  <si>
    <t>Academic Support</t>
  </si>
  <si>
    <t>Institutional Support</t>
  </si>
  <si>
    <t>Element</t>
  </si>
  <si>
    <t>Amount</t>
  </si>
  <si>
    <t>Student Services (Adjusted for Student Loan Funds)</t>
  </si>
  <si>
    <t>Adjusted Amount</t>
  </si>
  <si>
    <t>Fund Group Detail (FDG)</t>
  </si>
  <si>
    <t>Sources and Uses Point of Contact</t>
  </si>
  <si>
    <t>Name</t>
  </si>
  <si>
    <t>Phone</t>
  </si>
  <si>
    <t>Email</t>
  </si>
  <si>
    <t>UGL</t>
  </si>
  <si>
    <t>UGU</t>
  </si>
  <si>
    <t>MAS</t>
  </si>
  <si>
    <t>DOC</t>
  </si>
  <si>
    <t>SP</t>
  </si>
  <si>
    <t>TOT</t>
  </si>
  <si>
    <t>Discipline</t>
  </si>
  <si>
    <t>Instruction and Research (all fund sources)</t>
  </si>
  <si>
    <t>Totals</t>
  </si>
  <si>
    <t>Academic Support Operating Expense (all fund sources)</t>
  </si>
  <si>
    <t>Institutional Support Operating Expense (all fund sources)</t>
  </si>
  <si>
    <t>No action required. The model allocates Academic Support and Other Departmental Operating Expense using Total Faculty Salaries.</t>
  </si>
  <si>
    <t>Relative Weight</t>
  </si>
  <si>
    <t>CBM001 Point of Contact</t>
  </si>
  <si>
    <t>CBM004 Point of Contact</t>
  </si>
  <si>
    <t>CBM008 Point of Contact</t>
  </si>
  <si>
    <t>Institutions report Teaching Load Credits and salary information for each faculty member on the CBM008 report. This model uses Teaching Load Credits to allocate faculty salaries.</t>
  </si>
  <si>
    <t>No action required. The model allocates Academic Support and Other Departmental Operating Expense using Total Faculty Salaries or Semester Credit Hours.</t>
  </si>
  <si>
    <t>Instructions:
1. Review the data on the FGD table validating it is the correct data for this fiscal year.
2. Update the TA table.
3. Update the DOE table.
4. Explain reconciliation and variance items in the space at the bottom of this form.
5. Return the survey for the THECB staff.</t>
  </si>
  <si>
    <t>Liberal Arts</t>
  </si>
  <si>
    <t>Science</t>
  </si>
  <si>
    <t>Fine Arts</t>
  </si>
  <si>
    <t>Teacher Education</t>
  </si>
  <si>
    <t>Agriculture</t>
  </si>
  <si>
    <t>Engineering</t>
  </si>
  <si>
    <t>Home Economics</t>
  </si>
  <si>
    <t>Law</t>
  </si>
  <si>
    <t>Social Service</t>
  </si>
  <si>
    <t>Library Science</t>
  </si>
  <si>
    <t>Veterinary Science</t>
  </si>
  <si>
    <t>Vocational Training</t>
  </si>
  <si>
    <t>Physical Training</t>
  </si>
  <si>
    <t>Health Services</t>
  </si>
  <si>
    <t>Pharmacy</t>
  </si>
  <si>
    <t>Business Administration</t>
  </si>
  <si>
    <t>Optometry</t>
  </si>
  <si>
    <t>Teacher Ed-Practice Teaching</t>
  </si>
  <si>
    <t>Technology</t>
  </si>
  <si>
    <t>Intercollegiate Athletics</t>
  </si>
  <si>
    <t>Total Faculty Salaries (CBM008 Report and TA Salaries Summed)</t>
  </si>
  <si>
    <t>The information below is derived from the Sources and Uses Fund Group Detail. Update the table by including any Intercollegiate Athletic Expenses reported in the institution's AFR.</t>
  </si>
  <si>
    <t>Student Enrollment Headcount on the CBM001 Report - No data entry required</t>
  </si>
  <si>
    <t>Final Departmental Operating Expense (Other Departmental Operating Expense Allocated)</t>
  </si>
  <si>
    <t>University of Houston - Clear Lake</t>
  </si>
  <si>
    <t>011711</t>
  </si>
  <si>
    <t>FICE</t>
  </si>
  <si>
    <t>S-A</t>
  </si>
  <si>
    <t>The University of Texas at San Antonio</t>
  </si>
  <si>
    <t>TAMUG</t>
  </si>
  <si>
    <t>Texas A&amp;M University at Galveston</t>
  </si>
  <si>
    <t>TAMUCC</t>
  </si>
  <si>
    <t>Texas A&amp;M University - Corpus Christi</t>
  </si>
  <si>
    <t>The University of Texas at Tyler</t>
  </si>
  <si>
    <t>UHCL</t>
  </si>
  <si>
    <t>UHD</t>
  </si>
  <si>
    <t>University of Houston - Downtown</t>
  </si>
  <si>
    <t>UHV</t>
  </si>
  <si>
    <t>University of Houston - Victoria</t>
  </si>
  <si>
    <t>SRSU</t>
  </si>
  <si>
    <t>Sul Ross State University</t>
  </si>
  <si>
    <t>TAMUT</t>
  </si>
  <si>
    <t>Texas A&amp;M University - Texarkana</t>
  </si>
  <si>
    <t>ASU</t>
  </si>
  <si>
    <t>Angelo State University</t>
  </si>
  <si>
    <t>TAMUC</t>
  </si>
  <si>
    <t>Texas A&amp;M University - Commerce</t>
  </si>
  <si>
    <t>LU</t>
  </si>
  <si>
    <t>Lamar University</t>
  </si>
  <si>
    <t>MIDWST</t>
  </si>
  <si>
    <t>Midwestern State University</t>
  </si>
  <si>
    <t>UNT</t>
  </si>
  <si>
    <t>University of North Texas</t>
  </si>
  <si>
    <t>SHSU</t>
  </si>
  <si>
    <t>Sam Houston State University</t>
  </si>
  <si>
    <t>TXST</t>
  </si>
  <si>
    <t>Texas State University - San Marcos</t>
  </si>
  <si>
    <t>SFA</t>
  </si>
  <si>
    <t>Stephen F. Austin State University</t>
  </si>
  <si>
    <t>PVAMU</t>
  </si>
  <si>
    <t>Prairie View A&amp;M University</t>
  </si>
  <si>
    <t>TARLST</t>
  </si>
  <si>
    <t>Tarleton State University</t>
  </si>
  <si>
    <t>TAMU</t>
  </si>
  <si>
    <t>Texas A&amp;M University</t>
  </si>
  <si>
    <t>TAMUK</t>
  </si>
  <si>
    <t>Texas A&amp;M University - Kingsville</t>
  </si>
  <si>
    <t>TSU</t>
  </si>
  <si>
    <t>Texas Southern University</t>
  </si>
  <si>
    <t>TTU</t>
  </si>
  <si>
    <t>Texas Tech University</t>
  </si>
  <si>
    <t>TWU</t>
  </si>
  <si>
    <t>Texas Woman's University</t>
  </si>
  <si>
    <t>UH</t>
  </si>
  <si>
    <t>University of Houston</t>
  </si>
  <si>
    <t>ARL</t>
  </si>
  <si>
    <t>The University of Texas at Arlington</t>
  </si>
  <si>
    <t>AUS</t>
  </si>
  <si>
    <t>The University of Texas at Austin</t>
  </si>
  <si>
    <t>E-P</t>
  </si>
  <si>
    <t>The University of Texas at El Paso</t>
  </si>
  <si>
    <t>WTAMU</t>
  </si>
  <si>
    <t>West Texas A&amp;M University</t>
  </si>
  <si>
    <t>TAMIU</t>
  </si>
  <si>
    <t>Texas A&amp;M International University</t>
  </si>
  <si>
    <t>DAL</t>
  </si>
  <si>
    <t>The University of Texas at Dallas</t>
  </si>
  <si>
    <t>P-B</t>
  </si>
  <si>
    <t>The University of Texas of the Permian Basin</t>
  </si>
  <si>
    <t>003656</t>
  </si>
  <si>
    <t>CS ABBR</t>
  </si>
  <si>
    <t>DFDG ABBR</t>
  </si>
  <si>
    <t>003658</t>
  </si>
  <si>
    <t>009741</t>
  </si>
  <si>
    <t>003661</t>
  </si>
  <si>
    <t>003599</t>
  </si>
  <si>
    <t>009930</t>
  </si>
  <si>
    <t>010115</t>
  </si>
  <si>
    <t>011163</t>
  </si>
  <si>
    <t>003632</t>
  </si>
  <si>
    <t>010298</t>
  </si>
  <si>
    <t>003630</t>
  </si>
  <si>
    <t>003631</t>
  </si>
  <si>
    <t>011161</t>
  </si>
  <si>
    <t>003639</t>
  </si>
  <si>
    <t>009651</t>
  </si>
  <si>
    <t>003665</t>
  </si>
  <si>
    <t>003565</t>
  </si>
  <si>
    <t>029269</t>
  </si>
  <si>
    <t>003652</t>
  </si>
  <si>
    <t>012826</t>
  </si>
  <si>
    <t>013231</t>
  </si>
  <si>
    <t>003592</t>
  </si>
  <si>
    <t>003594</t>
  </si>
  <si>
    <t>003624</t>
  </si>
  <si>
    <t>003642</t>
  </si>
  <si>
    <t>003644</t>
  </si>
  <si>
    <t>003541</t>
  </si>
  <si>
    <t>003646</t>
  </si>
  <si>
    <t>003581</t>
  </si>
  <si>
    <t>003606</t>
  </si>
  <si>
    <t>003615</t>
  </si>
  <si>
    <t>003625</t>
  </si>
  <si>
    <t>000020</t>
  </si>
  <si>
    <t>UTA</t>
  </si>
  <si>
    <t>UT</t>
  </si>
  <si>
    <t>UTD</t>
  </si>
  <si>
    <t>UTEP</t>
  </si>
  <si>
    <t>UTPB</t>
  </si>
  <si>
    <t>UTSA</t>
  </si>
  <si>
    <t>UTT</t>
  </si>
  <si>
    <t>TAR</t>
  </si>
  <si>
    <t>MID</t>
  </si>
  <si>
    <t>SFASU</t>
  </si>
  <si>
    <t>SRSURG</t>
  </si>
  <si>
    <t>TXSUSM</t>
  </si>
  <si>
    <t>Institution</t>
  </si>
  <si>
    <t>LAW</t>
  </si>
  <si>
    <t>INSTITUTION</t>
  </si>
  <si>
    <t>Total/Total/Average</t>
  </si>
  <si>
    <t>AG</t>
  </si>
  <si>
    <t>LA</t>
  </si>
  <si>
    <t>SCI</t>
  </si>
  <si>
    <t>FA</t>
  </si>
  <si>
    <t>TE</t>
  </si>
  <si>
    <t>ENG</t>
  </si>
  <si>
    <t>HE</t>
  </si>
  <si>
    <t>SS</t>
  </si>
  <si>
    <t>LS</t>
  </si>
  <si>
    <t>VT</t>
  </si>
  <si>
    <t>PT</t>
  </si>
  <si>
    <t>HS</t>
  </si>
  <si>
    <t>PH</t>
  </si>
  <si>
    <t>BA</t>
  </si>
  <si>
    <t>OPT</t>
  </si>
  <si>
    <t>TEP</t>
  </si>
  <si>
    <t>TEC</t>
  </si>
  <si>
    <t>NUR</t>
  </si>
  <si>
    <t>High</t>
  </si>
  <si>
    <t>Academic</t>
  </si>
  <si>
    <t>Institutional</t>
  </si>
  <si>
    <t>Student</t>
  </si>
  <si>
    <t>SCHs</t>
  </si>
  <si>
    <t>Salaries</t>
  </si>
  <si>
    <t>Support</t>
  </si>
  <si>
    <t>Services</t>
  </si>
  <si>
    <t>DOE</t>
  </si>
  <si>
    <t>LDUG</t>
  </si>
  <si>
    <t>UDUG</t>
  </si>
  <si>
    <t>MAST</t>
  </si>
  <si>
    <t>DOCT</t>
  </si>
  <si>
    <t>SPPR</t>
  </si>
  <si>
    <t>$/SCH</t>
  </si>
  <si>
    <t>PCT</t>
  </si>
  <si>
    <t>Level</t>
  </si>
  <si>
    <t>SCH</t>
  </si>
  <si>
    <t>Reconciling Difference</t>
  </si>
  <si>
    <t>Index</t>
  </si>
  <si>
    <t>Teacher Education-Practical</t>
  </si>
  <si>
    <t>Low (Excluding zero values)</t>
  </si>
  <si>
    <t>Median (Excluding zero values)</t>
  </si>
  <si>
    <t>Average (Excluding zero values)</t>
  </si>
  <si>
    <t>Expenditure Per SCH</t>
  </si>
  <si>
    <t>Total Expenditure (in Millions)</t>
  </si>
  <si>
    <t>Avg Expenditure per FTSE</t>
  </si>
  <si>
    <t>Expenditure per Semester Credit Hour (All levels)</t>
  </si>
  <si>
    <t>Expenditures</t>
  </si>
  <si>
    <t xml:space="preserve">Each year, the Texas Higher Education Coordinating Board revises the Texas Public Universities Relative Expenditure Matrix used in its Instruction and Operations Formula Funding Recommendation to the Legislative Budget Board (LBB).  This survey form is designed to collect Instruction, Research, Academic Support, Institutional Support, and Student Services Expenditures for input into the Public University Expenditure Study using the Fund Group Detail (FDG) reconciled to the Statement of Revenues, Expenses and Changes in Net Assets (SRECNA) from the institution's Annual Financial Report (AFR) provided to the THECB in the Sources and Uses Survey. This survey form collects additional details relating to Teaching Assistants (TA) and Department Operating Expenses (DOE).  The Expenditure items are then inserted into the Expenditure Study Model to assign a state-wide relative weight to each discipline and level of instruction.  The product of these relative weights, each institution's semester credit hours, and a base rate determines the level of formula funding recommended for each institution. </t>
  </si>
  <si>
    <t>1. Enter TA Salaries to an academic discipline using departmental budget designations and the faculty member of record (where salaries cannot be directly charged to an academic discipline, allocate them using the non-weighted semester credit hours associated with the Expenditures).
2. Next, directly charge the salaries to the level of instruction (where unknown, allocate Expenditures using the applicable non-weighted semester credit hours associated with the Expenditures).
3. Enter Developmental Education expenses as Undergraduate Lower Level (UGL) Liberal Arts.</t>
  </si>
  <si>
    <t>Departmental Operating Expense includes all Instruction and Research expenses less Faculty and Teaching Assistant Salaries. ([Instruction Expenses] + [Research Expenses] - [CBM008] - [TA Salaries])
1. Assign Instructional and Research Expenditures (including all non-research related capitalized equipment) to an academic discipline and level of instruction using the institution's departmental budget designations.
2. Enter Expenditures that cannot be directly charged to a level of instruction into the "All Other DOE Expenses" column. The Expenditure Study Model allocates these expenses by default according to Semester Credit Hours.  Your institution can opt to have a portion or all these expenses allocated by Faculty Salary distribution by updating the cells below.
3. Enter Developmental Education Expenses as Liberal Arts.</t>
  </si>
  <si>
    <t>No action required. The model allocates Academic Support Expenditures to the appropriate academic discipline and level of instruction using the institution's Faculty Salaries distribution reported on the CBM008 reports.</t>
  </si>
  <si>
    <t>No action required. The model allocates Institutional Support Expenditures to the appropriate levels of instruction using the institution's fall semester headcounts reported on the CBM001 report.  Expenditures are then distributed to academic disciplines using the fiscal year's non-weighted Semester Credit Hours reported in the CBM004 report.</t>
  </si>
  <si>
    <t>The model allocates Student Services Expenditures to the appropriate levels of instruction using the institution's fall semester student headcount reported on the CBM001 report. Expenditures are then distributed to academic disciplines using the fiscal year's non-weighted Semester Credit Hours reported on the CBM004 report.</t>
  </si>
  <si>
    <t>All Expenditures</t>
  </si>
  <si>
    <t>No action required. All Expenditures is the sum of Total Faculty Salaries, Departmental Operating Expense, Academic Support, Institutional Support , and Student Services Operating Expense.</t>
  </si>
  <si>
    <t>No action required. Expenditure Per SCH is All Expenditures divided by reported Semester Credit Hours.</t>
  </si>
  <si>
    <t>No action required. The Relative Weight is the Expenditure Per SCH divided by Undergraduate Lower Level Liberal Arts. For example, if the Expenditure per semester credit hour of Masters Teacher Education is 611 and the Undergraduate Lower Level Liberal Arts Expenditure per semester credit hour is 184, then the relative weight would be 611 divided by 184 or 3.32.</t>
  </si>
  <si>
    <t>Expenditure Per FTSE</t>
  </si>
  <si>
    <t>No action required. The Expenditure per Full Time Student Equivalent is calculated by dividing the total Expenditures by full time student equivalents. Semester Credit Hours are converted into equivalents using the following conversion factors:  UGL = 30, UGU = 30, MAS = 24, DOC = 18, SP = 24.</t>
  </si>
  <si>
    <t>TAS LA UGL</t>
  </si>
  <si>
    <t>TAS SCI UGL</t>
  </si>
  <si>
    <t>TAS FA UGL</t>
  </si>
  <si>
    <t>TAS TE UGL</t>
  </si>
  <si>
    <t>TAS AG UGL</t>
  </si>
  <si>
    <t>TAS ENG UGL</t>
  </si>
  <si>
    <t>TAS HE UGL</t>
  </si>
  <si>
    <t>TAS LAW UGL</t>
  </si>
  <si>
    <t>TAS SS UGL</t>
  </si>
  <si>
    <t>TAS LS UGL</t>
  </si>
  <si>
    <t>TAS VS UGL</t>
  </si>
  <si>
    <t>TAS VT UGL</t>
  </si>
  <si>
    <t>TAS PT UGL</t>
  </si>
  <si>
    <t>TAS HS UGL</t>
  </si>
  <si>
    <t>TAS PH UGL</t>
  </si>
  <si>
    <t>TAS BA UGL</t>
  </si>
  <si>
    <t>TAS OP UGL</t>
  </si>
  <si>
    <t>TAS TEP UGL</t>
  </si>
  <si>
    <t>TAS TEC UGL</t>
  </si>
  <si>
    <t>TAS NUR UGL</t>
  </si>
  <si>
    <t>TAS LA UGU</t>
  </si>
  <si>
    <t>TAS SCI UGU</t>
  </si>
  <si>
    <t>TAS FA UGU</t>
  </si>
  <si>
    <t>TAS TE UGU</t>
  </si>
  <si>
    <t>TAS AG UGU</t>
  </si>
  <si>
    <t>TAS ENG UGU</t>
  </si>
  <si>
    <t>TAS HE UGU</t>
  </si>
  <si>
    <t>TAS LAW UGU</t>
  </si>
  <si>
    <t>TAS SS UGU</t>
  </si>
  <si>
    <t>TAS LS UGU</t>
  </si>
  <si>
    <t>TAS VS UGU</t>
  </si>
  <si>
    <t>TAS VT UGU</t>
  </si>
  <si>
    <t>TAS PT UGU</t>
  </si>
  <si>
    <t>TAS HS UGU</t>
  </si>
  <si>
    <t>TAS PH UGU</t>
  </si>
  <si>
    <t>TAS BA UGU</t>
  </si>
  <si>
    <t>TAS OP UGU</t>
  </si>
  <si>
    <t>TAS TEP UGU</t>
  </si>
  <si>
    <t>TAS TEC UGU</t>
  </si>
  <si>
    <t>TAS NUR UGU</t>
  </si>
  <si>
    <t>TAS LA MAS</t>
  </si>
  <si>
    <t>TAS SCI MAS</t>
  </si>
  <si>
    <t>TAS FA MAS</t>
  </si>
  <si>
    <t>TAS TE MAS</t>
  </si>
  <si>
    <t>TAS AG MAS</t>
  </si>
  <si>
    <t>TAS ENG MAS</t>
  </si>
  <si>
    <t>TAS HE MAS</t>
  </si>
  <si>
    <t>TAS LAW MAS</t>
  </si>
  <si>
    <t>TAS SS MAS</t>
  </si>
  <si>
    <t>TAS LS MAS</t>
  </si>
  <si>
    <t>TAS VS MAS</t>
  </si>
  <si>
    <t>TAS VT MAS</t>
  </si>
  <si>
    <t>TAS PT MAS</t>
  </si>
  <si>
    <t>TAS HS MAS</t>
  </si>
  <si>
    <t>TAS PH MAS</t>
  </si>
  <si>
    <t>TAS BA MAS</t>
  </si>
  <si>
    <t>TAS OP MAS</t>
  </si>
  <si>
    <t>TAS TEP MAS</t>
  </si>
  <si>
    <t>TAS TEC MAS</t>
  </si>
  <si>
    <t>TAS NUR MAS</t>
  </si>
  <si>
    <t>TAS LA DOC</t>
  </si>
  <si>
    <t>TAS SCI DOC</t>
  </si>
  <si>
    <t>TAS FA DOC</t>
  </si>
  <si>
    <t>TAS TE DOC</t>
  </si>
  <si>
    <t>TAS AG DOC</t>
  </si>
  <si>
    <t>TAS ENG DOC</t>
  </si>
  <si>
    <t>TAS HE DOC</t>
  </si>
  <si>
    <t>TAS LAW DOC</t>
  </si>
  <si>
    <t>TAS SS DOC</t>
  </si>
  <si>
    <t>TAS LS DOC</t>
  </si>
  <si>
    <t>TAS VS DOC</t>
  </si>
  <si>
    <t>TAS VT DOC</t>
  </si>
  <si>
    <t>TAS PT DOC</t>
  </si>
  <si>
    <t>TAS HS DOC</t>
  </si>
  <si>
    <t>TAS PH DOC</t>
  </si>
  <si>
    <t>TAS BA DOC</t>
  </si>
  <si>
    <t>TAS OP DOC</t>
  </si>
  <si>
    <t>TAS TEP DOC</t>
  </si>
  <si>
    <t>TAS TEC DOC</t>
  </si>
  <si>
    <t>TAS NUR DOC</t>
  </si>
  <si>
    <t>TAS LA SP</t>
  </si>
  <si>
    <t>TAS SCI SP</t>
  </si>
  <si>
    <t>TAS FA SP</t>
  </si>
  <si>
    <t>TAS TE SP</t>
  </si>
  <si>
    <t>TAS AG SP</t>
  </si>
  <si>
    <t>TAS ENG SP</t>
  </si>
  <si>
    <t>TAS HE SP</t>
  </si>
  <si>
    <t>TAS LAW SP</t>
  </si>
  <si>
    <t>TAS SS SP</t>
  </si>
  <si>
    <t>TAS LS SP</t>
  </si>
  <si>
    <t>TAS VS SP</t>
  </si>
  <si>
    <t>TAS VT SP</t>
  </si>
  <si>
    <t>TAS PT SP</t>
  </si>
  <si>
    <t>TAS HS SP</t>
  </si>
  <si>
    <t>TAS PH SP</t>
  </si>
  <si>
    <t>TAS BA SP</t>
  </si>
  <si>
    <t>TAS OP SP</t>
  </si>
  <si>
    <t>TAS TEP SP</t>
  </si>
  <si>
    <t>TAS TEC SP</t>
  </si>
  <si>
    <t>TAS NUR SP</t>
  </si>
  <si>
    <t>DOE LA UGL</t>
  </si>
  <si>
    <t>DOE SCI UGL</t>
  </si>
  <si>
    <t>DOE FA UGL</t>
  </si>
  <si>
    <t>DOE TE UGL</t>
  </si>
  <si>
    <t>DOE AG UGL</t>
  </si>
  <si>
    <t>DOE ENG UGL</t>
  </si>
  <si>
    <t>DOE HE UGL</t>
  </si>
  <si>
    <t>DOE LAW UGL</t>
  </si>
  <si>
    <t>DOE SS UGL</t>
  </si>
  <si>
    <t>DOE LS UGL</t>
  </si>
  <si>
    <t>DOE VS UGL</t>
  </si>
  <si>
    <t>DOE VT UGL</t>
  </si>
  <si>
    <t>DOE PT UGL</t>
  </si>
  <si>
    <t>DOE HS UGL</t>
  </si>
  <si>
    <t>DOE PH UGL</t>
  </si>
  <si>
    <t>DOE BA UGL</t>
  </si>
  <si>
    <t>DOE OP UGL</t>
  </si>
  <si>
    <t>DOE TEP UGL</t>
  </si>
  <si>
    <t>DOE TEC UGL</t>
  </si>
  <si>
    <t>DOE NUR UGL</t>
  </si>
  <si>
    <t>DOE LA UGU</t>
  </si>
  <si>
    <t>DOE SCI UGU</t>
  </si>
  <si>
    <t>DOE FA UGU</t>
  </si>
  <si>
    <t>DOE TE UGU</t>
  </si>
  <si>
    <t>DOE AG UGU</t>
  </si>
  <si>
    <t>DOE ENG UGU</t>
  </si>
  <si>
    <t>DOE HE UGU</t>
  </si>
  <si>
    <t>DOE LAW UGU</t>
  </si>
  <si>
    <t>DOE SS UGU</t>
  </si>
  <si>
    <t>DOE LS UGU</t>
  </si>
  <si>
    <t>DOE VS UGU</t>
  </si>
  <si>
    <t>DOE VT UGU</t>
  </si>
  <si>
    <t>DOE PT UGU</t>
  </si>
  <si>
    <t>DOE HS UGU</t>
  </si>
  <si>
    <t>DOE PH UGU</t>
  </si>
  <si>
    <t>DOE BA UGU</t>
  </si>
  <si>
    <t>DOE OP UGU</t>
  </si>
  <si>
    <t>DOE TEP UGU</t>
  </si>
  <si>
    <t>DOE TEC UGU</t>
  </si>
  <si>
    <t>DOE NUR UGU</t>
  </si>
  <si>
    <t>DOE LA MAS</t>
  </si>
  <si>
    <t>DOE SCI MAS</t>
  </si>
  <si>
    <t>DOE FA MAS</t>
  </si>
  <si>
    <t>DOE TE MAS</t>
  </si>
  <si>
    <t>DOE AG MAS</t>
  </si>
  <si>
    <t>DOE ENG MAS</t>
  </si>
  <si>
    <t>DOE HE MAS</t>
  </si>
  <si>
    <t>DOE LAW MAS</t>
  </si>
  <si>
    <t>DOE SS MAS</t>
  </si>
  <si>
    <t>DOE LS MAS</t>
  </si>
  <si>
    <t>DOE VS MAS</t>
  </si>
  <si>
    <t>DOE VT MAS</t>
  </si>
  <si>
    <t>DOE PT MAS</t>
  </si>
  <si>
    <t>DOE HS MAS</t>
  </si>
  <si>
    <t>DOE PH MAS</t>
  </si>
  <si>
    <t>DOE BA MAS</t>
  </si>
  <si>
    <t>DOE OP MAS</t>
  </si>
  <si>
    <t>DOE TEP MAS</t>
  </si>
  <si>
    <t>DOE TEC MAS</t>
  </si>
  <si>
    <t>DOE NUR MAS</t>
  </si>
  <si>
    <t>DOE LA DOC</t>
  </si>
  <si>
    <t>DOE SCI DOC</t>
  </si>
  <si>
    <t>DOE FA DOC</t>
  </si>
  <si>
    <t>DOE TE DOC</t>
  </si>
  <si>
    <t>DOE AG DOC</t>
  </si>
  <si>
    <t>DOE ENG DOC</t>
  </si>
  <si>
    <t>DOE HE DOC</t>
  </si>
  <si>
    <t>DOE LAW DOC</t>
  </si>
  <si>
    <t>DOE SS DOC</t>
  </si>
  <si>
    <t>DOE LS DOC</t>
  </si>
  <si>
    <t>DOE VS DOC</t>
  </si>
  <si>
    <t>DOE VT DOC</t>
  </si>
  <si>
    <t>DOE PT DOC</t>
  </si>
  <si>
    <t>DOE HS DOC</t>
  </si>
  <si>
    <t>DOE PH DOC</t>
  </si>
  <si>
    <t>DOE BA DOC</t>
  </si>
  <si>
    <t>DOE OP DOC</t>
  </si>
  <si>
    <t>DOE TEP DOC</t>
  </si>
  <si>
    <t>DOE TEC DOC</t>
  </si>
  <si>
    <t>DOE NUR DOC</t>
  </si>
  <si>
    <t>DOE LA SP</t>
  </si>
  <si>
    <t>DOE SCI SP</t>
  </si>
  <si>
    <t>DOE FA SP</t>
  </si>
  <si>
    <t>DOE TE SP</t>
  </si>
  <si>
    <t>DOE AG SP</t>
  </si>
  <si>
    <t>DOE ENG SP</t>
  </si>
  <si>
    <t>DOE HE SP</t>
  </si>
  <si>
    <t>DOE LAW SP</t>
  </si>
  <si>
    <t>DOE SS SP</t>
  </si>
  <si>
    <t>DOE LS SP</t>
  </si>
  <si>
    <t>DOE VS SP</t>
  </si>
  <si>
    <t>DOE VT SP</t>
  </si>
  <si>
    <t>DOE PT SP</t>
  </si>
  <si>
    <t>DOE HS SP</t>
  </si>
  <si>
    <t>DOE PH SP</t>
  </si>
  <si>
    <t>DOE BA SP</t>
  </si>
  <si>
    <t>DOE OP SP</t>
  </si>
  <si>
    <t>DOE TEP SP</t>
  </si>
  <si>
    <t>DOE TEC SP</t>
  </si>
  <si>
    <t>DOE NUR SP</t>
  </si>
  <si>
    <t>DOE LA ALL</t>
  </si>
  <si>
    <t>DOE SCI ALL</t>
  </si>
  <si>
    <t>DOE FA ALL</t>
  </si>
  <si>
    <t>DOE AG ALL</t>
  </si>
  <si>
    <t>DOE TE ALL</t>
  </si>
  <si>
    <t>DOE ENG ALL</t>
  </si>
  <si>
    <t>DOE HE ALL</t>
  </si>
  <si>
    <t>DOE LAW ALL</t>
  </si>
  <si>
    <t>DOE SS ALL</t>
  </si>
  <si>
    <t>DOE LS ALL</t>
  </si>
  <si>
    <t>DOE VS ALL</t>
  </si>
  <si>
    <t>DOE VT ALL</t>
  </si>
  <si>
    <t>DOE PT ALL</t>
  </si>
  <si>
    <t>DOE HS ALL</t>
  </si>
  <si>
    <t>DOE PH ALL</t>
  </si>
  <si>
    <t>DOE BA ALL</t>
  </si>
  <si>
    <t>DOE OP ALL</t>
  </si>
  <si>
    <t>DOE TEP ALL</t>
  </si>
  <si>
    <t>DOE TEC ALL</t>
  </si>
  <si>
    <t>DOE NUR ALL</t>
  </si>
  <si>
    <t>DOE PERCENT</t>
  </si>
  <si>
    <t>InstitutionName</t>
  </si>
  <si>
    <t>FiscalYear</t>
  </si>
  <si>
    <t>AcademicSupport</t>
  </si>
  <si>
    <t>StudentServices</t>
  </si>
  <si>
    <t>InstitutionalSupport</t>
  </si>
  <si>
    <t>SUName</t>
  </si>
  <si>
    <t>SUPhone</t>
  </si>
  <si>
    <t>SUEmail</t>
  </si>
  <si>
    <t>HeadcountUGL</t>
  </si>
  <si>
    <t>HeadcountUGU</t>
  </si>
  <si>
    <t>HeadcountMAS</t>
  </si>
  <si>
    <t>HeadcountDOC</t>
  </si>
  <si>
    <t>HeadcountSP</t>
  </si>
  <si>
    <t>CBMName</t>
  </si>
  <si>
    <t>CBMPhone</t>
  </si>
  <si>
    <t>CBMEmail</t>
  </si>
  <si>
    <t>SCH_LA_UGL</t>
  </si>
  <si>
    <t>SCH_SCI_UGL</t>
  </si>
  <si>
    <t>SCH_FA_UGL</t>
  </si>
  <si>
    <t>SCH_TE_UGL</t>
  </si>
  <si>
    <t>SCH_AG_UGL</t>
  </si>
  <si>
    <t>SCH_ENG_UGL</t>
  </si>
  <si>
    <t>SCH_HE_UGL</t>
  </si>
  <si>
    <t>SCH_LAW_UGL</t>
  </si>
  <si>
    <t>SCH_SS_UGL</t>
  </si>
  <si>
    <t>SCH_LS_UGL</t>
  </si>
  <si>
    <t>SCH_VS_UGL</t>
  </si>
  <si>
    <t>SCH_VT_UGL</t>
  </si>
  <si>
    <t>SCH_PT_UGL</t>
  </si>
  <si>
    <t>SCH_HS_UGL</t>
  </si>
  <si>
    <t>SCH_PH_UGL</t>
  </si>
  <si>
    <t>SCH_BA_UGL</t>
  </si>
  <si>
    <t>SCH_OP_UGL</t>
  </si>
  <si>
    <t>SCH_TEP_UGL</t>
  </si>
  <si>
    <t>SCH_TEC_UGL</t>
  </si>
  <si>
    <t>SCH_NUR_UGL</t>
  </si>
  <si>
    <t>SCH_LA_UGU</t>
  </si>
  <si>
    <t>SCH_SCI_UGU</t>
  </si>
  <si>
    <t>SCH_FA_UGU</t>
  </si>
  <si>
    <t>SCH_TE_UGU</t>
  </si>
  <si>
    <t>SCH_AG_UGU</t>
  </si>
  <si>
    <t>SCH_ENG_UGU</t>
  </si>
  <si>
    <t>SCH_HE_UGU</t>
  </si>
  <si>
    <t>SCH_LAW_UGU</t>
  </si>
  <si>
    <t>SCH_SS_UGU</t>
  </si>
  <si>
    <t>SCH_LS_UGU</t>
  </si>
  <si>
    <t>SCH_VS_UGU</t>
  </si>
  <si>
    <t>SCH_VT_UGU</t>
  </si>
  <si>
    <t>SCH_PT_UGU</t>
  </si>
  <si>
    <t>SCH_HS_UGU</t>
  </si>
  <si>
    <t>SCH_PH_UGU</t>
  </si>
  <si>
    <t>SCH_BA_UGU</t>
  </si>
  <si>
    <t>SCH_OP_UGU</t>
  </si>
  <si>
    <t>SCH_TEP_UGU</t>
  </si>
  <si>
    <t>SCH_TEC_UGU</t>
  </si>
  <si>
    <t>SCH_NUR_UGU</t>
  </si>
  <si>
    <t>SCH_LA_MAS</t>
  </si>
  <si>
    <t>SCH_SCI_MAS</t>
  </si>
  <si>
    <t>SCH_FA_MAS</t>
  </si>
  <si>
    <t>SCH_TE_MAS</t>
  </si>
  <si>
    <t>SCH_AG_MAS</t>
  </si>
  <si>
    <t>SCH_ENG_MAS</t>
  </si>
  <si>
    <t>SCH_HE_MAS</t>
  </si>
  <si>
    <t>SCH_LAW_MAS</t>
  </si>
  <si>
    <t>SCH_SS_MAS</t>
  </si>
  <si>
    <t>SCH_LS_MAS</t>
  </si>
  <si>
    <t>SCH_VS_MAS</t>
  </si>
  <si>
    <t>SCH_VT_MAS</t>
  </si>
  <si>
    <t>SCH_PT_MAS</t>
  </si>
  <si>
    <t>SCH_HS_MAS</t>
  </si>
  <si>
    <t>SCH_PH_MAS</t>
  </si>
  <si>
    <t>SCH_BA_MAS</t>
  </si>
  <si>
    <t>SCH_OP_MAS</t>
  </si>
  <si>
    <t>SCH_TEP_MAS</t>
  </si>
  <si>
    <t>SCH_TEC_MAS</t>
  </si>
  <si>
    <t>SCH_NUR_MAS</t>
  </si>
  <si>
    <t>SCH_LA_DOC</t>
  </si>
  <si>
    <t>SCH_SCI_DOC</t>
  </si>
  <si>
    <t>SCH_FA_DOC</t>
  </si>
  <si>
    <t>SCH_TE_DOC</t>
  </si>
  <si>
    <t>SCH_AG_DOC</t>
  </si>
  <si>
    <t>SCH_ENG_DOC</t>
  </si>
  <si>
    <t>SCH_HE_DOC</t>
  </si>
  <si>
    <t>SCH_LAW_DOC</t>
  </si>
  <si>
    <t>SCH_SS_DOC</t>
  </si>
  <si>
    <t>SCH_LS_DOC</t>
  </si>
  <si>
    <t>SCH_VS_DOC</t>
  </si>
  <si>
    <t>SCH_VT_DOC</t>
  </si>
  <si>
    <t>SCH_PT_DOC</t>
  </si>
  <si>
    <t>SCH_HS_DOC</t>
  </si>
  <si>
    <t>SCH_PH_DOC</t>
  </si>
  <si>
    <t>SCH_BA_DOC</t>
  </si>
  <si>
    <t>SCH_OP_DOC</t>
  </si>
  <si>
    <t>SCH_TEP_DOC</t>
  </si>
  <si>
    <t>SCH_TEC_DOC</t>
  </si>
  <si>
    <t>SCH_NUR_DOC</t>
  </si>
  <si>
    <t>SCH_LA_SP</t>
  </si>
  <si>
    <t>SCH_SCI_SP</t>
  </si>
  <si>
    <t>SCH_FA_SP</t>
  </si>
  <si>
    <t>SCH_TE_SP</t>
  </si>
  <si>
    <t>SCH_AG_SP</t>
  </si>
  <si>
    <t>SCH_ENG_SP</t>
  </si>
  <si>
    <t>SCH_HE_SP</t>
  </si>
  <si>
    <t>SCH_LAW_SP</t>
  </si>
  <si>
    <t>SCH_SS_SP</t>
  </si>
  <si>
    <t>SCH_LS_SP</t>
  </si>
  <si>
    <t>SCH_VS_SP</t>
  </si>
  <si>
    <t>SCH_VT_SP</t>
  </si>
  <si>
    <t>SCH_PT_SP</t>
  </si>
  <si>
    <t>SCH_HS_SP</t>
  </si>
  <si>
    <t>SCH_PH_SP</t>
  </si>
  <si>
    <t>SCH_BA_SP</t>
  </si>
  <si>
    <t>SCH_OP_SP</t>
  </si>
  <si>
    <t>SCH_TEP_SP</t>
  </si>
  <si>
    <t>SCH_TEC_SP</t>
  </si>
  <si>
    <t>SCH_NUR_SP</t>
  </si>
  <si>
    <t>SAL_LA_UGL</t>
  </si>
  <si>
    <t>SAL_SCI_UGL</t>
  </si>
  <si>
    <t>SAL_FA_UGL</t>
  </si>
  <si>
    <t>SAL_TE_UGL</t>
  </si>
  <si>
    <t>SAL_AG_UGL</t>
  </si>
  <si>
    <t>SAL_ENG_UGL</t>
  </si>
  <si>
    <t>SAL_HE_UGL</t>
  </si>
  <si>
    <t>SAL_LAW_UGL</t>
  </si>
  <si>
    <t>SAL_SS_UGL</t>
  </si>
  <si>
    <t>SAL_LS_UGL</t>
  </si>
  <si>
    <t>SAL_VS_UGL</t>
  </si>
  <si>
    <t>SAL_VT_UGL</t>
  </si>
  <si>
    <t>SAL_PT_UGL</t>
  </si>
  <si>
    <t>SAL_HS_UGL</t>
  </si>
  <si>
    <t>SAL_PH_UGL</t>
  </si>
  <si>
    <t>SAL_BA_UGL</t>
  </si>
  <si>
    <t>SAL_OP_UGL</t>
  </si>
  <si>
    <t>SAL_TEP_UGL</t>
  </si>
  <si>
    <t>SAL_TEC_UGL</t>
  </si>
  <si>
    <t>SAL_NUR_UGL</t>
  </si>
  <si>
    <t>SAL_LA_UGU</t>
  </si>
  <si>
    <t>SAL_SCI_UGU</t>
  </si>
  <si>
    <t>SAL_FA_UGU</t>
  </si>
  <si>
    <t>SAL_TE_UGU</t>
  </si>
  <si>
    <t>SAL_AG_UGU</t>
  </si>
  <si>
    <t>SAL_ENG_UGU</t>
  </si>
  <si>
    <t>SAL_HE_UGU</t>
  </si>
  <si>
    <t>SAL_LAW_UGU</t>
  </si>
  <si>
    <t>SAL_SS_UGU</t>
  </si>
  <si>
    <t>SAL_LS_UGU</t>
  </si>
  <si>
    <t>SAL_VS_UGU</t>
  </si>
  <si>
    <t>SAL_VT_UGU</t>
  </si>
  <si>
    <t>SAL_PT_UGU</t>
  </si>
  <si>
    <t>SAL_HS_UGU</t>
  </si>
  <si>
    <t>SAL_PH_UGU</t>
  </si>
  <si>
    <t>SAL_BA_UGU</t>
  </si>
  <si>
    <t>SAL_OP_UGU</t>
  </si>
  <si>
    <t>SAL_TEP_UGU</t>
  </si>
  <si>
    <t>SAL_TEC_UGU</t>
  </si>
  <si>
    <t>SAL_NUR_UGU</t>
  </si>
  <si>
    <t>SAL_LA_MAS</t>
  </si>
  <si>
    <t>SAL_SCI_MAS</t>
  </si>
  <si>
    <t>SAL_FA_MAS</t>
  </si>
  <si>
    <t>SAL_TE_MAS</t>
  </si>
  <si>
    <t>SAL_AG_MAS</t>
  </si>
  <si>
    <t>SAL_ENG_MAS</t>
  </si>
  <si>
    <t>SAL_HE_MAS</t>
  </si>
  <si>
    <t>SAL_LAW_MAS</t>
  </si>
  <si>
    <t>SAL_SS_MAS</t>
  </si>
  <si>
    <t>SAL_LS_MAS</t>
  </si>
  <si>
    <t>SAL_VS_MAS</t>
  </si>
  <si>
    <t>SAL_VT_MAS</t>
  </si>
  <si>
    <t>SAL_PT_MAS</t>
  </si>
  <si>
    <t>SAL_HS_MAS</t>
  </si>
  <si>
    <t>SAL_PH_MAS</t>
  </si>
  <si>
    <t>SAL_BA_MAS</t>
  </si>
  <si>
    <t>SAL_OP_MAS</t>
  </si>
  <si>
    <t>SAL_TEP_MAS</t>
  </si>
  <si>
    <t>SAL_TEC_MAS</t>
  </si>
  <si>
    <t>SAL_NUR_MAS</t>
  </si>
  <si>
    <t>SAL_LA_DOC</t>
  </si>
  <si>
    <t>SAL_SCI_DOC</t>
  </si>
  <si>
    <t>SAL_FA_DOC</t>
  </si>
  <si>
    <t>SAL_TE_DOC</t>
  </si>
  <si>
    <t>SAL_AG_DOC</t>
  </si>
  <si>
    <t>SAL_ENG_DOC</t>
  </si>
  <si>
    <t>SAL_HE_DOC</t>
  </si>
  <si>
    <t>SAL_LAW_DOC</t>
  </si>
  <si>
    <t>SAL_SS_DOC</t>
  </si>
  <si>
    <t>SAL_LS_DOC</t>
  </si>
  <si>
    <t>SAL_VS_DOC</t>
  </si>
  <si>
    <t>SAL_VT_DOC</t>
  </si>
  <si>
    <t>SAL_PT_DOC</t>
  </si>
  <si>
    <t>SAL_HS_DOC</t>
  </si>
  <si>
    <t>SAL_PH_DOC</t>
  </si>
  <si>
    <t>SAL_BA_DOC</t>
  </si>
  <si>
    <t>SAL_OP_DOC</t>
  </si>
  <si>
    <t>SAL_TEP_DOC</t>
  </si>
  <si>
    <t>SAL_TEC_DOC</t>
  </si>
  <si>
    <t>SAL_NUR_DOC</t>
  </si>
  <si>
    <t>SAL_LA_SP</t>
  </si>
  <si>
    <t>SAL_SCI_SP</t>
  </si>
  <si>
    <t>SAL_FA_SP</t>
  </si>
  <si>
    <t>SAL_TE_SP</t>
  </si>
  <si>
    <t>SAL_AG_SP</t>
  </si>
  <si>
    <t>SAL_ENG_SP</t>
  </si>
  <si>
    <t>SAL_HE_SP</t>
  </si>
  <si>
    <t>SAL_LAW_SP</t>
  </si>
  <si>
    <t>SAL_SS_SP</t>
  </si>
  <si>
    <t>SAL_LS_SP</t>
  </si>
  <si>
    <t>SAL_VS_SP</t>
  </si>
  <si>
    <t>SAL_VT_SP</t>
  </si>
  <si>
    <t>SAL_PT_SP</t>
  </si>
  <si>
    <t>SAL_HS_SP</t>
  </si>
  <si>
    <t>SAL_PH_SP</t>
  </si>
  <si>
    <t>SAL_BA_SP</t>
  </si>
  <si>
    <t>SAL_OP_SP</t>
  </si>
  <si>
    <t>SAL_TEP_SP</t>
  </si>
  <si>
    <t>SAL_TEC_SP</t>
  </si>
  <si>
    <t>SAL_NUR_SP</t>
  </si>
  <si>
    <t>UNTD</t>
  </si>
  <si>
    <t>TAMUSA</t>
  </si>
  <si>
    <t>TAMUCT</t>
  </si>
  <si>
    <t>Texas A&amp;M University - Central Texas</t>
  </si>
  <si>
    <t>University of North Texas at Dallas</t>
  </si>
  <si>
    <t>Fall Headcount</t>
  </si>
  <si>
    <t>VS</t>
  </si>
  <si>
    <t>Cost per Semester Credit Hour</t>
  </si>
  <si>
    <t>Angelo</t>
  </si>
  <si>
    <t>Lamar</t>
  </si>
  <si>
    <t>Midwestern</t>
  </si>
  <si>
    <t>Prairie View</t>
  </si>
  <si>
    <t>Sam Houston</t>
  </si>
  <si>
    <t>Sul Ross</t>
  </si>
  <si>
    <t>Tarleton</t>
  </si>
  <si>
    <t>TAMU-Galveston</t>
  </si>
  <si>
    <t>TAMU-Commerce</t>
  </si>
  <si>
    <t>TAMU-CC</t>
  </si>
  <si>
    <t>TAMU-Kingsville</t>
  </si>
  <si>
    <t>TAMU-San Antonio</t>
  </si>
  <si>
    <t>TAMU-Texarkana</t>
  </si>
  <si>
    <t>TAMU-Central Texas</t>
  </si>
  <si>
    <t>TxStU-SM</t>
  </si>
  <si>
    <t>UT-Arlington</t>
  </si>
  <si>
    <t>UT-Austin</t>
  </si>
  <si>
    <t>UT-Dallas</t>
  </si>
  <si>
    <t>UT-El Paso</t>
  </si>
  <si>
    <t>UT-Permian Basin</t>
  </si>
  <si>
    <t>UT-San Antonio</t>
  </si>
  <si>
    <t>UT-Tyler</t>
  </si>
  <si>
    <t>UH-Clear Lake</t>
  </si>
  <si>
    <t>UH-Downtown</t>
  </si>
  <si>
    <t>UH-Victoria</t>
  </si>
  <si>
    <t>UNT-Dallas</t>
  </si>
  <si>
    <t>TAMI</t>
  </si>
  <si>
    <t>Sul Ross-Rio Grande</t>
  </si>
  <si>
    <t>Relative Weight History</t>
  </si>
  <si>
    <t>Relative Weights</t>
  </si>
  <si>
    <t>Undergraduate Lower Level</t>
  </si>
  <si>
    <t>Undergraduate Upper Level</t>
  </si>
  <si>
    <t>Masters</t>
  </si>
  <si>
    <t>Doctoral</t>
  </si>
  <si>
    <t>Special Professional</t>
  </si>
  <si>
    <t>Average</t>
  </si>
  <si>
    <t>Standard Deviation</t>
  </si>
  <si>
    <t>Year over Year Percent Change</t>
  </si>
  <si>
    <t>Zero Line</t>
  </si>
  <si>
    <t>VetMed calculated with estimated SCH (Headcount X 24).</t>
  </si>
  <si>
    <t>Veterinary Sciences</t>
  </si>
  <si>
    <t>TxStU</t>
  </si>
  <si>
    <t>042295</t>
  </si>
  <si>
    <t>Janet Nascimbeni</t>
  </si>
  <si>
    <t>817-272-7105</t>
  </si>
  <si>
    <t>janetg@uta.edu</t>
  </si>
  <si>
    <t>Marcy Lowther</t>
  </si>
  <si>
    <t>512-471-2808</t>
  </si>
  <si>
    <t>mlowther@austin.utexas.edu</t>
  </si>
  <si>
    <t>Cindy Milligan</t>
  </si>
  <si>
    <t>(972) 883-2632</t>
  </si>
  <si>
    <t>cxm133830@utdallas.edu</t>
  </si>
  <si>
    <t>210-458-6914</t>
  </si>
  <si>
    <t>Eva Burnett</t>
  </si>
  <si>
    <t>903-566-7222</t>
  </si>
  <si>
    <t>eburnett@uttyler.edu</t>
  </si>
  <si>
    <t>Monica Poehl</t>
  </si>
  <si>
    <t>979-458-6090</t>
  </si>
  <si>
    <t>mpoehl@tamus.edu</t>
  </si>
  <si>
    <t>David Ellis</t>
  </si>
  <si>
    <t>713-743-8754</t>
  </si>
  <si>
    <t>DELLIS@UH.EDU</t>
  </si>
  <si>
    <t>Lila Murray</t>
  </si>
  <si>
    <t>713-221-8098</t>
  </si>
  <si>
    <t>murrayd@uhd.edu</t>
  </si>
  <si>
    <t>June Nelson</t>
  </si>
  <si>
    <t>(361) 570-4873</t>
  </si>
  <si>
    <t>nelsonj@uhv.edu</t>
  </si>
  <si>
    <t>Chris Stovall</t>
  </si>
  <si>
    <t>(940) 397-4273</t>
  </si>
  <si>
    <t>chris.stovall@mwsu.edu</t>
  </si>
  <si>
    <t>Elaina Blount</t>
  </si>
  <si>
    <t>972-338-1423</t>
  </si>
  <si>
    <t>elaina.blount@untdallas.edu</t>
  </si>
  <si>
    <t>Dannette Sales</t>
  </si>
  <si>
    <t>936-468-2354</t>
  </si>
  <si>
    <t>salesdl@sfasu.edu</t>
  </si>
  <si>
    <t>Lavonda M. Horn</t>
  </si>
  <si>
    <t>(713)- 313-4222</t>
  </si>
  <si>
    <t>hornlm@TSU.EDU</t>
  </si>
  <si>
    <t>Janet Coleman</t>
  </si>
  <si>
    <t>325-942-2014</t>
  </si>
  <si>
    <t>janet.coleman@angelo.edu</t>
  </si>
  <si>
    <t>940-898-3522</t>
  </si>
  <si>
    <t>Lisa Braun</t>
  </si>
  <si>
    <t>(512)245-2770</t>
  </si>
  <si>
    <t>lb22@txstate.edu</t>
  </si>
  <si>
    <t>John Young</t>
  </si>
  <si>
    <t>432-837-8180</t>
  </si>
  <si>
    <t>jyoung@sulross.edu</t>
  </si>
  <si>
    <t>Redlinger, Lawrence</t>
  </si>
  <si>
    <t>(972) 883-6188</t>
  </si>
  <si>
    <t>redling@utdallas.edu</t>
  </si>
  <si>
    <t>Lester, Cathe</t>
  </si>
  <si>
    <t>(915) 747-5117</t>
  </si>
  <si>
    <t>clester@utep.edu</t>
  </si>
  <si>
    <t>Paredes, Marcelo</t>
  </si>
  <si>
    <t>Haneda, Miki</t>
  </si>
  <si>
    <t>(432) 552-2116</t>
  </si>
  <si>
    <t>haneda_m@utpb.edu</t>
  </si>
  <si>
    <t>Wilkerson, Steve</t>
  </si>
  <si>
    <t>(210) 458-4939</t>
  </si>
  <si>
    <t>Steve.Wilkerson@utsa.edu</t>
  </si>
  <si>
    <t>Koukl, Shari</t>
  </si>
  <si>
    <t>(903) 566-7439</t>
  </si>
  <si>
    <t>skoukl@uttyler.edu</t>
  </si>
  <si>
    <t>Dutschke, Cindy</t>
  </si>
  <si>
    <t>(979) 845-7838</t>
  </si>
  <si>
    <t>cfd@tamu.edu</t>
  </si>
  <si>
    <t>Lang, Donna</t>
  </si>
  <si>
    <t>(409) 740-4419</t>
  </si>
  <si>
    <t>langd@tamug.edu</t>
  </si>
  <si>
    <t>Williamson, Dean</t>
  </si>
  <si>
    <t>(936) 261-2187</t>
  </si>
  <si>
    <t>CDwilliamson@pvamu.edu</t>
  </si>
  <si>
    <t>Luna, Linda</t>
  </si>
  <si>
    <t>(254) 968-9598</t>
  </si>
  <si>
    <t>luna@tarleton.edu</t>
  </si>
  <si>
    <t>Fonseca, Francisco</t>
  </si>
  <si>
    <t>(361) 825-2783</t>
  </si>
  <si>
    <t>francisco.fonseca@tamucc.edu</t>
  </si>
  <si>
    <t>Weir, George W.</t>
  </si>
  <si>
    <t>(361) 593-2315</t>
  </si>
  <si>
    <t>kagww00@tamuk.edu</t>
  </si>
  <si>
    <t>Holly Verhasselt</t>
  </si>
  <si>
    <t>(210) 784-1204</t>
  </si>
  <si>
    <t>holly.verhasselt@tamusa.tamus.edu</t>
  </si>
  <si>
    <t>Trevino, Mary</t>
  </si>
  <si>
    <t>(956) 326-2277</t>
  </si>
  <si>
    <t>maryt@tamiu.edu</t>
  </si>
  <si>
    <t>Kelley, Gary</t>
  </si>
  <si>
    <t>(806) 651-3451</t>
  </si>
  <si>
    <t>gkelley@mail.wtamu.edu</t>
  </si>
  <si>
    <t>Bussell, Paige</t>
  </si>
  <si>
    <t>(903) 468-3209</t>
  </si>
  <si>
    <t>Paige_Bussell@tamu-commerce.edu</t>
  </si>
  <si>
    <t>Boatright, Janna</t>
  </si>
  <si>
    <t>(903) 223-3047</t>
  </si>
  <si>
    <t>jana.boatright@tamut.edu</t>
  </si>
  <si>
    <t>Moreno, Susan E.</t>
  </si>
  <si>
    <t>(713) 743-0640</t>
  </si>
  <si>
    <t>semoreno@Central.UH.EDU</t>
  </si>
  <si>
    <t>Qumsieh, Miriam</t>
  </si>
  <si>
    <t>(281) 283-3005</t>
  </si>
  <si>
    <t>Qumsieh@uhcl.edu</t>
  </si>
  <si>
    <t>Tucker, Carol M.</t>
  </si>
  <si>
    <t>(713) 221-8269</t>
  </si>
  <si>
    <t>TuckerCa@uhd.edu</t>
  </si>
  <si>
    <t>Wortham, Trudy</t>
  </si>
  <si>
    <t>(361) 570-4121</t>
  </si>
  <si>
    <t>worthamt@uhv.edu</t>
  </si>
  <si>
    <t>Inglish, Darla</t>
  </si>
  <si>
    <t>(940) 397-4321</t>
  </si>
  <si>
    <t>darla.inglish@mwsu.edu</t>
  </si>
  <si>
    <t>McCreary, Lynn</t>
  </si>
  <si>
    <t>mccreary@unt.edu</t>
  </si>
  <si>
    <t>(972) 780-3038</t>
  </si>
  <si>
    <t>Hall, Karyn</t>
  </si>
  <si>
    <t>(936) 468-3806</t>
  </si>
  <si>
    <t>khall@sfasu.edu</t>
  </si>
  <si>
    <t>Bridges, Sallie</t>
  </si>
  <si>
    <t>(713) 313-7921</t>
  </si>
  <si>
    <t>Bridges_SA@tsu.edu</t>
  </si>
  <si>
    <t>West, Vicki</t>
  </si>
  <si>
    <t>(806) 742-2166</t>
  </si>
  <si>
    <t>Vicki.West@ttu.edu</t>
  </si>
  <si>
    <t>Weeaks, Cynthia</t>
  </si>
  <si>
    <t>(325) 942-2043 ext 222</t>
  </si>
  <si>
    <t>Cynthia.Weeaks@angelo.edu</t>
  </si>
  <si>
    <t>Chalon, Grace</t>
  </si>
  <si>
    <t>(940) 898-3298</t>
  </si>
  <si>
    <t>gchalon@twu.edu</t>
  </si>
  <si>
    <t>Marsh, Gregory</t>
  </si>
  <si>
    <t>(409) 880-2100</t>
  </si>
  <si>
    <t>gregory.marsh@lamar.edu</t>
  </si>
  <si>
    <t>House, Shanna</t>
  </si>
  <si>
    <t>(936) 294-1061</t>
  </si>
  <si>
    <t>shouse@shsu.edu</t>
  </si>
  <si>
    <t>Reeves, Tami</t>
  </si>
  <si>
    <t>(512) 245-5265</t>
  </si>
  <si>
    <t>rice@txstate.edu</t>
  </si>
  <si>
    <t>Pipes, Pamela</t>
  </si>
  <si>
    <t>(432) 837-8049</t>
  </si>
  <si>
    <t>ppipes@sulross.edu</t>
  </si>
  <si>
    <t>Wright, Claudia</t>
  </si>
  <si>
    <t>(830) 773-8974 x 17</t>
  </si>
  <si>
    <t>crwright@sulross.edu</t>
  </si>
  <si>
    <t>042421</t>
  </si>
  <si>
    <t>Kanyaboyina, Venkata</t>
  </si>
  <si>
    <t>(817) 272-0498</t>
  </si>
  <si>
    <t>venkatak@uta.edu</t>
  </si>
  <si>
    <t>The University of Texas - Rio Grande Valley</t>
  </si>
  <si>
    <t>042485</t>
  </si>
  <si>
    <t>UT-Rio Grande Valley</t>
  </si>
  <si>
    <t>UTRGV</t>
  </si>
  <si>
    <t>RGV</t>
  </si>
  <si>
    <t>Cuca Franco</t>
  </si>
  <si>
    <t>432-552-2716</t>
  </si>
  <si>
    <t>franco_c@utpb</t>
  </si>
  <si>
    <t>Sheri Hardison</t>
  </si>
  <si>
    <t>Bobby Kegresse</t>
  </si>
  <si>
    <t>281.283.2131</t>
  </si>
  <si>
    <t>Kegresse@uhcl.edu</t>
  </si>
  <si>
    <t>Sheryl Overturf</t>
  </si>
  <si>
    <t>940-369-5095</t>
  </si>
  <si>
    <t>sheryl.overturf@untsystem.edu</t>
  </si>
  <si>
    <t>806-834-1428</t>
  </si>
  <si>
    <t>June Orth</t>
  </si>
  <si>
    <t>borth@twu.edu</t>
  </si>
  <si>
    <t>Cynthia Brown</t>
  </si>
  <si>
    <t>409-880-7925</t>
  </si>
  <si>
    <t>cynthia.brown@lamar.edu</t>
  </si>
  <si>
    <t>42295</t>
  </si>
  <si>
    <t>Texas A&amp;M University - San Antonio</t>
  </si>
  <si>
    <t>Larry Maas</t>
  </si>
  <si>
    <t>936-294-1074</t>
  </si>
  <si>
    <t>ljm043@shsu.edu</t>
  </si>
  <si>
    <t>tammy.anthony@utsa.edu</t>
  </si>
  <si>
    <t>Joanne Richardson</t>
  </si>
  <si>
    <t>(915) 747-7892</t>
  </si>
  <si>
    <t>jrichardson@utep.edu</t>
  </si>
  <si>
    <t>Shi, Sam</t>
  </si>
  <si>
    <t>Sam.shi@untdallas.edu</t>
  </si>
  <si>
    <r>
      <t xml:space="preserve">                     </t>
    </r>
    <r>
      <rPr>
        <b/>
        <sz val="11"/>
        <rFont val="Tahoma"/>
        <family val="2"/>
      </rPr>
      <t>Use this drop down to filter by discipline.</t>
    </r>
  </si>
  <si>
    <t>Melissa Ramirez</t>
  </si>
  <si>
    <t>956-665-7906</t>
  </si>
  <si>
    <t>melissa.ramirez@utrgv.edu</t>
  </si>
  <si>
    <t>(956) 665-2383</t>
  </si>
  <si>
    <t>marcelo.paredes@utrgv.edu</t>
  </si>
  <si>
    <t>Turcotte, Paul</t>
  </si>
  <si>
    <t>(254) 501-5817</t>
  </si>
  <si>
    <t>paul.turcotte@tamuct.edu</t>
  </si>
  <si>
    <t>j.l.holmes@austin.utexas.edu</t>
  </si>
  <si>
    <t>Holmes, James (Lincoln)</t>
  </si>
  <si>
    <t>(512) 471-8179</t>
  </si>
  <si>
    <t>Information on Tabs Within This Workbook</t>
  </si>
  <si>
    <r>
      <rPr>
        <b/>
        <sz val="11"/>
        <rFont val="Tahoma"/>
        <family val="2"/>
      </rPr>
      <t xml:space="preserve">Total </t>
    </r>
    <r>
      <rPr>
        <sz val="11"/>
        <rFont val="Tahoma"/>
        <family val="2"/>
      </rPr>
      <t>-</t>
    </r>
  </si>
  <si>
    <r>
      <rPr>
        <b/>
        <sz val="11"/>
        <rFont val="Tahoma"/>
        <family val="2"/>
      </rPr>
      <t xml:space="preserve">Data </t>
    </r>
    <r>
      <rPr>
        <sz val="11"/>
        <rFont val="Tahoma"/>
        <family val="2"/>
      </rPr>
      <t>-</t>
    </r>
  </si>
  <si>
    <r>
      <rPr>
        <b/>
        <sz val="11"/>
        <rFont val="Tahoma"/>
        <family val="2"/>
      </rPr>
      <t>RW History</t>
    </r>
    <r>
      <rPr>
        <sz val="11"/>
        <rFont val="Tahoma"/>
        <family val="2"/>
      </rPr>
      <t xml:space="preserve"> </t>
    </r>
  </si>
  <si>
    <t>FTSE Summary</t>
  </si>
  <si>
    <r>
      <rPr>
        <b/>
        <sz val="11"/>
        <rFont val="Tahoma"/>
        <family val="2"/>
      </rPr>
      <t>Discipline Analysis</t>
    </r>
    <r>
      <rPr>
        <sz val="11"/>
        <rFont val="Tahoma"/>
        <family val="2"/>
      </rPr>
      <t xml:space="preserve"> </t>
    </r>
  </si>
  <si>
    <t>Institution Tabs</t>
  </si>
  <si>
    <t>Discipline Summary</t>
  </si>
  <si>
    <t xml:space="preserve">Green tabs are summary tabs and contain multi-year and historical data. </t>
  </si>
  <si>
    <t>http://www.thecb.state.tx.us/index.cfm?objectid=50067F8C-D180-18DE-B88C060BCE74E409</t>
  </si>
  <si>
    <t xml:space="preserve">Previous year's studies as well as an overview and presentation can be found on the THECB website at: </t>
  </si>
  <si>
    <t>These tables hold all the pertinent data, both from THECB sources (headcount, SCH, and faculty salaries) as well as institutional inputs (teaching assistant salaries and departmental operating expenses).</t>
  </si>
  <si>
    <t>This table indicates the expenditures per SCH by institution and discipline for the year of collection.</t>
  </si>
  <si>
    <t xml:space="preserve">This is the summary page of the 3-year average expenditures and semester credit hours. The Relative Weights table at the top of the page feed to the Formula Funding Model. </t>
  </si>
  <si>
    <t xml:space="preserve"> This tab displays the Average Total Expenditures per Full-Time Student Equivalent (FTSE) for the year of collection. </t>
  </si>
  <si>
    <t>These tabs serve as the means by which the THECB both sends out and collects data from the individual institutions (with the green highlighted cells indicating pre-populated data and the blue cells indicating institutionally-input data). The relative weights provided toward the bottom of the individual tabs are not the published relative weights seen in the General Appropriations Act and are not used in the formula, but indicate the relative weights for the institution. They provide an interesting reference and nothing more.</t>
  </si>
  <si>
    <t>This tab combines all the institutional numbers for the year of collection (note: the relative weights will not match the weights in the Relative Weights tab as this tab contains only data for the current year of collection).</t>
  </si>
  <si>
    <r>
      <t xml:space="preserve">This tab displays the summary of the data by level and by institution for various disciplines. </t>
    </r>
    <r>
      <rPr>
        <b/>
        <sz val="11"/>
        <rFont val="Tahoma"/>
        <family val="2"/>
      </rPr>
      <t>A dropdown box is available at the top to change the data view based on a single discipline or by the total.</t>
    </r>
  </si>
  <si>
    <t xml:space="preserve">These tables show the changes in the relative weights over time by each discipline and level, as well as year-over-year comparisons. </t>
  </si>
  <si>
    <t/>
  </si>
  <si>
    <t>Orange tabs are related specifically to the most recent year of collection (in this case, FY 2017).</t>
  </si>
  <si>
    <t>Vicki West</t>
  </si>
  <si>
    <t>vicki.west@ttu.edu</t>
  </si>
  <si>
    <t>Total Calculated FTSE</t>
  </si>
  <si>
    <t xml:space="preserve">UT-Tyler's number will not reconcile because it includes an Unfunded Pharmacy Program. </t>
  </si>
  <si>
    <r>
      <t>TYL</t>
    </r>
    <r>
      <rPr>
        <vertAlign val="superscript"/>
        <sz val="10"/>
        <color indexed="8"/>
        <rFont val="Tahoma"/>
        <family val="2"/>
      </rPr>
      <t>1</t>
    </r>
  </si>
  <si>
    <t>FTSE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</si>
</sst>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quot;$&quot;#,##0\ ;\(&quot;$&quot;#,##0\)"/>
    <numFmt numFmtId="166" formatCode="##,###,##0"/>
    <numFmt numFmtId="167" formatCode="_(&quot;$&quot;* #,##0_);_(&quot;$&quot;* \(#,##0\);_(&quot;$&quot;* &quot;0&quot;_);_(@_)"/>
    <numFmt numFmtId="168" formatCode="_(* #,##0_);_(* \(#,##0\);_(* &quot;0&quot;_);_(@_)"/>
    <numFmt numFmtId="169" formatCode="_(&quot;$&quot;* #,##0_);_(&quot;$&quot;* \(#,##0\);_(&quot;$&quot;* &quot;-&quot;??_);_(@_)"/>
    <numFmt numFmtId="170" formatCode="&quot;$&quot;#,##0"/>
    <numFmt numFmtId="171" formatCode="0.0000%"/>
    <numFmt numFmtId="172" formatCode="0.0%"/>
    <numFmt numFmtId="173" formatCode="0.0"/>
    <numFmt numFmtId="174" formatCode="_(&quot;$&quot;* #,##0.0_);_(&quot;$&quot;* \(#,##0.0\);_(&quot;$&quot;* &quot;0&quot;_);_(@_)"/>
  </numFmts>
  <fonts count="33" x14ac:knownFonts="1">
    <font>
      <sz val="10"/>
      <name val="Arial"/>
    </font>
    <font>
      <sz val="11"/>
      <color theme="1"/>
      <name val="Calibri"/>
      <family val="2"/>
      <scheme val="minor"/>
    </font>
    <font>
      <sz val="11"/>
      <color theme="1"/>
      <name val="Tahoma"/>
      <family val="2"/>
    </font>
    <font>
      <sz val="10"/>
      <name val="Arial"/>
      <family val="2"/>
    </font>
    <font>
      <sz val="10"/>
      <color indexed="24"/>
      <name val="Arial"/>
      <family val="2"/>
    </font>
    <font>
      <b/>
      <sz val="18"/>
      <color indexed="24"/>
      <name val="Arial"/>
      <family val="2"/>
    </font>
    <font>
      <b/>
      <sz val="12"/>
      <color indexed="24"/>
      <name val="Arial"/>
      <family val="2"/>
    </font>
    <font>
      <sz val="10"/>
      <name val="Arial"/>
      <family val="2"/>
    </font>
    <font>
      <b/>
      <sz val="10"/>
      <name val="Tahoma"/>
      <family val="2"/>
    </font>
    <font>
      <b/>
      <sz val="11"/>
      <name val="Tahoma"/>
      <family val="2"/>
    </font>
    <font>
      <sz val="11"/>
      <name val="Tahoma"/>
      <family val="2"/>
    </font>
    <font>
      <b/>
      <sz val="11"/>
      <color indexed="9"/>
      <name val="Tahoma"/>
      <family val="2"/>
    </font>
    <font>
      <sz val="11"/>
      <color indexed="9"/>
      <name val="Tahoma"/>
      <family val="2"/>
    </font>
    <font>
      <sz val="9"/>
      <color indexed="9"/>
      <name val="Tahoma"/>
      <family val="2"/>
    </font>
    <font>
      <sz val="10"/>
      <name val="MS Sans Serif"/>
      <family val="2"/>
    </font>
    <font>
      <sz val="10"/>
      <color indexed="8"/>
      <name val="Arial"/>
      <family val="2"/>
    </font>
    <font>
      <sz val="10"/>
      <color indexed="8"/>
      <name val="Arial"/>
      <family val="2"/>
    </font>
    <font>
      <sz val="10"/>
      <name val="Arial"/>
      <family val="2"/>
    </font>
    <font>
      <sz val="11"/>
      <color theme="3" tint="0.39997558519241921"/>
      <name val="Tahoma"/>
      <family val="2"/>
    </font>
    <font>
      <b/>
      <sz val="11"/>
      <color theme="0"/>
      <name val="Tahoma"/>
      <family val="2"/>
    </font>
    <font>
      <sz val="11"/>
      <color theme="0"/>
      <name val="Tahoma"/>
      <family val="2"/>
    </font>
    <font>
      <sz val="10"/>
      <name val="Verdana"/>
      <family val="2"/>
    </font>
    <font>
      <sz val="10"/>
      <name val="Tahoma"/>
      <family val="2"/>
    </font>
    <font>
      <sz val="10"/>
      <color theme="0"/>
      <name val="Tahoma"/>
      <family val="2"/>
    </font>
    <font>
      <sz val="10"/>
      <color indexed="8"/>
      <name val="Tahoma"/>
      <family val="2"/>
    </font>
    <font>
      <u/>
      <sz val="11"/>
      <name val="Tahoma"/>
      <family val="2"/>
    </font>
    <font>
      <b/>
      <sz val="11"/>
      <color theme="1"/>
      <name val="Tahoma"/>
      <family val="2"/>
    </font>
    <font>
      <sz val="10"/>
      <color theme="0"/>
      <name val="Arial"/>
      <family val="2"/>
    </font>
    <font>
      <sz val="10"/>
      <color theme="1"/>
      <name val="Tahoma"/>
      <family val="2"/>
    </font>
    <font>
      <u/>
      <sz val="10"/>
      <color theme="10"/>
      <name val="Arial"/>
      <family val="2"/>
    </font>
    <font>
      <u/>
      <sz val="11"/>
      <color theme="10"/>
      <name val="Tahoma"/>
      <family val="2"/>
    </font>
    <font>
      <sz val="11"/>
      <color theme="1"/>
      <name val="Calibri"/>
      <family val="2"/>
    </font>
    <font>
      <vertAlign val="superscript"/>
      <sz val="10"/>
      <color indexed="8"/>
      <name val="Tahoma"/>
      <family val="2"/>
    </font>
  </fonts>
  <fills count="15">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49998474074526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3"/>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s>
  <borders count="59">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thin">
        <color indexed="64"/>
      </bottom>
      <diagonal/>
    </border>
    <border>
      <left style="thick">
        <color rgb="FFC00000"/>
      </left>
      <right style="thick">
        <color rgb="FFC00000"/>
      </right>
      <top style="thin">
        <color indexed="64"/>
      </top>
      <bottom style="thin">
        <color indexed="64"/>
      </bottom>
      <diagonal/>
    </border>
    <border>
      <left style="thick">
        <color rgb="FFC00000"/>
      </left>
      <right style="thick">
        <color rgb="FFC00000"/>
      </right>
      <top style="thin">
        <color indexed="64"/>
      </top>
      <bottom style="thick">
        <color rgb="FFC00000"/>
      </bottom>
      <diagonal/>
    </border>
    <border>
      <left style="thick">
        <color rgb="FFC00000"/>
      </left>
      <right style="thick">
        <color rgb="FFC00000"/>
      </right>
      <top/>
      <bottom style="thin">
        <color indexed="64"/>
      </bottom>
      <diagonal/>
    </border>
    <border>
      <left style="thick">
        <color rgb="FFC00000"/>
      </left>
      <right style="thick">
        <color rgb="FFC00000"/>
      </right>
      <top style="thick">
        <color rgb="FFC00000"/>
      </top>
      <bottom style="thin">
        <color indexed="64"/>
      </bottom>
      <diagonal/>
    </border>
    <border>
      <left style="thick">
        <color rgb="FFC00000"/>
      </left>
      <right style="thick">
        <color rgb="FFC00000"/>
      </right>
      <top/>
      <bottom/>
      <diagonal/>
    </border>
    <border>
      <left/>
      <right style="thick">
        <color rgb="FFC00000"/>
      </right>
      <top style="medium">
        <color indexed="64"/>
      </top>
      <bottom/>
      <diagonal/>
    </border>
    <border>
      <left/>
      <right style="thick">
        <color rgb="FFC00000"/>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ck">
        <color rgb="FFC00000"/>
      </left>
      <right/>
      <top/>
      <bottom/>
      <diagonal/>
    </border>
    <border>
      <left style="thick">
        <color rgb="FFC00000"/>
      </left>
      <right/>
      <top/>
      <bottom style="medium">
        <color indexed="64"/>
      </bottom>
      <diagonal/>
    </border>
  </borders>
  <cellStyleXfs count="252">
    <xf numFmtId="0" fontId="0" fillId="0" borderId="0"/>
    <xf numFmtId="43" fontId="3"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3" fontId="4" fillId="0" borderId="0" applyFont="0" applyFill="0" applyBorder="0" applyAlignment="0" applyProtection="0"/>
    <xf numFmtId="44" fontId="3" fillId="0" borderId="0" applyFont="0" applyFill="0" applyBorder="0" applyAlignment="0" applyProtection="0"/>
    <xf numFmtId="44" fontId="7" fillId="0" borderId="0" applyFont="0" applyFill="0" applyBorder="0" applyAlignment="0" applyProtection="0"/>
    <xf numFmtId="165" fontId="4" fillId="0" borderId="0" applyFon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xf numFmtId="0" fontId="14" fillId="0" borderId="0"/>
    <xf numFmtId="0" fontId="15" fillId="0" borderId="0"/>
    <xf numFmtId="0" fontId="16" fillId="0" borderId="0"/>
    <xf numFmtId="9" fontId="3" fillId="0" borderId="0" applyFont="0" applyFill="0" applyBorder="0" applyAlignment="0" applyProtection="0"/>
    <xf numFmtId="9" fontId="7" fillId="0" borderId="0" applyFont="0" applyFill="0" applyBorder="0" applyAlignment="0" applyProtection="0"/>
    <xf numFmtId="9" fontId="17" fillId="0" borderId="0" applyFont="0" applyFill="0" applyBorder="0" applyAlignment="0" applyProtection="0"/>
    <xf numFmtId="0" fontId="4" fillId="0" borderId="1" applyNumberFormat="0" applyFont="0" applyFill="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4" fillId="0" borderId="1" applyNumberFormat="0" applyFont="0" applyFill="0" applyAlignment="0" applyProtection="0"/>
    <xf numFmtId="0" fontId="29" fillId="0" borderId="0" applyNumberFormat="0" applyFill="0" applyBorder="0" applyAlignment="0" applyProtection="0"/>
    <xf numFmtId="0" fontId="1" fillId="0" borderId="0"/>
    <xf numFmtId="0" fontId="31" fillId="0" borderId="0"/>
  </cellStyleXfs>
  <cellXfs count="379">
    <xf numFmtId="0" fontId="0" fillId="0" borderId="0" xfId="0"/>
    <xf numFmtId="0" fontId="10" fillId="0" borderId="0" xfId="0" applyFont="1"/>
    <xf numFmtId="0" fontId="10" fillId="0" borderId="0" xfId="0" applyFont="1" applyAlignment="1">
      <alignment horizontal="left"/>
    </xf>
    <xf numFmtId="0" fontId="9" fillId="0" borderId="0" xfId="0" applyFont="1"/>
    <xf numFmtId="0" fontId="10" fillId="0" borderId="0" xfId="0" applyFont="1" applyFill="1"/>
    <xf numFmtId="0" fontId="10" fillId="0" borderId="0" xfId="0" quotePrefix="1" applyFont="1" applyFill="1" applyAlignment="1">
      <alignment vertical="top" wrapText="1"/>
    </xf>
    <xf numFmtId="0" fontId="9" fillId="0" borderId="0" xfId="0" applyFont="1" applyFill="1" applyBorder="1" applyAlignment="1">
      <alignment horizontal="left" indent="1"/>
    </xf>
    <xf numFmtId="0" fontId="10" fillId="0" borderId="2" xfId="0" applyFont="1" applyBorder="1"/>
    <xf numFmtId="0" fontId="9" fillId="0" borderId="2" xfId="0" applyFont="1" applyBorder="1" applyAlignment="1">
      <alignment horizontal="right"/>
    </xf>
    <xf numFmtId="166" fontId="10" fillId="0" borderId="2" xfId="0" applyNumberFormat="1" applyFont="1" applyFill="1" applyBorder="1" applyAlignment="1">
      <alignment horizontal="left"/>
    </xf>
    <xf numFmtId="0" fontId="9" fillId="0" borderId="0" xfId="0" applyFont="1" applyFill="1" applyAlignment="1">
      <alignment horizontal="center"/>
    </xf>
    <xf numFmtId="0" fontId="10" fillId="0" borderId="0" xfId="0" applyFont="1" applyFill="1" applyAlignment="1">
      <alignment horizontal="left" indent="19"/>
    </xf>
    <xf numFmtId="0" fontId="9" fillId="0" borderId="0" xfId="0" applyFont="1" applyFill="1" applyAlignment="1">
      <alignment horizontal="left" indent="19"/>
    </xf>
    <xf numFmtId="0" fontId="9" fillId="0" borderId="0" xfId="0" applyFont="1" applyFill="1" applyAlignment="1">
      <alignment horizontal="left" indent="20"/>
    </xf>
    <xf numFmtId="0" fontId="9" fillId="0" borderId="0" xfId="0" applyFont="1" applyBorder="1" applyAlignment="1">
      <alignment horizontal="right"/>
    </xf>
    <xf numFmtId="5" fontId="9" fillId="0" borderId="0" xfId="5" applyNumberFormat="1" applyFont="1" applyFill="1" applyBorder="1"/>
    <xf numFmtId="5" fontId="9" fillId="0" borderId="0" xfId="5" applyNumberFormat="1" applyFont="1" applyBorder="1"/>
    <xf numFmtId="167" fontId="10" fillId="0" borderId="0" xfId="5" applyNumberFormat="1" applyFont="1" applyFill="1" applyBorder="1" applyAlignment="1">
      <alignment horizontal="right"/>
    </xf>
    <xf numFmtId="168" fontId="10" fillId="0" borderId="0" xfId="0" applyNumberFormat="1" applyFont="1" applyFill="1" applyBorder="1" applyAlignment="1">
      <alignment horizontal="right"/>
    </xf>
    <xf numFmtId="168" fontId="10" fillId="2" borderId="2" xfId="5" applyNumberFormat="1" applyFont="1" applyFill="1" applyBorder="1"/>
    <xf numFmtId="167" fontId="10" fillId="2" borderId="2" xfId="5" applyNumberFormat="1" applyFont="1" applyFill="1" applyBorder="1"/>
    <xf numFmtId="167" fontId="10" fillId="0" borderId="2" xfId="0" applyNumberFormat="1" applyFont="1" applyFill="1" applyBorder="1" applyAlignment="1">
      <alignment horizontal="right"/>
    </xf>
    <xf numFmtId="168" fontId="10" fillId="0" borderId="2" xfId="0" applyNumberFormat="1" applyFont="1" applyFill="1" applyBorder="1" applyAlignment="1">
      <alignment horizontal="right"/>
    </xf>
    <xf numFmtId="0" fontId="9" fillId="3" borderId="0" xfId="0" applyFont="1" applyFill="1" applyBorder="1" applyAlignment="1">
      <alignment horizontal="left" indent="1"/>
    </xf>
    <xf numFmtId="0" fontId="9" fillId="3" borderId="0" xfId="0" applyFont="1" applyFill="1" applyAlignment="1">
      <alignment horizontal="center"/>
    </xf>
    <xf numFmtId="42" fontId="10" fillId="0" borderId="0" xfId="0" applyNumberFormat="1" applyFont="1" applyFill="1" applyAlignment="1">
      <alignment horizontal="center"/>
    </xf>
    <xf numFmtId="167" fontId="10" fillId="0" borderId="0" xfId="0" applyNumberFormat="1" applyFont="1" applyFill="1"/>
    <xf numFmtId="0" fontId="18" fillId="0" borderId="0" xfId="0" applyFont="1" applyFill="1" applyAlignment="1">
      <alignment horizontal="left" vertical="top" wrapText="1"/>
    </xf>
    <xf numFmtId="0" fontId="9" fillId="0" borderId="0" xfId="0" applyFont="1" applyFill="1" applyAlignment="1">
      <alignment horizontal="left"/>
    </xf>
    <xf numFmtId="169" fontId="10" fillId="0" borderId="2" xfId="5" quotePrefix="1" applyNumberFormat="1" applyFont="1" applyFill="1" applyBorder="1" applyAlignment="1">
      <alignment vertical="top" wrapText="1"/>
    </xf>
    <xf numFmtId="164" fontId="10" fillId="0" borderId="2" xfId="5" quotePrefix="1" applyNumberFormat="1" applyFont="1" applyFill="1" applyBorder="1" applyAlignment="1">
      <alignment vertical="top" wrapText="1"/>
    </xf>
    <xf numFmtId="164" fontId="10" fillId="3" borderId="2" xfId="5" quotePrefix="1" applyNumberFormat="1" applyFont="1" applyFill="1" applyBorder="1" applyAlignment="1">
      <alignment vertical="top" wrapText="1"/>
    </xf>
    <xf numFmtId="0" fontId="18" fillId="0" borderId="4" xfId="0" applyFont="1" applyFill="1" applyBorder="1" applyAlignment="1">
      <alignment horizontal="left" vertical="top" wrapText="1"/>
    </xf>
    <xf numFmtId="0" fontId="18" fillId="0" borderId="5" xfId="0" applyFont="1" applyFill="1" applyBorder="1" applyAlignment="1">
      <alignment horizontal="left" vertical="top" wrapText="1"/>
    </xf>
    <xf numFmtId="0" fontId="18" fillId="0" borderId="6" xfId="0" applyFont="1" applyFill="1" applyBorder="1" applyAlignment="1">
      <alignment horizontal="left" vertical="top" wrapText="1"/>
    </xf>
    <xf numFmtId="0" fontId="9" fillId="0" borderId="2" xfId="0" applyFont="1" applyFill="1" applyBorder="1" applyAlignment="1">
      <alignment horizontal="center" vertical="top" wrapText="1"/>
    </xf>
    <xf numFmtId="0" fontId="10" fillId="0" borderId="0" xfId="0" applyFont="1" applyFill="1" applyAlignment="1">
      <alignment horizontal="left"/>
    </xf>
    <xf numFmtId="0" fontId="10" fillId="0" borderId="0" xfId="13" applyFont="1"/>
    <xf numFmtId="0" fontId="18" fillId="0" borderId="0" xfId="0" applyFont="1" applyFill="1" applyAlignment="1">
      <alignment vertical="top" wrapText="1"/>
    </xf>
    <xf numFmtId="166" fontId="9" fillId="0" borderId="2" xfId="0" applyNumberFormat="1" applyFont="1" applyFill="1" applyBorder="1" applyAlignment="1">
      <alignment horizontal="right"/>
    </xf>
    <xf numFmtId="167" fontId="10" fillId="0" borderId="2" xfId="5" applyNumberFormat="1" applyFont="1" applyFill="1" applyBorder="1"/>
    <xf numFmtId="167" fontId="10" fillId="0" borderId="3" xfId="5" applyNumberFormat="1" applyFont="1" applyFill="1" applyBorder="1"/>
    <xf numFmtId="169" fontId="10" fillId="0" borderId="2" xfId="5" applyNumberFormat="1" applyFont="1" applyFill="1" applyBorder="1" applyAlignment="1">
      <alignment horizontal="right"/>
    </xf>
    <xf numFmtId="164" fontId="10" fillId="0" borderId="2" xfId="5" applyNumberFormat="1" applyFont="1" applyFill="1" applyBorder="1" applyAlignment="1">
      <alignment horizontal="right"/>
    </xf>
    <xf numFmtId="166" fontId="9" fillId="0" borderId="0" xfId="0" applyNumberFormat="1" applyFont="1" applyBorder="1" applyAlignment="1">
      <alignment horizontal="right"/>
    </xf>
    <xf numFmtId="169" fontId="10" fillId="0" borderId="0" xfId="5" applyNumberFormat="1" applyFont="1" applyFill="1" applyBorder="1" applyAlignment="1">
      <alignment horizontal="right"/>
    </xf>
    <xf numFmtId="167" fontId="10" fillId="0" borderId="0" xfId="5" applyNumberFormat="1" applyFont="1" applyFill="1" applyBorder="1"/>
    <xf numFmtId="167" fontId="10" fillId="0" borderId="0" xfId="5" applyNumberFormat="1" applyFont="1" applyBorder="1"/>
    <xf numFmtId="5" fontId="10" fillId="0" borderId="0" xfId="5" applyNumberFormat="1" applyFont="1" applyBorder="1"/>
    <xf numFmtId="167" fontId="10" fillId="0" borderId="7" xfId="5" applyNumberFormat="1" applyFont="1" applyBorder="1"/>
    <xf numFmtId="166" fontId="9" fillId="0" borderId="0" xfId="0" applyNumberFormat="1" applyFont="1" applyFill="1" applyBorder="1" applyAlignment="1">
      <alignment horizontal="right"/>
    </xf>
    <xf numFmtId="167" fontId="10" fillId="0" borderId="0" xfId="0" applyNumberFormat="1" applyFont="1" applyFill="1" applyBorder="1" applyAlignment="1">
      <alignment horizontal="right"/>
    </xf>
    <xf numFmtId="167" fontId="10" fillId="0" borderId="7" xfId="0" applyNumberFormat="1" applyFont="1" applyFill="1" applyBorder="1" applyAlignment="1">
      <alignment horizontal="right"/>
    </xf>
    <xf numFmtId="0" fontId="10" fillId="0" borderId="0" xfId="0" applyFont="1" applyBorder="1" applyAlignment="1">
      <alignment vertical="top" wrapText="1"/>
    </xf>
    <xf numFmtId="0" fontId="10" fillId="0" borderId="8" xfId="0" applyFont="1" applyBorder="1"/>
    <xf numFmtId="0" fontId="18" fillId="0" borderId="9" xfId="0" applyFont="1" applyFill="1" applyBorder="1" applyAlignment="1">
      <alignment vertical="top" wrapText="1"/>
    </xf>
    <xf numFmtId="5" fontId="10" fillId="0" borderId="0" xfId="0" applyNumberFormat="1" applyFont="1"/>
    <xf numFmtId="9" fontId="10" fillId="0" borderId="0" xfId="16" applyFont="1" applyFill="1"/>
    <xf numFmtId="169" fontId="10" fillId="0" borderId="0" xfId="0" applyNumberFormat="1" applyFont="1" applyFill="1"/>
    <xf numFmtId="43" fontId="10" fillId="0" borderId="2" xfId="1" applyFont="1" applyFill="1" applyBorder="1" applyAlignment="1">
      <alignment horizontal="right"/>
    </xf>
    <xf numFmtId="169" fontId="10" fillId="0" borderId="6" xfId="5" quotePrefix="1" applyNumberFormat="1" applyFont="1" applyFill="1" applyBorder="1" applyAlignment="1">
      <alignment vertical="top" wrapText="1"/>
    </xf>
    <xf numFmtId="0" fontId="9" fillId="4" borderId="0" xfId="13" applyNumberFormat="1" applyFont="1" applyFill="1" applyBorder="1" applyAlignment="1">
      <alignment horizontal="left" indent="1"/>
    </xf>
    <xf numFmtId="0" fontId="19" fillId="4" borderId="0" xfId="0" applyFont="1" applyFill="1" applyBorder="1" applyAlignment="1">
      <alignment horizontal="center"/>
    </xf>
    <xf numFmtId="0" fontId="19" fillId="5" borderId="10" xfId="0" applyFont="1" applyFill="1" applyBorder="1" applyAlignment="1">
      <alignment horizontal="center" vertical="top" wrapText="1"/>
    </xf>
    <xf numFmtId="0" fontId="19" fillId="5" borderId="11" xfId="0" applyFont="1" applyFill="1" applyBorder="1" applyAlignment="1">
      <alignment horizontal="center" vertical="top" wrapText="1"/>
    </xf>
    <xf numFmtId="0" fontId="19" fillId="5" borderId="12" xfId="0" applyFont="1" applyFill="1" applyBorder="1" applyAlignment="1">
      <alignment horizontal="center" wrapText="1"/>
    </xf>
    <xf numFmtId="0" fontId="19" fillId="5" borderId="13" xfId="0" applyFont="1" applyFill="1" applyBorder="1" applyAlignment="1">
      <alignment horizontal="center" wrapText="1"/>
    </xf>
    <xf numFmtId="0" fontId="19" fillId="5" borderId="14" xfId="0" applyFont="1" applyFill="1" applyBorder="1" applyAlignment="1">
      <alignment horizontal="center" wrapText="1"/>
    </xf>
    <xf numFmtId="0" fontId="19" fillId="5" borderId="15" xfId="0" applyFont="1" applyFill="1" applyBorder="1" applyAlignment="1">
      <alignment horizontal="center"/>
    </xf>
    <xf numFmtId="0" fontId="19" fillId="5" borderId="16" xfId="0" applyFont="1" applyFill="1" applyBorder="1" applyAlignment="1">
      <alignment horizontal="center" wrapText="1"/>
    </xf>
    <xf numFmtId="0" fontId="19" fillId="5" borderId="17" xfId="0" applyFont="1" applyFill="1" applyBorder="1" applyAlignment="1">
      <alignment horizontal="center" wrapText="1"/>
    </xf>
    <xf numFmtId="0" fontId="19" fillId="5" borderId="15" xfId="0" applyFont="1" applyFill="1" applyBorder="1" applyAlignment="1">
      <alignment horizontal="center" vertical="top"/>
    </xf>
    <xf numFmtId="0" fontId="19" fillId="5" borderId="16" xfId="0" applyFont="1" applyFill="1" applyBorder="1" applyAlignment="1">
      <alignment horizontal="center" vertical="top" wrapText="1"/>
    </xf>
    <xf numFmtId="0" fontId="19" fillId="5" borderId="17" xfId="0" applyFont="1" applyFill="1" applyBorder="1" applyAlignment="1">
      <alignment horizontal="center" vertical="top" wrapText="1"/>
    </xf>
    <xf numFmtId="164" fontId="10" fillId="0" borderId="18" xfId="1" applyNumberFormat="1" applyFont="1" applyFill="1" applyBorder="1"/>
    <xf numFmtId="168" fontId="10" fillId="0" borderId="2" xfId="5" applyNumberFormat="1" applyFont="1" applyFill="1" applyBorder="1"/>
    <xf numFmtId="5" fontId="10" fillId="0" borderId="19" xfId="5" applyNumberFormat="1" applyFont="1" applyFill="1" applyBorder="1"/>
    <xf numFmtId="167" fontId="10" fillId="0" borderId="40" xfId="5" applyNumberFormat="1" applyFont="1" applyFill="1" applyBorder="1"/>
    <xf numFmtId="0" fontId="9" fillId="0" borderId="0" xfId="0" applyFont="1" applyAlignment="1">
      <alignment wrapText="1"/>
    </xf>
    <xf numFmtId="0" fontId="19" fillId="5" borderId="41" xfId="0" applyFont="1" applyFill="1" applyBorder="1" applyAlignment="1">
      <alignment horizontal="center" vertical="top" wrapText="1"/>
    </xf>
    <xf numFmtId="9" fontId="9" fillId="2" borderId="42" xfId="16" applyFont="1" applyFill="1" applyBorder="1" applyAlignment="1">
      <alignment horizontal="center" vertical="center"/>
    </xf>
    <xf numFmtId="169" fontId="10" fillId="6" borderId="6" xfId="5" quotePrefix="1" applyNumberFormat="1" applyFont="1" applyFill="1" applyBorder="1" applyAlignment="1">
      <alignment vertical="top" wrapText="1"/>
    </xf>
    <xf numFmtId="164" fontId="10" fillId="6" borderId="2" xfId="5" quotePrefix="1" applyNumberFormat="1" applyFont="1" applyFill="1" applyBorder="1" applyAlignment="1">
      <alignment vertical="top" wrapText="1"/>
    </xf>
    <xf numFmtId="169" fontId="10" fillId="6" borderId="2" xfId="5" quotePrefix="1" applyNumberFormat="1" applyFont="1" applyFill="1" applyBorder="1" applyAlignment="1">
      <alignment vertical="top" wrapText="1"/>
    </xf>
    <xf numFmtId="0" fontId="10" fillId="6" borderId="2" xfId="0" quotePrefix="1" applyFont="1" applyFill="1" applyBorder="1" applyAlignment="1">
      <alignment vertical="top" wrapText="1"/>
    </xf>
    <xf numFmtId="164" fontId="10" fillId="6" borderId="20" xfId="1" quotePrefix="1" applyNumberFormat="1" applyFont="1" applyFill="1" applyBorder="1"/>
    <xf numFmtId="164" fontId="10" fillId="6" borderId="21" xfId="1" quotePrefix="1" applyNumberFormat="1" applyFont="1" applyFill="1" applyBorder="1"/>
    <xf numFmtId="168" fontId="10" fillId="6" borderId="2" xfId="0" applyNumberFormat="1" applyFont="1" applyFill="1" applyBorder="1" applyAlignment="1">
      <alignment horizontal="right"/>
    </xf>
    <xf numFmtId="167" fontId="10" fillId="6" borderId="2" xfId="0" applyNumberFormat="1" applyFont="1" applyFill="1" applyBorder="1" applyAlignment="1">
      <alignment horizontal="right"/>
    </xf>
    <xf numFmtId="0" fontId="19" fillId="5" borderId="10" xfId="0" applyFont="1" applyFill="1" applyBorder="1" applyAlignment="1">
      <alignment horizontal="center" vertical="top" wrapText="1"/>
    </xf>
    <xf numFmtId="0" fontId="9" fillId="0" borderId="0" xfId="0" quotePrefix="1" applyFont="1" applyFill="1" applyBorder="1" applyAlignment="1">
      <alignment horizontal="left" indent="1"/>
    </xf>
    <xf numFmtId="0" fontId="10" fillId="6" borderId="2" xfId="0" applyFont="1" applyFill="1" applyBorder="1" applyAlignment="1">
      <alignment horizontal="left" vertical="top" wrapText="1"/>
    </xf>
    <xf numFmtId="169" fontId="10" fillId="0" borderId="8" xfId="0" applyNumberFormat="1" applyFont="1" applyBorder="1"/>
    <xf numFmtId="0" fontId="19" fillId="5" borderId="10" xfId="0" applyFont="1" applyFill="1" applyBorder="1" applyAlignment="1">
      <alignment horizontal="center" vertical="top" wrapText="1"/>
    </xf>
    <xf numFmtId="0" fontId="10" fillId="6" borderId="2" xfId="0" applyFont="1" applyFill="1" applyBorder="1" applyAlignment="1">
      <alignment horizontal="left" vertical="top" wrapText="1"/>
    </xf>
    <xf numFmtId="9" fontId="9" fillId="0" borderId="43" xfId="16" applyFont="1" applyFill="1" applyBorder="1" applyAlignment="1">
      <alignment horizontal="center" vertical="center"/>
    </xf>
    <xf numFmtId="168" fontId="10" fillId="0" borderId="3" xfId="5" applyNumberFormat="1" applyFont="1" applyFill="1" applyBorder="1"/>
    <xf numFmtId="169" fontId="10" fillId="0" borderId="0" xfId="13" applyNumberFormat="1" applyFont="1"/>
    <xf numFmtId="164" fontId="10" fillId="0" borderId="0" xfId="1" applyNumberFormat="1" applyFont="1" applyFill="1"/>
    <xf numFmtId="43" fontId="10" fillId="0" borderId="0" xfId="1" applyFont="1" applyFill="1" applyBorder="1" applyAlignment="1">
      <alignment horizontal="right"/>
    </xf>
    <xf numFmtId="0" fontId="9" fillId="0" borderId="0" xfId="0" quotePrefix="1" applyFont="1" applyFill="1" applyAlignment="1">
      <alignment horizontal="left"/>
    </xf>
    <xf numFmtId="0" fontId="10" fillId="0" borderId="0" xfId="0" applyFont="1" applyFill="1" applyAlignment="1">
      <alignment horizontal="center"/>
    </xf>
    <xf numFmtId="3" fontId="10" fillId="0" borderId="22" xfId="0" applyNumberFormat="1" applyFont="1" applyFill="1" applyBorder="1" applyAlignment="1" applyProtection="1">
      <alignment horizontal="left"/>
    </xf>
    <xf numFmtId="164" fontId="10" fillId="0" borderId="23" xfId="3" applyNumberFormat="1" applyFont="1" applyFill="1" applyBorder="1" applyAlignment="1">
      <alignment horizontal="right"/>
    </xf>
    <xf numFmtId="170" fontId="10" fillId="0" borderId="23" xfId="0" applyNumberFormat="1" applyFont="1" applyFill="1" applyBorder="1"/>
    <xf numFmtId="170" fontId="10" fillId="0" borderId="24" xfId="0" applyNumberFormat="1" applyFont="1" applyFill="1" applyBorder="1"/>
    <xf numFmtId="3" fontId="10" fillId="0" borderId="25" xfId="0" applyNumberFormat="1" applyFont="1" applyFill="1" applyBorder="1" applyAlignment="1" applyProtection="1">
      <alignment horizontal="left"/>
    </xf>
    <xf numFmtId="3" fontId="10" fillId="0" borderId="2" xfId="0" applyNumberFormat="1" applyFont="1" applyFill="1" applyBorder="1" applyAlignment="1">
      <alignment horizontal="right"/>
    </xf>
    <xf numFmtId="3" fontId="10" fillId="0" borderId="26" xfId="0" applyNumberFormat="1" applyFont="1" applyFill="1" applyBorder="1" applyAlignment="1">
      <alignment horizontal="right"/>
    </xf>
    <xf numFmtId="3" fontId="10" fillId="0" borderId="2" xfId="0" applyNumberFormat="1" applyFont="1" applyFill="1" applyBorder="1"/>
    <xf numFmtId="3" fontId="10" fillId="0" borderId="26" xfId="0" applyNumberFormat="1" applyFont="1" applyFill="1" applyBorder="1"/>
    <xf numFmtId="3" fontId="9" fillId="0" borderId="20" xfId="0" applyNumberFormat="1" applyFont="1" applyFill="1" applyBorder="1" applyAlignment="1" applyProtection="1">
      <alignment horizontal="left"/>
    </xf>
    <xf numFmtId="3" fontId="9" fillId="0" borderId="21" xfId="0" applyNumberFormat="1" applyFont="1" applyFill="1" applyBorder="1" applyAlignment="1">
      <alignment horizontal="right"/>
    </xf>
    <xf numFmtId="170" fontId="9" fillId="0" borderId="21" xfId="0" applyNumberFormat="1" applyFont="1" applyFill="1" applyBorder="1"/>
    <xf numFmtId="170" fontId="9" fillId="0" borderId="18" xfId="0" applyNumberFormat="1" applyFont="1" applyFill="1" applyBorder="1"/>
    <xf numFmtId="3" fontId="10" fillId="0" borderId="0" xfId="0" applyNumberFormat="1" applyFont="1" applyFill="1" applyBorder="1" applyAlignment="1" applyProtection="1">
      <alignment horizontal="left"/>
    </xf>
    <xf numFmtId="0" fontId="10" fillId="0" borderId="0" xfId="0" applyFont="1" applyFill="1" applyAlignment="1">
      <alignment horizontal="right"/>
    </xf>
    <xf numFmtId="170" fontId="10" fillId="0" borderId="0" xfId="0" applyNumberFormat="1" applyFont="1" applyFill="1"/>
    <xf numFmtId="3" fontId="10" fillId="0" borderId="0" xfId="0" applyNumberFormat="1" applyFont="1" applyFill="1" applyAlignment="1">
      <alignment horizontal="right"/>
    </xf>
    <xf numFmtId="3" fontId="10" fillId="0" borderId="0" xfId="0" applyNumberFormat="1" applyFont="1" applyBorder="1" applyAlignment="1" applyProtection="1">
      <alignment horizontal="left"/>
    </xf>
    <xf numFmtId="171" fontId="10" fillId="0" borderId="0" xfId="18" applyNumberFormat="1" applyFont="1" applyFill="1"/>
    <xf numFmtId="3" fontId="10" fillId="0" borderId="0" xfId="0" applyNumberFormat="1" applyFont="1" applyFill="1"/>
    <xf numFmtId="3" fontId="10" fillId="0" borderId="6" xfId="0" applyNumberFormat="1" applyFont="1" applyFill="1" applyBorder="1" applyAlignment="1" applyProtection="1">
      <alignment horizontal="left"/>
    </xf>
    <xf numFmtId="3" fontId="10" fillId="0" borderId="2" xfId="0" applyNumberFormat="1" applyFont="1" applyFill="1" applyBorder="1" applyAlignment="1"/>
    <xf numFmtId="3" fontId="10" fillId="0" borderId="2" xfId="0" applyNumberFormat="1" applyFont="1" applyFill="1" applyBorder="1" applyAlignment="1" applyProtection="1">
      <alignment horizontal="left"/>
    </xf>
    <xf numFmtId="38" fontId="10" fillId="0" borderId="2" xfId="0" applyNumberFormat="1" applyFont="1" applyFill="1" applyBorder="1" applyAlignment="1"/>
    <xf numFmtId="38" fontId="10" fillId="0" borderId="0" xfId="0" applyNumberFormat="1" applyFont="1" applyFill="1" applyBorder="1" applyAlignment="1"/>
    <xf numFmtId="0" fontId="9" fillId="0" borderId="0" xfId="0" applyFont="1" applyFill="1" applyBorder="1" applyAlignment="1">
      <alignment horizontal="center"/>
    </xf>
    <xf numFmtId="0" fontId="9" fillId="0" borderId="0" xfId="0" applyFont="1" applyFill="1"/>
    <xf numFmtId="38" fontId="10" fillId="0" borderId="27" xfId="3" applyNumberFormat="1" applyFont="1" applyFill="1" applyBorder="1"/>
    <xf numFmtId="3" fontId="10" fillId="0" borderId="25" xfId="0" applyNumberFormat="1" applyFont="1" applyFill="1" applyBorder="1" applyAlignment="1">
      <alignment horizontal="right" indent="1"/>
    </xf>
    <xf numFmtId="3" fontId="10" fillId="7" borderId="28" xfId="18" applyNumberFormat="1" applyFont="1" applyFill="1" applyBorder="1" applyAlignment="1">
      <alignment horizontal="right" indent="1"/>
    </xf>
    <xf numFmtId="3" fontId="10" fillId="7" borderId="29" xfId="18" applyNumberFormat="1" applyFont="1" applyFill="1" applyBorder="1" applyAlignment="1">
      <alignment horizontal="right" indent="1"/>
    </xf>
    <xf numFmtId="3" fontId="10" fillId="0" borderId="2" xfId="0" applyNumberFormat="1" applyFont="1" applyFill="1" applyBorder="1" applyAlignment="1">
      <alignment horizontal="right" indent="1"/>
    </xf>
    <xf numFmtId="9" fontId="10" fillId="0" borderId="26" xfId="18" applyFont="1" applyFill="1" applyBorder="1" applyAlignment="1">
      <alignment horizontal="right" indent="1"/>
    </xf>
    <xf numFmtId="3" fontId="10" fillId="0" borderId="30" xfId="0" applyNumberFormat="1" applyFont="1" applyFill="1" applyBorder="1" applyAlignment="1">
      <alignment horizontal="right" indent="1"/>
    </xf>
    <xf numFmtId="3" fontId="10" fillId="0" borderId="9" xfId="0" applyNumberFormat="1" applyFont="1" applyFill="1" applyBorder="1" applyAlignment="1">
      <alignment horizontal="right" indent="1"/>
    </xf>
    <xf numFmtId="3" fontId="10" fillId="7" borderId="30" xfId="18" applyNumberFormat="1" applyFont="1" applyFill="1" applyBorder="1" applyAlignment="1">
      <alignment horizontal="right" indent="1"/>
    </xf>
    <xf numFmtId="3" fontId="10" fillId="7" borderId="31" xfId="18" applyNumberFormat="1" applyFont="1" applyFill="1" applyBorder="1" applyAlignment="1">
      <alignment horizontal="right" indent="1"/>
    </xf>
    <xf numFmtId="9" fontId="10" fillId="0" borderId="32" xfId="18" applyFont="1" applyFill="1" applyBorder="1" applyAlignment="1">
      <alignment horizontal="right" indent="1"/>
    </xf>
    <xf numFmtId="3" fontId="10" fillId="0" borderId="0" xfId="0" applyNumberFormat="1" applyFont="1" applyFill="1" applyBorder="1" applyAlignment="1">
      <alignment horizontal="left"/>
    </xf>
    <xf numFmtId="3" fontId="10" fillId="0" borderId="0" xfId="0" applyNumberFormat="1" applyFont="1" applyFill="1" applyBorder="1" applyAlignment="1">
      <alignment horizontal="right"/>
    </xf>
    <xf numFmtId="0" fontId="10" fillId="0" borderId="0" xfId="0" applyFont="1" applyFill="1" applyBorder="1"/>
    <xf numFmtId="3" fontId="10" fillId="0" borderId="21" xfId="0" applyNumberFormat="1" applyFont="1" applyFill="1" applyBorder="1"/>
    <xf numFmtId="3" fontId="10" fillId="0" borderId="18" xfId="0" applyNumberFormat="1" applyFont="1" applyFill="1" applyBorder="1"/>
    <xf numFmtId="3" fontId="10" fillId="0" borderId="0" xfId="0" applyNumberFormat="1" applyFont="1" applyFill="1" applyAlignment="1">
      <alignment horizontal="center"/>
    </xf>
    <xf numFmtId="166" fontId="20" fillId="0" borderId="0" xfId="0" applyNumberFormat="1" applyFont="1" applyFill="1" applyBorder="1" applyAlignment="1">
      <alignment horizontal="left"/>
    </xf>
    <xf numFmtId="0" fontId="20" fillId="0" borderId="0" xfId="0" applyFont="1" applyBorder="1"/>
    <xf numFmtId="0" fontId="9" fillId="0" borderId="0" xfId="0" applyFont="1" applyFill="1" applyAlignment="1"/>
    <xf numFmtId="0" fontId="19" fillId="8" borderId="12" xfId="0" applyFont="1" applyFill="1" applyBorder="1" applyAlignment="1">
      <alignment horizontal="center"/>
    </xf>
    <xf numFmtId="0" fontId="19" fillId="8" borderId="13" xfId="0" applyFont="1" applyFill="1" applyBorder="1" applyAlignment="1">
      <alignment horizontal="center"/>
    </xf>
    <xf numFmtId="0" fontId="19" fillId="8" borderId="14" xfId="0" applyFont="1" applyFill="1" applyBorder="1" applyAlignment="1">
      <alignment horizontal="center"/>
    </xf>
    <xf numFmtId="3" fontId="20" fillId="8" borderId="20" xfId="0" applyNumberFormat="1" applyFont="1" applyFill="1" applyBorder="1" applyAlignment="1" applyProtection="1">
      <alignment horizontal="center"/>
    </xf>
    <xf numFmtId="0" fontId="20" fillId="8" borderId="21" xfId="0" applyFont="1" applyFill="1" applyBorder="1" applyAlignment="1">
      <alignment horizontal="center"/>
    </xf>
    <xf numFmtId="0" fontId="20" fillId="8" borderId="18" xfId="0" applyFont="1" applyFill="1" applyBorder="1" applyAlignment="1">
      <alignment horizontal="center"/>
    </xf>
    <xf numFmtId="3" fontId="10" fillId="10" borderId="2" xfId="0" applyNumberFormat="1" applyFont="1" applyFill="1" applyBorder="1" applyAlignment="1"/>
    <xf numFmtId="3" fontId="10" fillId="10" borderId="6" xfId="0" applyNumberFormat="1" applyFont="1" applyFill="1" applyBorder="1" applyAlignment="1"/>
    <xf numFmtId="0" fontId="19" fillId="8" borderId="12" xfId="0" applyFont="1" applyFill="1" applyBorder="1" applyAlignment="1">
      <alignment horizontal="center" wrapText="1"/>
    </xf>
    <xf numFmtId="0" fontId="19" fillId="8" borderId="13" xfId="0" applyFont="1" applyFill="1" applyBorder="1" applyAlignment="1">
      <alignment horizontal="center" wrapText="1"/>
    </xf>
    <xf numFmtId="0" fontId="19" fillId="8" borderId="14" xfId="0" applyFont="1" applyFill="1" applyBorder="1" applyAlignment="1">
      <alignment horizontal="center" wrapText="1"/>
    </xf>
    <xf numFmtId="0" fontId="10" fillId="0" borderId="0" xfId="0" applyFont="1" applyAlignment="1">
      <alignment wrapText="1"/>
    </xf>
    <xf numFmtId="0" fontId="19" fillId="8" borderId="33" xfId="13" applyFont="1" applyFill="1" applyBorder="1"/>
    <xf numFmtId="3" fontId="19" fillId="8" borderId="13" xfId="0" applyNumberFormat="1" applyFont="1" applyFill="1" applyBorder="1" applyAlignment="1">
      <alignment horizontal="center"/>
    </xf>
    <xf numFmtId="3" fontId="19" fillId="8" borderId="12" xfId="0" applyNumberFormat="1" applyFont="1" applyFill="1" applyBorder="1" applyAlignment="1">
      <alignment horizontal="center"/>
    </xf>
    <xf numFmtId="0" fontId="19" fillId="8" borderId="33" xfId="0" applyFont="1" applyFill="1" applyBorder="1" applyAlignment="1">
      <alignment horizontal="center"/>
    </xf>
    <xf numFmtId="0" fontId="19" fillId="8" borderId="34" xfId="0" applyFont="1" applyFill="1" applyBorder="1" applyAlignment="1">
      <alignment horizontal="center"/>
    </xf>
    <xf numFmtId="0" fontId="19" fillId="8" borderId="22" xfId="0" applyFont="1" applyFill="1" applyBorder="1" applyAlignment="1">
      <alignment horizontal="center"/>
    </xf>
    <xf numFmtId="3" fontId="19" fillId="8" borderId="24" xfId="0" applyNumberFormat="1" applyFont="1" applyFill="1" applyBorder="1" applyAlignment="1" applyProtection="1">
      <alignment horizontal="left"/>
    </xf>
    <xf numFmtId="0" fontId="10" fillId="0" borderId="25" xfId="0" applyFont="1" applyBorder="1"/>
    <xf numFmtId="3" fontId="10" fillId="0" borderId="26" xfId="0" applyNumberFormat="1" applyFont="1" applyBorder="1" applyAlignment="1" applyProtection="1">
      <alignment horizontal="left"/>
    </xf>
    <xf numFmtId="0" fontId="10" fillId="0" borderId="20" xfId="0" applyFont="1" applyBorder="1"/>
    <xf numFmtId="3" fontId="10" fillId="0" borderId="18" xfId="0" applyNumberFormat="1" applyFont="1" applyBorder="1" applyAlignment="1" applyProtection="1">
      <alignment horizontal="left"/>
    </xf>
    <xf numFmtId="167" fontId="10" fillId="2" borderId="2" xfId="5" applyNumberFormat="1" applyFont="1" applyFill="1" applyBorder="1"/>
    <xf numFmtId="167" fontId="10" fillId="2" borderId="39" xfId="5" applyNumberFormat="1" applyFont="1" applyFill="1" applyBorder="1"/>
    <xf numFmtId="168" fontId="10" fillId="2" borderId="39" xfId="5" applyNumberFormat="1" applyFont="1" applyFill="1" applyBorder="1"/>
    <xf numFmtId="164" fontId="10" fillId="0" borderId="0" xfId="1" applyNumberFormat="1" applyFont="1" applyFill="1" applyAlignment="1">
      <alignment horizontal="center"/>
    </xf>
    <xf numFmtId="172" fontId="10" fillId="0" borderId="0" xfId="16" applyNumberFormat="1" applyFont="1" applyFill="1"/>
    <xf numFmtId="10" fontId="10" fillId="0" borderId="0" xfId="16" applyNumberFormat="1" applyFont="1" applyFill="1" applyBorder="1" applyAlignment="1">
      <alignment horizontal="right"/>
    </xf>
    <xf numFmtId="0" fontId="9" fillId="0" borderId="0" xfId="0" applyFont="1" applyFill="1" applyAlignment="1">
      <alignment horizontal="left"/>
    </xf>
    <xf numFmtId="43" fontId="10" fillId="0" borderId="0" xfId="0" applyNumberFormat="1" applyFont="1" applyFill="1"/>
    <xf numFmtId="38" fontId="10" fillId="0" borderId="27" xfId="1" applyNumberFormat="1" applyFont="1" applyFill="1" applyBorder="1"/>
    <xf numFmtId="3" fontId="10" fillId="0" borderId="26" xfId="0" applyNumberFormat="1" applyFont="1" applyFill="1" applyBorder="1" applyAlignment="1">
      <alignment horizontal="right" indent="1"/>
    </xf>
    <xf numFmtId="3" fontId="10" fillId="0" borderId="32" xfId="0" applyNumberFormat="1" applyFont="1" applyFill="1" applyBorder="1" applyAlignment="1">
      <alignment horizontal="right" indent="1"/>
    </xf>
    <xf numFmtId="0" fontId="9" fillId="0" borderId="0" xfId="0" applyFont="1" applyFill="1" applyAlignment="1">
      <alignment horizontal="left"/>
    </xf>
    <xf numFmtId="0" fontId="9" fillId="0" borderId="0" xfId="0" applyFont="1" applyFill="1" applyAlignment="1">
      <alignment horizontal="left"/>
    </xf>
    <xf numFmtId="0" fontId="19" fillId="5" borderId="10" xfId="0" applyFont="1" applyFill="1" applyBorder="1" applyAlignment="1">
      <alignment horizontal="center" vertical="top" wrapText="1"/>
    </xf>
    <xf numFmtId="0" fontId="9" fillId="0" borderId="2" xfId="0" applyFont="1" applyFill="1" applyBorder="1" applyAlignment="1">
      <alignment horizontal="center" vertical="top" wrapText="1"/>
    </xf>
    <xf numFmtId="0" fontId="10" fillId="6" borderId="2" xfId="0" applyFont="1" applyFill="1" applyBorder="1" applyAlignment="1">
      <alignment horizontal="left" vertical="top" wrapText="1"/>
    </xf>
    <xf numFmtId="0" fontId="19" fillId="0" borderId="0" xfId="0" applyFont="1" applyFill="1" applyAlignment="1"/>
    <xf numFmtId="0" fontId="22" fillId="0" borderId="0" xfId="0" applyFont="1" applyAlignment="1">
      <alignment wrapText="1"/>
    </xf>
    <xf numFmtId="0" fontId="23" fillId="8" borderId="0" xfId="0" applyFont="1" applyFill="1" applyAlignment="1">
      <alignment wrapText="1"/>
    </xf>
    <xf numFmtId="0" fontId="22" fillId="0" borderId="0" xfId="0" applyFont="1"/>
    <xf numFmtId="0" fontId="22" fillId="0" borderId="2" xfId="0" applyFont="1" applyBorder="1"/>
    <xf numFmtId="0" fontId="22" fillId="0" borderId="0" xfId="0" applyFont="1" applyFill="1"/>
    <xf numFmtId="2" fontId="22" fillId="0" borderId="2" xfId="0" applyNumberFormat="1" applyFont="1" applyFill="1" applyBorder="1"/>
    <xf numFmtId="0" fontId="22" fillId="0" borderId="0" xfId="0" applyFont="1" applyAlignment="1"/>
    <xf numFmtId="0" fontId="23" fillId="8" borderId="2" xfId="14" applyFont="1" applyFill="1" applyBorder="1" applyAlignment="1">
      <alignment horizontal="center" wrapText="1"/>
    </xf>
    <xf numFmtId="0" fontId="23" fillId="8" borderId="2" xfId="0" applyFont="1" applyFill="1" applyBorder="1" applyAlignment="1">
      <alignment horizontal="center" wrapText="1"/>
    </xf>
    <xf numFmtId="166" fontId="23" fillId="8" borderId="2" xfId="0" applyNumberFormat="1" applyFont="1" applyFill="1" applyBorder="1" applyAlignment="1">
      <alignment horizontal="center" wrapText="1"/>
    </xf>
    <xf numFmtId="0" fontId="23" fillId="8" borderId="2" xfId="14" applyFont="1" applyFill="1" applyBorder="1" applyAlignment="1">
      <alignment horizontal="left" wrapText="1"/>
    </xf>
    <xf numFmtId="0" fontId="23" fillId="8" borderId="0" xfId="14" applyFont="1" applyFill="1" applyBorder="1" applyAlignment="1">
      <alignment horizontal="left" wrapText="1"/>
    </xf>
    <xf numFmtId="0" fontId="24" fillId="0" borderId="2" xfId="14" applyFont="1" applyFill="1" applyBorder="1" applyAlignment="1"/>
    <xf numFmtId="164" fontId="22" fillId="0" borderId="2" xfId="1" applyNumberFormat="1" applyFont="1" applyBorder="1"/>
    <xf numFmtId="0" fontId="24" fillId="0" borderId="2" xfId="14" applyFont="1" applyFill="1" applyBorder="1" applyAlignment="1">
      <alignment wrapText="1"/>
    </xf>
    <xf numFmtId="0" fontId="24" fillId="0" borderId="2" xfId="15" applyFont="1" applyFill="1" applyBorder="1" applyAlignment="1"/>
    <xf numFmtId="0" fontId="24" fillId="0" borderId="2" xfId="14" quotePrefix="1" applyFont="1" applyFill="1" applyBorder="1" applyAlignment="1">
      <alignment wrapText="1"/>
    </xf>
    <xf numFmtId="164" fontId="22" fillId="0" borderId="2" xfId="1" applyNumberFormat="1" applyFont="1" applyFill="1" applyBorder="1"/>
    <xf numFmtId="0" fontId="24" fillId="0" borderId="0" xfId="14" applyFont="1" applyFill="1" applyBorder="1" applyAlignment="1"/>
    <xf numFmtId="3" fontId="10" fillId="0" borderId="3" xfId="0" applyNumberFormat="1" applyFont="1" applyBorder="1" applyAlignment="1" applyProtection="1">
      <alignment horizontal="left"/>
    </xf>
    <xf numFmtId="3" fontId="19" fillId="8" borderId="46" xfId="0" applyNumberFormat="1" applyFont="1" applyFill="1" applyBorder="1" applyAlignment="1" applyProtection="1">
      <alignment horizontal="left"/>
    </xf>
    <xf numFmtId="3" fontId="10" fillId="0" borderId="47" xfId="0" applyNumberFormat="1" applyFont="1" applyBorder="1" applyAlignment="1" applyProtection="1">
      <alignment horizontal="left"/>
    </xf>
    <xf numFmtId="3" fontId="10" fillId="0" borderId="3" xfId="0" quotePrefix="1" applyNumberFormat="1" applyFont="1" applyBorder="1" applyAlignment="1" applyProtection="1">
      <alignment horizontal="left"/>
    </xf>
    <xf numFmtId="3" fontId="10" fillId="0" borderId="19" xfId="0" applyNumberFormat="1" applyFont="1" applyFill="1" applyBorder="1" applyAlignment="1">
      <alignment horizontal="right" indent="1"/>
    </xf>
    <xf numFmtId="9" fontId="10" fillId="0" borderId="48" xfId="18" applyFont="1" applyFill="1" applyBorder="1" applyAlignment="1">
      <alignment horizontal="right" indent="1"/>
    </xf>
    <xf numFmtId="3" fontId="10" fillId="0" borderId="25" xfId="0" quotePrefix="1" applyNumberFormat="1" applyFont="1" applyFill="1" applyBorder="1" applyAlignment="1" applyProtection="1">
      <alignment horizontal="left"/>
    </xf>
    <xf numFmtId="3" fontId="10" fillId="0" borderId="2" xfId="0" quotePrefix="1" applyNumberFormat="1" applyFont="1" applyFill="1" applyBorder="1" applyAlignment="1" applyProtection="1">
      <alignment horizontal="left"/>
    </xf>
    <xf numFmtId="0" fontId="19" fillId="8" borderId="34" xfId="13" applyFont="1" applyFill="1" applyBorder="1"/>
    <xf numFmtId="38" fontId="10" fillId="0" borderId="49" xfId="3" applyNumberFormat="1" applyFont="1" applyFill="1" applyBorder="1"/>
    <xf numFmtId="38" fontId="10" fillId="0" borderId="49" xfId="3" quotePrefix="1" applyNumberFormat="1" applyFont="1" applyFill="1" applyBorder="1" applyAlignment="1">
      <alignment horizontal="left"/>
    </xf>
    <xf numFmtId="38" fontId="10" fillId="0" borderId="31" xfId="3" applyNumberFormat="1" applyFont="1" applyFill="1" applyBorder="1"/>
    <xf numFmtId="0" fontId="25" fillId="0" borderId="0" xfId="0" applyFont="1" applyFill="1"/>
    <xf numFmtId="38" fontId="10" fillId="0" borderId="49" xfId="1" applyNumberFormat="1" applyFont="1" applyFill="1" applyBorder="1"/>
    <xf numFmtId="38" fontId="10" fillId="0" borderId="49" xfId="1" quotePrefix="1" applyNumberFormat="1" applyFont="1" applyFill="1" applyBorder="1" applyAlignment="1">
      <alignment horizontal="left"/>
    </xf>
    <xf numFmtId="38" fontId="10" fillId="0" borderId="31" xfId="1" applyNumberFormat="1" applyFont="1" applyFill="1" applyBorder="1"/>
    <xf numFmtId="0" fontId="9" fillId="0" borderId="27" xfId="0" applyFont="1" applyFill="1" applyBorder="1" applyAlignment="1">
      <alignment horizontal="left"/>
    </xf>
    <xf numFmtId="3" fontId="10" fillId="0" borderId="25" xfId="0" applyNumberFormat="1" applyFont="1" applyFill="1" applyBorder="1"/>
    <xf numFmtId="0" fontId="9" fillId="0" borderId="49" xfId="0" applyFont="1" applyFill="1" applyBorder="1" applyAlignment="1">
      <alignment horizontal="left"/>
    </xf>
    <xf numFmtId="0" fontId="9" fillId="0" borderId="31" xfId="0" applyFont="1" applyFill="1" applyBorder="1" applyAlignment="1">
      <alignment horizontal="left"/>
    </xf>
    <xf numFmtId="3" fontId="10" fillId="0" borderId="20" xfId="0" applyNumberFormat="1" applyFont="1" applyFill="1" applyBorder="1"/>
    <xf numFmtId="0" fontId="8" fillId="0" borderId="0" xfId="0" applyFont="1"/>
    <xf numFmtId="166" fontId="10" fillId="0" borderId="0" xfId="0" applyNumberFormat="1" applyFont="1" applyFill="1" applyBorder="1" applyAlignment="1">
      <alignment horizontal="left"/>
    </xf>
    <xf numFmtId="0" fontId="2" fillId="0" borderId="0" xfId="65"/>
    <xf numFmtId="0" fontId="9" fillId="0" borderId="35" xfId="0" applyFont="1" applyFill="1" applyBorder="1" applyAlignment="1">
      <alignment horizontal="center"/>
    </xf>
    <xf numFmtId="1" fontId="9" fillId="0" borderId="10" xfId="27" applyNumberFormat="1" applyFont="1" applyFill="1" applyBorder="1" applyAlignment="1">
      <alignment horizontal="center"/>
    </xf>
    <xf numFmtId="0" fontId="19" fillId="8" borderId="50" xfId="27" applyFont="1" applyFill="1" applyBorder="1"/>
    <xf numFmtId="1" fontId="19" fillId="8" borderId="0" xfId="27" applyNumberFormat="1" applyFont="1" applyFill="1" applyBorder="1" applyAlignment="1">
      <alignment horizontal="center"/>
    </xf>
    <xf numFmtId="164" fontId="10" fillId="0" borderId="25" xfId="23" applyNumberFormat="1" applyFont="1" applyFill="1" applyBorder="1"/>
    <xf numFmtId="2" fontId="10" fillId="0" borderId="2" xfId="27" applyNumberFormat="1" applyFont="1" applyFill="1" applyBorder="1" applyAlignment="1">
      <alignment horizontal="right"/>
    </xf>
    <xf numFmtId="4" fontId="3" fillId="0" borderId="0" xfId="65" applyNumberFormat="1" applyFont="1" applyAlignment="1">
      <alignment horizontal="right"/>
    </xf>
    <xf numFmtId="164" fontId="10" fillId="0" borderId="20" xfId="23" applyNumberFormat="1" applyFont="1" applyFill="1" applyBorder="1"/>
    <xf numFmtId="2" fontId="10" fillId="0" borderId="21" xfId="27" applyNumberFormat="1" applyFont="1" applyFill="1" applyBorder="1" applyAlignment="1">
      <alignment horizontal="right"/>
    </xf>
    <xf numFmtId="0" fontId="19" fillId="8" borderId="12" xfId="27" applyFont="1" applyFill="1" applyBorder="1"/>
    <xf numFmtId="1" fontId="19" fillId="8" borderId="13" xfId="27" applyNumberFormat="1" applyFont="1" applyFill="1" applyBorder="1" applyAlignment="1">
      <alignment horizontal="center"/>
    </xf>
    <xf numFmtId="164" fontId="10" fillId="0" borderId="22" xfId="23" applyNumberFormat="1" applyFont="1" applyFill="1" applyBorder="1"/>
    <xf numFmtId="2" fontId="10" fillId="0" borderId="23" xfId="27" applyNumberFormat="1" applyFont="1" applyFill="1" applyBorder="1" applyAlignment="1">
      <alignment horizontal="right"/>
    </xf>
    <xf numFmtId="164" fontId="10" fillId="0" borderId="51" xfId="23" applyNumberFormat="1" applyFont="1" applyFill="1" applyBorder="1"/>
    <xf numFmtId="2" fontId="10" fillId="0" borderId="4" xfId="27" applyNumberFormat="1" applyFont="1" applyFill="1" applyBorder="1" applyAlignment="1">
      <alignment horizontal="right"/>
    </xf>
    <xf numFmtId="164" fontId="10" fillId="0" borderId="50" xfId="23" applyNumberFormat="1" applyFont="1" applyFill="1" applyBorder="1"/>
    <xf numFmtId="164" fontId="10" fillId="0" borderId="12" xfId="23" applyNumberFormat="1" applyFont="1" applyFill="1" applyBorder="1"/>
    <xf numFmtId="1" fontId="10" fillId="0" borderId="23" xfId="0" applyNumberFormat="1" applyFont="1" applyBorder="1"/>
    <xf numFmtId="173" fontId="10" fillId="0" borderId="2" xfId="0" applyNumberFormat="1" applyFont="1" applyBorder="1"/>
    <xf numFmtId="164" fontId="10" fillId="0" borderId="30" xfId="23" applyNumberFormat="1" applyFont="1" applyFill="1" applyBorder="1"/>
    <xf numFmtId="173" fontId="10" fillId="0" borderId="21" xfId="0" applyNumberFormat="1" applyFont="1" applyBorder="1"/>
    <xf numFmtId="9" fontId="10" fillId="0" borderId="2" xfId="16" applyNumberFormat="1" applyFont="1" applyFill="1" applyBorder="1" applyAlignment="1">
      <alignment horizontal="right"/>
    </xf>
    <xf numFmtId="0" fontId="19" fillId="8" borderId="15" xfId="27" applyFont="1" applyFill="1" applyBorder="1"/>
    <xf numFmtId="1" fontId="19" fillId="8" borderId="16" xfId="27" applyNumberFormat="1" applyFont="1" applyFill="1" applyBorder="1" applyAlignment="1">
      <alignment horizontal="center"/>
    </xf>
    <xf numFmtId="9" fontId="10" fillId="0" borderId="21" xfId="16" applyNumberFormat="1" applyFont="1" applyFill="1" applyBorder="1" applyAlignment="1">
      <alignment horizontal="right"/>
    </xf>
    <xf numFmtId="172" fontId="10" fillId="0" borderId="2" xfId="16" applyNumberFormat="1" applyFont="1" applyFill="1" applyBorder="1" applyAlignment="1">
      <alignment horizontal="right"/>
    </xf>
    <xf numFmtId="9" fontId="0" fillId="0" borderId="0" xfId="0" applyNumberFormat="1"/>
    <xf numFmtId="9" fontId="0" fillId="0" borderId="0" xfId="16" applyFont="1"/>
    <xf numFmtId="1" fontId="9" fillId="0" borderId="13" xfId="27" applyNumberFormat="1" applyFont="1" applyFill="1" applyBorder="1" applyAlignment="1">
      <alignment horizontal="right"/>
    </xf>
    <xf numFmtId="1" fontId="9" fillId="0" borderId="13" xfId="16" applyNumberFormat="1" applyFont="1" applyFill="1" applyBorder="1" applyAlignment="1">
      <alignment horizontal="right"/>
    </xf>
    <xf numFmtId="0" fontId="27" fillId="0" borderId="0" xfId="0" applyFont="1"/>
    <xf numFmtId="172" fontId="10" fillId="0" borderId="23" xfId="16" applyNumberFormat="1" applyFont="1" applyFill="1" applyBorder="1" applyAlignment="1">
      <alignment horizontal="right"/>
    </xf>
    <xf numFmtId="9" fontId="10" fillId="0" borderId="23" xfId="16" applyNumberFormat="1" applyFont="1" applyFill="1" applyBorder="1" applyAlignment="1">
      <alignment horizontal="right"/>
    </xf>
    <xf numFmtId="172" fontId="10" fillId="0" borderId="21" xfId="16" applyNumberFormat="1" applyFont="1" applyFill="1" applyBorder="1" applyAlignment="1">
      <alignment horizontal="right"/>
    </xf>
    <xf numFmtId="164" fontId="24" fillId="0" borderId="2" xfId="1" applyNumberFormat="1" applyFont="1" applyFill="1" applyBorder="1" applyAlignment="1"/>
    <xf numFmtId="0" fontId="10" fillId="0" borderId="0" xfId="0" applyFont="1" applyFill="1" applyBorder="1" applyAlignment="1">
      <alignment horizontal="left" indent="1"/>
    </xf>
    <xf numFmtId="0" fontId="0" fillId="0" borderId="0" xfId="0" applyAlignment="1">
      <alignment vertical="center"/>
    </xf>
    <xf numFmtId="0" fontId="0" fillId="0" borderId="0" xfId="0" applyAlignment="1">
      <alignment vertical="center" wrapText="1"/>
    </xf>
    <xf numFmtId="164" fontId="10" fillId="0" borderId="0" xfId="1" quotePrefix="1" applyNumberFormat="1" applyFont="1" applyFill="1" applyAlignment="1">
      <alignment vertical="top" wrapText="1"/>
    </xf>
    <xf numFmtId="5" fontId="10" fillId="0" borderId="0" xfId="0" applyNumberFormat="1" applyFont="1" applyFill="1"/>
    <xf numFmtId="0" fontId="24" fillId="0" borderId="2" xfId="15" applyFont="1" applyFill="1" applyBorder="1" applyAlignment="1">
      <alignment wrapText="1"/>
    </xf>
    <xf numFmtId="174" fontId="10" fillId="2" borderId="2" xfId="5" applyNumberFormat="1" applyFont="1" applyFill="1" applyBorder="1"/>
    <xf numFmtId="164" fontId="10" fillId="0" borderId="0" xfId="0" applyNumberFormat="1" applyFont="1" applyFill="1"/>
    <xf numFmtId="0" fontId="10" fillId="0" borderId="0" xfId="0" applyFont="1" applyBorder="1" applyAlignment="1">
      <alignment horizontal="left"/>
    </xf>
    <xf numFmtId="0" fontId="28" fillId="0" borderId="0" xfId="65" applyFont="1" applyAlignment="1">
      <alignment horizontal="right"/>
    </xf>
    <xf numFmtId="4" fontId="10" fillId="0" borderId="0" xfId="0" applyNumberFormat="1" applyFont="1" applyFill="1"/>
    <xf numFmtId="2" fontId="10" fillId="0" borderId="0" xfId="27" applyNumberFormat="1" applyFont="1" applyFill="1" applyBorder="1" applyAlignment="1">
      <alignment horizontal="right"/>
    </xf>
    <xf numFmtId="9" fontId="10" fillId="0" borderId="0" xfId="16" applyNumberFormat="1" applyFont="1" applyFill="1" applyBorder="1" applyAlignment="1">
      <alignment horizontal="right"/>
    </xf>
    <xf numFmtId="0" fontId="28" fillId="0" borderId="0" xfId="65" applyFont="1" applyFill="1" applyAlignment="1">
      <alignment horizontal="right"/>
    </xf>
    <xf numFmtId="0" fontId="2" fillId="0" borderId="0" xfId="65" applyFill="1"/>
    <xf numFmtId="164" fontId="10" fillId="0" borderId="16" xfId="23" applyNumberFormat="1" applyFont="1" applyFill="1" applyBorder="1"/>
    <xf numFmtId="164" fontId="10" fillId="0" borderId="15" xfId="23" applyNumberFormat="1" applyFont="1" applyFill="1" applyBorder="1"/>
    <xf numFmtId="1" fontId="9" fillId="0" borderId="52" xfId="27" applyNumberFormat="1" applyFont="1" applyFill="1" applyBorder="1" applyAlignment="1">
      <alignment horizontal="right"/>
    </xf>
    <xf numFmtId="1" fontId="9" fillId="0" borderId="52" xfId="16" applyNumberFormat="1" applyFont="1" applyFill="1" applyBorder="1" applyAlignment="1">
      <alignment horizontal="right"/>
    </xf>
    <xf numFmtId="0" fontId="19" fillId="5" borderId="10" xfId="0" applyFont="1" applyFill="1" applyBorder="1" applyAlignment="1">
      <alignment horizontal="center" vertical="top" wrapText="1"/>
    </xf>
    <xf numFmtId="0" fontId="9" fillId="0" borderId="2" xfId="0" applyFont="1" applyFill="1" applyBorder="1" applyAlignment="1">
      <alignment horizontal="center" vertical="top" wrapText="1"/>
    </xf>
    <xf numFmtId="0" fontId="9" fillId="0" borderId="0" xfId="0" applyFont="1" applyFill="1" applyAlignment="1">
      <alignment horizontal="left"/>
    </xf>
    <xf numFmtId="0" fontId="10" fillId="6" borderId="2" xfId="0" applyFont="1" applyFill="1" applyBorder="1" applyAlignment="1">
      <alignment horizontal="left" vertical="top" wrapText="1"/>
    </xf>
    <xf numFmtId="0" fontId="19" fillId="5" borderId="10" xfId="0" applyFont="1" applyFill="1" applyBorder="1" applyAlignment="1">
      <alignment horizontal="center" vertical="top" wrapText="1"/>
    </xf>
    <xf numFmtId="0" fontId="18" fillId="0" borderId="13" xfId="0" applyFont="1" applyFill="1" applyBorder="1" applyAlignment="1">
      <alignment horizontal="left" vertical="top" wrapText="1"/>
    </xf>
    <xf numFmtId="0" fontId="18" fillId="0" borderId="9" xfId="0" applyFont="1" applyFill="1" applyBorder="1" applyAlignment="1">
      <alignment horizontal="left" vertical="top" wrapText="1"/>
    </xf>
    <xf numFmtId="0" fontId="19" fillId="5" borderId="10" xfId="0" applyFont="1" applyFill="1" applyBorder="1" applyAlignment="1">
      <alignment horizontal="center" vertical="top" wrapText="1"/>
    </xf>
    <xf numFmtId="0" fontId="9" fillId="0" borderId="2" xfId="0" applyFont="1" applyFill="1" applyBorder="1" applyAlignment="1">
      <alignment horizontal="center" vertical="top" wrapText="1"/>
    </xf>
    <xf numFmtId="0" fontId="9" fillId="0" borderId="0" xfId="0" applyFont="1" applyFill="1" applyAlignment="1">
      <alignment horizontal="left"/>
    </xf>
    <xf numFmtId="0" fontId="10" fillId="6" borderId="2" xfId="0" applyFont="1" applyFill="1" applyBorder="1" applyAlignment="1">
      <alignment horizontal="left" vertical="top" wrapText="1"/>
    </xf>
    <xf numFmtId="0" fontId="19" fillId="5" borderId="16" xfId="0" applyFont="1" applyFill="1" applyBorder="1" applyAlignment="1">
      <alignment horizontal="center" vertical="top" wrapText="1"/>
    </xf>
    <xf numFmtId="169" fontId="10" fillId="0" borderId="0" xfId="5" applyNumberFormat="1" applyFont="1" applyFill="1"/>
    <xf numFmtId="9" fontId="9" fillId="0" borderId="0" xfId="16" applyNumberFormat="1" applyFont="1" applyFill="1"/>
    <xf numFmtId="9" fontId="10" fillId="0" borderId="0" xfId="16" applyNumberFormat="1" applyFont="1" applyFill="1"/>
    <xf numFmtId="0" fontId="29" fillId="0" borderId="2" xfId="249" applyFill="1" applyBorder="1" applyAlignment="1"/>
    <xf numFmtId="1" fontId="22" fillId="0" borderId="2" xfId="0" applyNumberFormat="1" applyFont="1" applyFill="1" applyBorder="1"/>
    <xf numFmtId="0" fontId="29" fillId="0" borderId="0" xfId="249" applyAlignment="1">
      <alignment vertical="center"/>
    </xf>
    <xf numFmtId="0" fontId="26" fillId="0" borderId="9" xfId="0" applyFont="1" applyBorder="1" applyAlignment="1">
      <alignment horizontal="left"/>
    </xf>
    <xf numFmtId="0" fontId="19" fillId="11" borderId="0" xfId="0" applyFont="1" applyFill="1"/>
    <xf numFmtId="0" fontId="27" fillId="11" borderId="0" xfId="0" applyFont="1" applyFill="1"/>
    <xf numFmtId="0" fontId="10" fillId="12" borderId="0" xfId="0" applyFont="1" applyFill="1"/>
    <xf numFmtId="0" fontId="10" fillId="13" borderId="0" xfId="0" applyFont="1" applyFill="1"/>
    <xf numFmtId="0" fontId="9" fillId="12" borderId="0" xfId="0" applyFont="1" applyFill="1"/>
    <xf numFmtId="0" fontId="0" fillId="0" borderId="0" xfId="0" applyFill="1"/>
    <xf numFmtId="0" fontId="9" fillId="13" borderId="0" xfId="0" applyFont="1" applyFill="1"/>
    <xf numFmtId="0" fontId="0" fillId="13" borderId="0" xfId="0" applyFill="1"/>
    <xf numFmtId="0" fontId="0" fillId="12" borderId="0" xfId="0" applyFill="1"/>
    <xf numFmtId="0" fontId="30" fillId="0" borderId="0" xfId="249" applyFont="1"/>
    <xf numFmtId="0" fontId="9" fillId="12" borderId="0" xfId="0" applyFont="1" applyFill="1" applyAlignment="1">
      <alignment vertical="center"/>
    </xf>
    <xf numFmtId="0" fontId="24" fillId="0" borderId="2" xfId="14" applyNumberFormat="1" applyFont="1" applyFill="1" applyBorder="1" applyAlignment="1">
      <alignment wrapText="1"/>
    </xf>
    <xf numFmtId="0" fontId="24" fillId="0" borderId="2" xfId="14" quotePrefix="1" applyNumberFormat="1" applyFont="1" applyFill="1" applyBorder="1" applyAlignment="1">
      <alignment wrapText="1"/>
    </xf>
    <xf numFmtId="167" fontId="20" fillId="14" borderId="2" xfId="5" applyNumberFormat="1" applyFont="1" applyFill="1" applyBorder="1"/>
    <xf numFmtId="167" fontId="10" fillId="0" borderId="0" xfId="16" applyNumberFormat="1" applyFont="1" applyFill="1"/>
    <xf numFmtId="164" fontId="0" fillId="0" borderId="2" xfId="1" applyNumberFormat="1" applyFont="1" applyBorder="1"/>
    <xf numFmtId="0" fontId="10" fillId="0" borderId="0" xfId="0" applyFont="1" applyFill="1" applyAlignment="1">
      <alignment wrapText="1"/>
    </xf>
    <xf numFmtId="0" fontId="0" fillId="0" borderId="0" xfId="0" applyAlignment="1">
      <alignment wrapText="1"/>
    </xf>
    <xf numFmtId="0" fontId="9" fillId="0" borderId="0" xfId="0" applyFont="1" applyFill="1" applyAlignment="1">
      <alignment horizontal="left" indent="1"/>
    </xf>
    <xf numFmtId="0" fontId="26" fillId="0" borderId="0" xfId="0" applyFont="1" applyAlignment="1">
      <alignment horizontal="left"/>
    </xf>
    <xf numFmtId="0" fontId="19" fillId="8" borderId="22" xfId="0" applyFont="1" applyFill="1" applyBorder="1" applyAlignment="1">
      <alignment horizontal="center"/>
    </xf>
    <xf numFmtId="0" fontId="19" fillId="8" borderId="23" xfId="0" applyFont="1" applyFill="1" applyBorder="1" applyAlignment="1">
      <alignment horizontal="center"/>
    </xf>
    <xf numFmtId="0" fontId="10" fillId="0" borderId="25" xfId="0" applyFont="1" applyBorder="1" applyAlignment="1">
      <alignment horizontal="left"/>
    </xf>
    <xf numFmtId="0" fontId="10" fillId="0" borderId="2" xfId="0" applyFont="1" applyBorder="1" applyAlignment="1">
      <alignment horizontal="left"/>
    </xf>
    <xf numFmtId="0" fontId="10" fillId="0" borderId="20" xfId="0" applyFont="1" applyBorder="1" applyAlignment="1">
      <alignment horizontal="left"/>
    </xf>
    <xf numFmtId="0" fontId="10" fillId="0" borderId="21" xfId="0" applyFont="1" applyBorder="1" applyAlignment="1">
      <alignment horizontal="left"/>
    </xf>
    <xf numFmtId="0" fontId="10" fillId="0" borderId="25" xfId="0" quotePrefix="1" applyFont="1" applyBorder="1" applyAlignment="1">
      <alignment horizontal="left"/>
    </xf>
    <xf numFmtId="0" fontId="18" fillId="0" borderId="0" xfId="0" applyFont="1" applyFill="1" applyAlignment="1">
      <alignment horizontal="left" vertical="top" wrapText="1" indent="2"/>
    </xf>
    <xf numFmtId="9" fontId="8" fillId="0" borderId="0" xfId="16" applyFont="1" applyBorder="1" applyAlignment="1">
      <alignment horizontal="center" vertical="top" wrapText="1"/>
    </xf>
    <xf numFmtId="0" fontId="18" fillId="0" borderId="9" xfId="0" applyFont="1" applyFill="1" applyBorder="1" applyAlignment="1">
      <alignment horizontal="left" vertical="top" wrapText="1" indent="2"/>
    </xf>
    <xf numFmtId="0" fontId="19" fillId="5" borderId="35" xfId="0" applyFont="1" applyFill="1" applyBorder="1" applyAlignment="1">
      <alignment horizontal="center" vertical="top" wrapText="1"/>
    </xf>
    <xf numFmtId="0" fontId="19" fillId="5" borderId="10" xfId="0" applyFont="1" applyFill="1" applyBorder="1" applyAlignment="1">
      <alignment horizontal="center" vertical="top" wrapText="1"/>
    </xf>
    <xf numFmtId="0" fontId="9" fillId="0" borderId="6" xfId="0" applyFont="1" applyFill="1" applyBorder="1" applyAlignment="1">
      <alignment horizontal="left" vertical="top" indent="2"/>
    </xf>
    <xf numFmtId="0" fontId="9" fillId="0" borderId="2" xfId="0" applyFont="1" applyFill="1" applyBorder="1" applyAlignment="1">
      <alignment horizontal="left" vertical="top" indent="2"/>
    </xf>
    <xf numFmtId="0" fontId="9" fillId="0" borderId="2" xfId="0" applyFont="1" applyFill="1" applyBorder="1" applyAlignment="1">
      <alignment horizontal="center" vertical="top" wrapText="1"/>
    </xf>
    <xf numFmtId="0" fontId="10" fillId="0" borderId="7" xfId="0" applyFont="1" applyBorder="1" applyAlignment="1">
      <alignment horizontal="left" vertical="top" wrapText="1"/>
    </xf>
    <xf numFmtId="0" fontId="10" fillId="0" borderId="0" xfId="0" applyFont="1" applyBorder="1" applyAlignment="1">
      <alignment horizontal="left" vertical="top" wrapText="1"/>
    </xf>
    <xf numFmtId="0" fontId="9" fillId="0" borderId="0" xfId="0" applyFont="1" applyFill="1" applyAlignment="1">
      <alignment horizontal="left"/>
    </xf>
    <xf numFmtId="0" fontId="10" fillId="6" borderId="2" xfId="0" applyFont="1" applyFill="1" applyBorder="1" applyAlignment="1">
      <alignment horizontal="left" vertical="top" wrapText="1"/>
    </xf>
    <xf numFmtId="0" fontId="9" fillId="0" borderId="3" xfId="0" applyFont="1" applyFill="1" applyBorder="1" applyAlignment="1">
      <alignment horizontal="left" vertical="top"/>
    </xf>
    <xf numFmtId="0" fontId="9" fillId="0" borderId="38" xfId="0" applyFont="1" applyFill="1" applyBorder="1" applyAlignment="1">
      <alignment horizontal="left" vertical="top"/>
    </xf>
    <xf numFmtId="0" fontId="9" fillId="0" borderId="0" xfId="0" applyFont="1" applyAlignment="1">
      <alignment horizontal="left" wrapText="1"/>
    </xf>
    <xf numFmtId="0" fontId="10" fillId="0" borderId="0" xfId="0" applyFont="1" applyFill="1" applyAlignment="1">
      <alignment horizontal="left" vertical="top" wrapText="1" indent="1"/>
    </xf>
    <xf numFmtId="0" fontId="18" fillId="0" borderId="9" xfId="0" applyFont="1" applyFill="1" applyBorder="1" applyAlignment="1">
      <alignment horizontal="left" vertical="top" wrapText="1" indent="4"/>
    </xf>
    <xf numFmtId="0" fontId="9" fillId="0" borderId="0" xfId="0" applyFont="1" applyAlignment="1">
      <alignment horizontal="left" vertical="top" wrapText="1"/>
    </xf>
    <xf numFmtId="0" fontId="20" fillId="9" borderId="12" xfId="0" applyFont="1" applyFill="1" applyBorder="1" applyAlignment="1">
      <alignment horizontal="left" vertical="top" wrapText="1" indent="2"/>
    </xf>
    <xf numFmtId="0" fontId="20" fillId="9" borderId="13" xfId="0" applyFont="1" applyFill="1" applyBorder="1" applyAlignment="1">
      <alignment horizontal="left" vertical="top" wrapText="1" indent="2"/>
    </xf>
    <xf numFmtId="0" fontId="20" fillId="9" borderId="30" xfId="0" applyFont="1" applyFill="1" applyBorder="1" applyAlignment="1">
      <alignment horizontal="left" vertical="top" wrapText="1" indent="2"/>
    </xf>
    <xf numFmtId="0" fontId="20" fillId="9" borderId="9" xfId="0" applyFont="1" applyFill="1" applyBorder="1" applyAlignment="1">
      <alignment horizontal="left" vertical="top" wrapText="1" indent="2"/>
    </xf>
    <xf numFmtId="0" fontId="19" fillId="9" borderId="36" xfId="0" applyFont="1" applyFill="1" applyBorder="1" applyAlignment="1">
      <alignment horizontal="right" vertical="center" wrapText="1"/>
    </xf>
    <xf numFmtId="0" fontId="19" fillId="9" borderId="44" xfId="0" applyFont="1" applyFill="1" applyBorder="1" applyAlignment="1">
      <alignment horizontal="right" vertical="center" wrapText="1"/>
    </xf>
    <xf numFmtId="0" fontId="19" fillId="9" borderId="37" xfId="0" applyFont="1" applyFill="1" applyBorder="1" applyAlignment="1">
      <alignment horizontal="right" vertical="center" wrapText="1"/>
    </xf>
    <xf numFmtId="0" fontId="19" fillId="9" borderId="45" xfId="0" applyFont="1" applyFill="1" applyBorder="1" applyAlignment="1">
      <alignment horizontal="right" vertical="center" wrapText="1"/>
    </xf>
    <xf numFmtId="0" fontId="18" fillId="0" borderId="0" xfId="0" applyFont="1" applyFill="1" applyAlignment="1">
      <alignment horizontal="left" vertical="top" wrapText="1" indent="4"/>
    </xf>
    <xf numFmtId="9" fontId="8" fillId="0" borderId="57" xfId="16" applyFont="1" applyBorder="1" applyAlignment="1">
      <alignment horizontal="center" vertical="top" wrapText="1"/>
    </xf>
    <xf numFmtId="9" fontId="8" fillId="0" borderId="58" xfId="16" applyFont="1" applyBorder="1" applyAlignment="1">
      <alignment horizontal="center" vertical="top" wrapText="1"/>
    </xf>
    <xf numFmtId="0" fontId="20" fillId="9" borderId="55" xfId="0" applyFont="1" applyFill="1" applyBorder="1" applyAlignment="1">
      <alignment horizontal="left" vertical="top" wrapText="1" indent="2"/>
    </xf>
    <xf numFmtId="0" fontId="20" fillId="9" borderId="56" xfId="0" applyFont="1" applyFill="1" applyBorder="1" applyAlignment="1">
      <alignment horizontal="left" vertical="top" wrapText="1" indent="2"/>
    </xf>
    <xf numFmtId="0" fontId="9" fillId="0" borderId="3" xfId="0" applyFont="1" applyFill="1" applyBorder="1" applyAlignment="1">
      <alignment horizontal="center" vertical="top" wrapText="1"/>
    </xf>
    <xf numFmtId="0" fontId="9" fillId="0" borderId="38" xfId="0" applyFont="1" applyFill="1" applyBorder="1" applyAlignment="1">
      <alignment horizontal="center" vertical="top" wrapText="1"/>
    </xf>
    <xf numFmtId="0" fontId="9" fillId="0" borderId="19" xfId="0" applyFont="1" applyFill="1" applyBorder="1" applyAlignment="1">
      <alignment horizontal="center" vertical="top" wrapText="1"/>
    </xf>
    <xf numFmtId="0" fontId="9" fillId="0" borderId="19" xfId="0" applyFont="1" applyFill="1" applyBorder="1" applyAlignment="1">
      <alignment horizontal="left" vertical="top"/>
    </xf>
    <xf numFmtId="0" fontId="10" fillId="6" borderId="3" xfId="0" applyFont="1" applyFill="1" applyBorder="1" applyAlignment="1">
      <alignment horizontal="left" vertical="top" wrapText="1"/>
    </xf>
    <xf numFmtId="0" fontId="10" fillId="6" borderId="38" xfId="0" applyFont="1" applyFill="1" applyBorder="1" applyAlignment="1">
      <alignment horizontal="left" vertical="top" wrapText="1"/>
    </xf>
    <xf numFmtId="0" fontId="10" fillId="6" borderId="19" xfId="0" applyFont="1" applyFill="1" applyBorder="1" applyAlignment="1">
      <alignment horizontal="left" vertical="top" wrapText="1"/>
    </xf>
    <xf numFmtId="0" fontId="9" fillId="0" borderId="3" xfId="0" applyFont="1" applyFill="1" applyBorder="1" applyAlignment="1">
      <alignment horizontal="left" vertical="top" indent="2"/>
    </xf>
    <xf numFmtId="0" fontId="9" fillId="0" borderId="38" xfId="0" applyFont="1" applyFill="1" applyBorder="1" applyAlignment="1">
      <alignment horizontal="left" vertical="top" indent="2"/>
    </xf>
    <xf numFmtId="0" fontId="9" fillId="0" borderId="19" xfId="0" applyFont="1" applyFill="1" applyBorder="1" applyAlignment="1">
      <alignment horizontal="left" vertical="top" indent="2"/>
    </xf>
    <xf numFmtId="0" fontId="19" fillId="5" borderId="15" xfId="0" applyFont="1" applyFill="1" applyBorder="1" applyAlignment="1">
      <alignment horizontal="center" vertical="top" wrapText="1"/>
    </xf>
    <xf numFmtId="0" fontId="19" fillId="5" borderId="16" xfId="0" applyFont="1" applyFill="1" applyBorder="1" applyAlignment="1">
      <alignment horizontal="center" vertical="top" wrapText="1"/>
    </xf>
    <xf numFmtId="0" fontId="19" fillId="5" borderId="52" xfId="0" applyFont="1" applyFill="1" applyBorder="1" applyAlignment="1">
      <alignment horizontal="center" vertical="top" wrapText="1"/>
    </xf>
    <xf numFmtId="0" fontId="9" fillId="0" borderId="46" xfId="0" applyFont="1" applyFill="1" applyBorder="1" applyAlignment="1">
      <alignment horizontal="left" vertical="top" indent="2"/>
    </xf>
    <xf numFmtId="0" fontId="9" fillId="0" borderId="53" xfId="0" applyFont="1" applyFill="1" applyBorder="1" applyAlignment="1">
      <alignment horizontal="left" vertical="top" indent="2"/>
    </xf>
    <xf numFmtId="0" fontId="9" fillId="0" borderId="54" xfId="0" applyFont="1" applyFill="1" applyBorder="1" applyAlignment="1">
      <alignment horizontal="left" vertical="top" indent="2"/>
    </xf>
  </cellXfs>
  <cellStyles count="252">
    <cellStyle name="Comma" xfId="1" builtinId="3"/>
    <cellStyle name="Comma 10" xfId="66"/>
    <cellStyle name="Comma 11" xfId="67"/>
    <cellStyle name="Comma 12" xfId="68"/>
    <cellStyle name="Comma 13" xfId="69"/>
    <cellStyle name="Comma 14" xfId="70"/>
    <cellStyle name="Comma 15" xfId="71"/>
    <cellStyle name="Comma 16" xfId="72"/>
    <cellStyle name="Comma 17" xfId="73"/>
    <cellStyle name="Comma 18" xfId="74"/>
    <cellStyle name="Comma 19" xfId="75"/>
    <cellStyle name="Comma 2" xfId="2"/>
    <cellStyle name="Comma 2 10" xfId="76"/>
    <cellStyle name="Comma 2 11" xfId="77"/>
    <cellStyle name="Comma 2 12" xfId="78"/>
    <cellStyle name="Comma 2 13" xfId="79"/>
    <cellStyle name="Comma 2 14" xfId="80"/>
    <cellStyle name="Comma 2 15" xfId="81"/>
    <cellStyle name="Comma 2 16" xfId="82"/>
    <cellStyle name="Comma 2 17" xfId="83"/>
    <cellStyle name="Comma 2 18" xfId="84"/>
    <cellStyle name="Comma 2 19" xfId="85"/>
    <cellStyle name="Comma 2 2" xfId="23"/>
    <cellStyle name="Comma 2 20" xfId="86"/>
    <cellStyle name="Comma 2 21" xfId="87"/>
    <cellStyle name="Comma 2 22" xfId="88"/>
    <cellStyle name="Comma 2 23" xfId="89"/>
    <cellStyle name="Comma 2 24" xfId="90"/>
    <cellStyle name="Comma 2 3" xfId="21"/>
    <cellStyle name="Comma 2 4" xfId="43"/>
    <cellStyle name="Comma 2 5" xfId="49"/>
    <cellStyle name="Comma 2 6" xfId="48"/>
    <cellStyle name="Comma 2 7" xfId="53"/>
    <cellStyle name="Comma 2 8" xfId="91"/>
    <cellStyle name="Comma 2 9" xfId="92"/>
    <cellStyle name="Comma 20" xfId="93"/>
    <cellStyle name="Comma 3" xfId="3"/>
    <cellStyle name="Comma 3 2" xfId="24"/>
    <cellStyle name="Comma 3 3" xfId="25"/>
    <cellStyle name="Comma 3 4" xfId="44"/>
    <cellStyle name="Comma 3 5" xfId="50"/>
    <cellStyle name="Comma 3 6" xfId="51"/>
    <cellStyle name="Comma 3 7" xfId="47"/>
    <cellStyle name="Comma 4" xfId="94"/>
    <cellStyle name="Comma 5" xfId="95"/>
    <cellStyle name="Comma 6" xfId="96"/>
    <cellStyle name="Comma 9" xfId="97"/>
    <cellStyle name="Comma0" xfId="4"/>
    <cellStyle name="Currency" xfId="5" builtinId="4"/>
    <cellStyle name="Currency 10" xfId="98"/>
    <cellStyle name="Currency 11" xfId="99"/>
    <cellStyle name="Currency 12" xfId="100"/>
    <cellStyle name="Currency 13" xfId="101"/>
    <cellStyle name="Currency 14" xfId="102"/>
    <cellStyle name="Currency 15" xfId="103"/>
    <cellStyle name="Currency 16" xfId="104"/>
    <cellStyle name="Currency 17" xfId="105"/>
    <cellStyle name="Currency 18" xfId="106"/>
    <cellStyle name="Currency 19" xfId="107"/>
    <cellStyle name="Currency 2" xfId="6"/>
    <cellStyle name="Currency 2 10" xfId="108"/>
    <cellStyle name="Currency 2 11" xfId="109"/>
    <cellStyle name="Currency 2 12" xfId="110"/>
    <cellStyle name="Currency 2 13" xfId="111"/>
    <cellStyle name="Currency 2 14" xfId="112"/>
    <cellStyle name="Currency 2 15" xfId="113"/>
    <cellStyle name="Currency 2 16" xfId="114"/>
    <cellStyle name="Currency 2 17" xfId="115"/>
    <cellStyle name="Currency 2 18" xfId="116"/>
    <cellStyle name="Currency 2 19" xfId="117"/>
    <cellStyle name="Currency 2 2" xfId="26"/>
    <cellStyle name="Currency 2 20" xfId="118"/>
    <cellStyle name="Currency 2 21" xfId="119"/>
    <cellStyle name="Currency 2 22" xfId="120"/>
    <cellStyle name="Currency 2 23" xfId="121"/>
    <cellStyle name="Currency 2 24" xfId="122"/>
    <cellStyle name="Currency 2 3" xfId="37"/>
    <cellStyle name="Currency 2 4" xfId="38"/>
    <cellStyle name="Currency 2 5" xfId="52"/>
    <cellStyle name="Currency 2 6" xfId="57"/>
    <cellStyle name="Currency 2 7" xfId="61"/>
    <cellStyle name="Currency 2 8" xfId="123"/>
    <cellStyle name="Currency 2 9" xfId="124"/>
    <cellStyle name="Currency 3" xfId="125"/>
    <cellStyle name="Currency 4" xfId="126"/>
    <cellStyle name="Currency 5" xfId="127"/>
    <cellStyle name="Currency 7" xfId="128"/>
    <cellStyle name="Currency 8" xfId="129"/>
    <cellStyle name="Currency 9" xfId="130"/>
    <cellStyle name="Currency0" xfId="7"/>
    <cellStyle name="Date" xfId="8"/>
    <cellStyle name="Fixed" xfId="9"/>
    <cellStyle name="Heading 1" xfId="10" builtinId="16" customBuiltin="1"/>
    <cellStyle name="Heading 1 10" xfId="131"/>
    <cellStyle name="Heading 1 11" xfId="132"/>
    <cellStyle name="Heading 1 12" xfId="133"/>
    <cellStyle name="Heading 1 13" xfId="134"/>
    <cellStyle name="Heading 1 14" xfId="135"/>
    <cellStyle name="Heading 1 15" xfId="136"/>
    <cellStyle name="Heading 1 16" xfId="137"/>
    <cellStyle name="Heading 1 17" xfId="138"/>
    <cellStyle name="Heading 1 18" xfId="139"/>
    <cellStyle name="Heading 1 19" xfId="140"/>
    <cellStyle name="Heading 1 2" xfId="141"/>
    <cellStyle name="Heading 1 3" xfId="142"/>
    <cellStyle name="Heading 1 4" xfId="143"/>
    <cellStyle name="Heading 1 5" xfId="144"/>
    <cellStyle name="Heading 1 6" xfId="145"/>
    <cellStyle name="Heading 1 7" xfId="146"/>
    <cellStyle name="Heading 1 8" xfId="147"/>
    <cellStyle name="Heading 1 9" xfId="148"/>
    <cellStyle name="Heading 2" xfId="11" builtinId="17" customBuiltin="1"/>
    <cellStyle name="Heading 2 10" xfId="149"/>
    <cellStyle name="Heading 2 11" xfId="150"/>
    <cellStyle name="Heading 2 12" xfId="151"/>
    <cellStyle name="Heading 2 13" xfId="152"/>
    <cellStyle name="Heading 2 14" xfId="153"/>
    <cellStyle name="Heading 2 15" xfId="154"/>
    <cellStyle name="Heading 2 16" xfId="155"/>
    <cellStyle name="Heading 2 17" xfId="156"/>
    <cellStyle name="Heading 2 18" xfId="157"/>
    <cellStyle name="Heading 2 19" xfId="158"/>
    <cellStyle name="Heading 2 2" xfId="159"/>
    <cellStyle name="Heading 2 3" xfId="160"/>
    <cellStyle name="Heading 2 4" xfId="161"/>
    <cellStyle name="Heading 2 5" xfId="162"/>
    <cellStyle name="Heading 2 6" xfId="163"/>
    <cellStyle name="Heading 2 7" xfId="164"/>
    <cellStyle name="Heading 2 8" xfId="165"/>
    <cellStyle name="Heading 2 9" xfId="166"/>
    <cellStyle name="Hyperlink" xfId="249" builtinId="8"/>
    <cellStyle name="Normal" xfId="0" builtinId="0"/>
    <cellStyle name="Normal 10" xfId="167"/>
    <cellStyle name="Normal 11" xfId="168"/>
    <cellStyle name="Normal 12" xfId="169"/>
    <cellStyle name="Normal 13" xfId="170"/>
    <cellStyle name="Normal 14" xfId="171"/>
    <cellStyle name="Normal 15" xfId="172"/>
    <cellStyle name="Normal 16" xfId="173"/>
    <cellStyle name="Normal 17" xfId="174"/>
    <cellStyle name="Normal 18" xfId="175"/>
    <cellStyle name="Normal 19" xfId="176"/>
    <cellStyle name="Normal 2" xfId="12"/>
    <cellStyle name="Normal 2 10" xfId="177"/>
    <cellStyle name="Normal 2 11" xfId="178"/>
    <cellStyle name="Normal 2 12" xfId="179"/>
    <cellStyle name="Normal 2 13" xfId="180"/>
    <cellStyle name="Normal 2 14" xfId="181"/>
    <cellStyle name="Normal 2 15" xfId="182"/>
    <cellStyle name="Normal 2 16" xfId="183"/>
    <cellStyle name="Normal 2 17" xfId="184"/>
    <cellStyle name="Normal 2 18" xfId="185"/>
    <cellStyle name="Normal 2 19" xfId="186"/>
    <cellStyle name="Normal 2 2" xfId="27"/>
    <cellStyle name="Normal 2 2 2" xfId="31"/>
    <cellStyle name="Normal 2 2 3" xfId="42"/>
    <cellStyle name="Normal 2 2 4" xfId="46"/>
    <cellStyle name="Normal 2 20" xfId="187"/>
    <cellStyle name="Normal 2 21" xfId="188"/>
    <cellStyle name="Normal 2 22" xfId="189"/>
    <cellStyle name="Normal 2 23" xfId="190"/>
    <cellStyle name="Normal 2 24" xfId="191"/>
    <cellStyle name="Normal 2 25" xfId="192"/>
    <cellStyle name="Normal 2 26" xfId="193"/>
    <cellStyle name="Normal 2 27" xfId="251"/>
    <cellStyle name="Normal 2 3" xfId="33"/>
    <cellStyle name="Normal 2 4" xfId="35"/>
    <cellStyle name="Normal 2 5" xfId="39"/>
    <cellStyle name="Normal 2 6" xfId="20"/>
    <cellStyle name="Normal 2 7" xfId="54"/>
    <cellStyle name="Normal 2 8" xfId="58"/>
    <cellStyle name="Normal 2 9" xfId="62"/>
    <cellStyle name="Normal 20" xfId="194"/>
    <cellStyle name="Normal 3" xfId="65"/>
    <cellStyle name="Normal 3 2" xfId="32"/>
    <cellStyle name="Normal 3 3" xfId="34"/>
    <cellStyle name="Normal 3 4" xfId="36"/>
    <cellStyle name="Normal 4" xfId="30"/>
    <cellStyle name="Normal 5" xfId="195"/>
    <cellStyle name="Normal 6" xfId="196"/>
    <cellStyle name="Normal 7" xfId="250"/>
    <cellStyle name="Normal 8" xfId="197"/>
    <cellStyle name="Normal 9" xfId="198"/>
    <cellStyle name="Normal_EnrollbyClass" xfId="13"/>
    <cellStyle name="Normal_Sheet1" xfId="14"/>
    <cellStyle name="Normal_Sheet36" xfId="15"/>
    <cellStyle name="Percent" xfId="16" builtinId="5"/>
    <cellStyle name="Percent 10" xfId="199"/>
    <cellStyle name="Percent 11" xfId="200"/>
    <cellStyle name="Percent 12" xfId="201"/>
    <cellStyle name="Percent 13" xfId="202"/>
    <cellStyle name="Percent 14" xfId="203"/>
    <cellStyle name="Percent 15" xfId="204"/>
    <cellStyle name="Percent 16" xfId="205"/>
    <cellStyle name="Percent 17" xfId="206"/>
    <cellStyle name="Percent 18" xfId="207"/>
    <cellStyle name="Percent 19" xfId="208"/>
    <cellStyle name="Percent 2" xfId="17"/>
    <cellStyle name="Percent 2 10" xfId="209"/>
    <cellStyle name="Percent 2 11" xfId="210"/>
    <cellStyle name="Percent 2 12" xfId="211"/>
    <cellStyle name="Percent 2 13" xfId="212"/>
    <cellStyle name="Percent 2 14" xfId="213"/>
    <cellStyle name="Percent 2 15" xfId="214"/>
    <cellStyle name="Percent 2 16" xfId="215"/>
    <cellStyle name="Percent 2 17" xfId="216"/>
    <cellStyle name="Percent 2 18" xfId="217"/>
    <cellStyle name="Percent 2 19" xfId="218"/>
    <cellStyle name="Percent 2 2" xfId="28"/>
    <cellStyle name="Percent 2 20" xfId="219"/>
    <cellStyle name="Percent 2 21" xfId="220"/>
    <cellStyle name="Percent 2 22" xfId="221"/>
    <cellStyle name="Percent 2 23" xfId="222"/>
    <cellStyle name="Percent 2 24" xfId="223"/>
    <cellStyle name="Percent 2 3" xfId="40"/>
    <cellStyle name="Percent 2 4" xfId="22"/>
    <cellStyle name="Percent 2 5" xfId="55"/>
    <cellStyle name="Percent 2 6" xfId="59"/>
    <cellStyle name="Percent 2 7" xfId="63"/>
    <cellStyle name="Percent 2 8" xfId="224"/>
    <cellStyle name="Percent 2 9" xfId="225"/>
    <cellStyle name="Percent 20" xfId="226"/>
    <cellStyle name="Percent 3" xfId="18"/>
    <cellStyle name="Percent 3 2" xfId="29"/>
    <cellStyle name="Percent 3 3" xfId="41"/>
    <cellStyle name="Percent 3 4" xfId="45"/>
    <cellStyle name="Percent 3 5" xfId="56"/>
    <cellStyle name="Percent 3 6" xfId="60"/>
    <cellStyle name="Percent 3 7" xfId="64"/>
    <cellStyle name="Percent 5" xfId="227"/>
    <cellStyle name="Percent 6" xfId="228"/>
    <cellStyle name="Percent 8" xfId="229"/>
    <cellStyle name="Percent 9" xfId="230"/>
    <cellStyle name="Total" xfId="19" builtinId="25" customBuiltin="1"/>
    <cellStyle name="Total 10" xfId="231"/>
    <cellStyle name="Total 11" xfId="232"/>
    <cellStyle name="Total 12" xfId="233"/>
    <cellStyle name="Total 13" xfId="234"/>
    <cellStyle name="Total 14" xfId="235"/>
    <cellStyle name="Total 15" xfId="236"/>
    <cellStyle name="Total 16" xfId="237"/>
    <cellStyle name="Total 17" xfId="238"/>
    <cellStyle name="Total 18" xfId="239"/>
    <cellStyle name="Total 19" xfId="240"/>
    <cellStyle name="Total 2" xfId="241"/>
    <cellStyle name="Total 3" xfId="242"/>
    <cellStyle name="Total 4" xfId="243"/>
    <cellStyle name="Total 5" xfId="244"/>
    <cellStyle name="Total 6" xfId="245"/>
    <cellStyle name="Total 7" xfId="246"/>
    <cellStyle name="Total 8" xfId="247"/>
    <cellStyle name="Total 9" xfId="248"/>
  </cellStyles>
  <dxfs count="98">
    <dxf>
      <fill>
        <patternFill>
          <bgColor rgb="FFFFFF00"/>
        </patternFill>
      </fill>
    </dxf>
    <dxf>
      <font>
        <color theme="0"/>
      </font>
      <fill>
        <patternFill>
          <bgColor rgb="FFFF0000"/>
        </patternFill>
      </fill>
    </dxf>
    <dxf>
      <font>
        <color theme="0"/>
      </font>
      <fill>
        <patternFill>
          <bgColor theme="1"/>
        </patternFill>
      </fill>
    </dxf>
    <dxf>
      <font>
        <strike val="0"/>
        <color theme="0"/>
      </font>
      <fill>
        <patternFill>
          <bgColor theme="1" tint="4.9989318521683403E-2"/>
        </patternFill>
      </fill>
    </dxf>
    <dxf>
      <font>
        <strike val="0"/>
        <color theme="0"/>
      </font>
      <fill>
        <patternFill>
          <bgColor rgb="FFFF0000"/>
        </patternFill>
      </fill>
    </dxf>
    <dxf>
      <font>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
      <font>
        <color theme="0"/>
      </font>
      <fill>
        <patternFill>
          <bgColor theme="1"/>
        </patternFill>
      </fill>
    </dxf>
    <dxf>
      <font>
        <strike val="0"/>
        <color theme="0"/>
      </font>
      <fill>
        <patternFill>
          <bgColor theme="1" tint="4.9989318521683403E-2"/>
        </patternFill>
      </fill>
    </dxf>
    <dxf>
      <font>
        <color theme="0"/>
      </font>
      <fill>
        <patternFill>
          <bgColor theme="1"/>
        </patternFill>
      </fill>
    </dxf>
    <dxf>
      <font>
        <strike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strike val="0"/>
        <color theme="0"/>
      </font>
      <fill>
        <patternFill>
          <bgColor theme="1" tint="4.9989318521683403E-2"/>
        </patternFill>
      </fill>
    </dxf>
    <dxf>
      <font>
        <color theme="0"/>
      </font>
      <fill>
        <patternFill>
          <bgColor theme="1"/>
        </patternFill>
      </fill>
    </dxf>
    <dxf>
      <font>
        <color theme="0"/>
      </font>
      <fill>
        <patternFill>
          <bgColor rgb="FFFF0000"/>
        </patternFill>
      </fill>
    </dxf>
    <dxf>
      <font>
        <strike val="0"/>
        <color theme="0"/>
      </font>
      <fill>
        <patternFill>
          <bgColor theme="1" tint="4.9989318521683403E-2"/>
        </patternFill>
      </fill>
    </dxf>
    <dxf>
      <font>
        <strike val="0"/>
        <color theme="0"/>
      </font>
      <fill>
        <patternFill>
          <bgColor rgb="FFFF0000"/>
        </patternFill>
      </fill>
    </dxf>
    <dxf>
      <font>
        <color theme="0"/>
      </font>
      <fill>
        <patternFill>
          <bgColor rgb="FFFF0000"/>
        </patternFill>
      </fill>
    </dxf>
    <dxf>
      <font>
        <b/>
        <i val="0"/>
        <color theme="0"/>
      </font>
      <fill>
        <patternFill>
          <bgColor rgb="FFFF0000"/>
        </patternFill>
      </fill>
    </dxf>
    <dxf>
      <font>
        <strike val="0"/>
        <color theme="0"/>
      </font>
      <fill>
        <patternFill>
          <bgColor theme="1"/>
        </patternFill>
      </fill>
    </dxf>
    <dxf>
      <font>
        <color theme="0"/>
      </font>
      <fill>
        <patternFill>
          <bgColor rgb="FFFF0000"/>
        </patternFill>
      </fill>
    </dxf>
    <dxf>
      <font>
        <color theme="0"/>
      </font>
      <fill>
        <patternFill>
          <bgColor theme="1"/>
        </patternFill>
      </fill>
    </dxf>
    <dxf>
      <font>
        <color theme="0"/>
      </font>
      <fill>
        <patternFill>
          <b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86280116382583E-2"/>
          <c:y val="2.2756441595117857E-2"/>
          <c:w val="0.81817565434558237"/>
          <c:h val="0.87476675249294067"/>
        </c:manualLayout>
      </c:layout>
      <c:lineChart>
        <c:grouping val="standard"/>
        <c:varyColors val="0"/>
        <c:ser>
          <c:idx val="1"/>
          <c:order val="1"/>
          <c:tx>
            <c:strRef>
              <c:f>'RW History'!$A$115</c:f>
              <c:strCache>
                <c:ptCount val="1"/>
                <c:pt idx="0">
                  <c:v>Average</c:v>
                </c:pt>
              </c:strCache>
            </c:strRef>
          </c:tx>
          <c:marker>
            <c:symbol val="none"/>
          </c:marker>
          <c:cat>
            <c:numRef>
              <c:f>'RW History'!$B$113:$Q$113</c:f>
              <c:numCache>
                <c:formatCode>0</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'RW History'!$B$115:$Q$115</c:f>
              <c:numCache>
                <c:formatCode>0.0</c:formatCode>
                <c:ptCount val="16"/>
                <c:pt idx="0">
                  <c:v>5.4446268656716414</c:v>
                </c:pt>
                <c:pt idx="1">
                  <c:v>5.0350746268656712</c:v>
                </c:pt>
                <c:pt idx="2">
                  <c:v>5.0146268656716408</c:v>
                </c:pt>
                <c:pt idx="3">
                  <c:v>4.9522388059701496</c:v>
                </c:pt>
                <c:pt idx="4">
                  <c:v>5.2252238805970146</c:v>
                </c:pt>
                <c:pt idx="5">
                  <c:v>5.4278053445841774</c:v>
                </c:pt>
                <c:pt idx="6">
                  <c:v>5.4642647058823526</c:v>
                </c:pt>
                <c:pt idx="7">
                  <c:v>5.4575362318840588</c:v>
                </c:pt>
                <c:pt idx="8">
                  <c:v>5.6313043478260871</c:v>
                </c:pt>
                <c:pt idx="9">
                  <c:v>6.7436231884057971</c:v>
                </c:pt>
                <c:pt idx="10">
                  <c:v>6.7669565217391296</c:v>
                </c:pt>
                <c:pt idx="11">
                  <c:v>6.9792753623188402</c:v>
                </c:pt>
                <c:pt idx="12">
                  <c:v>7.0721739130434784</c:v>
                </c:pt>
                <c:pt idx="13">
                  <c:v>5.9559701492537318</c:v>
                </c:pt>
                <c:pt idx="14">
                  <c:v>5.9444776119402984</c:v>
                </c:pt>
                <c:pt idx="15">
                  <c:v>6.1743283582089568</c:v>
                </c:pt>
              </c:numCache>
            </c:numRef>
          </c:val>
          <c:smooth val="0"/>
          <c:extLst>
            <c:ext xmlns:c16="http://schemas.microsoft.com/office/drawing/2014/chart" uri="{C3380CC4-5D6E-409C-BE32-E72D297353CC}">
              <c16:uniqueId val="{00000000-228D-4BD1-B832-D8F6669E5096}"/>
            </c:ext>
          </c:extLst>
        </c:ser>
        <c:dLbls>
          <c:showLegendKey val="0"/>
          <c:showVal val="0"/>
          <c:showCatName val="0"/>
          <c:showSerName val="0"/>
          <c:showPercent val="0"/>
          <c:showBubbleSize val="0"/>
        </c:dLbls>
        <c:marker val="1"/>
        <c:smooth val="0"/>
        <c:axId val="161239856"/>
        <c:axId val="161238736"/>
      </c:lineChart>
      <c:lineChart>
        <c:grouping val="standard"/>
        <c:varyColors val="0"/>
        <c:ser>
          <c:idx val="0"/>
          <c:order val="0"/>
          <c:tx>
            <c:strRef>
              <c:f>'RW History'!$A$114</c:f>
              <c:strCache>
                <c:ptCount val="1"/>
                <c:pt idx="0">
                  <c:v>Total</c:v>
                </c:pt>
              </c:strCache>
            </c:strRef>
          </c:tx>
          <c:marker>
            <c:symbol val="none"/>
          </c:marker>
          <c:cat>
            <c:numRef>
              <c:f>'RW History'!$B$113:$Q$113</c:f>
              <c:numCache>
                <c:formatCode>0</c:formatCode>
                <c:ptCount val="16"/>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numCache>
            </c:numRef>
          </c:cat>
          <c:val>
            <c:numRef>
              <c:f>'RW History'!$B$114:$Q$114</c:f>
              <c:numCache>
                <c:formatCode>0</c:formatCode>
                <c:ptCount val="16"/>
                <c:pt idx="0">
                  <c:v>364.78999999999996</c:v>
                </c:pt>
                <c:pt idx="1">
                  <c:v>337.34999999999997</c:v>
                </c:pt>
                <c:pt idx="2">
                  <c:v>335.97999999999996</c:v>
                </c:pt>
                <c:pt idx="3">
                  <c:v>331.8</c:v>
                </c:pt>
                <c:pt idx="4">
                  <c:v>350.09</c:v>
                </c:pt>
                <c:pt idx="5">
                  <c:v>363.66295808713988</c:v>
                </c:pt>
                <c:pt idx="6">
                  <c:v>371.57</c:v>
                </c:pt>
                <c:pt idx="7">
                  <c:v>376.57000000000005</c:v>
                </c:pt>
                <c:pt idx="8">
                  <c:v>388.56</c:v>
                </c:pt>
                <c:pt idx="9">
                  <c:v>465.31</c:v>
                </c:pt>
                <c:pt idx="10">
                  <c:v>466.91999999999996</c:v>
                </c:pt>
                <c:pt idx="11">
                  <c:v>481.57</c:v>
                </c:pt>
                <c:pt idx="12">
                  <c:v>487.98</c:v>
                </c:pt>
                <c:pt idx="13">
                  <c:v>399.05</c:v>
                </c:pt>
                <c:pt idx="14">
                  <c:v>398.28</c:v>
                </c:pt>
                <c:pt idx="15">
                  <c:v>413.68000000000012</c:v>
                </c:pt>
              </c:numCache>
            </c:numRef>
          </c:val>
          <c:smooth val="0"/>
          <c:extLst>
            <c:ext xmlns:c16="http://schemas.microsoft.com/office/drawing/2014/chart" uri="{C3380CC4-5D6E-409C-BE32-E72D297353CC}">
              <c16:uniqueId val="{00000001-228D-4BD1-B832-D8F6669E5096}"/>
            </c:ext>
          </c:extLst>
        </c:ser>
        <c:dLbls>
          <c:showLegendKey val="0"/>
          <c:showVal val="0"/>
          <c:showCatName val="0"/>
          <c:showSerName val="0"/>
          <c:showPercent val="0"/>
          <c:showBubbleSize val="0"/>
        </c:dLbls>
        <c:marker val="1"/>
        <c:smooth val="0"/>
        <c:axId val="161237056"/>
        <c:axId val="161238176"/>
      </c:lineChart>
      <c:catAx>
        <c:axId val="161239856"/>
        <c:scaling>
          <c:orientation val="minMax"/>
        </c:scaling>
        <c:delete val="0"/>
        <c:axPos val="b"/>
        <c:numFmt formatCode="0" sourceLinked="1"/>
        <c:majorTickMark val="out"/>
        <c:minorTickMark val="none"/>
        <c:tickLblPos val="nextTo"/>
        <c:crossAx val="161238736"/>
        <c:crosses val="autoZero"/>
        <c:auto val="1"/>
        <c:lblAlgn val="ctr"/>
        <c:lblOffset val="100"/>
        <c:noMultiLvlLbl val="0"/>
      </c:catAx>
      <c:valAx>
        <c:axId val="161238736"/>
        <c:scaling>
          <c:orientation val="minMax"/>
        </c:scaling>
        <c:delete val="0"/>
        <c:axPos val="l"/>
        <c:majorGridlines/>
        <c:numFmt formatCode="0.0" sourceLinked="1"/>
        <c:majorTickMark val="out"/>
        <c:minorTickMark val="none"/>
        <c:tickLblPos val="nextTo"/>
        <c:crossAx val="161239856"/>
        <c:crosses val="autoZero"/>
        <c:crossBetween val="between"/>
      </c:valAx>
      <c:valAx>
        <c:axId val="161238176"/>
        <c:scaling>
          <c:orientation val="minMax"/>
          <c:min val="0"/>
        </c:scaling>
        <c:delete val="0"/>
        <c:axPos val="r"/>
        <c:numFmt formatCode="0" sourceLinked="1"/>
        <c:majorTickMark val="out"/>
        <c:minorTickMark val="none"/>
        <c:tickLblPos val="nextTo"/>
        <c:crossAx val="161237056"/>
        <c:crosses val="max"/>
        <c:crossBetween val="between"/>
      </c:valAx>
      <c:catAx>
        <c:axId val="161237056"/>
        <c:scaling>
          <c:orientation val="minMax"/>
        </c:scaling>
        <c:delete val="1"/>
        <c:axPos val="b"/>
        <c:numFmt formatCode="0" sourceLinked="1"/>
        <c:majorTickMark val="out"/>
        <c:minorTickMark val="none"/>
        <c:tickLblPos val="none"/>
        <c:crossAx val="161238176"/>
        <c:crosses val="autoZero"/>
        <c:auto val="1"/>
        <c:lblAlgn val="ctr"/>
        <c:lblOffset val="100"/>
        <c:noMultiLvlLbl val="0"/>
      </c:catAx>
    </c:plotArea>
    <c:legend>
      <c:legendPos val="b"/>
      <c:layout>
        <c:manualLayout>
          <c:xMode val="edge"/>
          <c:yMode val="edge"/>
          <c:x val="0.38690463952109289"/>
          <c:y val="0.80648959079483551"/>
          <c:w val="0.20281715104477238"/>
          <c:h val="6.5434133348833315E-2"/>
        </c:manualLayout>
      </c:layout>
      <c:overlay val="0"/>
    </c:legend>
    <c:plotVisOnly val="1"/>
    <c:dispBlanksAs val="gap"/>
    <c:showDLblsOverMax val="0"/>
  </c:chart>
  <c:spPr>
    <a:ln>
      <a:noFill/>
    </a:ln>
  </c:spPr>
  <c:printSettings>
    <c:headerFooter/>
    <c:pageMargins b="0.75000000000000355" l="0.70000000000000062" r="0.70000000000000062" t="0.750000000000003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3284568773909"/>
          <c:y val="3.7957332256545025E-2"/>
          <c:w val="0.7896921546152188"/>
          <c:h val="0.86809098862642164"/>
        </c:manualLayout>
      </c:layout>
      <c:lineChart>
        <c:grouping val="standard"/>
        <c:varyColors val="0"/>
        <c:ser>
          <c:idx val="0"/>
          <c:order val="0"/>
          <c:tx>
            <c:strRef>
              <c:f>'RW History'!$T$114</c:f>
              <c:strCache>
                <c:ptCount val="1"/>
                <c:pt idx="0">
                  <c:v>Total</c:v>
                </c:pt>
              </c:strCache>
            </c:strRef>
          </c:tx>
          <c:marker>
            <c:symbol val="none"/>
          </c:marker>
          <c:cat>
            <c:numRef>
              <c:f>'RW History'!$U$113:$AI$113</c:f>
              <c:numCache>
                <c:formatCode>0</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'RW History'!$U$114:$AI$114</c:f>
              <c:numCache>
                <c:formatCode>0%</c:formatCode>
                <c:ptCount val="15"/>
                <c:pt idx="0">
                  <c:v>-7.5221360234655532E-2</c:v>
                </c:pt>
                <c:pt idx="1">
                  <c:v>-4.0610641766711808E-3</c:v>
                </c:pt>
                <c:pt idx="2">
                  <c:v>-1.2441216739091487E-2</c:v>
                </c:pt>
                <c:pt idx="3">
                  <c:v>5.5123568414707558E-2</c:v>
                </c:pt>
                <c:pt idx="4">
                  <c:v>3.8769910843325706E-2</c:v>
                </c:pt>
                <c:pt idx="5">
                  <c:v>2.174277510816891E-2</c:v>
                </c:pt>
                <c:pt idx="6">
                  <c:v>1.3456414672874617E-2</c:v>
                </c:pt>
                <c:pt idx="7" formatCode="0.0%">
                  <c:v>3.184002974214617E-2</c:v>
                </c:pt>
                <c:pt idx="8" formatCode="0.0%">
                  <c:v>0.19752419188799664</c:v>
                </c:pt>
                <c:pt idx="9" formatCode="0.0%">
                  <c:v>3.460058885474071E-3</c:v>
                </c:pt>
                <c:pt idx="10" formatCode="0.0%">
                  <c:v>3.1375824552385856E-2</c:v>
                </c:pt>
                <c:pt idx="11" formatCode="0.0%">
                  <c:v>1.3310629814980324E-2</c:v>
                </c:pt>
                <c:pt idx="12" formatCode="0.0%">
                  <c:v>-0.1822410754539121</c:v>
                </c:pt>
                <c:pt idx="13" formatCode="0.0%">
                  <c:v>-1.9295827590528614E-3</c:v>
                </c:pt>
                <c:pt idx="14" formatCode="0.0%">
                  <c:v>3.8666264939239081E-2</c:v>
                </c:pt>
              </c:numCache>
            </c:numRef>
          </c:val>
          <c:smooth val="0"/>
          <c:extLst>
            <c:ext xmlns:c16="http://schemas.microsoft.com/office/drawing/2014/chart" uri="{C3380CC4-5D6E-409C-BE32-E72D297353CC}">
              <c16:uniqueId val="{00000000-DB33-4CBB-9C5C-FC4242918AF6}"/>
            </c:ext>
          </c:extLst>
        </c:ser>
        <c:ser>
          <c:idx val="1"/>
          <c:order val="1"/>
          <c:tx>
            <c:strRef>
              <c:f>'RW History'!$T$115</c:f>
              <c:strCache>
                <c:ptCount val="1"/>
                <c:pt idx="0">
                  <c:v>Average</c:v>
                </c:pt>
              </c:strCache>
            </c:strRef>
          </c:tx>
          <c:marker>
            <c:symbol val="none"/>
          </c:marker>
          <c:cat>
            <c:numRef>
              <c:f>'RW History'!$U$113:$AI$113</c:f>
              <c:numCache>
                <c:formatCode>0</c:formatCode>
                <c:ptCount val="15"/>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numCache>
            </c:numRef>
          </c:cat>
          <c:val>
            <c:numRef>
              <c:f>'RW History'!$U$115:$AI$115</c:f>
              <c:numCache>
                <c:formatCode>0%</c:formatCode>
                <c:ptCount val="15"/>
                <c:pt idx="0">
                  <c:v>-7.5221360234655532E-2</c:v>
                </c:pt>
                <c:pt idx="1">
                  <c:v>-4.0610641766711808E-3</c:v>
                </c:pt>
                <c:pt idx="2">
                  <c:v>-1.2441216739091376E-2</c:v>
                </c:pt>
                <c:pt idx="3">
                  <c:v>5.5123568414707558E-2</c:v>
                </c:pt>
                <c:pt idx="4">
                  <c:v>3.8769910843325706E-2</c:v>
                </c:pt>
                <c:pt idx="5">
                  <c:v>6.7171460624604329E-3</c:v>
                </c:pt>
                <c:pt idx="6">
                  <c:v>-1.2313594528190475E-3</c:v>
                </c:pt>
                <c:pt idx="7" formatCode="0.0%">
                  <c:v>3.184002974214617E-2</c:v>
                </c:pt>
                <c:pt idx="8" formatCode="0.0%">
                  <c:v>0.19752419188799664</c:v>
                </c:pt>
                <c:pt idx="9" formatCode="0.0%">
                  <c:v>3.460058885474071E-3</c:v>
                </c:pt>
                <c:pt idx="10" formatCode="0.0%">
                  <c:v>3.1375824552385856E-2</c:v>
                </c:pt>
                <c:pt idx="11" formatCode="0.0%">
                  <c:v>1.3310629814980324E-2</c:v>
                </c:pt>
                <c:pt idx="12" formatCode="0.0%">
                  <c:v>-0.15783036128835715</c:v>
                </c:pt>
                <c:pt idx="13" formatCode="0.0%">
                  <c:v>-1.9295827590528614E-3</c:v>
                </c:pt>
                <c:pt idx="14" formatCode="0.0%">
                  <c:v>3.8666264939239081E-2</c:v>
                </c:pt>
              </c:numCache>
            </c:numRef>
          </c:val>
          <c:smooth val="0"/>
          <c:extLst>
            <c:ext xmlns:c16="http://schemas.microsoft.com/office/drawing/2014/chart" uri="{C3380CC4-5D6E-409C-BE32-E72D297353CC}">
              <c16:uniqueId val="{00000001-DB33-4CBB-9C5C-FC4242918AF6}"/>
            </c:ext>
          </c:extLst>
        </c:ser>
        <c:dLbls>
          <c:showLegendKey val="0"/>
          <c:showVal val="0"/>
          <c:showCatName val="0"/>
          <c:showSerName val="0"/>
          <c:showPercent val="0"/>
          <c:showBubbleSize val="0"/>
        </c:dLbls>
        <c:smooth val="0"/>
        <c:axId val="826454192"/>
        <c:axId val="826454752"/>
      </c:lineChart>
      <c:catAx>
        <c:axId val="826454192"/>
        <c:scaling>
          <c:orientation val="minMax"/>
        </c:scaling>
        <c:delete val="0"/>
        <c:axPos val="b"/>
        <c:numFmt formatCode="0" sourceLinked="1"/>
        <c:majorTickMark val="out"/>
        <c:minorTickMark val="none"/>
        <c:tickLblPos val="nextTo"/>
        <c:crossAx val="826454752"/>
        <c:crossesAt val="-0.4"/>
        <c:auto val="1"/>
        <c:lblAlgn val="ctr"/>
        <c:lblOffset val="100"/>
        <c:noMultiLvlLbl val="0"/>
      </c:catAx>
      <c:valAx>
        <c:axId val="826454752"/>
        <c:scaling>
          <c:orientation val="minMax"/>
        </c:scaling>
        <c:delete val="0"/>
        <c:axPos val="l"/>
        <c:majorGridlines/>
        <c:numFmt formatCode="0%" sourceLinked="1"/>
        <c:majorTickMark val="out"/>
        <c:minorTickMark val="none"/>
        <c:tickLblPos val="nextTo"/>
        <c:crossAx val="826454192"/>
        <c:crosses val="autoZero"/>
        <c:crossBetween val="between"/>
      </c:valAx>
    </c:plotArea>
    <c:legend>
      <c:legendPos val="b"/>
      <c:layout>
        <c:manualLayout>
          <c:xMode val="edge"/>
          <c:yMode val="edge"/>
          <c:x val="0.13042460592490493"/>
          <c:y val="0.82851007260456078"/>
          <c:w val="0.75320426864696721"/>
          <c:h val="6.1821926105390702E-2"/>
        </c:manualLayout>
      </c:layout>
      <c:overlay val="0"/>
    </c:legend>
    <c:plotVisOnly val="1"/>
    <c:dispBlanksAs val="gap"/>
    <c:showDLblsOverMax val="0"/>
  </c:chart>
  <c:spPr>
    <a:ln>
      <a:noFill/>
    </a:ln>
  </c:spPr>
  <c:printSettings>
    <c:headerFooter/>
    <c:pageMargins b="0.750000000000004" l="0.70000000000000062" r="0.70000000000000062" t="0.750000000000004" header="0.30000000000000032" footer="0.30000000000000032"/>
    <c:pageSetup/>
  </c:printSettings>
</c:chartSpace>
</file>

<file path=xl/ctrlProps/ctrlProp1.xml><?xml version="1.0" encoding="utf-8"?>
<formControlPr xmlns="http://schemas.microsoft.com/office/spreadsheetml/2009/9/main" objectType="Drop" dropStyle="combo" dx="16" fmlaLink="$A$3" fmlaRange="$A$137:$A$157" noThreeD="1" sel="21" val="13"/>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1392581</xdr:colOff>
      <xdr:row>117</xdr:row>
      <xdr:rowOff>86845</xdr:rowOff>
    </xdr:from>
    <xdr:to>
      <xdr:col>16</xdr:col>
      <xdr:colOff>100853</xdr:colOff>
      <xdr:row>137</xdr:row>
      <xdr:rowOff>10645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907674</xdr:colOff>
      <xdr:row>116</xdr:row>
      <xdr:rowOff>129428</xdr:rowOff>
    </xdr:from>
    <xdr:to>
      <xdr:col>34</xdr:col>
      <xdr:colOff>523315</xdr:colOff>
      <xdr:row>136</xdr:row>
      <xdr:rowOff>177053</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38100</xdr:rowOff>
        </xdr:from>
        <xdr:to>
          <xdr:col>1</xdr:col>
          <xdr:colOff>514350</xdr:colOff>
          <xdr:row>3</xdr:row>
          <xdr:rowOff>171450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anetg\Local%20Settings\Temporary%20Internet%20Files\OLK17F\FY2006C2swrk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
          <cell r="A1" t="str">
            <v>Midwestern State University</v>
          </cell>
        </row>
        <row r="2">
          <cell r="A2" t="str">
            <v>SCHEDULE C-2:  EXPENSES BY OBJECT AND FUND GROUP</v>
          </cell>
        </row>
        <row r="3">
          <cell r="A3" t="str">
            <v>For the year ended August 31, 2006</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E6" t="str">
            <v>Depreciation</v>
          </cell>
          <cell r="AG6" t="str">
            <v>Federal Sponsored</v>
          </cell>
          <cell r="AI6" t="str">
            <v>State Sponsored</v>
          </cell>
          <cell r="AK6" t="str">
            <v>Other</v>
          </cell>
          <cell r="AM6" t="str">
            <v>Subtotal</v>
          </cell>
          <cell r="AO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E7" t="str">
            <v>and Amortization</v>
          </cell>
          <cell r="AG7" t="str">
            <v>Pass-Throughs</v>
          </cell>
          <cell r="AI7" t="str">
            <v>Pass-Throughs</v>
          </cell>
          <cell r="AK7" t="str">
            <v>Expenses</v>
          </cell>
          <cell r="AM7" t="str">
            <v>Operating Expenses</v>
          </cell>
          <cell r="AO7" t="str">
            <v>Outlay</v>
          </cell>
          <cell r="AQ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hecb.state.tx.us/index.cfm?objectid=50067F8C-D180-18DE-B88C060BCE74E40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8" Type="http://schemas.openxmlformats.org/officeDocument/2006/relationships/hyperlink" Target="mailto:vicki.west@ttu.edu" TargetMode="External"/><Relationship Id="rId3" Type="http://schemas.openxmlformats.org/officeDocument/2006/relationships/hyperlink" Target="mailto:Sam.shi@untdallas.edu" TargetMode="External"/><Relationship Id="rId7" Type="http://schemas.openxmlformats.org/officeDocument/2006/relationships/hyperlink" Target="mailto:j.l.holmes@austin.utexas.edu" TargetMode="External"/><Relationship Id="rId2" Type="http://schemas.openxmlformats.org/officeDocument/2006/relationships/hyperlink" Target="mailto:jrichardson@utep.edu" TargetMode="External"/><Relationship Id="rId1" Type="http://schemas.openxmlformats.org/officeDocument/2006/relationships/hyperlink" Target="mailto:tammy.anthony@utsa.edu" TargetMode="External"/><Relationship Id="rId6" Type="http://schemas.openxmlformats.org/officeDocument/2006/relationships/hyperlink" Target="mailto:paul.turcotte@tamuct.edu" TargetMode="External"/><Relationship Id="rId5" Type="http://schemas.openxmlformats.org/officeDocument/2006/relationships/hyperlink" Target="mailto:marcelo.paredes@utrgv.edu" TargetMode="External"/><Relationship Id="rId4" Type="http://schemas.openxmlformats.org/officeDocument/2006/relationships/hyperlink" Target="mailto:melissa.ramirez@utrgv.edu" TargetMode="External"/><Relationship Id="rId9"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externalLinkPath" Target="file:///\\THECB-AUVFS41\UserFile\PA\Resource\FINANCEFILES\Cost%20Study%20University\Cost%20Study%202009%20(FY2008)\Attempted%20Semester%20Credit%20Hours%20FY2008\04%20Discipline%20Analysis%20FY%202008%20ASCH.xls"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V26"/>
  <sheetViews>
    <sheetView workbookViewId="0"/>
  </sheetViews>
  <sheetFormatPr defaultRowHeight="12.75" x14ac:dyDescent="0.2"/>
  <cols>
    <col min="1" max="1" width="22.85546875" customWidth="1"/>
    <col min="2" max="2" width="15.28515625" customWidth="1"/>
    <col min="8" max="8" width="7.140625" customWidth="1"/>
  </cols>
  <sheetData>
    <row r="1" spans="1:22" ht="14.25" x14ac:dyDescent="0.2">
      <c r="A1" s="305" t="s">
        <v>925</v>
      </c>
      <c r="B1" s="306"/>
      <c r="C1" s="306"/>
      <c r="D1" s="306"/>
      <c r="E1" s="306"/>
      <c r="F1" s="306"/>
    </row>
    <row r="2" spans="1:22" ht="14.25" x14ac:dyDescent="0.2">
      <c r="A2" s="1"/>
    </row>
    <row r="3" spans="1:22" ht="14.25" x14ac:dyDescent="0.2">
      <c r="A3" s="311" t="s">
        <v>719</v>
      </c>
      <c r="B3" s="1" t="s">
        <v>938</v>
      </c>
    </row>
    <row r="4" spans="1:22" ht="14.25" x14ac:dyDescent="0.2">
      <c r="A4" s="1"/>
    </row>
    <row r="5" spans="1:22" ht="14.25" x14ac:dyDescent="0.2">
      <c r="A5" s="308" t="s">
        <v>928</v>
      </c>
      <c r="B5" s="1" t="s">
        <v>943</v>
      </c>
    </row>
    <row r="6" spans="1:22" ht="14.25" x14ac:dyDescent="0.2">
      <c r="A6" s="1"/>
    </row>
    <row r="7" spans="1:22" ht="14.25" x14ac:dyDescent="0.2">
      <c r="A7" s="309" t="s">
        <v>929</v>
      </c>
      <c r="B7" s="4" t="s">
        <v>939</v>
      </c>
    </row>
    <row r="8" spans="1:22" ht="14.25" x14ac:dyDescent="0.2">
      <c r="A8" s="1"/>
    </row>
    <row r="9" spans="1:22" ht="14.25" x14ac:dyDescent="0.2">
      <c r="A9" s="309" t="s">
        <v>932</v>
      </c>
      <c r="B9" s="4" t="s">
        <v>937</v>
      </c>
      <c r="C9" s="4"/>
    </row>
    <row r="10" spans="1:22" ht="14.25" x14ac:dyDescent="0.2">
      <c r="A10" s="1"/>
      <c r="B10" s="310"/>
    </row>
    <row r="11" spans="1:22" ht="14.25" x14ac:dyDescent="0.2">
      <c r="A11" s="307" t="s">
        <v>930</v>
      </c>
      <c r="B11" s="4" t="s">
        <v>942</v>
      </c>
    </row>
    <row r="12" spans="1:22" ht="14.25" x14ac:dyDescent="0.2">
      <c r="A12" s="1"/>
      <c r="B12" s="310"/>
    </row>
    <row r="13" spans="1:22" ht="45.75" customHeight="1" x14ac:dyDescent="0.2">
      <c r="A13" s="315" t="s">
        <v>931</v>
      </c>
      <c r="B13" s="321" t="s">
        <v>940</v>
      </c>
      <c r="C13" s="322"/>
      <c r="D13" s="322"/>
      <c r="E13" s="322"/>
      <c r="F13" s="322"/>
      <c r="G13" s="322"/>
      <c r="H13" s="322"/>
      <c r="I13" s="322"/>
      <c r="J13" s="322"/>
      <c r="K13" s="322"/>
      <c r="L13" s="322"/>
      <c r="M13" s="322"/>
      <c r="N13" s="322"/>
      <c r="O13" s="322"/>
      <c r="P13" s="322"/>
      <c r="Q13" s="322"/>
      <c r="R13" s="322"/>
      <c r="S13" s="322"/>
      <c r="T13" s="322"/>
      <c r="U13" s="322"/>
      <c r="V13" s="322"/>
    </row>
    <row r="14" spans="1:22" ht="14.25" x14ac:dyDescent="0.2">
      <c r="A14" s="1"/>
      <c r="B14" s="310"/>
    </row>
    <row r="15" spans="1:22" ht="14.25" x14ac:dyDescent="0.2">
      <c r="A15" s="307" t="s">
        <v>926</v>
      </c>
      <c r="B15" s="4" t="s">
        <v>941</v>
      </c>
    </row>
    <row r="16" spans="1:22" ht="14.25" x14ac:dyDescent="0.2">
      <c r="A16" s="1"/>
      <c r="B16" s="310"/>
    </row>
    <row r="17" spans="1:8" ht="14.25" x14ac:dyDescent="0.2">
      <c r="A17" s="307" t="s">
        <v>927</v>
      </c>
      <c r="B17" s="4" t="s">
        <v>936</v>
      </c>
    </row>
    <row r="21" spans="1:8" ht="14.25" x14ac:dyDescent="0.2">
      <c r="A21" s="308" t="s">
        <v>933</v>
      </c>
      <c r="B21" s="312"/>
      <c r="C21" s="312"/>
      <c r="D21" s="312"/>
      <c r="E21" s="312"/>
      <c r="F21" s="312"/>
      <c r="G21" s="312"/>
      <c r="H21" s="312"/>
    </row>
    <row r="22" spans="1:8" ht="14.25" x14ac:dyDescent="0.2">
      <c r="A22" s="4"/>
    </row>
    <row r="23" spans="1:8" ht="14.25" x14ac:dyDescent="0.2">
      <c r="A23" s="307" t="s">
        <v>945</v>
      </c>
      <c r="B23" s="313"/>
      <c r="C23" s="313"/>
      <c r="D23" s="313"/>
      <c r="E23" s="313"/>
      <c r="F23" s="313"/>
      <c r="G23" s="313"/>
      <c r="H23" s="313"/>
    </row>
    <row r="25" spans="1:8" ht="14.25" x14ac:dyDescent="0.2">
      <c r="A25" s="1" t="s">
        <v>935</v>
      </c>
    </row>
    <row r="26" spans="1:8" ht="14.25" x14ac:dyDescent="0.2">
      <c r="A26" s="314" t="s">
        <v>934</v>
      </c>
    </row>
  </sheetData>
  <mergeCells count="1">
    <mergeCell ref="B13:V13"/>
  </mergeCells>
  <hyperlinks>
    <hyperlink ref="A26"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B1:I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126</v>
      </c>
      <c r="C3" s="6"/>
      <c r="D3" s="6"/>
      <c r="E3" s="6"/>
      <c r="F3" s="6"/>
      <c r="G3" s="6"/>
      <c r="H3" s="6"/>
    </row>
    <row r="4" spans="2:8" x14ac:dyDescent="0.2">
      <c r="B4" s="90" t="s">
        <v>140</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Data!G5</f>
        <v>119023677</v>
      </c>
      <c r="G13" s="33"/>
      <c r="H13" s="60">
        <f>F13</f>
        <v>119023677</v>
      </c>
    </row>
    <row r="14" spans="2:8" x14ac:dyDescent="0.2">
      <c r="B14" s="338" t="s">
        <v>15</v>
      </c>
      <c r="C14" s="338"/>
      <c r="D14" s="338"/>
      <c r="E14" s="338"/>
      <c r="F14" s="82">
        <f>Data!H5</f>
        <v>78817955</v>
      </c>
      <c r="G14" s="33"/>
      <c r="H14" s="30">
        <f>F14</f>
        <v>78817955</v>
      </c>
    </row>
    <row r="15" spans="2:8" x14ac:dyDescent="0.2">
      <c r="B15" s="338" t="s">
        <v>16</v>
      </c>
      <c r="C15" s="338"/>
      <c r="D15" s="338"/>
      <c r="E15" s="338"/>
      <c r="F15" s="82">
        <f>Data!I5</f>
        <v>23372257</v>
      </c>
      <c r="G15" s="33"/>
      <c r="H15" s="30">
        <f>F15</f>
        <v>23372257</v>
      </c>
    </row>
    <row r="16" spans="2:8" x14ac:dyDescent="0.2">
      <c r="B16" s="338" t="s">
        <v>20</v>
      </c>
      <c r="C16" s="338"/>
      <c r="D16" s="338"/>
      <c r="E16" s="338"/>
      <c r="F16" s="82">
        <f>Data!J5</f>
        <v>18462430</v>
      </c>
      <c r="G16" s="33"/>
      <c r="H16" s="30">
        <f>F16-G16</f>
        <v>18462430</v>
      </c>
    </row>
    <row r="17" spans="2:9" x14ac:dyDescent="0.2">
      <c r="B17" s="338" t="s">
        <v>17</v>
      </c>
      <c r="C17" s="338"/>
      <c r="D17" s="338"/>
      <c r="E17" s="338"/>
      <c r="F17" s="82">
        <f>Data!K5</f>
        <v>27898620</v>
      </c>
      <c r="G17" s="33"/>
      <c r="H17" s="30">
        <f>F17</f>
        <v>27898620</v>
      </c>
    </row>
    <row r="18" spans="2:9" x14ac:dyDescent="0.2">
      <c r="B18" s="338" t="s">
        <v>1</v>
      </c>
      <c r="C18" s="338"/>
      <c r="D18" s="338"/>
      <c r="E18" s="338"/>
      <c r="F18" s="83">
        <f>SUM(F13:F17)</f>
        <v>267574939</v>
      </c>
      <c r="G18" s="34"/>
      <c r="H18" s="29">
        <f>SUM(H13:H17)</f>
        <v>267574939</v>
      </c>
    </row>
    <row r="19" spans="2:9" ht="13.5" customHeight="1" x14ac:dyDescent="0.2">
      <c r="B19" s="27"/>
      <c r="D19" s="27"/>
      <c r="E19" s="27"/>
      <c r="F19" s="27"/>
      <c r="G19" s="27"/>
      <c r="H19" s="5"/>
    </row>
    <row r="20" spans="2:9" ht="13.5" customHeight="1" x14ac:dyDescent="0.2">
      <c r="B20" s="27"/>
      <c r="D20" s="339" t="s">
        <v>24</v>
      </c>
      <c r="E20" s="339"/>
      <c r="F20" s="339"/>
      <c r="G20" s="35" t="s">
        <v>25</v>
      </c>
      <c r="H20" s="35" t="s">
        <v>26</v>
      </c>
    </row>
    <row r="21" spans="2:9" ht="28.5" x14ac:dyDescent="0.2">
      <c r="B21" s="344" t="s">
        <v>23</v>
      </c>
      <c r="C21" s="345"/>
      <c r="D21" s="343" t="str">
        <f>Data!L5</f>
        <v>Joanne Richardson</v>
      </c>
      <c r="E21" s="343"/>
      <c r="F21" s="343"/>
      <c r="G21" s="94" t="str">
        <f>Data!M5</f>
        <v>(915) 747-7892</v>
      </c>
      <c r="H21" s="84" t="str">
        <f>Data!N5</f>
        <v>jrichardson@utep.edu</v>
      </c>
    </row>
    <row r="22" spans="2:9" ht="13.5" customHeight="1" x14ac:dyDescent="0.2">
      <c r="B22" s="27"/>
      <c r="C22" s="27"/>
      <c r="D22" s="27"/>
      <c r="E22" s="27"/>
      <c r="F22" s="27"/>
      <c r="G22" s="27"/>
      <c r="H22" s="5"/>
    </row>
    <row r="23" spans="2:9" ht="13.5" customHeight="1" thickBot="1" x14ac:dyDescent="0.25">
      <c r="B23" s="3" t="s">
        <v>68</v>
      </c>
      <c r="C23" s="27"/>
      <c r="D23" s="27"/>
      <c r="E23" s="27"/>
      <c r="F23" s="27"/>
      <c r="G23" s="27"/>
      <c r="H23" s="5"/>
    </row>
    <row r="24" spans="2:9" s="37" customFormat="1" x14ac:dyDescent="0.2">
      <c r="B24" s="62"/>
      <c r="C24" s="65" t="s">
        <v>27</v>
      </c>
      <c r="D24" s="66" t="s">
        <v>28</v>
      </c>
      <c r="E24" s="66" t="s">
        <v>29</v>
      </c>
      <c r="F24" s="66" t="s">
        <v>30</v>
      </c>
      <c r="G24" s="66" t="s">
        <v>31</v>
      </c>
      <c r="H24" s="67" t="s">
        <v>32</v>
      </c>
    </row>
    <row r="25" spans="2:9" s="37" customFormat="1" ht="15" thickBot="1" x14ac:dyDescent="0.25">
      <c r="B25" s="61" t="s">
        <v>687</v>
      </c>
      <c r="C25" s="85">
        <f>Data!O5</f>
        <v>8458</v>
      </c>
      <c r="D25" s="86">
        <f>Data!P5</f>
        <v>12124</v>
      </c>
      <c r="E25" s="86">
        <f>Data!Q5</f>
        <v>2525</v>
      </c>
      <c r="F25" s="86">
        <f>Data!R5</f>
        <v>681</v>
      </c>
      <c r="G25" s="86">
        <f>Data!S5</f>
        <v>100</v>
      </c>
      <c r="H25" s="74">
        <f>SUM(C25:G25)</f>
        <v>23888</v>
      </c>
    </row>
    <row r="26" spans="2:9" x14ac:dyDescent="0.2">
      <c r="C26" s="2"/>
      <c r="D26" s="2"/>
      <c r="E26" s="2"/>
      <c r="F26" s="2"/>
      <c r="G26" s="2"/>
      <c r="H26" s="2"/>
      <c r="I26" s="2"/>
    </row>
    <row r="27" spans="2:9" ht="13.5" customHeight="1" x14ac:dyDescent="0.2">
      <c r="B27" s="27"/>
      <c r="D27" s="339" t="s">
        <v>24</v>
      </c>
      <c r="E27" s="339"/>
      <c r="F27" s="339"/>
      <c r="G27" s="35" t="s">
        <v>25</v>
      </c>
      <c r="H27" s="35" t="s">
        <v>26</v>
      </c>
    </row>
    <row r="28" spans="2:9" x14ac:dyDescent="0.2">
      <c r="B28" s="344" t="s">
        <v>40</v>
      </c>
      <c r="C28" s="345"/>
      <c r="D28" s="343" t="str">
        <f>Data!T5</f>
        <v>Lester, Cathe</v>
      </c>
      <c r="E28" s="343"/>
      <c r="F28" s="343"/>
      <c r="G28" s="94" t="str">
        <f>Data!U5</f>
        <v>(915) 747-5117</v>
      </c>
      <c r="H28" s="84" t="str">
        <f>Data!V5</f>
        <v>clester@utep.edu</v>
      </c>
    </row>
    <row r="29" spans="2:9" ht="13.5" customHeight="1" x14ac:dyDescent="0.2">
      <c r="B29" s="27"/>
      <c r="C29" s="27"/>
      <c r="D29" s="27"/>
      <c r="E29" s="27"/>
      <c r="F29" s="27"/>
      <c r="G29" s="27"/>
      <c r="H29" s="5"/>
    </row>
    <row r="30" spans="2:9" ht="15" thickBot="1" x14ac:dyDescent="0.25">
      <c r="B30" s="3" t="s">
        <v>10</v>
      </c>
      <c r="C30" s="1"/>
      <c r="D30" s="1"/>
      <c r="E30" s="1"/>
      <c r="F30" s="1"/>
      <c r="G30" s="1"/>
      <c r="H30" s="1"/>
      <c r="I30" s="1"/>
    </row>
    <row r="31" spans="2:9" ht="15" thickBot="1" x14ac:dyDescent="0.25">
      <c r="B31" s="68" t="s">
        <v>33</v>
      </c>
      <c r="C31" s="69" t="s">
        <v>27</v>
      </c>
      <c r="D31" s="69" t="s">
        <v>28</v>
      </c>
      <c r="E31" s="69" t="s">
        <v>29</v>
      </c>
      <c r="F31" s="69" t="s">
        <v>30</v>
      </c>
      <c r="G31" s="69" t="s">
        <v>31</v>
      </c>
      <c r="H31" s="70" t="s">
        <v>32</v>
      </c>
      <c r="I31" s="1"/>
    </row>
    <row r="32" spans="2:9" x14ac:dyDescent="0.2">
      <c r="B32" s="9" t="s">
        <v>46</v>
      </c>
      <c r="C32" s="87">
        <f>Data!W5</f>
        <v>172140</v>
      </c>
      <c r="D32" s="87">
        <f>Data!AQ5</f>
        <v>66623</v>
      </c>
      <c r="E32" s="87">
        <f>Data!BK5</f>
        <v>8081</v>
      </c>
      <c r="F32" s="87">
        <f>Data!CE5</f>
        <v>1278</v>
      </c>
      <c r="G32" s="87">
        <f>Data!CY5</f>
        <v>0</v>
      </c>
      <c r="H32" s="22">
        <f>SUM(C32:G32)</f>
        <v>248122</v>
      </c>
      <c r="I32" s="1"/>
    </row>
    <row r="33" spans="2:9" x14ac:dyDescent="0.2">
      <c r="B33" s="7" t="s">
        <v>47</v>
      </c>
      <c r="C33" s="87">
        <f>Data!X5</f>
        <v>66187</v>
      </c>
      <c r="D33" s="87">
        <f>Data!AR5</f>
        <v>22230</v>
      </c>
      <c r="E33" s="87">
        <f>Data!BL5</f>
        <v>3766</v>
      </c>
      <c r="F33" s="87">
        <f>Data!CF5</f>
        <v>1797</v>
      </c>
      <c r="G33" s="87">
        <f>Data!CZ5</f>
        <v>0</v>
      </c>
      <c r="H33" s="22">
        <f t="shared" ref="H33:H52" si="0">SUM(C33:G33)</f>
        <v>93980</v>
      </c>
      <c r="I33" s="1"/>
    </row>
    <row r="34" spans="2:9" x14ac:dyDescent="0.2">
      <c r="B34" s="7" t="s">
        <v>48</v>
      </c>
      <c r="C34" s="87">
        <f>Data!Y5</f>
        <v>23703</v>
      </c>
      <c r="D34" s="87">
        <f>Data!AS5</f>
        <v>9126</v>
      </c>
      <c r="E34" s="87">
        <f>Data!BM5</f>
        <v>310</v>
      </c>
      <c r="F34" s="87">
        <f>Data!CG5</f>
        <v>0</v>
      </c>
      <c r="G34" s="87">
        <f>Data!DA5</f>
        <v>0</v>
      </c>
      <c r="H34" s="22">
        <f t="shared" si="0"/>
        <v>33139</v>
      </c>
      <c r="I34" s="1"/>
    </row>
    <row r="35" spans="2:9" x14ac:dyDescent="0.2">
      <c r="B35" s="7" t="s">
        <v>49</v>
      </c>
      <c r="C35" s="87">
        <f>Data!Z5</f>
        <v>590</v>
      </c>
      <c r="D35" s="87">
        <f>Data!AT5</f>
        <v>10192</v>
      </c>
      <c r="E35" s="87">
        <f>Data!BN5</f>
        <v>7348</v>
      </c>
      <c r="F35" s="87">
        <f>Data!CH5</f>
        <v>1117</v>
      </c>
      <c r="G35" s="87">
        <f>Data!DB5</f>
        <v>0</v>
      </c>
      <c r="H35" s="22">
        <f t="shared" si="0"/>
        <v>19247</v>
      </c>
      <c r="I35" s="1"/>
    </row>
    <row r="36" spans="2:9" x14ac:dyDescent="0.2">
      <c r="B36" s="7" t="s">
        <v>50</v>
      </c>
      <c r="C36" s="87">
        <f>Data!AA5</f>
        <v>69</v>
      </c>
      <c r="D36" s="87">
        <f>Data!AU5</f>
        <v>0</v>
      </c>
      <c r="E36" s="87">
        <f>Data!BO5</f>
        <v>0</v>
      </c>
      <c r="F36" s="87">
        <f>Data!CI5</f>
        <v>0</v>
      </c>
      <c r="G36" s="87">
        <f>Data!DC5</f>
        <v>0</v>
      </c>
      <c r="H36" s="22">
        <f t="shared" si="0"/>
        <v>69</v>
      </c>
      <c r="I36" s="1"/>
    </row>
    <row r="37" spans="2:9" x14ac:dyDescent="0.2">
      <c r="B37" s="7" t="s">
        <v>51</v>
      </c>
      <c r="C37" s="87">
        <f>Data!AB5</f>
        <v>20433</v>
      </c>
      <c r="D37" s="87">
        <f>Data!AV5</f>
        <v>22968</v>
      </c>
      <c r="E37" s="87">
        <f>Data!BP5</f>
        <v>6120</v>
      </c>
      <c r="F37" s="87">
        <f>Data!CJ5</f>
        <v>2932</v>
      </c>
      <c r="G37" s="87">
        <f>Data!DD5</f>
        <v>0</v>
      </c>
      <c r="H37" s="22">
        <f t="shared" si="0"/>
        <v>52453</v>
      </c>
      <c r="I37" s="1"/>
    </row>
    <row r="38" spans="2:9" x14ac:dyDescent="0.2">
      <c r="B38" s="7" t="s">
        <v>52</v>
      </c>
      <c r="C38" s="87">
        <f>Data!AC5</f>
        <v>0</v>
      </c>
      <c r="D38" s="87">
        <f>Data!AW5</f>
        <v>0</v>
      </c>
      <c r="E38" s="87">
        <f>Data!BQ5</f>
        <v>0</v>
      </c>
      <c r="F38" s="87">
        <f>Data!CK5</f>
        <v>0</v>
      </c>
      <c r="G38" s="87">
        <f>Data!DE5</f>
        <v>0</v>
      </c>
      <c r="H38" s="22">
        <f t="shared" si="0"/>
        <v>0</v>
      </c>
      <c r="I38" s="1"/>
    </row>
    <row r="39" spans="2:9" x14ac:dyDescent="0.2">
      <c r="B39" s="7" t="s">
        <v>53</v>
      </c>
      <c r="C39" s="87">
        <f>Data!AD5</f>
        <v>0</v>
      </c>
      <c r="D39" s="87">
        <f>Data!AX5</f>
        <v>0</v>
      </c>
      <c r="E39" s="87">
        <f>Data!BR5</f>
        <v>0</v>
      </c>
      <c r="F39" s="87">
        <f>Data!CL5</f>
        <v>0</v>
      </c>
      <c r="G39" s="87">
        <f>Data!DF5</f>
        <v>0</v>
      </c>
      <c r="H39" s="22">
        <f t="shared" si="0"/>
        <v>0</v>
      </c>
      <c r="I39" s="1"/>
    </row>
    <row r="40" spans="2:9" x14ac:dyDescent="0.2">
      <c r="B40" s="7" t="s">
        <v>54</v>
      </c>
      <c r="C40" s="87">
        <f>Data!AE5</f>
        <v>375</v>
      </c>
      <c r="D40" s="87">
        <f>Data!AY5</f>
        <v>1307</v>
      </c>
      <c r="E40" s="87">
        <f>Data!BS5</f>
        <v>1779</v>
      </c>
      <c r="F40" s="87">
        <f>Data!CM5</f>
        <v>0</v>
      </c>
      <c r="G40" s="87">
        <f>Data!DG5</f>
        <v>0</v>
      </c>
      <c r="H40" s="22">
        <f t="shared" si="0"/>
        <v>3461</v>
      </c>
      <c r="I40" s="1"/>
    </row>
    <row r="41" spans="2:9" x14ac:dyDescent="0.2">
      <c r="B41" s="7" t="s">
        <v>55</v>
      </c>
      <c r="C41" s="87">
        <f>Data!AF5</f>
        <v>0</v>
      </c>
      <c r="D41" s="87">
        <f>Data!AZ5</f>
        <v>0</v>
      </c>
      <c r="E41" s="87">
        <f>Data!BT5</f>
        <v>0</v>
      </c>
      <c r="F41" s="87">
        <f>Data!CN5</f>
        <v>0</v>
      </c>
      <c r="G41" s="87">
        <f>Data!DH5</f>
        <v>0</v>
      </c>
      <c r="H41" s="22">
        <f t="shared" si="0"/>
        <v>0</v>
      </c>
      <c r="I41" s="1"/>
    </row>
    <row r="42" spans="2:9" x14ac:dyDescent="0.2">
      <c r="B42" s="7" t="s">
        <v>56</v>
      </c>
      <c r="C42" s="87">
        <f>Data!AG5</f>
        <v>0</v>
      </c>
      <c r="D42" s="87">
        <f>Data!BA5</f>
        <v>0</v>
      </c>
      <c r="E42" s="87">
        <f>Data!BU5</f>
        <v>0</v>
      </c>
      <c r="F42" s="87">
        <f>Data!CO5</f>
        <v>0</v>
      </c>
      <c r="G42" s="87">
        <f>Data!DI5</f>
        <v>0</v>
      </c>
      <c r="H42" s="22">
        <f t="shared" si="0"/>
        <v>0</v>
      </c>
      <c r="I42" s="1"/>
    </row>
    <row r="43" spans="2:9" x14ac:dyDescent="0.2">
      <c r="B43" s="7" t="s">
        <v>57</v>
      </c>
      <c r="C43" s="87">
        <f>Data!AH5</f>
        <v>0</v>
      </c>
      <c r="D43" s="87">
        <f>Data!BB5</f>
        <v>0</v>
      </c>
      <c r="E43" s="87">
        <f>Data!BV5</f>
        <v>0</v>
      </c>
      <c r="F43" s="87">
        <f>Data!CP5</f>
        <v>0</v>
      </c>
      <c r="G43" s="87">
        <f>Data!DJ5</f>
        <v>0</v>
      </c>
      <c r="H43" s="22">
        <f t="shared" si="0"/>
        <v>0</v>
      </c>
      <c r="I43" s="1"/>
    </row>
    <row r="44" spans="2:9" x14ac:dyDescent="0.2">
      <c r="B44" s="7" t="s">
        <v>58</v>
      </c>
      <c r="C44" s="87">
        <f>Data!AI5</f>
        <v>1215</v>
      </c>
      <c r="D44" s="87">
        <f>Data!BC5</f>
        <v>0</v>
      </c>
      <c r="E44" s="87">
        <f>Data!BW5</f>
        <v>0</v>
      </c>
      <c r="F44" s="87">
        <f>Data!CQ5</f>
        <v>0</v>
      </c>
      <c r="G44" s="87">
        <f>Data!DK5</f>
        <v>0</v>
      </c>
      <c r="H44" s="22">
        <f t="shared" si="0"/>
        <v>1215</v>
      </c>
      <c r="I44" s="1"/>
    </row>
    <row r="45" spans="2:9" x14ac:dyDescent="0.2">
      <c r="B45" s="7" t="s">
        <v>59</v>
      </c>
      <c r="C45" s="87">
        <f>Data!AJ5</f>
        <v>3174</v>
      </c>
      <c r="D45" s="87">
        <f>Data!BD5</f>
        <v>12670</v>
      </c>
      <c r="E45" s="87">
        <f>Data!BX5</f>
        <v>5052</v>
      </c>
      <c r="F45" s="87">
        <f>Data!CR5</f>
        <v>240</v>
      </c>
      <c r="G45" s="87">
        <f>Data!DL5</f>
        <v>2766</v>
      </c>
      <c r="H45" s="22">
        <f t="shared" si="0"/>
        <v>23902</v>
      </c>
      <c r="I45" s="1"/>
    </row>
    <row r="46" spans="2:9" x14ac:dyDescent="0.2">
      <c r="B46" s="7" t="s">
        <v>60</v>
      </c>
      <c r="C46" s="87">
        <f>Data!AK5</f>
        <v>0</v>
      </c>
      <c r="D46" s="87">
        <f>Data!BE5</f>
        <v>0</v>
      </c>
      <c r="E46" s="87">
        <f>Data!BY5</f>
        <v>0</v>
      </c>
      <c r="F46" s="87">
        <f>Data!CS5</f>
        <v>0</v>
      </c>
      <c r="G46" s="87">
        <f>Data!DM5</f>
        <v>0</v>
      </c>
      <c r="H46" s="22">
        <f t="shared" si="0"/>
        <v>0</v>
      </c>
      <c r="I46" s="1"/>
    </row>
    <row r="47" spans="2:9" x14ac:dyDescent="0.2">
      <c r="B47" s="7" t="s">
        <v>61</v>
      </c>
      <c r="C47" s="87">
        <f>Data!AL5</f>
        <v>8968</v>
      </c>
      <c r="D47" s="87">
        <f>Data!BF5</f>
        <v>36016</v>
      </c>
      <c r="E47" s="87">
        <f>Data!BZ5</f>
        <v>6178</v>
      </c>
      <c r="F47" s="87">
        <f>Data!CT5</f>
        <v>312</v>
      </c>
      <c r="G47" s="87">
        <f>Data!DN5</f>
        <v>0</v>
      </c>
      <c r="H47" s="22">
        <f t="shared" si="0"/>
        <v>51474</v>
      </c>
      <c r="I47" s="1"/>
    </row>
    <row r="48" spans="2:9" x14ac:dyDescent="0.2">
      <c r="B48" s="7" t="s">
        <v>62</v>
      </c>
      <c r="C48" s="87">
        <f>Data!AM5</f>
        <v>0</v>
      </c>
      <c r="D48" s="87">
        <f>Data!BG5</f>
        <v>0</v>
      </c>
      <c r="E48" s="87">
        <f>Data!CA5</f>
        <v>0</v>
      </c>
      <c r="F48" s="87">
        <f>Data!CU5</f>
        <v>0</v>
      </c>
      <c r="G48" s="87">
        <f>Data!DO5</f>
        <v>0</v>
      </c>
      <c r="H48" s="22">
        <f t="shared" si="0"/>
        <v>0</v>
      </c>
      <c r="I48" s="1"/>
    </row>
    <row r="49" spans="2:9" x14ac:dyDescent="0.2">
      <c r="B49" s="7" t="s">
        <v>63</v>
      </c>
      <c r="C49" s="87">
        <f>Data!AN5</f>
        <v>21</v>
      </c>
      <c r="D49" s="87">
        <f>Data!BH5</f>
        <v>693</v>
      </c>
      <c r="E49" s="87">
        <f>Data!CB5</f>
        <v>0</v>
      </c>
      <c r="F49" s="87">
        <f>Data!CV5</f>
        <v>0</v>
      </c>
      <c r="G49" s="87">
        <f>Data!DP5</f>
        <v>0</v>
      </c>
      <c r="H49" s="22">
        <f t="shared" si="0"/>
        <v>714</v>
      </c>
      <c r="I49" s="1"/>
    </row>
    <row r="50" spans="2:9" x14ac:dyDescent="0.2">
      <c r="B50" s="7" t="s">
        <v>64</v>
      </c>
      <c r="C50" s="87">
        <f>Data!AO5</f>
        <v>57</v>
      </c>
      <c r="D50" s="87">
        <f>Data!BI5</f>
        <v>1083</v>
      </c>
      <c r="E50" s="87">
        <f>Data!CC5</f>
        <v>735</v>
      </c>
      <c r="F50" s="87">
        <f>Data!CW5</f>
        <v>0</v>
      </c>
      <c r="G50" s="87">
        <f>Data!DQ5</f>
        <v>0</v>
      </c>
      <c r="H50" s="22">
        <f t="shared" si="0"/>
        <v>1875</v>
      </c>
      <c r="I50" s="1"/>
    </row>
    <row r="51" spans="2:9" x14ac:dyDescent="0.2">
      <c r="B51" s="7" t="s">
        <v>0</v>
      </c>
      <c r="C51" s="87">
        <f>Data!AP5</f>
        <v>4454</v>
      </c>
      <c r="D51" s="87">
        <f>Data!BJ5</f>
        <v>14768</v>
      </c>
      <c r="E51" s="87">
        <f>Data!CD5</f>
        <v>6223</v>
      </c>
      <c r="F51" s="87">
        <f>Data!CX5</f>
        <v>550</v>
      </c>
      <c r="G51" s="87">
        <f>Data!DR5</f>
        <v>0</v>
      </c>
      <c r="H51" s="22">
        <f t="shared" si="0"/>
        <v>25995</v>
      </c>
      <c r="I51" s="1"/>
    </row>
    <row r="52" spans="2:9" x14ac:dyDescent="0.2">
      <c r="B52" s="8" t="s">
        <v>35</v>
      </c>
      <c r="C52" s="22">
        <f>SUM(C32:C51)</f>
        <v>301386</v>
      </c>
      <c r="D52" s="22">
        <f>SUM(D32:D51)</f>
        <v>197676</v>
      </c>
      <c r="E52" s="22">
        <f>SUM(E32:E51)</f>
        <v>45592</v>
      </c>
      <c r="F52" s="22">
        <f>SUM(F32:F51)</f>
        <v>8226</v>
      </c>
      <c r="G52" s="22">
        <f>SUM(G32:G51)</f>
        <v>2766</v>
      </c>
      <c r="H52" s="22">
        <f t="shared" si="0"/>
        <v>555646</v>
      </c>
      <c r="I52" s="1"/>
    </row>
    <row r="53" spans="2:9" x14ac:dyDescent="0.2">
      <c r="B53" s="14"/>
      <c r="C53" s="18"/>
      <c r="D53" s="18"/>
      <c r="E53" s="18"/>
      <c r="F53" s="18"/>
      <c r="G53" s="18"/>
      <c r="H53" s="18"/>
      <c r="I53" s="1"/>
    </row>
    <row r="54" spans="2:9" ht="13.5" customHeight="1" x14ac:dyDescent="0.2">
      <c r="B54" s="27"/>
      <c r="D54" s="339" t="s">
        <v>24</v>
      </c>
      <c r="E54" s="339"/>
      <c r="F54" s="339"/>
      <c r="G54" s="35" t="s">
        <v>25</v>
      </c>
      <c r="H54" s="35" t="s">
        <v>26</v>
      </c>
    </row>
    <row r="55" spans="2:9" x14ac:dyDescent="0.2">
      <c r="B55" s="344" t="s">
        <v>41</v>
      </c>
      <c r="C55" s="345"/>
      <c r="D55" s="343" t="str">
        <f>Data!T5</f>
        <v>Lester, Cathe</v>
      </c>
      <c r="E55" s="343"/>
      <c r="F55" s="343"/>
      <c r="G55" s="94" t="str">
        <f>Data!U5</f>
        <v>(915) 747-5117</v>
      </c>
      <c r="H55" s="84" t="str">
        <f>Data!V5</f>
        <v>clester@utep.edu</v>
      </c>
    </row>
    <row r="56" spans="2:9" ht="13.5" customHeight="1" x14ac:dyDescent="0.2">
      <c r="B56" s="27"/>
      <c r="C56" s="27"/>
      <c r="D56" s="27"/>
      <c r="E56" s="27"/>
      <c r="F56" s="27"/>
      <c r="G56" s="27"/>
      <c r="H56" s="5"/>
    </row>
    <row r="57" spans="2:9" x14ac:dyDescent="0.2">
      <c r="B57" s="3" t="s">
        <v>11</v>
      </c>
      <c r="C57" s="1"/>
      <c r="D57" s="1"/>
      <c r="E57" s="1"/>
      <c r="F57" s="1"/>
      <c r="G57" s="1"/>
      <c r="H57" s="1"/>
      <c r="I57" s="1"/>
    </row>
    <row r="58" spans="2:9" ht="39" customHeight="1" x14ac:dyDescent="0.2">
      <c r="B58" s="358" t="s">
        <v>43</v>
      </c>
      <c r="C58" s="358"/>
      <c r="D58" s="358"/>
      <c r="E58" s="358"/>
      <c r="F58" s="358"/>
      <c r="G58" s="358"/>
      <c r="H58" s="38"/>
    </row>
    <row r="59" spans="2:9" ht="15" thickBot="1" x14ac:dyDescent="0.25">
      <c r="B59" s="36"/>
      <c r="C59" s="1"/>
      <c r="D59" s="1"/>
      <c r="E59" s="1"/>
      <c r="F59" s="1"/>
      <c r="G59" s="1"/>
      <c r="H59" s="1"/>
      <c r="I59" s="1"/>
    </row>
    <row r="60" spans="2:9" ht="15" thickBot="1" x14ac:dyDescent="0.25">
      <c r="B60" s="68" t="s">
        <v>33</v>
      </c>
      <c r="C60" s="69" t="s">
        <v>27</v>
      </c>
      <c r="D60" s="69" t="s">
        <v>28</v>
      </c>
      <c r="E60" s="69" t="s">
        <v>29</v>
      </c>
      <c r="F60" s="69" t="s">
        <v>30</v>
      </c>
      <c r="G60" s="69" t="s">
        <v>31</v>
      </c>
      <c r="H60" s="70" t="s">
        <v>32</v>
      </c>
      <c r="I60" s="1"/>
    </row>
    <row r="61" spans="2:9" x14ac:dyDescent="0.2">
      <c r="B61" s="9" t="str">
        <f>$B$32</f>
        <v>Liberal Arts</v>
      </c>
      <c r="C61" s="88">
        <f>Data!DS5</f>
        <v>8842521</v>
      </c>
      <c r="D61" s="88">
        <f>Data!EM5</f>
        <v>7268209</v>
      </c>
      <c r="E61" s="88">
        <f>Data!FG5</f>
        <v>5129594</v>
      </c>
      <c r="F61" s="88">
        <f>Data!GA5</f>
        <v>1172829</v>
      </c>
      <c r="G61" s="88">
        <f>Data!GU5</f>
        <v>0</v>
      </c>
      <c r="H61" s="21">
        <f>SUM(C61:G61)</f>
        <v>22413153</v>
      </c>
      <c r="I61" s="1"/>
    </row>
    <row r="62" spans="2:9" x14ac:dyDescent="0.2">
      <c r="B62" s="9" t="str">
        <f>$B$33</f>
        <v>Science</v>
      </c>
      <c r="C62" s="87">
        <f>Data!DT5</f>
        <v>3060419</v>
      </c>
      <c r="D62" s="87">
        <f>Data!EN5</f>
        <v>3161402</v>
      </c>
      <c r="E62" s="87">
        <f>Data!FH5</f>
        <v>2499525</v>
      </c>
      <c r="F62" s="87">
        <f>Data!GB5</f>
        <v>1643721</v>
      </c>
      <c r="G62" s="87">
        <f>Data!GV5</f>
        <v>0</v>
      </c>
      <c r="H62" s="22">
        <f t="shared" ref="H62:H81" si="1">SUM(C62:G62)</f>
        <v>10365067</v>
      </c>
      <c r="I62" s="1"/>
    </row>
    <row r="63" spans="2:9" x14ac:dyDescent="0.2">
      <c r="B63" s="9" t="str">
        <f>$B$34</f>
        <v>Fine Arts</v>
      </c>
      <c r="C63" s="87">
        <f>Data!DU5</f>
        <v>2213413</v>
      </c>
      <c r="D63" s="87">
        <f>Data!EO5</f>
        <v>1703406</v>
      </c>
      <c r="E63" s="87">
        <f>Data!FI5</f>
        <v>237096</v>
      </c>
      <c r="F63" s="87">
        <f>Data!GC5</f>
        <v>0</v>
      </c>
      <c r="G63" s="87">
        <f>Data!GW5</f>
        <v>0</v>
      </c>
      <c r="H63" s="22">
        <f t="shared" si="1"/>
        <v>4153915</v>
      </c>
      <c r="I63" s="1"/>
    </row>
    <row r="64" spans="2:9" x14ac:dyDescent="0.2">
      <c r="B64" s="9" t="str">
        <f>$B$35</f>
        <v>Teacher Education</v>
      </c>
      <c r="C64" s="87">
        <f>Data!DV5</f>
        <v>67810</v>
      </c>
      <c r="D64" s="87">
        <f>Data!EP5</f>
        <v>1072538</v>
      </c>
      <c r="E64" s="87">
        <f>Data!FJ5</f>
        <v>1797955</v>
      </c>
      <c r="F64" s="87">
        <f>Data!GD5</f>
        <v>848833</v>
      </c>
      <c r="G64" s="87">
        <f>Data!GX5</f>
        <v>0</v>
      </c>
      <c r="H64" s="22">
        <f t="shared" si="1"/>
        <v>3787136</v>
      </c>
      <c r="I64" s="1"/>
    </row>
    <row r="65" spans="2:9" x14ac:dyDescent="0.2">
      <c r="B65" s="9" t="str">
        <f>$B$36</f>
        <v>Agriculture</v>
      </c>
      <c r="C65" s="87">
        <f>Data!DW5</f>
        <v>3188</v>
      </c>
      <c r="D65" s="87">
        <f>Data!EQ5</f>
        <v>0</v>
      </c>
      <c r="E65" s="87">
        <f>Data!FK5</f>
        <v>0</v>
      </c>
      <c r="F65" s="87">
        <f>Data!GE5</f>
        <v>0</v>
      </c>
      <c r="G65" s="87">
        <f>Data!GY5</f>
        <v>0</v>
      </c>
      <c r="H65" s="22">
        <f t="shared" si="1"/>
        <v>3188</v>
      </c>
      <c r="I65" s="1"/>
    </row>
    <row r="66" spans="2:9" x14ac:dyDescent="0.2">
      <c r="B66" s="9" t="str">
        <f>$B$37</f>
        <v>Engineering</v>
      </c>
      <c r="C66" s="87">
        <f>Data!DX5</f>
        <v>1561821</v>
      </c>
      <c r="D66" s="87">
        <f>Data!ER5</f>
        <v>2908628</v>
      </c>
      <c r="E66" s="87">
        <f>Data!FL5</f>
        <v>2511085</v>
      </c>
      <c r="F66" s="87">
        <f>Data!GF5</f>
        <v>2770838</v>
      </c>
      <c r="G66" s="87">
        <f>Data!GZ5</f>
        <v>0</v>
      </c>
      <c r="H66" s="22">
        <f t="shared" si="1"/>
        <v>9752372</v>
      </c>
      <c r="I66" s="1"/>
    </row>
    <row r="67" spans="2:9" x14ac:dyDescent="0.2">
      <c r="B67" s="9" t="str">
        <f>$B$38</f>
        <v>Home Economics</v>
      </c>
      <c r="C67" s="87">
        <f>Data!DY5</f>
        <v>0</v>
      </c>
      <c r="D67" s="87">
        <f>Data!ES5</f>
        <v>0</v>
      </c>
      <c r="E67" s="87">
        <f>Data!FM5</f>
        <v>0</v>
      </c>
      <c r="F67" s="87">
        <f>Data!GG5</f>
        <v>0</v>
      </c>
      <c r="G67" s="87">
        <f>Data!HA5</f>
        <v>0</v>
      </c>
      <c r="H67" s="22">
        <f t="shared" si="1"/>
        <v>0</v>
      </c>
      <c r="I67" s="1"/>
    </row>
    <row r="68" spans="2:9" x14ac:dyDescent="0.2">
      <c r="B68" s="9" t="str">
        <f>$B$39</f>
        <v>Law</v>
      </c>
      <c r="C68" s="87">
        <f>Data!DZ5</f>
        <v>0</v>
      </c>
      <c r="D68" s="87">
        <f>Data!ET5</f>
        <v>0</v>
      </c>
      <c r="E68" s="87">
        <f>Data!FN5</f>
        <v>0</v>
      </c>
      <c r="F68" s="87">
        <f>Data!GH5</f>
        <v>0</v>
      </c>
      <c r="G68" s="87">
        <f>Data!HB5</f>
        <v>0</v>
      </c>
      <c r="H68" s="22">
        <f t="shared" si="1"/>
        <v>0</v>
      </c>
      <c r="I68" s="1"/>
    </row>
    <row r="69" spans="2:9" x14ac:dyDescent="0.2">
      <c r="B69" s="9" t="str">
        <f>$B$43</f>
        <v>Vocational Training</v>
      </c>
      <c r="C69" s="87">
        <f>Data!EA5</f>
        <v>40871</v>
      </c>
      <c r="D69" s="87">
        <f>Data!EU5</f>
        <v>158807</v>
      </c>
      <c r="E69" s="87">
        <f>Data!FO5</f>
        <v>510256</v>
      </c>
      <c r="F69" s="87">
        <f>Data!GI5</f>
        <v>0</v>
      </c>
      <c r="G69" s="87">
        <f>Data!HC5</f>
        <v>0</v>
      </c>
      <c r="H69" s="22">
        <f t="shared" si="1"/>
        <v>709934</v>
      </c>
      <c r="I69" s="1"/>
    </row>
    <row r="70" spans="2:9" x14ac:dyDescent="0.2">
      <c r="B70" s="9" t="str">
        <f>$B$41</f>
        <v>Library Science</v>
      </c>
      <c r="C70" s="87">
        <f>Data!EB5</f>
        <v>0</v>
      </c>
      <c r="D70" s="87">
        <f>Data!EV5</f>
        <v>0</v>
      </c>
      <c r="E70" s="87">
        <f>Data!FP5</f>
        <v>0</v>
      </c>
      <c r="F70" s="87">
        <f>Data!GJ5</f>
        <v>0</v>
      </c>
      <c r="G70" s="87">
        <f>Data!HD5</f>
        <v>0</v>
      </c>
      <c r="H70" s="22">
        <f t="shared" si="1"/>
        <v>0</v>
      </c>
      <c r="I70" s="1"/>
    </row>
    <row r="71" spans="2:9" x14ac:dyDescent="0.2">
      <c r="B71" s="9" t="str">
        <f>$B$42</f>
        <v>Veterinary Science</v>
      </c>
      <c r="C71" s="87">
        <f>Data!EC5</f>
        <v>0</v>
      </c>
      <c r="D71" s="87">
        <f>Data!EW5</f>
        <v>0</v>
      </c>
      <c r="E71" s="87">
        <f>Data!FQ5</f>
        <v>0</v>
      </c>
      <c r="F71" s="87">
        <f>Data!GK5</f>
        <v>0</v>
      </c>
      <c r="G71" s="87">
        <f>Data!HE5</f>
        <v>0</v>
      </c>
      <c r="H71" s="22">
        <f t="shared" si="1"/>
        <v>0</v>
      </c>
      <c r="I71" s="1"/>
    </row>
    <row r="72" spans="2:9" x14ac:dyDescent="0.2">
      <c r="B72" s="9" t="str">
        <f>$B$43</f>
        <v>Vocational Training</v>
      </c>
      <c r="C72" s="87">
        <f>Data!ED5</f>
        <v>0</v>
      </c>
      <c r="D72" s="87">
        <f>Data!EX5</f>
        <v>0</v>
      </c>
      <c r="E72" s="87">
        <f>Data!FR5</f>
        <v>0</v>
      </c>
      <c r="F72" s="87">
        <f>Data!GL5</f>
        <v>0</v>
      </c>
      <c r="G72" s="87">
        <f>Data!HF5</f>
        <v>0</v>
      </c>
      <c r="H72" s="22">
        <f t="shared" si="1"/>
        <v>0</v>
      </c>
      <c r="I72" s="1"/>
    </row>
    <row r="73" spans="2:9" x14ac:dyDescent="0.2">
      <c r="B73" s="9" t="str">
        <f>$B$44</f>
        <v>Physical Training</v>
      </c>
      <c r="C73" s="87">
        <f>Data!EE5</f>
        <v>108769</v>
      </c>
      <c r="D73" s="87">
        <f>Data!EY5</f>
        <v>0</v>
      </c>
      <c r="E73" s="87">
        <f>Data!FS5</f>
        <v>0</v>
      </c>
      <c r="F73" s="87">
        <f>Data!GM5</f>
        <v>0</v>
      </c>
      <c r="G73" s="87">
        <f>Data!HG5</f>
        <v>0</v>
      </c>
      <c r="H73" s="22">
        <f t="shared" si="1"/>
        <v>108769</v>
      </c>
      <c r="I73" s="1"/>
    </row>
    <row r="74" spans="2:9" x14ac:dyDescent="0.2">
      <c r="B74" s="9" t="str">
        <f>$B$45</f>
        <v>Health Services</v>
      </c>
      <c r="C74" s="87">
        <f>Data!EF5</f>
        <v>185145</v>
      </c>
      <c r="D74" s="87">
        <f>Data!EZ5</f>
        <v>1130387</v>
      </c>
      <c r="E74" s="87">
        <f>Data!FT5</f>
        <v>1546216</v>
      </c>
      <c r="F74" s="87">
        <f>Data!GN5</f>
        <v>313131</v>
      </c>
      <c r="G74" s="87">
        <f>Data!HH5</f>
        <v>671421</v>
      </c>
      <c r="H74" s="22">
        <f t="shared" si="1"/>
        <v>3846300</v>
      </c>
      <c r="I74" s="1"/>
    </row>
    <row r="75" spans="2:9" x14ac:dyDescent="0.2">
      <c r="B75" s="9" t="str">
        <f>$B$46</f>
        <v>Pharmacy</v>
      </c>
      <c r="C75" s="87">
        <f>Data!EG5</f>
        <v>0</v>
      </c>
      <c r="D75" s="87">
        <f>Data!FA5</f>
        <v>0</v>
      </c>
      <c r="E75" s="87">
        <f>Data!FU5</f>
        <v>0</v>
      </c>
      <c r="F75" s="87">
        <f>Data!GO5</f>
        <v>0</v>
      </c>
      <c r="G75" s="87">
        <f>Data!HI5</f>
        <v>0</v>
      </c>
      <c r="H75" s="22">
        <f t="shared" si="1"/>
        <v>0</v>
      </c>
      <c r="I75" s="1"/>
    </row>
    <row r="76" spans="2:9" x14ac:dyDescent="0.2">
      <c r="B76" s="9" t="str">
        <f>$B$47</f>
        <v>Business Administration</v>
      </c>
      <c r="C76" s="87">
        <f>Data!EH5</f>
        <v>517806</v>
      </c>
      <c r="D76" s="87">
        <f>Data!FB5</f>
        <v>4565416</v>
      </c>
      <c r="E76" s="87">
        <f>Data!FV5</f>
        <v>1557524</v>
      </c>
      <c r="F76" s="87">
        <f>Data!GP5</f>
        <v>820087</v>
      </c>
      <c r="G76" s="87">
        <f>Data!HJ5</f>
        <v>0</v>
      </c>
      <c r="H76" s="22">
        <f t="shared" si="1"/>
        <v>7460833</v>
      </c>
      <c r="I76" s="1"/>
    </row>
    <row r="77" spans="2:9" x14ac:dyDescent="0.2">
      <c r="B77" s="9" t="str">
        <f>$B$48</f>
        <v>Optometry</v>
      </c>
      <c r="C77" s="87">
        <f>Data!EI5</f>
        <v>0</v>
      </c>
      <c r="D77" s="87">
        <f>Data!FC5</f>
        <v>0</v>
      </c>
      <c r="E77" s="87">
        <f>Data!FW5</f>
        <v>0</v>
      </c>
      <c r="F77" s="87">
        <f>Data!GQ5</f>
        <v>0</v>
      </c>
      <c r="G77" s="87">
        <f>Data!HK5</f>
        <v>0</v>
      </c>
      <c r="H77" s="22">
        <f t="shared" si="1"/>
        <v>0</v>
      </c>
      <c r="I77" s="1"/>
    </row>
    <row r="78" spans="2:9" x14ac:dyDescent="0.2">
      <c r="B78" s="9" t="str">
        <f>$B$49</f>
        <v>Teacher Ed-Practice Teaching</v>
      </c>
      <c r="C78" s="87">
        <f>Data!EJ5</f>
        <v>2409</v>
      </c>
      <c r="D78" s="87">
        <f>Data!FD5</f>
        <v>140889</v>
      </c>
      <c r="E78" s="87">
        <f>Data!FX5</f>
        <v>0</v>
      </c>
      <c r="F78" s="87">
        <f>Data!GR5</f>
        <v>0</v>
      </c>
      <c r="G78" s="87">
        <f>Data!HL5</f>
        <v>0</v>
      </c>
      <c r="H78" s="22">
        <f t="shared" si="1"/>
        <v>143298</v>
      </c>
      <c r="I78" s="1"/>
    </row>
    <row r="79" spans="2:9" x14ac:dyDescent="0.2">
      <c r="B79" s="9" t="str">
        <f>$B$50</f>
        <v>Technology</v>
      </c>
      <c r="C79" s="87">
        <f>Data!EK5</f>
        <v>5023</v>
      </c>
      <c r="D79" s="87">
        <f>Data!FE5</f>
        <v>97964</v>
      </c>
      <c r="E79" s="87">
        <f>Data!FY5</f>
        <v>306257</v>
      </c>
      <c r="F79" s="87">
        <f>Data!GS5</f>
        <v>0</v>
      </c>
      <c r="G79" s="87">
        <f>Data!HM5</f>
        <v>0</v>
      </c>
      <c r="H79" s="22">
        <f t="shared" si="1"/>
        <v>409244</v>
      </c>
      <c r="I79" s="1"/>
    </row>
    <row r="80" spans="2:9" x14ac:dyDescent="0.2">
      <c r="B80" s="9" t="str">
        <f>$B$51</f>
        <v>Nursing</v>
      </c>
      <c r="C80" s="87">
        <f>Data!EL5</f>
        <v>178047</v>
      </c>
      <c r="D80" s="87">
        <f>Data!FF5</f>
        <v>1797793</v>
      </c>
      <c r="E80" s="87">
        <f>Data!FZ5</f>
        <v>1195453</v>
      </c>
      <c r="F80" s="87">
        <f>Data!GT5</f>
        <v>228656</v>
      </c>
      <c r="G80" s="87">
        <f>Data!HN5</f>
        <v>0</v>
      </c>
      <c r="H80" s="22">
        <f t="shared" si="1"/>
        <v>3399949</v>
      </c>
      <c r="I80" s="1"/>
    </row>
    <row r="81" spans="2:9" x14ac:dyDescent="0.2">
      <c r="B81" s="39" t="str">
        <f>$B$52</f>
        <v>Totals</v>
      </c>
      <c r="C81" s="21">
        <f>SUM(C61:C80)</f>
        <v>16787242</v>
      </c>
      <c r="D81" s="21">
        <f>SUM(D61:D80)</f>
        <v>24005439</v>
      </c>
      <c r="E81" s="21">
        <f>SUM(E61:E80)</f>
        <v>17290961</v>
      </c>
      <c r="F81" s="21">
        <f>SUM(F61:F80)</f>
        <v>7798095</v>
      </c>
      <c r="G81" s="21">
        <f>SUM(G61:G80)</f>
        <v>671421</v>
      </c>
      <c r="H81" s="21">
        <f t="shared" si="1"/>
        <v>66553158</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Data!T5</f>
        <v>Lester, Cathe</v>
      </c>
      <c r="E84" s="343"/>
      <c r="F84" s="343"/>
      <c r="G84" s="94" t="str">
        <f>Data!U5</f>
        <v>(915) 747-5117</v>
      </c>
      <c r="H84" s="84" t="str">
        <f>Data!V5</f>
        <v>clester@utep.edu</v>
      </c>
    </row>
    <row r="85" spans="2:9" ht="13.5" customHeight="1" x14ac:dyDescent="0.2">
      <c r="B85" s="27"/>
      <c r="C85" s="27"/>
      <c r="D85" s="27"/>
      <c r="E85" s="27"/>
      <c r="F85" s="27"/>
      <c r="G85" s="27"/>
      <c r="H85" s="5"/>
    </row>
    <row r="86" spans="2:9" x14ac:dyDescent="0.2">
      <c r="B86" s="28" t="s">
        <v>34</v>
      </c>
      <c r="C86" s="13"/>
      <c r="D86" s="13"/>
      <c r="E86" s="13"/>
      <c r="F86" s="13"/>
      <c r="G86" s="13"/>
      <c r="H86" s="17">
        <f>H13+H14</f>
        <v>197841632</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Data!HR5</f>
        <v>1208488</v>
      </c>
      <c r="D91" s="172">
        <f>Data!IL5</f>
        <v>993330</v>
      </c>
      <c r="E91" s="172">
        <f>Data!JF5</f>
        <v>701050</v>
      </c>
      <c r="F91" s="172">
        <f>Data!JZ5</f>
        <v>160289</v>
      </c>
      <c r="G91" s="172">
        <f>Data!KT5</f>
        <v>0</v>
      </c>
      <c r="H91" s="40">
        <f t="shared" ref="H91:H111" si="2">SUM(C91:G91)</f>
        <v>3063157</v>
      </c>
    </row>
    <row r="92" spans="2:9" x14ac:dyDescent="0.2">
      <c r="B92" s="9" t="str">
        <f>$B$33</f>
        <v>Science</v>
      </c>
      <c r="C92" s="172">
        <f>Data!HS5</f>
        <v>1259974</v>
      </c>
      <c r="D92" s="172">
        <f>Data!IM5</f>
        <v>1301549</v>
      </c>
      <c r="E92" s="172">
        <f>Data!JG5</f>
        <v>1029054</v>
      </c>
      <c r="F92" s="172">
        <f>Data!KA5</f>
        <v>676720</v>
      </c>
      <c r="G92" s="172">
        <f>Data!KU5</f>
        <v>0</v>
      </c>
      <c r="H92" s="75">
        <f t="shared" si="2"/>
        <v>4267297</v>
      </c>
    </row>
    <row r="93" spans="2:9" x14ac:dyDescent="0.2">
      <c r="B93" s="9" t="str">
        <f>$B$34</f>
        <v>Fine Arts</v>
      </c>
      <c r="C93" s="172">
        <f>Data!HT5</f>
        <v>302844</v>
      </c>
      <c r="D93" s="172">
        <f>Data!IN5</f>
        <v>233064</v>
      </c>
      <c r="E93" s="172">
        <f>Data!JH5</f>
        <v>32440</v>
      </c>
      <c r="F93" s="172">
        <f>Data!KB5</f>
        <v>0</v>
      </c>
      <c r="G93" s="172">
        <f>Data!KV5</f>
        <v>0</v>
      </c>
      <c r="H93" s="75">
        <f t="shared" si="2"/>
        <v>568348</v>
      </c>
    </row>
    <row r="94" spans="2:9" x14ac:dyDescent="0.2">
      <c r="B94" s="9" t="str">
        <f>$B$35</f>
        <v>Teacher Education</v>
      </c>
      <c r="C94" s="172">
        <f>Data!HU5</f>
        <v>5028</v>
      </c>
      <c r="D94" s="172">
        <f>Data!IO5</f>
        <v>79520</v>
      </c>
      <c r="E94" s="172">
        <f>Data!JI5</f>
        <v>133304</v>
      </c>
      <c r="F94" s="172">
        <f>Data!KC5</f>
        <v>62934</v>
      </c>
      <c r="G94" s="172">
        <f>Data!KW5</f>
        <v>0</v>
      </c>
      <c r="H94" s="75">
        <f t="shared" si="2"/>
        <v>280786</v>
      </c>
    </row>
    <row r="95" spans="2:9" x14ac:dyDescent="0.2">
      <c r="B95" s="9" t="str">
        <f>$B$36</f>
        <v>Agriculture</v>
      </c>
      <c r="C95" s="172">
        <f>Data!HV5</f>
        <v>24</v>
      </c>
      <c r="D95" s="172">
        <f>Data!IP5</f>
        <v>0</v>
      </c>
      <c r="E95" s="172">
        <f>Data!JJ5</f>
        <v>0</v>
      </c>
      <c r="F95" s="172">
        <f>Data!KD5</f>
        <v>0</v>
      </c>
      <c r="G95" s="172">
        <f>Data!KX5</f>
        <v>0</v>
      </c>
      <c r="H95" s="75">
        <f t="shared" si="2"/>
        <v>24</v>
      </c>
    </row>
    <row r="96" spans="2:9" x14ac:dyDescent="0.2">
      <c r="B96" s="9" t="str">
        <f>$B$37</f>
        <v>Engineering</v>
      </c>
      <c r="C96" s="172">
        <f>Data!HW5</f>
        <v>283767</v>
      </c>
      <c r="D96" s="172">
        <f>Data!IQ5</f>
        <v>528467</v>
      </c>
      <c r="E96" s="172">
        <f>Data!JK5</f>
        <v>456238</v>
      </c>
      <c r="F96" s="172">
        <f>Data!KE5</f>
        <v>503432</v>
      </c>
      <c r="G96" s="172">
        <f>Data!KY5</f>
        <v>0</v>
      </c>
      <c r="H96" s="75">
        <f t="shared" si="2"/>
        <v>1771904</v>
      </c>
    </row>
    <row r="97" spans="2:8" x14ac:dyDescent="0.2">
      <c r="B97" s="9" t="str">
        <f>$B$38</f>
        <v>Home Economics</v>
      </c>
      <c r="C97" s="172">
        <f>Data!HX5</f>
        <v>0</v>
      </c>
      <c r="D97" s="172">
        <f>Data!IR5</f>
        <v>0</v>
      </c>
      <c r="E97" s="172">
        <f>Data!JL5</f>
        <v>0</v>
      </c>
      <c r="F97" s="172">
        <f>Data!KF5</f>
        <v>0</v>
      </c>
      <c r="G97" s="172">
        <f>Data!KZ5</f>
        <v>0</v>
      </c>
      <c r="H97" s="75">
        <f t="shared" si="2"/>
        <v>0</v>
      </c>
    </row>
    <row r="98" spans="2:8" x14ac:dyDescent="0.2">
      <c r="B98" s="9" t="str">
        <f>$B$39</f>
        <v>Law</v>
      </c>
      <c r="C98" s="172">
        <f>Data!HY5</f>
        <v>0</v>
      </c>
      <c r="D98" s="172">
        <f>Data!IS5</f>
        <v>0</v>
      </c>
      <c r="E98" s="172">
        <f>Data!JM5</f>
        <v>0</v>
      </c>
      <c r="F98" s="172">
        <f>Data!KG5</f>
        <v>0</v>
      </c>
      <c r="G98" s="172">
        <f>Data!LA5</f>
        <v>0</v>
      </c>
      <c r="H98" s="75">
        <f t="shared" si="2"/>
        <v>0</v>
      </c>
    </row>
    <row r="99" spans="2:8" x14ac:dyDescent="0.2">
      <c r="B99" s="9" t="str">
        <f>$B$40</f>
        <v>Social Service</v>
      </c>
      <c r="C99" s="172">
        <f>Data!HZ5</f>
        <v>2629</v>
      </c>
      <c r="D99" s="172">
        <f>Data!IT5</f>
        <v>10215</v>
      </c>
      <c r="E99" s="172">
        <f>Data!JN5</f>
        <v>32821</v>
      </c>
      <c r="F99" s="172">
        <f>Data!KH5</f>
        <v>0</v>
      </c>
      <c r="G99" s="172">
        <f>Data!LB5</f>
        <v>0</v>
      </c>
      <c r="H99" s="75">
        <f t="shared" si="2"/>
        <v>45665</v>
      </c>
    </row>
    <row r="100" spans="2:8" x14ac:dyDescent="0.2">
      <c r="B100" s="9" t="str">
        <f>$B$41</f>
        <v>Library Science</v>
      </c>
      <c r="C100" s="172">
        <f>Data!IA5</f>
        <v>0</v>
      </c>
      <c r="D100" s="172">
        <f>Data!IU5</f>
        <v>0</v>
      </c>
      <c r="E100" s="172">
        <f>Data!JO5</f>
        <v>0</v>
      </c>
      <c r="F100" s="172">
        <f>Data!KI5</f>
        <v>0</v>
      </c>
      <c r="G100" s="172">
        <f>Data!LC5</f>
        <v>0</v>
      </c>
      <c r="H100" s="75">
        <f t="shared" si="2"/>
        <v>0</v>
      </c>
    </row>
    <row r="101" spans="2:8" x14ac:dyDescent="0.2">
      <c r="B101" s="9" t="str">
        <f>$B$42</f>
        <v>Veterinary Science</v>
      </c>
      <c r="C101" s="172">
        <f>Data!IB5</f>
        <v>0</v>
      </c>
      <c r="D101" s="172">
        <f>Data!IV5</f>
        <v>0</v>
      </c>
      <c r="E101" s="172">
        <f>Data!JP5</f>
        <v>0</v>
      </c>
      <c r="F101" s="172">
        <f>Data!KJ5</f>
        <v>0</v>
      </c>
      <c r="G101" s="172">
        <f>Data!LD5</f>
        <v>0</v>
      </c>
      <c r="H101" s="75">
        <f t="shared" si="2"/>
        <v>0</v>
      </c>
    </row>
    <row r="102" spans="2:8" x14ac:dyDescent="0.2">
      <c r="B102" s="9" t="str">
        <f>$B$43</f>
        <v>Vocational Training</v>
      </c>
      <c r="C102" s="172">
        <f>Data!IC5</f>
        <v>0</v>
      </c>
      <c r="D102" s="172">
        <f>Data!IW5</f>
        <v>0</v>
      </c>
      <c r="E102" s="172">
        <f>Data!JQ5</f>
        <v>0</v>
      </c>
      <c r="F102" s="172">
        <f>Data!KK5</f>
        <v>0</v>
      </c>
      <c r="G102" s="172">
        <f>Data!LE5</f>
        <v>0</v>
      </c>
      <c r="H102" s="75">
        <f t="shared" si="2"/>
        <v>0</v>
      </c>
    </row>
    <row r="103" spans="2:8" x14ac:dyDescent="0.2">
      <c r="B103" s="9" t="str">
        <f>$B$44</f>
        <v>Physical Training</v>
      </c>
      <c r="C103" s="172">
        <f>Data!ID5</f>
        <v>55958</v>
      </c>
      <c r="D103" s="172">
        <f>Data!IX5</f>
        <v>0</v>
      </c>
      <c r="E103" s="172">
        <f>Data!JR5</f>
        <v>0</v>
      </c>
      <c r="F103" s="172">
        <f>Data!KL5</f>
        <v>0</v>
      </c>
      <c r="G103" s="172">
        <f>Data!LF5</f>
        <v>0</v>
      </c>
      <c r="H103" s="75">
        <f t="shared" si="2"/>
        <v>55958</v>
      </c>
    </row>
    <row r="104" spans="2:8" x14ac:dyDescent="0.2">
      <c r="B104" s="9" t="str">
        <f>$B$45</f>
        <v>Health Services</v>
      </c>
      <c r="C104" s="172">
        <f>Data!IE5</f>
        <v>53597</v>
      </c>
      <c r="D104" s="172">
        <f>Data!IY5</f>
        <v>327231</v>
      </c>
      <c r="E104" s="172">
        <f>Data!JS5</f>
        <v>447608</v>
      </c>
      <c r="F104" s="172">
        <f>Data!KM5</f>
        <v>90647</v>
      </c>
      <c r="G104" s="172">
        <f>Data!LG5</f>
        <v>194367</v>
      </c>
      <c r="H104" s="75">
        <f t="shared" si="2"/>
        <v>1113450</v>
      </c>
    </row>
    <row r="105" spans="2:8" x14ac:dyDescent="0.2">
      <c r="B105" s="9" t="str">
        <f>$B$46</f>
        <v>Pharmacy</v>
      </c>
      <c r="C105" s="172">
        <f>Data!IF5</f>
        <v>0</v>
      </c>
      <c r="D105" s="172">
        <f>Data!IZ5</f>
        <v>0</v>
      </c>
      <c r="E105" s="172">
        <f>Data!JT5</f>
        <v>0</v>
      </c>
      <c r="F105" s="172">
        <f>Data!KN5</f>
        <v>0</v>
      </c>
      <c r="G105" s="172">
        <f>Data!LH5</f>
        <v>0</v>
      </c>
      <c r="H105" s="75">
        <f t="shared" si="2"/>
        <v>0</v>
      </c>
    </row>
    <row r="106" spans="2:8" x14ac:dyDescent="0.2">
      <c r="B106" s="9" t="str">
        <f>$B$47</f>
        <v>Business Administration</v>
      </c>
      <c r="C106" s="172">
        <f>Data!IG5</f>
        <v>87951</v>
      </c>
      <c r="D106" s="172">
        <f>Data!JA5</f>
        <v>775446</v>
      </c>
      <c r="E106" s="172">
        <f>Data!JU5</f>
        <v>264549</v>
      </c>
      <c r="F106" s="172">
        <f>Data!KO5</f>
        <v>139294</v>
      </c>
      <c r="G106" s="172">
        <f>Data!LI5</f>
        <v>0</v>
      </c>
      <c r="H106" s="75">
        <f t="shared" si="2"/>
        <v>1267240</v>
      </c>
    </row>
    <row r="107" spans="2:8" x14ac:dyDescent="0.2">
      <c r="B107" s="9" t="str">
        <f>$B$48</f>
        <v>Optometry</v>
      </c>
      <c r="C107" s="172">
        <f>Data!IH5</f>
        <v>0</v>
      </c>
      <c r="D107" s="172">
        <f>Data!JB5</f>
        <v>0</v>
      </c>
      <c r="E107" s="172">
        <f>Data!JV5</f>
        <v>0</v>
      </c>
      <c r="F107" s="172">
        <f>Data!KP5</f>
        <v>0</v>
      </c>
      <c r="G107" s="172">
        <f>Data!LJ5</f>
        <v>0</v>
      </c>
      <c r="H107" s="75">
        <f t="shared" si="2"/>
        <v>0</v>
      </c>
    </row>
    <row r="108" spans="2:8" x14ac:dyDescent="0.2">
      <c r="B108" s="9" t="str">
        <f>$B$49</f>
        <v>Teacher Ed-Practice Teaching</v>
      </c>
      <c r="C108" s="172">
        <f>Data!II5</f>
        <v>18</v>
      </c>
      <c r="D108" s="172">
        <f>Data!JC5</f>
        <v>1042</v>
      </c>
      <c r="E108" s="172">
        <f>Data!JW5</f>
        <v>0</v>
      </c>
      <c r="F108" s="172">
        <f>Data!KQ5</f>
        <v>0</v>
      </c>
      <c r="G108" s="172">
        <f>Data!LK5</f>
        <v>0</v>
      </c>
      <c r="H108" s="75">
        <f t="shared" si="2"/>
        <v>1060</v>
      </c>
    </row>
    <row r="109" spans="2:8" x14ac:dyDescent="0.2">
      <c r="B109" s="9" t="str">
        <f>$B$50</f>
        <v>Technology</v>
      </c>
      <c r="C109" s="172">
        <f>Data!IJ5</f>
        <v>37</v>
      </c>
      <c r="D109" s="172">
        <f>Data!JD5</f>
        <v>724</v>
      </c>
      <c r="E109" s="172">
        <f>Data!JX5</f>
        <v>2265</v>
      </c>
      <c r="F109" s="172">
        <f>Data!KR5</f>
        <v>0</v>
      </c>
      <c r="G109" s="172">
        <f>Data!LL5</f>
        <v>0</v>
      </c>
      <c r="H109" s="75">
        <f t="shared" si="2"/>
        <v>3026</v>
      </c>
    </row>
    <row r="110" spans="2:8" x14ac:dyDescent="0.2">
      <c r="B110" s="9" t="str">
        <f>$B$51</f>
        <v>Nursing</v>
      </c>
      <c r="C110" s="172">
        <f>Data!IK5</f>
        <v>59281</v>
      </c>
      <c r="D110" s="172">
        <f>Data!JE5</f>
        <v>598575</v>
      </c>
      <c r="E110" s="172">
        <f>Data!JY5</f>
        <v>398026</v>
      </c>
      <c r="F110" s="172">
        <f>Data!KS5</f>
        <v>76131</v>
      </c>
      <c r="G110" s="172">
        <f>Data!HPM5</f>
        <v>0</v>
      </c>
      <c r="H110" s="75">
        <f t="shared" si="2"/>
        <v>1132013</v>
      </c>
    </row>
    <row r="111" spans="2:8" x14ac:dyDescent="0.2">
      <c r="B111" s="39" t="str">
        <f>$B$52</f>
        <v>Totals</v>
      </c>
      <c r="C111" s="40">
        <f>SUM(C91:C110)</f>
        <v>3319596</v>
      </c>
      <c r="D111" s="40">
        <f>SUM(D91:D110)</f>
        <v>4849163</v>
      </c>
      <c r="E111" s="40">
        <f>SUM(E91:E110)</f>
        <v>3497355</v>
      </c>
      <c r="F111" s="40">
        <f>SUM(F91:F110)</f>
        <v>1709447</v>
      </c>
      <c r="G111" s="40">
        <f>SUM(G91:G110)</f>
        <v>194367</v>
      </c>
      <c r="H111" s="40">
        <f t="shared" si="2"/>
        <v>13569928</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10051009</v>
      </c>
      <c r="D116" s="21">
        <f t="shared" si="3"/>
        <v>8261539</v>
      </c>
      <c r="E116" s="21">
        <f t="shared" si="3"/>
        <v>5830644</v>
      </c>
      <c r="F116" s="21">
        <f t="shared" si="3"/>
        <v>1333118</v>
      </c>
      <c r="G116" s="21">
        <f t="shared" si="3"/>
        <v>0</v>
      </c>
      <c r="H116" s="40">
        <f t="shared" ref="H116:H136" si="4">SUM(C116:G116)</f>
        <v>25476310</v>
      </c>
      <c r="I116" s="1"/>
    </row>
    <row r="117" spans="2:9" x14ac:dyDescent="0.2">
      <c r="B117" s="9" t="str">
        <f>$B$33</f>
        <v>Science</v>
      </c>
      <c r="C117" s="22">
        <f t="shared" si="3"/>
        <v>4320393</v>
      </c>
      <c r="D117" s="22">
        <f t="shared" si="3"/>
        <v>4462951</v>
      </c>
      <c r="E117" s="22">
        <f t="shared" si="3"/>
        <v>3528579</v>
      </c>
      <c r="F117" s="22">
        <f t="shared" si="3"/>
        <v>2320441</v>
      </c>
      <c r="G117" s="22">
        <f t="shared" si="3"/>
        <v>0</v>
      </c>
      <c r="H117" s="75">
        <f t="shared" si="4"/>
        <v>14632364</v>
      </c>
      <c r="I117" s="1"/>
    </row>
    <row r="118" spans="2:9" x14ac:dyDescent="0.2">
      <c r="B118" s="9" t="str">
        <f>$B$34</f>
        <v>Fine Arts</v>
      </c>
      <c r="C118" s="22">
        <f t="shared" si="3"/>
        <v>2516257</v>
      </c>
      <c r="D118" s="22">
        <f t="shared" si="3"/>
        <v>1936470</v>
      </c>
      <c r="E118" s="22">
        <f t="shared" si="3"/>
        <v>269536</v>
      </c>
      <c r="F118" s="22">
        <f t="shared" si="3"/>
        <v>0</v>
      </c>
      <c r="G118" s="22">
        <f t="shared" si="3"/>
        <v>0</v>
      </c>
      <c r="H118" s="75">
        <f t="shared" si="4"/>
        <v>4722263</v>
      </c>
      <c r="I118" s="1"/>
    </row>
    <row r="119" spans="2:9" x14ac:dyDescent="0.2">
      <c r="B119" s="9" t="str">
        <f>$B$35</f>
        <v>Teacher Education</v>
      </c>
      <c r="C119" s="22">
        <f t="shared" si="3"/>
        <v>72838</v>
      </c>
      <c r="D119" s="22">
        <f t="shared" si="3"/>
        <v>1152058</v>
      </c>
      <c r="E119" s="22">
        <f t="shared" si="3"/>
        <v>1931259</v>
      </c>
      <c r="F119" s="22">
        <f t="shared" si="3"/>
        <v>911767</v>
      </c>
      <c r="G119" s="22">
        <f t="shared" si="3"/>
        <v>0</v>
      </c>
      <c r="H119" s="75">
        <f t="shared" si="4"/>
        <v>4067922</v>
      </c>
      <c r="I119" s="1"/>
    </row>
    <row r="120" spans="2:9" x14ac:dyDescent="0.2">
      <c r="B120" s="9" t="str">
        <f>$B$36</f>
        <v>Agriculture</v>
      </c>
      <c r="C120" s="22">
        <f t="shared" si="3"/>
        <v>3212</v>
      </c>
      <c r="D120" s="22">
        <f t="shared" si="3"/>
        <v>0</v>
      </c>
      <c r="E120" s="22">
        <f t="shared" si="3"/>
        <v>0</v>
      </c>
      <c r="F120" s="22">
        <f t="shared" si="3"/>
        <v>0</v>
      </c>
      <c r="G120" s="22">
        <f t="shared" si="3"/>
        <v>0</v>
      </c>
      <c r="H120" s="75">
        <f t="shared" si="4"/>
        <v>3212</v>
      </c>
      <c r="I120" s="1"/>
    </row>
    <row r="121" spans="2:9" x14ac:dyDescent="0.2">
      <c r="B121" s="9" t="str">
        <f>$B$37</f>
        <v>Engineering</v>
      </c>
      <c r="C121" s="22">
        <f t="shared" si="3"/>
        <v>1845588</v>
      </c>
      <c r="D121" s="22">
        <f t="shared" si="3"/>
        <v>3437095</v>
      </c>
      <c r="E121" s="22">
        <f t="shared" si="3"/>
        <v>2967323</v>
      </c>
      <c r="F121" s="22">
        <f t="shared" si="3"/>
        <v>3274270</v>
      </c>
      <c r="G121" s="22">
        <f t="shared" si="3"/>
        <v>0</v>
      </c>
      <c r="H121" s="75">
        <f t="shared" si="4"/>
        <v>11524276</v>
      </c>
      <c r="I121" s="1"/>
    </row>
    <row r="122" spans="2:9" x14ac:dyDescent="0.2">
      <c r="B122" s="9" t="str">
        <f>$B$38</f>
        <v>Home Economics</v>
      </c>
      <c r="C122" s="22">
        <f t="shared" si="3"/>
        <v>0</v>
      </c>
      <c r="D122" s="22">
        <f t="shared" si="3"/>
        <v>0</v>
      </c>
      <c r="E122" s="22">
        <f t="shared" si="3"/>
        <v>0</v>
      </c>
      <c r="F122" s="22">
        <f t="shared" si="3"/>
        <v>0</v>
      </c>
      <c r="G122" s="22">
        <f t="shared" si="3"/>
        <v>0</v>
      </c>
      <c r="H122" s="75">
        <f t="shared" si="4"/>
        <v>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43500</v>
      </c>
      <c r="D124" s="22">
        <f t="shared" si="3"/>
        <v>169022</v>
      </c>
      <c r="E124" s="22">
        <f t="shared" si="3"/>
        <v>543077</v>
      </c>
      <c r="F124" s="22">
        <f t="shared" si="3"/>
        <v>0</v>
      </c>
      <c r="G124" s="22">
        <f t="shared" si="3"/>
        <v>0</v>
      </c>
      <c r="H124" s="75">
        <f t="shared" si="4"/>
        <v>755599</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164727</v>
      </c>
      <c r="D128" s="22">
        <f t="shared" si="3"/>
        <v>0</v>
      </c>
      <c r="E128" s="22">
        <f t="shared" si="3"/>
        <v>0</v>
      </c>
      <c r="F128" s="22">
        <f t="shared" si="3"/>
        <v>0</v>
      </c>
      <c r="G128" s="22">
        <f t="shared" si="3"/>
        <v>0</v>
      </c>
      <c r="H128" s="75">
        <f t="shared" si="4"/>
        <v>164727</v>
      </c>
      <c r="I128" s="1"/>
    </row>
    <row r="129" spans="2:9" x14ac:dyDescent="0.2">
      <c r="B129" s="9" t="str">
        <f>$B$45</f>
        <v>Health Services</v>
      </c>
      <c r="C129" s="22">
        <f t="shared" si="3"/>
        <v>238742</v>
      </c>
      <c r="D129" s="22">
        <f t="shared" si="3"/>
        <v>1457618</v>
      </c>
      <c r="E129" s="22">
        <f t="shared" si="3"/>
        <v>1993824</v>
      </c>
      <c r="F129" s="22">
        <f t="shared" si="3"/>
        <v>403778</v>
      </c>
      <c r="G129" s="22">
        <f t="shared" si="3"/>
        <v>865788</v>
      </c>
      <c r="H129" s="75">
        <f t="shared" si="4"/>
        <v>4959750</v>
      </c>
      <c r="I129" s="1"/>
    </row>
    <row r="130" spans="2:9" x14ac:dyDescent="0.2">
      <c r="B130" s="9" t="str">
        <f>$B$46</f>
        <v>Pharmacy</v>
      </c>
      <c r="C130" s="22">
        <f t="shared" si="3"/>
        <v>0</v>
      </c>
      <c r="D130" s="22">
        <f t="shared" si="3"/>
        <v>0</v>
      </c>
      <c r="E130" s="22">
        <f t="shared" si="3"/>
        <v>0</v>
      </c>
      <c r="F130" s="22">
        <f t="shared" si="3"/>
        <v>0</v>
      </c>
      <c r="G130" s="22">
        <f t="shared" si="3"/>
        <v>0</v>
      </c>
      <c r="H130" s="75">
        <f t="shared" si="4"/>
        <v>0</v>
      </c>
      <c r="I130" s="1"/>
    </row>
    <row r="131" spans="2:9" x14ac:dyDescent="0.2">
      <c r="B131" s="9" t="str">
        <f>$B$47</f>
        <v>Business Administration</v>
      </c>
      <c r="C131" s="22">
        <f t="shared" si="3"/>
        <v>605757</v>
      </c>
      <c r="D131" s="22">
        <f t="shared" si="3"/>
        <v>5340862</v>
      </c>
      <c r="E131" s="22">
        <f t="shared" si="3"/>
        <v>1822073</v>
      </c>
      <c r="F131" s="22">
        <f t="shared" si="3"/>
        <v>959381</v>
      </c>
      <c r="G131" s="22">
        <f t="shared" si="3"/>
        <v>0</v>
      </c>
      <c r="H131" s="75">
        <f t="shared" si="4"/>
        <v>8728073</v>
      </c>
      <c r="I131" s="1"/>
    </row>
    <row r="132" spans="2:9"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9" x14ac:dyDescent="0.2">
      <c r="B133" s="9" t="str">
        <f>$B$49</f>
        <v>Teacher Ed-Practice Teaching</v>
      </c>
      <c r="C133" s="22">
        <f t="shared" si="5"/>
        <v>2427</v>
      </c>
      <c r="D133" s="22">
        <f t="shared" si="5"/>
        <v>141931</v>
      </c>
      <c r="E133" s="22">
        <f t="shared" si="5"/>
        <v>0</v>
      </c>
      <c r="F133" s="22">
        <f t="shared" si="5"/>
        <v>0</v>
      </c>
      <c r="G133" s="22">
        <f t="shared" si="5"/>
        <v>0</v>
      </c>
      <c r="H133" s="75">
        <f t="shared" si="4"/>
        <v>144358</v>
      </c>
      <c r="I133" s="1"/>
    </row>
    <row r="134" spans="2:9" x14ac:dyDescent="0.2">
      <c r="B134" s="9" t="str">
        <f>$B$50</f>
        <v>Technology</v>
      </c>
      <c r="C134" s="22">
        <f t="shared" si="5"/>
        <v>5060</v>
      </c>
      <c r="D134" s="22">
        <f t="shared" si="5"/>
        <v>98688</v>
      </c>
      <c r="E134" s="22">
        <f t="shared" si="5"/>
        <v>308522</v>
      </c>
      <c r="F134" s="22">
        <f t="shared" si="5"/>
        <v>0</v>
      </c>
      <c r="G134" s="22">
        <f t="shared" si="5"/>
        <v>0</v>
      </c>
      <c r="H134" s="75">
        <f t="shared" si="4"/>
        <v>412270</v>
      </c>
      <c r="I134" s="1"/>
    </row>
    <row r="135" spans="2:9" x14ac:dyDescent="0.2">
      <c r="B135" s="9" t="str">
        <f>$B$51</f>
        <v>Nursing</v>
      </c>
      <c r="C135" s="22">
        <f t="shared" si="5"/>
        <v>237328</v>
      </c>
      <c r="D135" s="22">
        <f t="shared" si="5"/>
        <v>2396368</v>
      </c>
      <c r="E135" s="22">
        <f t="shared" si="5"/>
        <v>1593479</v>
      </c>
      <c r="F135" s="22">
        <f t="shared" si="5"/>
        <v>304787</v>
      </c>
      <c r="G135" s="22">
        <f t="shared" si="5"/>
        <v>0</v>
      </c>
      <c r="H135" s="75">
        <f t="shared" si="4"/>
        <v>4531962</v>
      </c>
      <c r="I135" s="1"/>
    </row>
    <row r="136" spans="2:9" x14ac:dyDescent="0.2">
      <c r="B136" s="39" t="str">
        <f>$B$52</f>
        <v>Totals</v>
      </c>
      <c r="C136" s="40">
        <f>SUM(C116:C135)</f>
        <v>20106838</v>
      </c>
      <c r="D136" s="40">
        <f>SUM(D116:D135)</f>
        <v>28854602</v>
      </c>
      <c r="E136" s="40">
        <f>SUM(E116:E135)</f>
        <v>20788316</v>
      </c>
      <c r="F136" s="40">
        <f>SUM(F116:F135)</f>
        <v>9507542</v>
      </c>
      <c r="G136" s="40">
        <f>SUM(G116:G135)</f>
        <v>865788</v>
      </c>
      <c r="H136" s="40">
        <f t="shared" si="4"/>
        <v>80123086</v>
      </c>
      <c r="I136" s="1"/>
    </row>
    <row r="137" spans="2:9" x14ac:dyDescent="0.2">
      <c r="B137" s="50"/>
      <c r="C137" s="51"/>
      <c r="D137" s="51"/>
      <c r="E137" s="51"/>
      <c r="F137" s="51"/>
      <c r="G137" s="51"/>
      <c r="H137" s="52"/>
      <c r="I137" s="1"/>
    </row>
    <row r="138" spans="2:9" x14ac:dyDescent="0.2">
      <c r="B138" s="28" t="s">
        <v>4</v>
      </c>
      <c r="C138" s="12"/>
      <c r="D138" s="12"/>
      <c r="E138" s="12"/>
      <c r="F138" s="12"/>
      <c r="G138" s="12"/>
      <c r="H138" s="17">
        <f>H86-H81-H111</f>
        <v>117718546</v>
      </c>
    </row>
    <row r="139" spans="2:9" ht="152.25" customHeight="1" thickBot="1" x14ac:dyDescent="0.25">
      <c r="B139" s="332" t="s">
        <v>235</v>
      </c>
      <c r="C139" s="332"/>
      <c r="D139" s="332"/>
      <c r="E139" s="332"/>
      <c r="F139" s="332"/>
      <c r="G139" s="332"/>
      <c r="H139" s="38"/>
    </row>
    <row r="140" spans="2:9" ht="25.5" customHeight="1" thickTop="1" x14ac:dyDescent="0.2">
      <c r="B140" s="350" t="s">
        <v>7</v>
      </c>
      <c r="C140" s="351"/>
      <c r="D140" s="351"/>
      <c r="E140" s="351"/>
      <c r="F140" s="354" t="s">
        <v>2</v>
      </c>
      <c r="G140" s="355"/>
      <c r="H140" s="80">
        <f>Data!QD5</f>
        <v>1</v>
      </c>
      <c r="I140" s="333" t="str">
        <f>IF(H140+H141=1,"","Error, the two cells on the left must equal 100%")</f>
        <v/>
      </c>
    </row>
    <row r="141" spans="2:9" ht="25.5" customHeight="1" thickBot="1" x14ac:dyDescent="0.25">
      <c r="B141" s="352"/>
      <c r="C141" s="353"/>
      <c r="D141" s="353"/>
      <c r="E141" s="353"/>
      <c r="F141" s="356" t="s">
        <v>3</v>
      </c>
      <c r="G141" s="357"/>
      <c r="H141" s="95">
        <f>1-H140</f>
        <v>0</v>
      </c>
      <c r="I141" s="333"/>
    </row>
    <row r="142" spans="2:9" ht="43.5" thickBot="1" x14ac:dyDescent="0.25">
      <c r="B142" s="71" t="s">
        <v>33</v>
      </c>
      <c r="C142" s="72" t="s">
        <v>27</v>
      </c>
      <c r="D142" s="72" t="s">
        <v>28</v>
      </c>
      <c r="E142" s="72" t="s">
        <v>29</v>
      </c>
      <c r="F142" s="72" t="s">
        <v>30</v>
      </c>
      <c r="G142" s="72" t="s">
        <v>31</v>
      </c>
      <c r="H142" s="79" t="s">
        <v>6</v>
      </c>
      <c r="I142" s="73" t="s">
        <v>8</v>
      </c>
    </row>
    <row r="143" spans="2:9" x14ac:dyDescent="0.2">
      <c r="B143" s="9" t="str">
        <f>$B$32</f>
        <v>Liberal Arts</v>
      </c>
      <c r="C143" s="172">
        <f>Data!LN5</f>
        <v>765830.5</v>
      </c>
      <c r="D143" s="172">
        <f>Data!MH5</f>
        <v>629483.05331679655</v>
      </c>
      <c r="E143" s="172">
        <f>Data!NB5</f>
        <v>444262.47145555663</v>
      </c>
      <c r="F143" s="172">
        <f>Data!NV5</f>
        <v>101576.0526339412</v>
      </c>
      <c r="G143" s="172">
        <f>Data!OP5</f>
        <v>0</v>
      </c>
      <c r="H143" s="173">
        <f>Data!PJ5</f>
        <v>18443073</v>
      </c>
      <c r="I143" s="76">
        <f t="shared" ref="I143:I162" si="6">SUM(C143:H143)</f>
        <v>20384225.077406295</v>
      </c>
    </row>
    <row r="144" spans="2:9" x14ac:dyDescent="0.2">
      <c r="B144" s="9" t="str">
        <f>$B$33</f>
        <v>Science</v>
      </c>
      <c r="C144" s="172">
        <f>Data!LO5</f>
        <v>320479.5</v>
      </c>
      <c r="D144" s="172">
        <f>Data!MI5</f>
        <v>331054.5380229755</v>
      </c>
      <c r="E144" s="172">
        <f>Data!NC5</f>
        <v>261744.34448762849</v>
      </c>
      <c r="F144" s="172">
        <f>Data!NW5</f>
        <v>172126.57431533959</v>
      </c>
      <c r="G144" s="172">
        <f>Data!OQ5</f>
        <v>0</v>
      </c>
      <c r="H144" s="174">
        <f>Data!PK5</f>
        <v>32399763</v>
      </c>
      <c r="I144" s="76">
        <f t="shared" si="6"/>
        <v>33485167.956825942</v>
      </c>
    </row>
    <row r="145" spans="2:9" x14ac:dyDescent="0.2">
      <c r="B145" s="9" t="str">
        <f>$B$34</f>
        <v>Fine Arts</v>
      </c>
      <c r="C145" s="172">
        <f>Data!LP5</f>
        <v>184177.6</v>
      </c>
      <c r="D145" s="172">
        <f>Data!MJ5</f>
        <v>141740.49152232244</v>
      </c>
      <c r="E145" s="172">
        <f>Data!ND5</f>
        <v>19728.769053282987</v>
      </c>
      <c r="F145" s="172">
        <f>Data!NX5</f>
        <v>0</v>
      </c>
      <c r="G145" s="172">
        <f>Data!OR5</f>
        <v>0</v>
      </c>
      <c r="H145" s="174">
        <f>Data!PL5</f>
        <v>2385210</v>
      </c>
      <c r="I145" s="76">
        <f t="shared" si="6"/>
        <v>2730856.8605756052</v>
      </c>
    </row>
    <row r="146" spans="2:9" x14ac:dyDescent="0.2">
      <c r="B146" s="9" t="str">
        <f>$B$35</f>
        <v>Teacher Education</v>
      </c>
      <c r="C146" s="172">
        <f>Data!LQ5</f>
        <v>5689.5</v>
      </c>
      <c r="D146" s="172">
        <f>Data!MK5</f>
        <v>89994.987354215438</v>
      </c>
      <c r="E146" s="172">
        <f>Data!NE5</f>
        <v>150863.59409964812</v>
      </c>
      <c r="F146" s="172">
        <f>Data!NY5</f>
        <v>71224.250423612728</v>
      </c>
      <c r="G146" s="172">
        <f>Data!OS5</f>
        <v>0</v>
      </c>
      <c r="H146" s="174">
        <f>Data!PN5</f>
        <v>3882899</v>
      </c>
      <c r="I146" s="76">
        <f t="shared" si="6"/>
        <v>4200671.3318774765</v>
      </c>
    </row>
    <row r="147" spans="2:9" x14ac:dyDescent="0.2">
      <c r="B147" s="9" t="str">
        <f>$B$36</f>
        <v>Agriculture</v>
      </c>
      <c r="C147" s="172">
        <f>Data!LR5</f>
        <v>0</v>
      </c>
      <c r="D147" s="172">
        <f>Data!ML5</f>
        <v>0</v>
      </c>
      <c r="E147" s="172">
        <f>Data!NF5</f>
        <v>0</v>
      </c>
      <c r="F147" s="172">
        <f>Data!NZ5</f>
        <v>0</v>
      </c>
      <c r="G147" s="172">
        <f>Data!OT5</f>
        <v>0</v>
      </c>
      <c r="H147" s="174">
        <f>Data!PM5</f>
        <v>0</v>
      </c>
      <c r="I147" s="76">
        <f t="shared" si="6"/>
        <v>0</v>
      </c>
    </row>
    <row r="148" spans="2:9" x14ac:dyDescent="0.2">
      <c r="B148" s="9" t="str">
        <f>$B$37</f>
        <v>Engineering</v>
      </c>
      <c r="C148" s="172">
        <f>Data!LS5</f>
        <v>163579.5</v>
      </c>
      <c r="D148" s="172">
        <f>Data!MM5</f>
        <v>304640.66866159783</v>
      </c>
      <c r="E148" s="172">
        <f>Data!NG5</f>
        <v>263003.2487709354</v>
      </c>
      <c r="F148" s="172">
        <f>Data!OA5</f>
        <v>290208.97174646065</v>
      </c>
      <c r="G148" s="172">
        <f>Data!OU5</f>
        <v>0</v>
      </c>
      <c r="H148" s="174">
        <f>Data!PO5</f>
        <v>33305631</v>
      </c>
      <c r="I148" s="76">
        <f t="shared" si="6"/>
        <v>34327063.389178991</v>
      </c>
    </row>
    <row r="149" spans="2:9" x14ac:dyDescent="0.2">
      <c r="B149" s="9" t="str">
        <f>$B$38</f>
        <v>Home Economics</v>
      </c>
      <c r="C149" s="172">
        <f>Data!LT5</f>
        <v>0</v>
      </c>
      <c r="D149" s="172">
        <f>Data!MN5</f>
        <v>0</v>
      </c>
      <c r="E149" s="172">
        <f>Data!NH5</f>
        <v>0</v>
      </c>
      <c r="F149" s="172">
        <f>Data!OB5</f>
        <v>0</v>
      </c>
      <c r="G149" s="172">
        <f>Data!OV5</f>
        <v>0</v>
      </c>
      <c r="H149" s="174">
        <f>Data!PP5</f>
        <v>0</v>
      </c>
      <c r="I149" s="76">
        <f t="shared" si="6"/>
        <v>0</v>
      </c>
    </row>
    <row r="150" spans="2:9" x14ac:dyDescent="0.2">
      <c r="B150" s="9" t="str">
        <f>$B$39</f>
        <v>Law</v>
      </c>
      <c r="C150" s="172">
        <f>Data!LU5</f>
        <v>0</v>
      </c>
      <c r="D150" s="172">
        <f>Data!MO5</f>
        <v>0</v>
      </c>
      <c r="E150" s="172">
        <f>Data!NI5</f>
        <v>0</v>
      </c>
      <c r="F150" s="172">
        <f>Data!OC5</f>
        <v>0</v>
      </c>
      <c r="G150" s="172">
        <f>Data!OW5</f>
        <v>0</v>
      </c>
      <c r="H150" s="174">
        <f>Data!PQ5</f>
        <v>0</v>
      </c>
      <c r="I150" s="76">
        <f t="shared" si="6"/>
        <v>0</v>
      </c>
    </row>
    <row r="151" spans="2:9" x14ac:dyDescent="0.2">
      <c r="B151" s="9" t="str">
        <f>$B$40</f>
        <v>Social Service</v>
      </c>
      <c r="C151" s="172">
        <f>Data!LV5</f>
        <v>3530</v>
      </c>
      <c r="D151" s="172">
        <f>Data!MP5</f>
        <v>13717.849339576636</v>
      </c>
      <c r="E151" s="172">
        <f>Data!NJ5</f>
        <v>44076.236769254603</v>
      </c>
      <c r="F151" s="172">
        <f>Data!OD5</f>
        <v>0</v>
      </c>
      <c r="G151" s="172">
        <f>Data!OX5</f>
        <v>0</v>
      </c>
      <c r="H151" s="174">
        <f>Data!PR5</f>
        <v>423182</v>
      </c>
      <c r="I151" s="76">
        <f t="shared" si="6"/>
        <v>484506.08610883122</v>
      </c>
    </row>
    <row r="152" spans="2:9" x14ac:dyDescent="0.2">
      <c r="B152" s="9" t="str">
        <f>$B$41</f>
        <v>Library Science</v>
      </c>
      <c r="C152" s="172">
        <f>Data!LW5</f>
        <v>0</v>
      </c>
      <c r="D152" s="172">
        <f>Data!MQ5</f>
        <v>0</v>
      </c>
      <c r="E152" s="172">
        <f>Data!NK5</f>
        <v>0</v>
      </c>
      <c r="F152" s="172">
        <f>Data!OE5</f>
        <v>0</v>
      </c>
      <c r="G152" s="172">
        <f>Data!OY5</f>
        <v>0</v>
      </c>
      <c r="H152" s="174">
        <f>Data!PS5</f>
        <v>0</v>
      </c>
      <c r="I152" s="76">
        <f t="shared" si="6"/>
        <v>0</v>
      </c>
    </row>
    <row r="153" spans="2:9" x14ac:dyDescent="0.2">
      <c r="B153" s="9" t="str">
        <f>$B$42</f>
        <v>Veterinary Science</v>
      </c>
      <c r="C153" s="172">
        <f>Data!LX5</f>
        <v>0</v>
      </c>
      <c r="D153" s="172">
        <f>Data!MR5</f>
        <v>0</v>
      </c>
      <c r="E153" s="172">
        <f>Data!NL5</f>
        <v>0</v>
      </c>
      <c r="F153" s="172">
        <f>Data!OF5</f>
        <v>0</v>
      </c>
      <c r="G153" s="172">
        <f>Data!OZ5</f>
        <v>0</v>
      </c>
      <c r="H153" s="174">
        <f>Data!PT5</f>
        <v>0</v>
      </c>
      <c r="I153" s="76">
        <f t="shared" si="6"/>
        <v>0</v>
      </c>
    </row>
    <row r="154" spans="2:9" x14ac:dyDescent="0.2">
      <c r="B154" s="9" t="str">
        <f>$B$43</f>
        <v>Vocational Training</v>
      </c>
      <c r="C154" s="172">
        <f>Data!LY5</f>
        <v>0</v>
      </c>
      <c r="D154" s="172">
        <f>Data!MS5</f>
        <v>0</v>
      </c>
      <c r="E154" s="172">
        <f>Data!NM5</f>
        <v>0</v>
      </c>
      <c r="F154" s="172">
        <f>Data!OG5</f>
        <v>0</v>
      </c>
      <c r="G154" s="172">
        <f>Data!PA5</f>
        <v>0</v>
      </c>
      <c r="H154" s="174">
        <f>Data!PU5</f>
        <v>0</v>
      </c>
      <c r="I154" s="76">
        <f t="shared" si="6"/>
        <v>0</v>
      </c>
    </row>
    <row r="155" spans="2:9" x14ac:dyDescent="0.2">
      <c r="B155" s="9" t="str">
        <f>$B$44</f>
        <v>Physical Training</v>
      </c>
      <c r="C155" s="172">
        <f>Data!LZ5</f>
        <v>11149.918</v>
      </c>
      <c r="D155" s="172">
        <f>Data!MT5</f>
        <v>0</v>
      </c>
      <c r="E155" s="172">
        <f>Data!NN5</f>
        <v>0</v>
      </c>
      <c r="F155" s="172">
        <f>Data!OH5</f>
        <v>0</v>
      </c>
      <c r="G155" s="172">
        <f>Data!PB5</f>
        <v>0</v>
      </c>
      <c r="H155" s="174">
        <f>Data!PV5</f>
        <v>76942</v>
      </c>
      <c r="I155" s="76">
        <f t="shared" si="6"/>
        <v>88091.918000000005</v>
      </c>
    </row>
    <row r="156" spans="2:9" x14ac:dyDescent="0.2">
      <c r="B156" s="9" t="str">
        <f>$B$45</f>
        <v>Health Services</v>
      </c>
      <c r="C156" s="172">
        <f>Data!MA5</f>
        <v>29035.390353622963</v>
      </c>
      <c r="D156" s="172">
        <f>Data!MU5</f>
        <v>177273.09835891219</v>
      </c>
      <c r="E156" s="172">
        <f>Data!NO5</f>
        <v>242485.53906947246</v>
      </c>
      <c r="F156" s="172">
        <f>Data!OI5</f>
        <v>49106.812589161535</v>
      </c>
      <c r="G156" s="172">
        <f>Data!PC5</f>
        <v>105295.69162883083</v>
      </c>
      <c r="H156" s="174">
        <f>Data!PW5</f>
        <v>8392324</v>
      </c>
      <c r="I156" s="76">
        <f t="shared" si="6"/>
        <v>8995520.5319999997</v>
      </c>
    </row>
    <row r="157" spans="2:9" x14ac:dyDescent="0.2">
      <c r="B157" s="9" t="str">
        <f>$B$46</f>
        <v>Pharmacy</v>
      </c>
      <c r="C157" s="172">
        <f>Data!MB5</f>
        <v>0</v>
      </c>
      <c r="D157" s="172">
        <f>Data!MV5</f>
        <v>0</v>
      </c>
      <c r="E157" s="172">
        <f>Data!NP5</f>
        <v>0</v>
      </c>
      <c r="F157" s="172">
        <f>Data!OJ5</f>
        <v>0</v>
      </c>
      <c r="G157" s="172">
        <f>Data!PD5</f>
        <v>0</v>
      </c>
      <c r="H157" s="174">
        <f>Data!PX5</f>
        <v>0</v>
      </c>
      <c r="I157" s="76">
        <f t="shared" si="6"/>
        <v>0</v>
      </c>
    </row>
    <row r="158" spans="2:9" x14ac:dyDescent="0.2">
      <c r="B158" s="9" t="str">
        <f>$B$47</f>
        <v>Business Administration</v>
      </c>
      <c r="C158" s="172">
        <f>Data!MC5</f>
        <v>42948.145524084779</v>
      </c>
      <c r="D158" s="172">
        <f>Data!MW5</f>
        <v>378667.20498793956</v>
      </c>
      <c r="E158" s="172">
        <f>Data!NQ5</f>
        <v>129184.99864670285</v>
      </c>
      <c r="F158" s="172">
        <f>Data!OK5</f>
        <v>68020.099841272822</v>
      </c>
      <c r="G158" s="172">
        <f>Data!PE5</f>
        <v>0</v>
      </c>
      <c r="H158" s="174">
        <f>Data!PY5</f>
        <v>9260175</v>
      </c>
      <c r="I158" s="76">
        <f t="shared" si="6"/>
        <v>9878995.449000001</v>
      </c>
    </row>
    <row r="159" spans="2:9" x14ac:dyDescent="0.2">
      <c r="B159" s="9" t="str">
        <f>$B$48</f>
        <v>Optometry</v>
      </c>
      <c r="C159" s="172">
        <f>Data!MD5</f>
        <v>0</v>
      </c>
      <c r="D159" s="172">
        <f>Data!MX5</f>
        <v>0</v>
      </c>
      <c r="E159" s="172">
        <f>Data!NR5</f>
        <v>0</v>
      </c>
      <c r="F159" s="172">
        <f>Data!OL5</f>
        <v>0</v>
      </c>
      <c r="G159" s="172">
        <f>Data!PF5</f>
        <v>0</v>
      </c>
      <c r="H159" s="174">
        <f>Data!PZ5</f>
        <v>0</v>
      </c>
      <c r="I159" s="76">
        <f t="shared" si="6"/>
        <v>0</v>
      </c>
    </row>
    <row r="160" spans="2:9" x14ac:dyDescent="0.2">
      <c r="B160" s="9" t="str">
        <f>$B$49</f>
        <v>Teacher Ed-Practice Teaching</v>
      </c>
      <c r="C160" s="172">
        <f>Data!ME5</f>
        <v>187.44261931080686</v>
      </c>
      <c r="D160" s="172">
        <f>Data!MY5</f>
        <v>10962.475380689193</v>
      </c>
      <c r="E160" s="172">
        <f>Data!NS5</f>
        <v>0</v>
      </c>
      <c r="F160" s="172">
        <f>Data!OM5</f>
        <v>0</v>
      </c>
      <c r="G160" s="172">
        <f>Data!PG5</f>
        <v>0</v>
      </c>
      <c r="H160" s="174">
        <f>Data!QA5</f>
        <v>76941</v>
      </c>
      <c r="I160" s="76">
        <f t="shared" si="6"/>
        <v>88090.918000000005</v>
      </c>
    </row>
    <row r="161" spans="2:9" x14ac:dyDescent="0.2">
      <c r="B161" s="9" t="str">
        <f>$B$50</f>
        <v>Technology</v>
      </c>
      <c r="C161" s="172">
        <f>Data!MF5</f>
        <v>410.55730650174473</v>
      </c>
      <c r="D161" s="172">
        <f>Data!MZ5</f>
        <v>8007.1343766945884</v>
      </c>
      <c r="E161" s="172">
        <f>Data!NT5</f>
        <v>25032.062316803669</v>
      </c>
      <c r="F161" s="172">
        <f>Data!ON5</f>
        <v>0</v>
      </c>
      <c r="G161" s="172">
        <f>Data!PH5</f>
        <v>0</v>
      </c>
      <c r="H161" s="174">
        <f>Data!QB5</f>
        <v>230827</v>
      </c>
      <c r="I161" s="76">
        <f t="shared" si="6"/>
        <v>264276.75400000002</v>
      </c>
    </row>
    <row r="162" spans="2:9" x14ac:dyDescent="0.2">
      <c r="B162" s="9" t="str">
        <f>$B$51</f>
        <v>Nursing</v>
      </c>
      <c r="C162" s="172">
        <f>Data!MG5</f>
        <v>16591.082494979484</v>
      </c>
      <c r="D162" s="172">
        <f>Data!NA5</f>
        <v>167525.04659947456</v>
      </c>
      <c r="E162" s="172">
        <f>Data!NU5</f>
        <v>111396.76232607519</v>
      </c>
      <c r="F162" s="172">
        <f>Data!OO5</f>
        <v>21307.01757947075</v>
      </c>
      <c r="G162" s="172">
        <f>Data!PI5</f>
        <v>0</v>
      </c>
      <c r="H162" s="174">
        <f>Data!QC5</f>
        <v>2474260</v>
      </c>
      <c r="I162" s="76">
        <f t="shared" si="6"/>
        <v>2791079.909</v>
      </c>
    </row>
    <row r="163" spans="2:9" ht="15" thickBot="1" x14ac:dyDescent="0.25">
      <c r="B163" s="39" t="str">
        <f>$B$52</f>
        <v>Totals</v>
      </c>
      <c r="C163" s="40">
        <f t="shared" ref="C163:H163" si="7">SUM(C143:C162)</f>
        <v>1543609.1362984998</v>
      </c>
      <c r="D163" s="40">
        <f t="shared" si="7"/>
        <v>2253066.5479211947</v>
      </c>
      <c r="E163" s="40">
        <f t="shared" si="7"/>
        <v>1691778.0269953606</v>
      </c>
      <c r="F163" s="40">
        <f t="shared" si="7"/>
        <v>773569.77912925929</v>
      </c>
      <c r="G163" s="41">
        <f t="shared" si="7"/>
        <v>105295.69162883083</v>
      </c>
      <c r="H163" s="77">
        <f t="shared" si="7"/>
        <v>111351227</v>
      </c>
      <c r="I163" s="76">
        <f>SUM(I143:I162)</f>
        <v>117718546.18197313</v>
      </c>
    </row>
    <row r="164" spans="2:9" ht="15" thickTop="1" x14ac:dyDescent="0.2">
      <c r="B164" s="14"/>
      <c r="C164" s="46"/>
      <c r="D164" s="46"/>
      <c r="E164" s="46"/>
      <c r="F164" s="46"/>
      <c r="G164" s="46"/>
      <c r="H164" s="47"/>
      <c r="I164" s="48"/>
    </row>
    <row r="165" spans="2:9" x14ac:dyDescent="0.2">
      <c r="B165" s="349" t="s">
        <v>69</v>
      </c>
      <c r="C165" s="349"/>
      <c r="D165" s="349"/>
      <c r="E165" s="349"/>
      <c r="F165" s="349"/>
      <c r="G165" s="349"/>
      <c r="H165" s="78"/>
      <c r="I165" s="78"/>
    </row>
    <row r="166" spans="2:9" ht="43.5" customHeight="1" thickBot="1" x14ac:dyDescent="0.25">
      <c r="B166" s="334" t="s">
        <v>44</v>
      </c>
      <c r="C166" s="334"/>
      <c r="D166" s="334"/>
      <c r="E166" s="334"/>
      <c r="F166" s="334"/>
      <c r="G166" s="334"/>
      <c r="H166" s="55"/>
    </row>
    <row r="167" spans="2:9" ht="15" thickBot="1" x14ac:dyDescent="0.25">
      <c r="B167" s="68" t="s">
        <v>33</v>
      </c>
      <c r="C167" s="69" t="s">
        <v>27</v>
      </c>
      <c r="D167" s="69" t="s">
        <v>28</v>
      </c>
      <c r="E167" s="69" t="s">
        <v>29</v>
      </c>
      <c r="F167" s="69" t="s">
        <v>30</v>
      </c>
      <c r="G167" s="69" t="s">
        <v>31</v>
      </c>
      <c r="H167" s="70" t="s">
        <v>1</v>
      </c>
      <c r="I167" s="1"/>
    </row>
    <row r="168" spans="2:9" x14ac:dyDescent="0.2">
      <c r="B168" s="9" t="str">
        <f>$B$32</f>
        <v>Liberal Arts</v>
      </c>
      <c r="C168" s="21">
        <f t="shared" ref="C168:G183" si="8">C143+$H$140*IF($H116=0,0,$H143*C116/$H116)+IF($H32=0,0,$H$141*$H143*C32/$H32)</f>
        <v>8042060.5627782047</v>
      </c>
      <c r="D168" s="21">
        <f t="shared" si="8"/>
        <v>6610261.5439752545</v>
      </c>
      <c r="E168" s="21">
        <f t="shared" si="8"/>
        <v>4665242.3908007052</v>
      </c>
      <c r="F168" s="21">
        <f t="shared" si="8"/>
        <v>1066660.5798521293</v>
      </c>
      <c r="G168" s="21">
        <f t="shared" si="8"/>
        <v>0</v>
      </c>
      <c r="H168" s="40">
        <f t="shared" ref="H168:H188" si="9">SUM(C168:G168)</f>
        <v>20384225.077406295</v>
      </c>
      <c r="I168" s="56"/>
    </row>
    <row r="169" spans="2:9" x14ac:dyDescent="0.2">
      <c r="B169" s="9" t="str">
        <f>$B$33</f>
        <v>Science</v>
      </c>
      <c r="C169" s="22">
        <f t="shared" si="8"/>
        <v>9886924.7624920346</v>
      </c>
      <c r="D169" s="22">
        <f t="shared" si="8"/>
        <v>10213159.349016812</v>
      </c>
      <c r="E169" s="22">
        <f t="shared" si="8"/>
        <v>8074912.6969682667</v>
      </c>
      <c r="F169" s="22">
        <f t="shared" si="8"/>
        <v>5310171.1483488316</v>
      </c>
      <c r="G169" s="22">
        <f t="shared" si="8"/>
        <v>0</v>
      </c>
      <c r="H169" s="75">
        <f t="shared" si="9"/>
        <v>33485167.956825942</v>
      </c>
      <c r="I169" s="56"/>
    </row>
    <row r="170" spans="2:9" x14ac:dyDescent="0.2">
      <c r="B170" s="9" t="str">
        <f>$B$34</f>
        <v>Fine Arts</v>
      </c>
      <c r="C170" s="22">
        <f t="shared" si="8"/>
        <v>1455136.3244441913</v>
      </c>
      <c r="D170" s="22">
        <f t="shared" si="8"/>
        <v>1119849.4212240353</v>
      </c>
      <c r="E170" s="22">
        <f t="shared" si="8"/>
        <v>155871.1149073788</v>
      </c>
      <c r="F170" s="22">
        <f t="shared" si="8"/>
        <v>0</v>
      </c>
      <c r="G170" s="22">
        <f t="shared" si="8"/>
        <v>0</v>
      </c>
      <c r="H170" s="75">
        <f t="shared" si="9"/>
        <v>2730856.8605756056</v>
      </c>
      <c r="I170" s="56"/>
    </row>
    <row r="171" spans="2:9" x14ac:dyDescent="0.2">
      <c r="B171" s="9" t="str">
        <f>$B$35</f>
        <v>Teacher Education</v>
      </c>
      <c r="C171" s="22">
        <f t="shared" si="8"/>
        <v>75214.578740939483</v>
      </c>
      <c r="D171" s="22">
        <f t="shared" si="8"/>
        <v>1189653.4508503198</v>
      </c>
      <c r="E171" s="22">
        <f t="shared" si="8"/>
        <v>1994282.3321779594</v>
      </c>
      <c r="F171" s="22">
        <f t="shared" si="8"/>
        <v>941520.97010825761</v>
      </c>
      <c r="G171" s="22">
        <f t="shared" si="8"/>
        <v>0</v>
      </c>
      <c r="H171" s="75">
        <f t="shared" si="9"/>
        <v>4200671.3318774765</v>
      </c>
      <c r="I171" s="56"/>
    </row>
    <row r="172" spans="2:9" x14ac:dyDescent="0.2">
      <c r="B172" s="9" t="str">
        <f>$B$36</f>
        <v>Agriculture</v>
      </c>
      <c r="C172" s="22">
        <f t="shared" si="8"/>
        <v>0</v>
      </c>
      <c r="D172" s="22">
        <f t="shared" si="8"/>
        <v>0</v>
      </c>
      <c r="E172" s="22">
        <f t="shared" si="8"/>
        <v>0</v>
      </c>
      <c r="F172" s="22">
        <f t="shared" si="8"/>
        <v>0</v>
      </c>
      <c r="G172" s="22">
        <f t="shared" si="8"/>
        <v>0</v>
      </c>
      <c r="H172" s="75">
        <f t="shared" si="9"/>
        <v>0</v>
      </c>
      <c r="I172" s="56"/>
    </row>
    <row r="173" spans="2:9" x14ac:dyDescent="0.2">
      <c r="B173" s="9" t="str">
        <f>$B$37</f>
        <v>Engineering</v>
      </c>
      <c r="C173" s="22">
        <f t="shared" si="8"/>
        <v>5497404.6275852816</v>
      </c>
      <c r="D173" s="22">
        <f t="shared" si="8"/>
        <v>10237986.397447078</v>
      </c>
      <c r="E173" s="22">
        <f t="shared" si="8"/>
        <v>8838688.6016567051</v>
      </c>
      <c r="F173" s="22">
        <f t="shared" si="8"/>
        <v>9752983.7624899317</v>
      </c>
      <c r="G173" s="22">
        <f t="shared" si="8"/>
        <v>0</v>
      </c>
      <c r="H173" s="75">
        <f t="shared" si="9"/>
        <v>34327063.389178999</v>
      </c>
      <c r="I173" s="56"/>
    </row>
    <row r="174" spans="2:9" x14ac:dyDescent="0.2">
      <c r="B174" s="9" t="str">
        <f>$B$38</f>
        <v>Home Economics</v>
      </c>
      <c r="C174" s="22">
        <f t="shared" si="8"/>
        <v>0</v>
      </c>
      <c r="D174" s="22">
        <f t="shared" si="8"/>
        <v>0</v>
      </c>
      <c r="E174" s="22">
        <f t="shared" si="8"/>
        <v>0</v>
      </c>
      <c r="F174" s="22">
        <f t="shared" si="8"/>
        <v>0</v>
      </c>
      <c r="G174" s="22">
        <f t="shared" si="8"/>
        <v>0</v>
      </c>
      <c r="H174" s="75">
        <f t="shared" si="9"/>
        <v>0</v>
      </c>
      <c r="I174" s="56"/>
    </row>
    <row r="175" spans="2:9" x14ac:dyDescent="0.2">
      <c r="B175" s="9" t="str">
        <f>$B$39</f>
        <v>Law</v>
      </c>
      <c r="C175" s="22">
        <f t="shared" si="8"/>
        <v>0</v>
      </c>
      <c r="D175" s="22">
        <f t="shared" si="8"/>
        <v>0</v>
      </c>
      <c r="E175" s="22">
        <f t="shared" si="8"/>
        <v>0</v>
      </c>
      <c r="F175" s="22">
        <f t="shared" si="8"/>
        <v>0</v>
      </c>
      <c r="G175" s="22">
        <f t="shared" si="8"/>
        <v>0</v>
      </c>
      <c r="H175" s="75">
        <f t="shared" si="9"/>
        <v>0</v>
      </c>
      <c r="I175" s="56"/>
    </row>
    <row r="176" spans="2:9" x14ac:dyDescent="0.2">
      <c r="B176" s="9" t="str">
        <f>$B$40</f>
        <v>Social Service</v>
      </c>
      <c r="C176" s="22">
        <f t="shared" si="8"/>
        <v>27892.680469402421</v>
      </c>
      <c r="D176" s="22">
        <f t="shared" si="8"/>
        <v>108380.58447289471</v>
      </c>
      <c r="E176" s="22">
        <f t="shared" si="8"/>
        <v>348232.82116653409</v>
      </c>
      <c r="F176" s="22">
        <f t="shared" si="8"/>
        <v>0</v>
      </c>
      <c r="G176" s="22">
        <f t="shared" si="8"/>
        <v>0</v>
      </c>
      <c r="H176" s="75">
        <f t="shared" si="9"/>
        <v>484506.08610883122</v>
      </c>
      <c r="I176" s="56"/>
    </row>
    <row r="177" spans="2:9" x14ac:dyDescent="0.2">
      <c r="B177" s="9" t="str">
        <f>$B$41</f>
        <v>Library Science</v>
      </c>
      <c r="C177" s="22">
        <f t="shared" si="8"/>
        <v>0</v>
      </c>
      <c r="D177" s="22">
        <f t="shared" si="8"/>
        <v>0</v>
      </c>
      <c r="E177" s="22">
        <f t="shared" si="8"/>
        <v>0</v>
      </c>
      <c r="F177" s="22">
        <f t="shared" si="8"/>
        <v>0</v>
      </c>
      <c r="G177" s="22">
        <f t="shared" si="8"/>
        <v>0</v>
      </c>
      <c r="H177" s="75">
        <f t="shared" si="9"/>
        <v>0</v>
      </c>
      <c r="I177" s="56"/>
    </row>
    <row r="178" spans="2:9" x14ac:dyDescent="0.2">
      <c r="B178" s="9" t="str">
        <f>$B$42</f>
        <v>Veterinary Science</v>
      </c>
      <c r="C178" s="22">
        <f t="shared" si="8"/>
        <v>0</v>
      </c>
      <c r="D178" s="22">
        <f t="shared" si="8"/>
        <v>0</v>
      </c>
      <c r="E178" s="22">
        <f t="shared" si="8"/>
        <v>0</v>
      </c>
      <c r="F178" s="22">
        <f t="shared" si="8"/>
        <v>0</v>
      </c>
      <c r="G178" s="22">
        <f t="shared" si="8"/>
        <v>0</v>
      </c>
      <c r="H178" s="75">
        <f t="shared" si="9"/>
        <v>0</v>
      </c>
      <c r="I178" s="56"/>
    </row>
    <row r="179" spans="2:9" x14ac:dyDescent="0.2">
      <c r="B179" s="9" t="str">
        <f>$B$43</f>
        <v>Vocational Training</v>
      </c>
      <c r="C179" s="22">
        <f t="shared" si="8"/>
        <v>0</v>
      </c>
      <c r="D179" s="22">
        <f t="shared" si="8"/>
        <v>0</v>
      </c>
      <c r="E179" s="22">
        <f t="shared" si="8"/>
        <v>0</v>
      </c>
      <c r="F179" s="22">
        <f t="shared" si="8"/>
        <v>0</v>
      </c>
      <c r="G179" s="22">
        <f t="shared" si="8"/>
        <v>0</v>
      </c>
      <c r="H179" s="75">
        <f t="shared" si="9"/>
        <v>0</v>
      </c>
      <c r="I179" s="56"/>
    </row>
    <row r="180" spans="2:9" x14ac:dyDescent="0.2">
      <c r="B180" s="9" t="str">
        <f>$B$44</f>
        <v>Physical Training</v>
      </c>
      <c r="C180" s="22">
        <f t="shared" si="8"/>
        <v>88091.918000000005</v>
      </c>
      <c r="D180" s="22">
        <f t="shared" si="8"/>
        <v>0</v>
      </c>
      <c r="E180" s="22">
        <f t="shared" si="8"/>
        <v>0</v>
      </c>
      <c r="F180" s="22">
        <f t="shared" si="8"/>
        <v>0</v>
      </c>
      <c r="G180" s="22">
        <f t="shared" si="8"/>
        <v>0</v>
      </c>
      <c r="H180" s="75">
        <f t="shared" si="9"/>
        <v>88091.918000000005</v>
      </c>
      <c r="I180" s="56"/>
    </row>
    <row r="181" spans="2:9" x14ac:dyDescent="0.2">
      <c r="B181" s="9" t="str">
        <f>$B$45</f>
        <v>Health Services</v>
      </c>
      <c r="C181" s="22">
        <f t="shared" si="8"/>
        <v>433007.40838033799</v>
      </c>
      <c r="D181" s="22">
        <f t="shared" si="8"/>
        <v>2643688.2451368752</v>
      </c>
      <c r="E181" s="22">
        <f t="shared" si="8"/>
        <v>3616207.4014568911</v>
      </c>
      <c r="F181" s="22">
        <f t="shared" si="8"/>
        <v>732333.9510683188</v>
      </c>
      <c r="G181" s="22">
        <f t="shared" si="8"/>
        <v>1570283.5259575772</v>
      </c>
      <c r="H181" s="75">
        <f t="shared" si="9"/>
        <v>8995520.5319999997</v>
      </c>
      <c r="I181" s="56"/>
    </row>
    <row r="182" spans="2:9" x14ac:dyDescent="0.2">
      <c r="B182" s="9" t="str">
        <f>$B$46</f>
        <v>Pharmacy</v>
      </c>
      <c r="C182" s="22">
        <f t="shared" si="8"/>
        <v>0</v>
      </c>
      <c r="D182" s="22">
        <f t="shared" si="8"/>
        <v>0</v>
      </c>
      <c r="E182" s="22">
        <f t="shared" si="8"/>
        <v>0</v>
      </c>
      <c r="F182" s="22">
        <f t="shared" si="8"/>
        <v>0</v>
      </c>
      <c r="G182" s="22">
        <f t="shared" si="8"/>
        <v>0</v>
      </c>
      <c r="H182" s="75">
        <f t="shared" si="9"/>
        <v>0</v>
      </c>
      <c r="I182" s="56"/>
    </row>
    <row r="183" spans="2:9" x14ac:dyDescent="0.2">
      <c r="B183" s="9" t="str">
        <f>$B$47</f>
        <v>Business Administration</v>
      </c>
      <c r="C183" s="22">
        <f t="shared" si="8"/>
        <v>685634.77606383851</v>
      </c>
      <c r="D183" s="22">
        <f t="shared" si="8"/>
        <v>6045131.8153148694</v>
      </c>
      <c r="E183" s="22">
        <f t="shared" si="8"/>
        <v>2062339.6414613309</v>
      </c>
      <c r="F183" s="22">
        <f t="shared" si="8"/>
        <v>1085889.216159961</v>
      </c>
      <c r="G183" s="22">
        <f t="shared" si="8"/>
        <v>0</v>
      </c>
      <c r="H183" s="75">
        <f t="shared" si="9"/>
        <v>9878995.4489999991</v>
      </c>
      <c r="I183" s="56"/>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row>
    <row r="185" spans="2:9" x14ac:dyDescent="0.2">
      <c r="B185" s="9" t="str">
        <f>$B$49</f>
        <v>Teacher Ed-Practice Teaching</v>
      </c>
      <c r="C185" s="22">
        <f t="shared" si="10"/>
        <v>1481.0031216729897</v>
      </c>
      <c r="D185" s="22">
        <f t="shared" si="10"/>
        <v>86609.914878327007</v>
      </c>
      <c r="E185" s="22">
        <f t="shared" si="10"/>
        <v>0</v>
      </c>
      <c r="F185" s="22">
        <f t="shared" si="10"/>
        <v>0</v>
      </c>
      <c r="G185" s="22">
        <f t="shared" si="10"/>
        <v>0</v>
      </c>
      <c r="H185" s="75">
        <f t="shared" si="9"/>
        <v>88090.917999999991</v>
      </c>
      <c r="I185" s="56"/>
    </row>
    <row r="186" spans="2:9" x14ac:dyDescent="0.2">
      <c r="B186" s="9" t="str">
        <f>$B$50</f>
        <v>Technology</v>
      </c>
      <c r="C186" s="22">
        <f t="shared" si="10"/>
        <v>3243.6148173562819</v>
      </c>
      <c r="D186" s="22">
        <f t="shared" si="10"/>
        <v>63261.833908554778</v>
      </c>
      <c r="E186" s="22">
        <f t="shared" si="10"/>
        <v>197771.30527408895</v>
      </c>
      <c r="F186" s="22">
        <f t="shared" si="10"/>
        <v>0</v>
      </c>
      <c r="G186" s="22">
        <f t="shared" si="10"/>
        <v>0</v>
      </c>
      <c r="H186" s="75">
        <f t="shared" si="9"/>
        <v>264276.75400000002</v>
      </c>
      <c r="I186" s="56"/>
    </row>
    <row r="187" spans="2:9" x14ac:dyDescent="0.2">
      <c r="B187" s="9" t="str">
        <f>$B$51</f>
        <v>Nursing</v>
      </c>
      <c r="C187" s="22">
        <f t="shared" si="10"/>
        <v>146162.15508561462</v>
      </c>
      <c r="D187" s="22">
        <f t="shared" si="10"/>
        <v>1475840.8461759051</v>
      </c>
      <c r="E187" s="22">
        <f t="shared" si="10"/>
        <v>981369.05038586038</v>
      </c>
      <c r="F187" s="22">
        <f t="shared" si="10"/>
        <v>187707.85735261979</v>
      </c>
      <c r="G187" s="22">
        <f t="shared" si="10"/>
        <v>0</v>
      </c>
      <c r="H187" s="75">
        <f t="shared" si="9"/>
        <v>2791079.909</v>
      </c>
      <c r="I187" s="56"/>
    </row>
    <row r="188" spans="2:9" x14ac:dyDescent="0.2">
      <c r="B188" s="39" t="str">
        <f>$B$52</f>
        <v>Totals</v>
      </c>
      <c r="C188" s="40">
        <f>SUM(C168:C187)</f>
        <v>26342254.411978871</v>
      </c>
      <c r="D188" s="40">
        <f>SUM(D168:D187)</f>
        <v>39793823.402400918</v>
      </c>
      <c r="E188" s="40">
        <f>SUM(E168:E187)</f>
        <v>30934917.356255718</v>
      </c>
      <c r="F188" s="40">
        <f>SUM(F168:F187)</f>
        <v>19077267.48538005</v>
      </c>
      <c r="G188" s="40">
        <f>SUM(G168:G187)</f>
        <v>1570283.5259575772</v>
      </c>
      <c r="H188" s="40">
        <f t="shared" si="9"/>
        <v>117718546.18197314</v>
      </c>
      <c r="I188" s="56"/>
    </row>
    <row r="189" spans="2:9" x14ac:dyDescent="0.2">
      <c r="B189" s="50"/>
      <c r="C189" s="46"/>
      <c r="D189" s="46"/>
      <c r="E189" s="46"/>
      <c r="F189" s="46"/>
      <c r="G189" s="46"/>
      <c r="H189" s="47"/>
      <c r="I189" s="1"/>
    </row>
    <row r="190" spans="2:9" x14ac:dyDescent="0.2">
      <c r="B190" s="342" t="s">
        <v>36</v>
      </c>
      <c r="C190" s="342"/>
      <c r="D190" s="342"/>
      <c r="E190" s="342"/>
      <c r="F190" s="342"/>
      <c r="G190" s="342"/>
      <c r="H190" s="17">
        <f>H15</f>
        <v>23372257</v>
      </c>
    </row>
    <row r="191" spans="2:9" ht="43.5" customHeight="1" thickBot="1" x14ac:dyDescent="0.25">
      <c r="B191" s="332" t="s">
        <v>236</v>
      </c>
      <c r="C191" s="332"/>
      <c r="D191" s="332"/>
      <c r="E191" s="332"/>
      <c r="F191" s="332"/>
      <c r="G191" s="332"/>
      <c r="H191" s="332"/>
    </row>
    <row r="192" spans="2:9"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2931923.5838883314</v>
      </c>
      <c r="D193" s="42">
        <f t="shared" si="11"/>
        <v>2409927.3051405307</v>
      </c>
      <c r="E193" s="42">
        <f t="shared" si="11"/>
        <v>1700824.5294434617</v>
      </c>
      <c r="F193" s="42">
        <f t="shared" si="11"/>
        <v>388876.39084852522</v>
      </c>
      <c r="G193" s="42">
        <f t="shared" si="11"/>
        <v>0</v>
      </c>
      <c r="H193" s="42">
        <f>SUM(C193:G193)</f>
        <v>7431551.8093208484</v>
      </c>
      <c r="I193" s="1"/>
    </row>
    <row r="194" spans="2:9" x14ac:dyDescent="0.2">
      <c r="B194" s="9" t="str">
        <f>$B$33</f>
        <v>Science</v>
      </c>
      <c r="C194" s="43">
        <f t="shared" si="11"/>
        <v>1260277.6625079194</v>
      </c>
      <c r="D194" s="43">
        <f t="shared" si="11"/>
        <v>1301862.4588474664</v>
      </c>
      <c r="E194" s="43">
        <f t="shared" si="11"/>
        <v>1029302.0320360975</v>
      </c>
      <c r="F194" s="43">
        <f t="shared" si="11"/>
        <v>676882.8575241972</v>
      </c>
      <c r="G194" s="43">
        <f t="shared" si="11"/>
        <v>0</v>
      </c>
      <c r="H194" s="43">
        <f t="shared" ref="H194:H213" si="12">SUM(C194:G194)</f>
        <v>4268325.0109156808</v>
      </c>
      <c r="I194" s="1"/>
    </row>
    <row r="195" spans="2:9" x14ac:dyDescent="0.2">
      <c r="B195" s="9" t="str">
        <f>$B$34</f>
        <v>Fine Arts</v>
      </c>
      <c r="C195" s="43">
        <f t="shared" si="11"/>
        <v>734003.24697989051</v>
      </c>
      <c r="D195" s="43">
        <f t="shared" si="11"/>
        <v>564876.82604723936</v>
      </c>
      <c r="E195" s="43">
        <f t="shared" si="11"/>
        <v>78624.838074160041</v>
      </c>
      <c r="F195" s="43">
        <f t="shared" si="11"/>
        <v>0</v>
      </c>
      <c r="G195" s="43">
        <f t="shared" si="11"/>
        <v>0</v>
      </c>
      <c r="H195" s="43">
        <f t="shared" si="12"/>
        <v>1377504.9111012898</v>
      </c>
      <c r="I195" s="1"/>
    </row>
    <row r="196" spans="2:9" x14ac:dyDescent="0.2">
      <c r="B196" s="9" t="str">
        <f>$B$35</f>
        <v>Teacher Education</v>
      </c>
      <c r="C196" s="43">
        <f t="shared" si="11"/>
        <v>21247.165334670211</v>
      </c>
      <c r="D196" s="43">
        <f t="shared" si="11"/>
        <v>336060.39156936615</v>
      </c>
      <c r="E196" s="43">
        <f t="shared" si="11"/>
        <v>563356.75440113479</v>
      </c>
      <c r="F196" s="43">
        <f t="shared" si="11"/>
        <v>265966.44877256721</v>
      </c>
      <c r="G196" s="43">
        <f t="shared" si="11"/>
        <v>0</v>
      </c>
      <c r="H196" s="43">
        <f t="shared" si="12"/>
        <v>1186630.7600777382</v>
      </c>
      <c r="I196" s="1"/>
    </row>
    <row r="197" spans="2:9" x14ac:dyDescent="0.2">
      <c r="B197" s="9" t="str">
        <f>$B$36</f>
        <v>Agriculture</v>
      </c>
      <c r="C197" s="43">
        <f t="shared" si="11"/>
        <v>936.95454371290691</v>
      </c>
      <c r="D197" s="43">
        <f t="shared" si="11"/>
        <v>0</v>
      </c>
      <c r="E197" s="43">
        <f t="shared" si="11"/>
        <v>0</v>
      </c>
      <c r="F197" s="43">
        <f t="shared" si="11"/>
        <v>0</v>
      </c>
      <c r="G197" s="43">
        <f t="shared" si="11"/>
        <v>0</v>
      </c>
      <c r="H197" s="43">
        <f t="shared" si="12"/>
        <v>936.95454371290691</v>
      </c>
      <c r="I197" s="1"/>
    </row>
    <row r="198" spans="2:9" x14ac:dyDescent="0.2">
      <c r="B198" s="9" t="str">
        <f>$B$37</f>
        <v>Engineering</v>
      </c>
      <c r="C198" s="43">
        <f t="shared" si="11"/>
        <v>538366.14645766385</v>
      </c>
      <c r="D198" s="43">
        <f t="shared" si="11"/>
        <v>1002615.7463956769</v>
      </c>
      <c r="E198" s="43">
        <f t="shared" si="11"/>
        <v>865581.18540280627</v>
      </c>
      <c r="F198" s="43">
        <f t="shared" si="11"/>
        <v>955118.97691247182</v>
      </c>
      <c r="G198" s="43">
        <f t="shared" si="11"/>
        <v>0</v>
      </c>
      <c r="H198" s="43">
        <f t="shared" si="12"/>
        <v>3361682.0551686189</v>
      </c>
      <c r="I198" s="1"/>
    </row>
    <row r="199" spans="2:9" x14ac:dyDescent="0.2">
      <c r="B199" s="9" t="str">
        <f>$B$38</f>
        <v>Home Economics</v>
      </c>
      <c r="C199" s="43">
        <f t="shared" si="11"/>
        <v>0</v>
      </c>
      <c r="D199" s="43">
        <f t="shared" si="11"/>
        <v>0</v>
      </c>
      <c r="E199" s="43">
        <f t="shared" si="11"/>
        <v>0</v>
      </c>
      <c r="F199" s="43">
        <f t="shared" si="11"/>
        <v>0</v>
      </c>
      <c r="G199" s="43">
        <f t="shared" si="11"/>
        <v>0</v>
      </c>
      <c r="H199" s="43">
        <f t="shared" si="12"/>
        <v>0</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12689.141547793104</v>
      </c>
      <c r="D201" s="43">
        <f t="shared" si="11"/>
        <v>49304.461671059449</v>
      </c>
      <c r="E201" s="43">
        <f t="shared" si="11"/>
        <v>158417.95228392727</v>
      </c>
      <c r="F201" s="43">
        <f t="shared" si="11"/>
        <v>0</v>
      </c>
      <c r="G201" s="43">
        <f t="shared" si="11"/>
        <v>0</v>
      </c>
      <c r="H201" s="43">
        <f t="shared" si="12"/>
        <v>220411.55550277984</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48051.591258467008</v>
      </c>
      <c r="D205" s="43">
        <f t="shared" si="11"/>
        <v>0</v>
      </c>
      <c r="E205" s="43">
        <f t="shared" si="11"/>
        <v>0</v>
      </c>
      <c r="F205" s="43">
        <f t="shared" si="11"/>
        <v>0</v>
      </c>
      <c r="G205" s="43">
        <f t="shared" si="11"/>
        <v>0</v>
      </c>
      <c r="H205" s="43">
        <f t="shared" si="12"/>
        <v>48051.591258467008</v>
      </c>
      <c r="I205" s="1"/>
    </row>
    <row r="206" spans="2:9" x14ac:dyDescent="0.2">
      <c r="B206" s="9" t="str">
        <f>$B$45</f>
        <v>Health Services</v>
      </c>
      <c r="C206" s="43">
        <f t="shared" si="11"/>
        <v>69642.092675936132</v>
      </c>
      <c r="D206" s="43">
        <f t="shared" si="11"/>
        <v>425193.58907151927</v>
      </c>
      <c r="E206" s="43">
        <f t="shared" si="11"/>
        <v>581607.2403997021</v>
      </c>
      <c r="F206" s="43">
        <f t="shared" si="11"/>
        <v>117783.82059505297</v>
      </c>
      <c r="G206" s="43">
        <f t="shared" si="11"/>
        <v>252554.17200875163</v>
      </c>
      <c r="H206" s="43">
        <f t="shared" si="12"/>
        <v>1446780.9147509623</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176701.98428888523</v>
      </c>
      <c r="D208" s="43">
        <f t="shared" si="11"/>
        <v>1557952.9633386063</v>
      </c>
      <c r="E208" s="43">
        <f t="shared" si="11"/>
        <v>531506.71741177072</v>
      </c>
      <c r="F208" s="43">
        <f t="shared" si="11"/>
        <v>279855.66223593784</v>
      </c>
      <c r="G208" s="43">
        <f t="shared" si="11"/>
        <v>0</v>
      </c>
      <c r="H208" s="43">
        <f t="shared" si="12"/>
        <v>2546017.3272752003</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707.96658704583604</v>
      </c>
      <c r="D210" s="43">
        <f t="shared" si="13"/>
        <v>41401.897678616624</v>
      </c>
      <c r="E210" s="43">
        <f t="shared" si="13"/>
        <v>0</v>
      </c>
      <c r="F210" s="43">
        <f t="shared" si="13"/>
        <v>0</v>
      </c>
      <c r="G210" s="43">
        <f t="shared" si="13"/>
        <v>0</v>
      </c>
      <c r="H210" s="43">
        <f t="shared" si="12"/>
        <v>42109.864265662458</v>
      </c>
      <c r="I210" s="1"/>
    </row>
    <row r="211" spans="2:9" x14ac:dyDescent="0.2">
      <c r="B211" s="9" t="str">
        <f>$B$50</f>
        <v>Technology</v>
      </c>
      <c r="C211" s="43">
        <f t="shared" si="13"/>
        <v>1476.0242811915657</v>
      </c>
      <c r="D211" s="43">
        <f t="shared" si="13"/>
        <v>28787.724162496688</v>
      </c>
      <c r="E211" s="43">
        <f t="shared" si="13"/>
        <v>89997.225945016646</v>
      </c>
      <c r="F211" s="43">
        <f t="shared" si="13"/>
        <v>0</v>
      </c>
      <c r="G211" s="43">
        <f t="shared" si="13"/>
        <v>0</v>
      </c>
      <c r="H211" s="43">
        <f t="shared" si="12"/>
        <v>120260.9743887049</v>
      </c>
      <c r="I211" s="1"/>
    </row>
    <row r="212" spans="2:9" x14ac:dyDescent="0.2">
      <c r="B212" s="9" t="str">
        <f>$B$51</f>
        <v>Nursing</v>
      </c>
      <c r="C212" s="43">
        <f t="shared" si="13"/>
        <v>69229.622649532001</v>
      </c>
      <c r="D212" s="43">
        <f t="shared" si="13"/>
        <v>699031.09776096244</v>
      </c>
      <c r="E212" s="43">
        <f t="shared" si="13"/>
        <v>464824.84102151281</v>
      </c>
      <c r="F212" s="43">
        <f t="shared" si="13"/>
        <v>88907.709998326813</v>
      </c>
      <c r="G212" s="43">
        <f t="shared" si="13"/>
        <v>0</v>
      </c>
      <c r="H212" s="43">
        <f t="shared" si="12"/>
        <v>1321993.2714303341</v>
      </c>
      <c r="I212" s="1"/>
    </row>
    <row r="213" spans="2:9" x14ac:dyDescent="0.2">
      <c r="B213" s="39" t="str">
        <f>$B$52</f>
        <v>Totals</v>
      </c>
      <c r="C213" s="42">
        <f>SUM(C193:C212)</f>
        <v>5865253.1830010395</v>
      </c>
      <c r="D213" s="42">
        <f>SUM(D193:D212)</f>
        <v>8417014.4616835397</v>
      </c>
      <c r="E213" s="42">
        <f>SUM(E193:E212)</f>
        <v>6064043.3164195893</v>
      </c>
      <c r="F213" s="42">
        <f>SUM(F193:F212)</f>
        <v>2773391.8668870796</v>
      </c>
      <c r="G213" s="42">
        <f>SUM(G193:G212)</f>
        <v>252554.17200875163</v>
      </c>
      <c r="H213" s="42">
        <f t="shared" si="12"/>
        <v>23372257</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27898620</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5641951.3375102533</v>
      </c>
      <c r="D218" s="42">
        <f t="shared" si="14"/>
        <v>4772205.0855082581</v>
      </c>
      <c r="E218" s="42">
        <f t="shared" si="14"/>
        <v>522685.88998276618</v>
      </c>
      <c r="F218" s="42">
        <f t="shared" si="14"/>
        <v>123564.06626437599</v>
      </c>
      <c r="G218" s="42">
        <f t="shared" si="14"/>
        <v>0</v>
      </c>
      <c r="H218" s="42">
        <f>SUM(C218:G218)</f>
        <v>11060406.379265653</v>
      </c>
      <c r="I218" s="1"/>
    </row>
    <row r="219" spans="2:9" x14ac:dyDescent="0.2">
      <c r="B219" s="9" t="str">
        <f>$B$33</f>
        <v>Science</v>
      </c>
      <c r="C219" s="43">
        <f t="shared" si="14"/>
        <v>2169303.0857197116</v>
      </c>
      <c r="D219" s="43">
        <f t="shared" si="14"/>
        <v>1592334.7650338258</v>
      </c>
      <c r="E219" s="43">
        <f t="shared" si="14"/>
        <v>243588.05366601874</v>
      </c>
      <c r="F219" s="43">
        <f t="shared" si="14"/>
        <v>173743.83965343007</v>
      </c>
      <c r="G219" s="43">
        <f t="shared" si="14"/>
        <v>0</v>
      </c>
      <c r="H219" s="43">
        <f t="shared" ref="H219:H238" si="15">SUM(C219:G219)</f>
        <v>4178969.7440729863</v>
      </c>
      <c r="I219" s="1"/>
    </row>
    <row r="220" spans="2:9" x14ac:dyDescent="0.2">
      <c r="B220" s="9" t="str">
        <f>$B$34</f>
        <v>Fine Arts</v>
      </c>
      <c r="C220" s="43">
        <f t="shared" si="14"/>
        <v>776874.47747766657</v>
      </c>
      <c r="D220" s="43">
        <f t="shared" si="14"/>
        <v>653695.32459283376</v>
      </c>
      <c r="E220" s="43">
        <f t="shared" si="14"/>
        <v>20051.061241759377</v>
      </c>
      <c r="F220" s="43">
        <f t="shared" si="14"/>
        <v>0</v>
      </c>
      <c r="G220" s="43">
        <f t="shared" si="14"/>
        <v>0</v>
      </c>
      <c r="H220" s="43">
        <f t="shared" si="15"/>
        <v>1450620.8633122598</v>
      </c>
      <c r="I220" s="1"/>
    </row>
    <row r="221" spans="2:9" x14ac:dyDescent="0.2">
      <c r="B221" s="9" t="str">
        <f>$B$35</f>
        <v>Teacher Education</v>
      </c>
      <c r="C221" s="43">
        <f t="shared" si="14"/>
        <v>19337.465371970779</v>
      </c>
      <c r="D221" s="43">
        <f t="shared" si="14"/>
        <v>730052.89812077151</v>
      </c>
      <c r="E221" s="43">
        <f t="shared" si="14"/>
        <v>475274.83227241255</v>
      </c>
      <c r="F221" s="43">
        <f t="shared" si="14"/>
        <v>107997.70110900466</v>
      </c>
      <c r="G221" s="43">
        <f t="shared" si="14"/>
        <v>0</v>
      </c>
      <c r="H221" s="43">
        <f t="shared" si="15"/>
        <v>1332662.8968741596</v>
      </c>
      <c r="I221" s="1"/>
    </row>
    <row r="222" spans="2:9" x14ac:dyDescent="0.2">
      <c r="B222" s="9" t="str">
        <f>$B$36</f>
        <v>Agriculture</v>
      </c>
      <c r="C222" s="43">
        <f t="shared" si="14"/>
        <v>2261.5001875694638</v>
      </c>
      <c r="D222" s="43">
        <f t="shared" si="14"/>
        <v>0</v>
      </c>
      <c r="E222" s="43">
        <f t="shared" si="14"/>
        <v>0</v>
      </c>
      <c r="F222" s="43">
        <f t="shared" si="14"/>
        <v>0</v>
      </c>
      <c r="G222" s="43">
        <f t="shared" si="14"/>
        <v>0</v>
      </c>
      <c r="H222" s="43">
        <f t="shared" si="15"/>
        <v>2261.5001875694638</v>
      </c>
      <c r="I222" s="1"/>
    </row>
    <row r="223" spans="2:9" x14ac:dyDescent="0.2">
      <c r="B223" s="9" t="str">
        <f>$B$37</f>
        <v>Engineering</v>
      </c>
      <c r="C223" s="43">
        <f t="shared" si="14"/>
        <v>669699.03380589641</v>
      </c>
      <c r="D223" s="43">
        <f t="shared" si="14"/>
        <v>1645197.7005531671</v>
      </c>
      <c r="E223" s="43">
        <f t="shared" si="14"/>
        <v>395846.75741795928</v>
      </c>
      <c r="F223" s="43">
        <f t="shared" si="14"/>
        <v>283481.87972390483</v>
      </c>
      <c r="G223" s="43">
        <f t="shared" si="14"/>
        <v>0</v>
      </c>
      <c r="H223" s="43">
        <f t="shared" si="15"/>
        <v>2994225.3715009275</v>
      </c>
      <c r="I223" s="1"/>
    </row>
    <row r="224" spans="2:9" x14ac:dyDescent="0.2">
      <c r="B224" s="9" t="str">
        <f>$B$38</f>
        <v>Home Economics</v>
      </c>
      <c r="C224" s="43">
        <f t="shared" si="14"/>
        <v>0</v>
      </c>
      <c r="D224" s="43">
        <f t="shared" si="14"/>
        <v>0</v>
      </c>
      <c r="E224" s="43">
        <f t="shared" si="14"/>
        <v>0</v>
      </c>
      <c r="F224" s="43">
        <f t="shared" si="14"/>
        <v>0</v>
      </c>
      <c r="G224" s="43">
        <f t="shared" si="14"/>
        <v>0</v>
      </c>
      <c r="H224" s="43">
        <f t="shared" si="15"/>
        <v>0</v>
      </c>
      <c r="I224" s="1"/>
    </row>
    <row r="225" spans="2:9" x14ac:dyDescent="0.2">
      <c r="B225" s="9" t="str">
        <f>$B$39</f>
        <v>Law</v>
      </c>
      <c r="C225" s="43">
        <f t="shared" si="14"/>
        <v>0</v>
      </c>
      <c r="D225" s="43">
        <f t="shared" si="14"/>
        <v>0</v>
      </c>
      <c r="E225" s="43">
        <f t="shared" si="14"/>
        <v>0</v>
      </c>
      <c r="F225" s="43">
        <f t="shared" si="14"/>
        <v>0</v>
      </c>
      <c r="G225" s="43">
        <f t="shared" si="14"/>
        <v>0</v>
      </c>
      <c r="H225" s="43">
        <f t="shared" si="15"/>
        <v>0</v>
      </c>
      <c r="I225" s="1"/>
    </row>
    <row r="226" spans="2:9" x14ac:dyDescent="0.2">
      <c r="B226" s="9" t="str">
        <f>$B$40</f>
        <v>Social Service</v>
      </c>
      <c r="C226" s="43">
        <f t="shared" si="14"/>
        <v>12290.761888964476</v>
      </c>
      <c r="D226" s="43">
        <f t="shared" si="14"/>
        <v>93620.402064741807</v>
      </c>
      <c r="E226" s="43">
        <f t="shared" si="14"/>
        <v>115067.21919061267</v>
      </c>
      <c r="F226" s="43">
        <f t="shared" si="14"/>
        <v>0</v>
      </c>
      <c r="G226" s="43">
        <f t="shared" si="14"/>
        <v>0</v>
      </c>
      <c r="H226" s="43">
        <f t="shared" si="15"/>
        <v>220978.38314431894</v>
      </c>
      <c r="I226" s="1"/>
    </row>
    <row r="227" spans="2:9"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9"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9"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9" x14ac:dyDescent="0.2">
      <c r="B230" s="9" t="str">
        <f>$B$44</f>
        <v>Physical Training</v>
      </c>
      <c r="C230" s="43">
        <f t="shared" si="14"/>
        <v>39822.068520244902</v>
      </c>
      <c r="D230" s="43">
        <f t="shared" si="14"/>
        <v>0</v>
      </c>
      <c r="E230" s="43">
        <f t="shared" si="14"/>
        <v>0</v>
      </c>
      <c r="F230" s="43">
        <f t="shared" si="14"/>
        <v>0</v>
      </c>
      <c r="G230" s="43">
        <f t="shared" si="14"/>
        <v>0</v>
      </c>
      <c r="H230" s="43">
        <f t="shared" si="15"/>
        <v>39822.068520244902</v>
      </c>
      <c r="I230" s="1"/>
    </row>
    <row r="231" spans="2:9" x14ac:dyDescent="0.2">
      <c r="B231" s="9" t="str">
        <f>$B$45</f>
        <v>Health Services</v>
      </c>
      <c r="C231" s="43">
        <f t="shared" si="14"/>
        <v>104029.00862819533</v>
      </c>
      <c r="D231" s="43">
        <f t="shared" si="14"/>
        <v>907552.02307595906</v>
      </c>
      <c r="E231" s="43">
        <f t="shared" si="14"/>
        <v>326767.61739796249</v>
      </c>
      <c r="F231" s="43">
        <f t="shared" si="14"/>
        <v>23204.519486267793</v>
      </c>
      <c r="G231" s="43">
        <f t="shared" si="14"/>
        <v>116789.26657736104</v>
      </c>
      <c r="H231" s="43">
        <f t="shared" si="15"/>
        <v>1478342.4351657457</v>
      </c>
      <c r="I231" s="1"/>
    </row>
    <row r="232" spans="2:9"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9" x14ac:dyDescent="0.2">
      <c r="B233" s="9" t="str">
        <f>$B$47</f>
        <v>Business Administration</v>
      </c>
      <c r="C233" s="43">
        <f t="shared" si="14"/>
        <v>293929.47365395579</v>
      </c>
      <c r="D233" s="43">
        <f t="shared" si="14"/>
        <v>2579825.8613341548</v>
      </c>
      <c r="E233" s="43">
        <f t="shared" si="14"/>
        <v>399598.24629544973</v>
      </c>
      <c r="F233" s="43">
        <f t="shared" si="14"/>
        <v>30165.875332148127</v>
      </c>
      <c r="G233" s="43">
        <f t="shared" si="14"/>
        <v>0</v>
      </c>
      <c r="H233" s="43">
        <f t="shared" si="15"/>
        <v>3303519.4566157088</v>
      </c>
      <c r="I233" s="1"/>
    </row>
    <row r="234" spans="2:9"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9" x14ac:dyDescent="0.2">
      <c r="B235" s="9" t="str">
        <f>$B$49</f>
        <v>Teacher Ed-Practice Teaching</v>
      </c>
      <c r="C235" s="43">
        <f t="shared" si="16"/>
        <v>688.28266578201067</v>
      </c>
      <c r="D235" s="43">
        <f t="shared" si="16"/>
        <v>49639.585792552461</v>
      </c>
      <c r="E235" s="43">
        <f t="shared" si="16"/>
        <v>0</v>
      </c>
      <c r="F235" s="43">
        <f t="shared" si="16"/>
        <v>0</v>
      </c>
      <c r="G235" s="43">
        <f t="shared" si="16"/>
        <v>0</v>
      </c>
      <c r="H235" s="43">
        <f t="shared" si="15"/>
        <v>50327.868458334473</v>
      </c>
      <c r="I235" s="1"/>
    </row>
    <row r="236" spans="2:9" x14ac:dyDescent="0.2">
      <c r="B236" s="9" t="str">
        <f>$B$50</f>
        <v>Technology</v>
      </c>
      <c r="C236" s="43">
        <f t="shared" si="16"/>
        <v>1868.1958071226006</v>
      </c>
      <c r="D236" s="43">
        <f t="shared" si="16"/>
        <v>77575.283424724839</v>
      </c>
      <c r="E236" s="43">
        <f t="shared" si="16"/>
        <v>47540.419395784324</v>
      </c>
      <c r="F236" s="43">
        <f t="shared" si="16"/>
        <v>0</v>
      </c>
      <c r="G236" s="43">
        <f t="shared" si="16"/>
        <v>0</v>
      </c>
      <c r="H236" s="43">
        <f t="shared" si="15"/>
        <v>126983.89862763176</v>
      </c>
      <c r="I236" s="1"/>
    </row>
    <row r="237" spans="2:9" x14ac:dyDescent="0.2">
      <c r="B237" s="9" t="str">
        <f>$B$51</f>
        <v>Nursing</v>
      </c>
      <c r="C237" s="43">
        <f t="shared" si="16"/>
        <v>145981.47587586075</v>
      </c>
      <c r="D237" s="43">
        <f t="shared" si="16"/>
        <v>1057831.7503382608</v>
      </c>
      <c r="E237" s="43">
        <f t="shared" si="16"/>
        <v>402508.88421764062</v>
      </c>
      <c r="F237" s="43">
        <f t="shared" si="16"/>
        <v>53177.023822697018</v>
      </c>
      <c r="G237" s="43">
        <f t="shared" si="16"/>
        <v>0</v>
      </c>
      <c r="H237" s="43">
        <f t="shared" si="15"/>
        <v>1659499.1342544593</v>
      </c>
      <c r="I237" s="1"/>
    </row>
    <row r="238" spans="2:9" x14ac:dyDescent="0.2">
      <c r="B238" s="39" t="str">
        <f>$B$52</f>
        <v>Totals</v>
      </c>
      <c r="C238" s="42">
        <f>SUM(C218:C237)</f>
        <v>9878036.1671131887</v>
      </c>
      <c r="D238" s="42">
        <f>SUM(D218:D237)</f>
        <v>14159530.67983925</v>
      </c>
      <c r="E238" s="42">
        <f>SUM(E218:E237)</f>
        <v>2948928.9810783658</v>
      </c>
      <c r="F238" s="42">
        <f>SUM(F218:F237)</f>
        <v>795334.90539182862</v>
      </c>
      <c r="G238" s="42">
        <f>SUM(G218:G237)</f>
        <v>116789.26657736104</v>
      </c>
      <c r="H238" s="42">
        <f t="shared" si="15"/>
        <v>27898619.999999989</v>
      </c>
      <c r="I238" s="1"/>
    </row>
    <row r="239" spans="2:9" x14ac:dyDescent="0.2">
      <c r="B239" s="44"/>
      <c r="C239" s="45"/>
      <c r="D239" s="45"/>
      <c r="E239" s="45"/>
      <c r="F239" s="45"/>
      <c r="G239" s="45"/>
      <c r="H239" s="45"/>
      <c r="I239" s="1"/>
    </row>
    <row r="240" spans="2:9" x14ac:dyDescent="0.2">
      <c r="B240" s="28" t="s">
        <v>13</v>
      </c>
      <c r="C240" s="11"/>
      <c r="D240" s="11"/>
      <c r="E240" s="11"/>
      <c r="F240" s="11"/>
      <c r="G240" s="11"/>
      <c r="H240" s="17">
        <f>H16</f>
        <v>18462430</v>
      </c>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3733666.0964660412</v>
      </c>
      <c r="D243" s="42">
        <f t="shared" si="17"/>
        <v>3158095.3587252782</v>
      </c>
      <c r="E243" s="42">
        <f t="shared" si="17"/>
        <v>345897.09655153268</v>
      </c>
      <c r="F243" s="42">
        <f t="shared" si="17"/>
        <v>81770.816044714869</v>
      </c>
      <c r="G243" s="42">
        <f t="shared" si="17"/>
        <v>0</v>
      </c>
      <c r="H243" s="42">
        <f>SUM(C243:G243)</f>
        <v>7319429.3677875679</v>
      </c>
      <c r="I243" s="1"/>
    </row>
    <row r="244" spans="2:9" x14ac:dyDescent="0.2">
      <c r="B244" s="9" t="str">
        <f>$B$33</f>
        <v>Science</v>
      </c>
      <c r="C244" s="43">
        <f t="shared" si="17"/>
        <v>1435576.6116347038</v>
      </c>
      <c r="D244" s="43">
        <f t="shared" si="17"/>
        <v>1053757.1082728626</v>
      </c>
      <c r="E244" s="43">
        <f t="shared" si="17"/>
        <v>161198.91914528797</v>
      </c>
      <c r="F244" s="43">
        <f t="shared" si="17"/>
        <v>114978.21317085493</v>
      </c>
      <c r="G244" s="43">
        <f t="shared" si="17"/>
        <v>0</v>
      </c>
      <c r="H244" s="43">
        <f t="shared" ref="H244:H263" si="18">SUM(C244:G244)</f>
        <v>2765510.8522237092</v>
      </c>
      <c r="I244" s="1"/>
    </row>
    <row r="245" spans="2:9" x14ac:dyDescent="0.2">
      <c r="B245" s="9" t="str">
        <f>$B$34</f>
        <v>Fine Arts</v>
      </c>
      <c r="C245" s="43">
        <f t="shared" si="17"/>
        <v>514111.11586228991</v>
      </c>
      <c r="D245" s="43">
        <f t="shared" si="17"/>
        <v>432595.02339622786</v>
      </c>
      <c r="E245" s="43">
        <f t="shared" si="17"/>
        <v>13269.162223855355</v>
      </c>
      <c r="F245" s="43">
        <f t="shared" si="17"/>
        <v>0</v>
      </c>
      <c r="G245" s="43">
        <f t="shared" si="17"/>
        <v>0</v>
      </c>
      <c r="H245" s="43">
        <f t="shared" si="18"/>
        <v>959975.30148237315</v>
      </c>
      <c r="I245" s="1"/>
    </row>
    <row r="246" spans="2:9" x14ac:dyDescent="0.2">
      <c r="B246" s="9" t="str">
        <f>$B$35</f>
        <v>Teacher Education</v>
      </c>
      <c r="C246" s="43">
        <f t="shared" si="17"/>
        <v>12796.926902027215</v>
      </c>
      <c r="D246" s="43">
        <f t="shared" si="17"/>
        <v>483126.06601516041</v>
      </c>
      <c r="E246" s="43">
        <f t="shared" si="17"/>
        <v>314521.94845448114</v>
      </c>
      <c r="F246" s="43">
        <f t="shared" si="17"/>
        <v>71469.484758956562</v>
      </c>
      <c r="G246" s="43">
        <f t="shared" si="17"/>
        <v>0</v>
      </c>
      <c r="H246" s="43">
        <f t="shared" si="18"/>
        <v>881914.42613062542</v>
      </c>
      <c r="I246" s="1"/>
    </row>
    <row r="247" spans="2:9" x14ac:dyDescent="0.2">
      <c r="B247" s="9" t="str">
        <f>$B$36</f>
        <v>Agriculture</v>
      </c>
      <c r="C247" s="43">
        <f t="shared" si="17"/>
        <v>1496.5897563387757</v>
      </c>
      <c r="D247" s="43">
        <f t="shared" si="17"/>
        <v>0</v>
      </c>
      <c r="E247" s="43">
        <f t="shared" si="17"/>
        <v>0</v>
      </c>
      <c r="F247" s="43">
        <f t="shared" si="17"/>
        <v>0</v>
      </c>
      <c r="G247" s="43">
        <f t="shared" si="17"/>
        <v>0</v>
      </c>
      <c r="H247" s="43">
        <f t="shared" si="18"/>
        <v>1496.5897563387757</v>
      </c>
      <c r="I247" s="1"/>
    </row>
    <row r="248" spans="2:9" x14ac:dyDescent="0.2">
      <c r="B248" s="9" t="str">
        <f>$B$37</f>
        <v>Engineering</v>
      </c>
      <c r="C248" s="43">
        <f t="shared" si="17"/>
        <v>443185.77523580007</v>
      </c>
      <c r="D248" s="43">
        <f t="shared" si="17"/>
        <v>1088740.1377782775</v>
      </c>
      <c r="E248" s="43">
        <f t="shared" si="17"/>
        <v>261958.94454837029</v>
      </c>
      <c r="F248" s="43">
        <f t="shared" si="17"/>
        <v>187599.39956424409</v>
      </c>
      <c r="G248" s="43">
        <f t="shared" si="17"/>
        <v>0</v>
      </c>
      <c r="H248" s="43">
        <f t="shared" si="18"/>
        <v>1981484.257126692</v>
      </c>
      <c r="I248" s="1"/>
    </row>
    <row r="249" spans="2:9" x14ac:dyDescent="0.2">
      <c r="B249" s="9" t="str">
        <f>$B$38</f>
        <v>Home Economics</v>
      </c>
      <c r="C249" s="43">
        <f t="shared" si="17"/>
        <v>0</v>
      </c>
      <c r="D249" s="43">
        <f t="shared" si="17"/>
        <v>0</v>
      </c>
      <c r="E249" s="43">
        <f t="shared" si="17"/>
        <v>0</v>
      </c>
      <c r="F249" s="43">
        <f t="shared" si="17"/>
        <v>0</v>
      </c>
      <c r="G249" s="43">
        <f t="shared" si="17"/>
        <v>0</v>
      </c>
      <c r="H249" s="43">
        <f t="shared" si="18"/>
        <v>0</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8133.6399801020425</v>
      </c>
      <c r="D251" s="43">
        <f t="shared" si="17"/>
        <v>61955.040059047751</v>
      </c>
      <c r="E251" s="43">
        <f t="shared" si="17"/>
        <v>76147.869665286067</v>
      </c>
      <c r="F251" s="43">
        <f t="shared" si="17"/>
        <v>0</v>
      </c>
      <c r="G251" s="43">
        <f t="shared" si="17"/>
        <v>0</v>
      </c>
      <c r="H251" s="43">
        <f t="shared" si="18"/>
        <v>146236.54970443586</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26352.993535530619</v>
      </c>
      <c r="D255" s="43">
        <f t="shared" si="17"/>
        <v>0</v>
      </c>
      <c r="E255" s="43">
        <f t="shared" si="17"/>
        <v>0</v>
      </c>
      <c r="F255" s="43">
        <f t="shared" si="17"/>
        <v>0</v>
      </c>
      <c r="G255" s="43">
        <f t="shared" si="17"/>
        <v>0</v>
      </c>
      <c r="H255" s="43">
        <f t="shared" si="18"/>
        <v>26352.993535530619</v>
      </c>
      <c r="I255" s="1"/>
    </row>
    <row r="256" spans="2:9" x14ac:dyDescent="0.2">
      <c r="B256" s="9" t="str">
        <f>$B$45</f>
        <v>Health Services</v>
      </c>
      <c r="C256" s="43">
        <f t="shared" si="17"/>
        <v>68843.128791583687</v>
      </c>
      <c r="D256" s="43">
        <f t="shared" si="17"/>
        <v>600589.40898862656</v>
      </c>
      <c r="E256" s="43">
        <f t="shared" si="17"/>
        <v>216244.54049973309</v>
      </c>
      <c r="F256" s="43">
        <f t="shared" si="17"/>
        <v>15356.021792434716</v>
      </c>
      <c r="G256" s="43">
        <f t="shared" si="17"/>
        <v>77287.466510381782</v>
      </c>
      <c r="H256" s="43">
        <f t="shared" si="18"/>
        <v>978320.56658275984</v>
      </c>
      <c r="I256" s="1"/>
    </row>
    <row r="257" spans="2:9"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9" x14ac:dyDescent="0.2">
      <c r="B258" s="9" t="str">
        <f>$B$47</f>
        <v>Business Administration</v>
      </c>
      <c r="C258" s="43">
        <f t="shared" si="17"/>
        <v>194513.28891081366</v>
      </c>
      <c r="D258" s="43">
        <f t="shared" si="17"/>
        <v>1707247.6838306533</v>
      </c>
      <c r="E258" s="43">
        <f t="shared" si="17"/>
        <v>264441.56199670449</v>
      </c>
      <c r="F258" s="43">
        <f t="shared" si="17"/>
        <v>19962.828330165132</v>
      </c>
      <c r="G258" s="43">
        <f t="shared" si="17"/>
        <v>0</v>
      </c>
      <c r="H258" s="43">
        <f t="shared" si="18"/>
        <v>2186165.3630683366</v>
      </c>
      <c r="I258" s="1"/>
    </row>
    <row r="259" spans="2:9"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9" x14ac:dyDescent="0.2">
      <c r="B260" s="9" t="str">
        <f>$B$49</f>
        <v>Teacher Ed-Practice Teaching</v>
      </c>
      <c r="C260" s="43">
        <f t="shared" si="19"/>
        <v>455.48383888571436</v>
      </c>
      <c r="D260" s="43">
        <f t="shared" si="19"/>
        <v>32849.917950206647</v>
      </c>
      <c r="E260" s="43">
        <f t="shared" si="19"/>
        <v>0</v>
      </c>
      <c r="F260" s="43">
        <f t="shared" si="19"/>
        <v>0</v>
      </c>
      <c r="G260" s="43">
        <f t="shared" si="19"/>
        <v>0</v>
      </c>
      <c r="H260" s="43">
        <f t="shared" si="18"/>
        <v>33305.401789092364</v>
      </c>
      <c r="I260" s="1"/>
    </row>
    <row r="261" spans="2:9" x14ac:dyDescent="0.2">
      <c r="B261" s="9" t="str">
        <f>$B$50</f>
        <v>Technology</v>
      </c>
      <c r="C261" s="43">
        <f t="shared" si="19"/>
        <v>1236.3132769755107</v>
      </c>
      <c r="D261" s="43">
        <f t="shared" si="19"/>
        <v>51336.884762011257</v>
      </c>
      <c r="E261" s="43">
        <f t="shared" si="19"/>
        <v>31460.755595269955</v>
      </c>
      <c r="F261" s="43">
        <f t="shared" si="19"/>
        <v>0</v>
      </c>
      <c r="G261" s="43">
        <f t="shared" si="19"/>
        <v>0</v>
      </c>
      <c r="H261" s="43">
        <f t="shared" si="18"/>
        <v>84033.95363425673</v>
      </c>
      <c r="I261" s="1"/>
    </row>
    <row r="262" spans="2:9" x14ac:dyDescent="0.2">
      <c r="B262" s="9" t="str">
        <f>$B$51</f>
        <v>Nursing</v>
      </c>
      <c r="C262" s="43">
        <f t="shared" si="19"/>
        <v>96605.953256998662</v>
      </c>
      <c r="D262" s="43">
        <f t="shared" si="19"/>
        <v>700039.80994033453</v>
      </c>
      <c r="E262" s="43">
        <f t="shared" si="19"/>
        <v>266367.73070661898</v>
      </c>
      <c r="F262" s="43">
        <f t="shared" si="19"/>
        <v>35190.883274329557</v>
      </c>
      <c r="G262" s="43">
        <f t="shared" si="19"/>
        <v>0</v>
      </c>
      <c r="H262" s="43">
        <f t="shared" si="18"/>
        <v>1098204.3771782818</v>
      </c>
      <c r="I262" s="1"/>
    </row>
    <row r="263" spans="2:9" x14ac:dyDescent="0.2">
      <c r="B263" s="39" t="str">
        <f>$B$52</f>
        <v>Totals</v>
      </c>
      <c r="C263" s="42">
        <f>SUM(C243:C262)</f>
        <v>6536973.9174480904</v>
      </c>
      <c r="D263" s="42">
        <f>SUM(D243:D262)</f>
        <v>9370332.4397186879</v>
      </c>
      <c r="E263" s="42">
        <f>SUM(E243:E262)</f>
        <v>1951508.5293871397</v>
      </c>
      <c r="F263" s="42">
        <f>SUM(F243:F262)</f>
        <v>526327.64693569986</v>
      </c>
      <c r="G263" s="42">
        <f>SUM(G243:G262)</f>
        <v>77287.466510381782</v>
      </c>
      <c r="H263" s="42">
        <f t="shared" si="18"/>
        <v>18462430</v>
      </c>
      <c r="I263" s="54"/>
    </row>
    <row r="264" spans="2:9" x14ac:dyDescent="0.2">
      <c r="B264" s="340"/>
      <c r="C264" s="340"/>
      <c r="D264" s="340"/>
      <c r="E264" s="340"/>
      <c r="F264" s="340"/>
      <c r="G264" s="340"/>
      <c r="H264" s="341"/>
      <c r="I264" s="53"/>
    </row>
    <row r="265" spans="2:9" x14ac:dyDescent="0.2">
      <c r="B265" s="178" t="s">
        <v>239</v>
      </c>
      <c r="C265" s="11"/>
      <c r="D265" s="11"/>
      <c r="E265" s="11"/>
      <c r="F265" s="11"/>
      <c r="G265" s="11"/>
      <c r="H265" s="17"/>
    </row>
    <row r="266" spans="2:9" ht="45" customHeight="1" thickBot="1" x14ac:dyDescent="0.25">
      <c r="B266" s="332" t="s">
        <v>240</v>
      </c>
      <c r="C266" s="332"/>
      <c r="D266" s="332"/>
      <c r="E266" s="332"/>
      <c r="F266" s="332"/>
      <c r="G266" s="332"/>
      <c r="H266" s="332"/>
    </row>
    <row r="267" spans="2:9" ht="15" thickBot="1" x14ac:dyDescent="0.25">
      <c r="B267" s="68" t="s">
        <v>33</v>
      </c>
      <c r="C267" s="69" t="s">
        <v>27</v>
      </c>
      <c r="D267" s="69" t="s">
        <v>28</v>
      </c>
      <c r="E267" s="69" t="s">
        <v>29</v>
      </c>
      <c r="F267" s="69" t="s">
        <v>30</v>
      </c>
      <c r="G267" s="69" t="s">
        <v>31</v>
      </c>
      <c r="H267" s="70" t="s">
        <v>1</v>
      </c>
      <c r="I267" s="1"/>
    </row>
    <row r="268" spans="2:9" x14ac:dyDescent="0.2">
      <c r="B268" s="9" t="str">
        <f>$B$32</f>
        <v>Liberal Arts</v>
      </c>
      <c r="C268" s="42">
        <f t="shared" ref="C268:G283" si="20">C243+C218+C193+C168+C116</f>
        <v>30400610.580642831</v>
      </c>
      <c r="D268" s="42">
        <f t="shared" si="20"/>
        <v>25212028.293349322</v>
      </c>
      <c r="E268" s="42">
        <f t="shared" si="20"/>
        <v>13065293.906778466</v>
      </c>
      <c r="F268" s="42">
        <f t="shared" si="20"/>
        <v>2993989.8530097455</v>
      </c>
      <c r="G268" s="42">
        <f t="shared" si="20"/>
        <v>0</v>
      </c>
      <c r="H268" s="42">
        <f>SUM(C268:G268)</f>
        <v>71671922.63378036</v>
      </c>
      <c r="I268" s="1"/>
    </row>
    <row r="269" spans="2:9" x14ac:dyDescent="0.2">
      <c r="B269" s="9" t="str">
        <f>$B$33</f>
        <v>Science</v>
      </c>
      <c r="C269" s="43">
        <f t="shared" si="20"/>
        <v>19072475.12235437</v>
      </c>
      <c r="D269" s="43">
        <f t="shared" si="20"/>
        <v>18624064.681170966</v>
      </c>
      <c r="E269" s="43">
        <f t="shared" si="20"/>
        <v>13037580.70181567</v>
      </c>
      <c r="F269" s="43">
        <f t="shared" si="20"/>
        <v>8596217.0586973131</v>
      </c>
      <c r="G269" s="43">
        <f t="shared" si="20"/>
        <v>0</v>
      </c>
      <c r="H269" s="43">
        <f t="shared" ref="H269:H288" si="21">SUM(C269:G269)</f>
        <v>59330337.564038321</v>
      </c>
      <c r="I269" s="1"/>
    </row>
    <row r="270" spans="2:9" x14ac:dyDescent="0.2">
      <c r="B270" s="9" t="str">
        <f>$B$34</f>
        <v>Fine Arts</v>
      </c>
      <c r="C270" s="43">
        <f t="shared" si="20"/>
        <v>5996382.1647640383</v>
      </c>
      <c r="D270" s="43">
        <f t="shared" si="20"/>
        <v>4707486.5952603361</v>
      </c>
      <c r="E270" s="43">
        <f t="shared" si="20"/>
        <v>537352.17644715356</v>
      </c>
      <c r="F270" s="43">
        <f t="shared" si="20"/>
        <v>0</v>
      </c>
      <c r="G270" s="43">
        <f t="shared" si="20"/>
        <v>0</v>
      </c>
      <c r="H270" s="43">
        <f t="shared" si="21"/>
        <v>11241220.936471527</v>
      </c>
      <c r="I270" s="1"/>
    </row>
    <row r="271" spans="2:9" x14ac:dyDescent="0.2">
      <c r="B271" s="9" t="str">
        <f>$B$35</f>
        <v>Teacher Education</v>
      </c>
      <c r="C271" s="43">
        <f t="shared" si="20"/>
        <v>201434.1363496077</v>
      </c>
      <c r="D271" s="43">
        <f t="shared" si="20"/>
        <v>3890950.8065556176</v>
      </c>
      <c r="E271" s="43">
        <f t="shared" si="20"/>
        <v>5278694.8673059884</v>
      </c>
      <c r="F271" s="43">
        <f t="shared" si="20"/>
        <v>2298721.604748786</v>
      </c>
      <c r="G271" s="43">
        <f t="shared" si="20"/>
        <v>0</v>
      </c>
      <c r="H271" s="43">
        <f t="shared" si="21"/>
        <v>11669801.414959999</v>
      </c>
      <c r="I271" s="1"/>
    </row>
    <row r="272" spans="2:9" x14ac:dyDescent="0.2">
      <c r="B272" s="9" t="str">
        <f>$B$36</f>
        <v>Agriculture</v>
      </c>
      <c r="C272" s="43">
        <f t="shared" si="20"/>
        <v>7907.0444876211468</v>
      </c>
      <c r="D272" s="43">
        <f t="shared" si="20"/>
        <v>0</v>
      </c>
      <c r="E272" s="43">
        <f t="shared" si="20"/>
        <v>0</v>
      </c>
      <c r="F272" s="43">
        <f t="shared" si="20"/>
        <v>0</v>
      </c>
      <c r="G272" s="43">
        <f t="shared" si="20"/>
        <v>0</v>
      </c>
      <c r="H272" s="43">
        <f t="shared" si="21"/>
        <v>7907.0444876211468</v>
      </c>
      <c r="I272" s="1"/>
    </row>
    <row r="273" spans="2:9" x14ac:dyDescent="0.2">
      <c r="B273" s="9" t="str">
        <f>$B$37</f>
        <v>Engineering</v>
      </c>
      <c r="C273" s="43">
        <f t="shared" si="20"/>
        <v>8994243.5830846429</v>
      </c>
      <c r="D273" s="43">
        <f t="shared" si="20"/>
        <v>17411634.982174199</v>
      </c>
      <c r="E273" s="43">
        <f t="shared" si="20"/>
        <v>13329398.489025841</v>
      </c>
      <c r="F273" s="43">
        <f t="shared" si="20"/>
        <v>14453454.018690553</v>
      </c>
      <c r="G273" s="43">
        <f t="shared" si="20"/>
        <v>0</v>
      </c>
      <c r="H273" s="43">
        <f t="shared" si="21"/>
        <v>54188731.072975233</v>
      </c>
      <c r="I273" s="1"/>
    </row>
    <row r="274" spans="2:9" x14ac:dyDescent="0.2">
      <c r="B274" s="9" t="str">
        <f>$B$38</f>
        <v>Home Economics</v>
      </c>
      <c r="C274" s="43">
        <f t="shared" si="20"/>
        <v>0</v>
      </c>
      <c r="D274" s="43">
        <f t="shared" si="20"/>
        <v>0</v>
      </c>
      <c r="E274" s="43">
        <f t="shared" si="20"/>
        <v>0</v>
      </c>
      <c r="F274" s="43">
        <f t="shared" si="20"/>
        <v>0</v>
      </c>
      <c r="G274" s="43">
        <f t="shared" si="20"/>
        <v>0</v>
      </c>
      <c r="H274" s="43">
        <f t="shared" si="21"/>
        <v>0</v>
      </c>
      <c r="I274" s="1"/>
    </row>
    <row r="275" spans="2:9" x14ac:dyDescent="0.2">
      <c r="B275" s="9" t="str">
        <f>$B$39</f>
        <v>Law</v>
      </c>
      <c r="C275" s="43">
        <f t="shared" si="20"/>
        <v>0</v>
      </c>
      <c r="D275" s="43">
        <f t="shared" si="20"/>
        <v>0</v>
      </c>
      <c r="E275" s="43">
        <f t="shared" si="20"/>
        <v>0</v>
      </c>
      <c r="F275" s="43">
        <f t="shared" si="20"/>
        <v>0</v>
      </c>
      <c r="G275" s="43">
        <f t="shared" si="20"/>
        <v>0</v>
      </c>
      <c r="H275" s="43">
        <f t="shared" si="21"/>
        <v>0</v>
      </c>
      <c r="I275" s="1"/>
    </row>
    <row r="276" spans="2:9" x14ac:dyDescent="0.2">
      <c r="B276" s="9" t="str">
        <f>$B$40</f>
        <v>Social Service</v>
      </c>
      <c r="C276" s="43">
        <f t="shared" si="20"/>
        <v>104506.22388626204</v>
      </c>
      <c r="D276" s="43">
        <f t="shared" si="20"/>
        <v>482282.48826774373</v>
      </c>
      <c r="E276" s="43">
        <f t="shared" si="20"/>
        <v>1240942.8623063602</v>
      </c>
      <c r="F276" s="43">
        <f t="shared" si="20"/>
        <v>0</v>
      </c>
      <c r="G276" s="43">
        <f t="shared" si="20"/>
        <v>0</v>
      </c>
      <c r="H276" s="43">
        <f t="shared" si="21"/>
        <v>1827731.5744603658</v>
      </c>
      <c r="I276" s="1"/>
    </row>
    <row r="277" spans="2:9"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9"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9"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9" x14ac:dyDescent="0.2">
      <c r="B280" s="9" t="str">
        <f>$B$44</f>
        <v>Physical Training</v>
      </c>
      <c r="C280" s="43">
        <f t="shared" si="20"/>
        <v>367045.57131424255</v>
      </c>
      <c r="D280" s="43">
        <f t="shared" si="20"/>
        <v>0</v>
      </c>
      <c r="E280" s="43">
        <f t="shared" si="20"/>
        <v>0</v>
      </c>
      <c r="F280" s="43">
        <f t="shared" si="20"/>
        <v>0</v>
      </c>
      <c r="G280" s="43">
        <f t="shared" si="20"/>
        <v>0</v>
      </c>
      <c r="H280" s="43">
        <f t="shared" si="21"/>
        <v>367045.57131424255</v>
      </c>
      <c r="I280" s="1"/>
    </row>
    <row r="281" spans="2:9" x14ac:dyDescent="0.2">
      <c r="B281" s="9" t="str">
        <f>$B$45</f>
        <v>Health Services</v>
      </c>
      <c r="C281" s="43">
        <f t="shared" si="20"/>
        <v>914263.63847605314</v>
      </c>
      <c r="D281" s="43">
        <f t="shared" si="20"/>
        <v>6034641.2662729798</v>
      </c>
      <c r="E281" s="43">
        <f t="shared" si="20"/>
        <v>6734650.799754289</v>
      </c>
      <c r="F281" s="43">
        <f t="shared" si="20"/>
        <v>1292456.3129420741</v>
      </c>
      <c r="G281" s="43">
        <f t="shared" si="20"/>
        <v>2882702.4310540715</v>
      </c>
      <c r="H281" s="43">
        <f t="shared" si="21"/>
        <v>17858714.448499467</v>
      </c>
      <c r="I281" s="1"/>
    </row>
    <row r="282" spans="2:9"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9" x14ac:dyDescent="0.2">
      <c r="B283" s="9" t="str">
        <f>$B$47</f>
        <v>Business Administration</v>
      </c>
      <c r="C283" s="43">
        <f t="shared" si="20"/>
        <v>1956536.5229174932</v>
      </c>
      <c r="D283" s="43">
        <f t="shared" si="20"/>
        <v>17231020.323818285</v>
      </c>
      <c r="E283" s="43">
        <f t="shared" si="20"/>
        <v>5079959.1671652561</v>
      </c>
      <c r="F283" s="43">
        <f t="shared" si="20"/>
        <v>2375254.5820582118</v>
      </c>
      <c r="G283" s="43">
        <f t="shared" si="20"/>
        <v>0</v>
      </c>
      <c r="H283" s="43">
        <f t="shared" si="21"/>
        <v>26642770.595959246</v>
      </c>
      <c r="I283" s="1"/>
    </row>
    <row r="284" spans="2:9"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9" x14ac:dyDescent="0.2">
      <c r="B285" s="9" t="str">
        <f>$B$49</f>
        <v>Teacher Ed-Practice Teaching</v>
      </c>
      <c r="C285" s="43">
        <f t="shared" si="22"/>
        <v>5759.7362133865508</v>
      </c>
      <c r="D285" s="43">
        <f t="shared" si="22"/>
        <v>352432.31629970274</v>
      </c>
      <c r="E285" s="43">
        <f t="shared" si="22"/>
        <v>0</v>
      </c>
      <c r="F285" s="43">
        <f t="shared" si="22"/>
        <v>0</v>
      </c>
      <c r="G285" s="43">
        <f t="shared" si="22"/>
        <v>0</v>
      </c>
      <c r="H285" s="43">
        <f t="shared" si="21"/>
        <v>358192.05251308926</v>
      </c>
      <c r="I285" s="1"/>
    </row>
    <row r="286" spans="2:9" x14ac:dyDescent="0.2">
      <c r="B286" s="9" t="str">
        <f>$B$50</f>
        <v>Technology</v>
      </c>
      <c r="C286" s="43">
        <f t="shared" si="22"/>
        <v>12884.148182645959</v>
      </c>
      <c r="D286" s="43">
        <f t="shared" si="22"/>
        <v>319649.72625778755</v>
      </c>
      <c r="E286" s="43">
        <f t="shared" si="22"/>
        <v>675291.70621015993</v>
      </c>
      <c r="F286" s="43">
        <f t="shared" si="22"/>
        <v>0</v>
      </c>
      <c r="G286" s="43">
        <f t="shared" si="22"/>
        <v>0</v>
      </c>
      <c r="H286" s="43">
        <f t="shared" si="21"/>
        <v>1007825.5806505934</v>
      </c>
      <c r="I286" s="1"/>
    </row>
    <row r="287" spans="2:9" x14ac:dyDescent="0.2">
      <c r="B287" s="9" t="str">
        <f>$B$51</f>
        <v>Nursing</v>
      </c>
      <c r="C287" s="43">
        <f t="shared" si="22"/>
        <v>695307.20686800603</v>
      </c>
      <c r="D287" s="43">
        <f t="shared" si="22"/>
        <v>6329111.5042154631</v>
      </c>
      <c r="E287" s="43">
        <f t="shared" si="22"/>
        <v>3708549.5063316328</v>
      </c>
      <c r="F287" s="43">
        <f t="shared" si="22"/>
        <v>669770.47444797319</v>
      </c>
      <c r="G287" s="43">
        <f t="shared" si="22"/>
        <v>0</v>
      </c>
      <c r="H287" s="43">
        <f t="shared" si="21"/>
        <v>11402738.691863075</v>
      </c>
      <c r="I287" s="1"/>
    </row>
    <row r="288" spans="2:9" x14ac:dyDescent="0.2">
      <c r="B288" s="39" t="str">
        <f>$B$52</f>
        <v>Totals</v>
      </c>
      <c r="C288" s="42">
        <f>SUM(C268:C287)</f>
        <v>68729355.6795412</v>
      </c>
      <c r="D288" s="42">
        <f>SUM(D268:D287)</f>
        <v>100595302.98364241</v>
      </c>
      <c r="E288" s="42">
        <f>SUM(E268:E287)</f>
        <v>62687714.183140807</v>
      </c>
      <c r="F288" s="42">
        <f>SUM(F268:F287)</f>
        <v>32679863.904594652</v>
      </c>
      <c r="G288" s="42">
        <f>SUM(G268:G287)</f>
        <v>2882702.4310540715</v>
      </c>
      <c r="H288" s="42">
        <f t="shared" si="21"/>
        <v>267574939.18197319</v>
      </c>
      <c r="I288" s="92"/>
    </row>
    <row r="289" spans="2:9" x14ac:dyDescent="0.2">
      <c r="H289" s="58"/>
    </row>
    <row r="290" spans="2:9" x14ac:dyDescent="0.2">
      <c r="B290" s="178" t="s">
        <v>228</v>
      </c>
      <c r="C290" s="11"/>
      <c r="D290" s="11"/>
      <c r="E290" s="11"/>
      <c r="F290" s="11"/>
      <c r="G290" s="11"/>
      <c r="H290" s="17"/>
    </row>
    <row r="291" spans="2:9" ht="30" customHeight="1" thickBot="1" x14ac:dyDescent="0.25">
      <c r="B291" s="332" t="s">
        <v>241</v>
      </c>
      <c r="C291" s="332"/>
      <c r="D291" s="332"/>
      <c r="E291" s="332"/>
      <c r="F291" s="332"/>
      <c r="G291" s="332"/>
      <c r="H291" s="332"/>
    </row>
    <row r="292" spans="2:9" ht="15" thickBot="1" x14ac:dyDescent="0.25">
      <c r="B292" s="68" t="s">
        <v>33</v>
      </c>
      <c r="C292" s="69" t="s">
        <v>27</v>
      </c>
      <c r="D292" s="69" t="s">
        <v>28</v>
      </c>
      <c r="E292" s="69" t="s">
        <v>29</v>
      </c>
      <c r="F292" s="69" t="s">
        <v>30</v>
      </c>
      <c r="G292" s="69" t="s">
        <v>31</v>
      </c>
      <c r="H292" s="70" t="s">
        <v>1</v>
      </c>
      <c r="I292" s="1"/>
    </row>
    <row r="293" spans="2:9" x14ac:dyDescent="0.2">
      <c r="B293" s="9" t="str">
        <f>$B$32</f>
        <v>Liberal Arts</v>
      </c>
      <c r="C293" s="40">
        <f t="shared" ref="C293:H308" si="23">IF(C32=0,0,C268/C32)</f>
        <v>176.60398850146876</v>
      </c>
      <c r="D293" s="40">
        <f t="shared" si="23"/>
        <v>378.42829493342123</v>
      </c>
      <c r="E293" s="40">
        <f t="shared" si="23"/>
        <v>1616.7917221604339</v>
      </c>
      <c r="F293" s="40">
        <f t="shared" si="23"/>
        <v>2342.7150649528526</v>
      </c>
      <c r="G293" s="41">
        <f t="shared" si="23"/>
        <v>0</v>
      </c>
      <c r="H293" s="42">
        <f t="shared" si="23"/>
        <v>288.85758874174945</v>
      </c>
      <c r="I293" s="1"/>
    </row>
    <row r="294" spans="2:9" x14ac:dyDescent="0.2">
      <c r="B294" s="9" t="str">
        <f>$B$33</f>
        <v>Science</v>
      </c>
      <c r="C294" s="75">
        <f t="shared" si="23"/>
        <v>288.16044120982019</v>
      </c>
      <c r="D294" s="75">
        <f t="shared" si="23"/>
        <v>837.78968426320137</v>
      </c>
      <c r="E294" s="75">
        <f t="shared" si="23"/>
        <v>3461.9173398342195</v>
      </c>
      <c r="F294" s="75">
        <f t="shared" si="23"/>
        <v>4783.6488918738523</v>
      </c>
      <c r="G294" s="96">
        <f t="shared" si="23"/>
        <v>0</v>
      </c>
      <c r="H294" s="43">
        <f t="shared" si="23"/>
        <v>631.30812475035452</v>
      </c>
      <c r="I294" s="1"/>
    </row>
    <row r="295" spans="2:9" x14ac:dyDescent="0.2">
      <c r="B295" s="9" t="str">
        <f>$B$34</f>
        <v>Fine Arts</v>
      </c>
      <c r="C295" s="75">
        <f t="shared" si="23"/>
        <v>252.97988291625694</v>
      </c>
      <c r="D295" s="75">
        <f t="shared" si="23"/>
        <v>515.83241236690071</v>
      </c>
      <c r="E295" s="75">
        <f t="shared" si="23"/>
        <v>1733.3941175714631</v>
      </c>
      <c r="F295" s="75">
        <f t="shared" si="23"/>
        <v>0</v>
      </c>
      <c r="G295" s="96">
        <f t="shared" si="23"/>
        <v>0</v>
      </c>
      <c r="H295" s="43">
        <f t="shared" si="23"/>
        <v>339.21424715505981</v>
      </c>
      <c r="I295" s="1"/>
    </row>
    <row r="296" spans="2:9" x14ac:dyDescent="0.2">
      <c r="B296" s="9" t="str">
        <f>$B$35</f>
        <v>Teacher Education</v>
      </c>
      <c r="C296" s="75">
        <f t="shared" si="23"/>
        <v>341.41379042306392</v>
      </c>
      <c r="D296" s="75">
        <f t="shared" si="23"/>
        <v>381.76518902625759</v>
      </c>
      <c r="E296" s="75">
        <f t="shared" si="23"/>
        <v>718.38525684621504</v>
      </c>
      <c r="F296" s="75">
        <f t="shared" si="23"/>
        <v>2057.9423498198621</v>
      </c>
      <c r="G296" s="96">
        <f t="shared" si="23"/>
        <v>0</v>
      </c>
      <c r="H296" s="43">
        <f t="shared" si="23"/>
        <v>606.3179412355172</v>
      </c>
      <c r="I296" s="1"/>
    </row>
    <row r="297" spans="2:9" x14ac:dyDescent="0.2">
      <c r="B297" s="9" t="str">
        <f>$B$36</f>
        <v>Agriculture</v>
      </c>
      <c r="C297" s="75">
        <f t="shared" si="23"/>
        <v>114.59484764668329</v>
      </c>
      <c r="D297" s="75">
        <f t="shared" si="23"/>
        <v>0</v>
      </c>
      <c r="E297" s="75">
        <f t="shared" si="23"/>
        <v>0</v>
      </c>
      <c r="F297" s="75">
        <f t="shared" si="23"/>
        <v>0</v>
      </c>
      <c r="G297" s="96">
        <f t="shared" si="23"/>
        <v>0</v>
      </c>
      <c r="H297" s="43">
        <f t="shared" si="23"/>
        <v>114.59484764668329</v>
      </c>
      <c r="I297" s="1"/>
    </row>
    <row r="298" spans="2:9" x14ac:dyDescent="0.2">
      <c r="B298" s="9" t="str">
        <f>$B$37</f>
        <v>Engineering</v>
      </c>
      <c r="C298" s="75">
        <f t="shared" si="23"/>
        <v>440.1822337926219</v>
      </c>
      <c r="D298" s="75">
        <f t="shared" si="23"/>
        <v>758.08233116397594</v>
      </c>
      <c r="E298" s="75">
        <f t="shared" si="23"/>
        <v>2178.00628905651</v>
      </c>
      <c r="F298" s="75">
        <f t="shared" si="23"/>
        <v>4929.5545766338855</v>
      </c>
      <c r="G298" s="96">
        <f t="shared" si="23"/>
        <v>0</v>
      </c>
      <c r="H298" s="43">
        <f t="shared" si="23"/>
        <v>1033.0911687220032</v>
      </c>
      <c r="I298" s="1"/>
    </row>
    <row r="299" spans="2:9" x14ac:dyDescent="0.2">
      <c r="B299" s="9" t="str">
        <f>$B$38</f>
        <v>Home Economics</v>
      </c>
      <c r="C299" s="75">
        <f t="shared" si="23"/>
        <v>0</v>
      </c>
      <c r="D299" s="75">
        <f t="shared" si="23"/>
        <v>0</v>
      </c>
      <c r="E299" s="75">
        <f t="shared" si="23"/>
        <v>0</v>
      </c>
      <c r="F299" s="75">
        <f t="shared" si="23"/>
        <v>0</v>
      </c>
      <c r="G299" s="96">
        <f t="shared" si="23"/>
        <v>0</v>
      </c>
      <c r="H299" s="43">
        <f t="shared" si="23"/>
        <v>0</v>
      </c>
      <c r="I299" s="1"/>
    </row>
    <row r="300" spans="2:9" x14ac:dyDescent="0.2">
      <c r="B300" s="9" t="str">
        <f>$B$39</f>
        <v>Law</v>
      </c>
      <c r="C300" s="75">
        <f t="shared" si="23"/>
        <v>0</v>
      </c>
      <c r="D300" s="75">
        <f t="shared" si="23"/>
        <v>0</v>
      </c>
      <c r="E300" s="75">
        <f t="shared" si="23"/>
        <v>0</v>
      </c>
      <c r="F300" s="75">
        <f t="shared" si="23"/>
        <v>0</v>
      </c>
      <c r="G300" s="96">
        <f t="shared" si="23"/>
        <v>0</v>
      </c>
      <c r="H300" s="43">
        <f t="shared" si="23"/>
        <v>0</v>
      </c>
      <c r="I300" s="1"/>
    </row>
    <row r="301" spans="2:9" x14ac:dyDescent="0.2">
      <c r="B301" s="9" t="str">
        <f>$B$40</f>
        <v>Social Service</v>
      </c>
      <c r="C301" s="75">
        <f t="shared" si="23"/>
        <v>278.68326369669876</v>
      </c>
      <c r="D301" s="75">
        <f t="shared" si="23"/>
        <v>368.9996084680518</v>
      </c>
      <c r="E301" s="75">
        <f t="shared" si="23"/>
        <v>697.55079387653745</v>
      </c>
      <c r="F301" s="75">
        <f t="shared" si="23"/>
        <v>0</v>
      </c>
      <c r="G301" s="96">
        <f t="shared" si="23"/>
        <v>0</v>
      </c>
      <c r="H301" s="43">
        <f t="shared" si="23"/>
        <v>528.09349160946715</v>
      </c>
      <c r="I301" s="1"/>
    </row>
    <row r="302" spans="2:9"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9"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9"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9" x14ac:dyDescent="0.2">
      <c r="B305" s="9" t="str">
        <f>$B$44</f>
        <v>Physical Training</v>
      </c>
      <c r="C305" s="75">
        <f t="shared" si="23"/>
        <v>302.09512042324491</v>
      </c>
      <c r="D305" s="75">
        <f t="shared" si="23"/>
        <v>0</v>
      </c>
      <c r="E305" s="75">
        <f t="shared" si="23"/>
        <v>0</v>
      </c>
      <c r="F305" s="75">
        <f t="shared" si="23"/>
        <v>0</v>
      </c>
      <c r="G305" s="96">
        <f t="shared" si="23"/>
        <v>0</v>
      </c>
      <c r="H305" s="43">
        <f t="shared" si="23"/>
        <v>302.09512042324491</v>
      </c>
      <c r="I305" s="1"/>
    </row>
    <row r="306" spans="2:9" x14ac:dyDescent="0.2">
      <c r="B306" s="9" t="str">
        <f>$B$45</f>
        <v>Health Services</v>
      </c>
      <c r="C306" s="75">
        <f t="shared" si="23"/>
        <v>288.04777519724422</v>
      </c>
      <c r="D306" s="75">
        <f t="shared" si="23"/>
        <v>476.29370688815942</v>
      </c>
      <c r="E306" s="75">
        <f t="shared" si="23"/>
        <v>1333.0662707352117</v>
      </c>
      <c r="F306" s="75">
        <f t="shared" si="23"/>
        <v>5385.2346372586426</v>
      </c>
      <c r="G306" s="96">
        <f t="shared" si="23"/>
        <v>1042.1917682769601</v>
      </c>
      <c r="H306" s="43">
        <f t="shared" si="23"/>
        <v>747.16402177639804</v>
      </c>
      <c r="I306" s="1"/>
    </row>
    <row r="307" spans="2:9"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9" x14ac:dyDescent="0.2">
      <c r="B308" s="9" t="str">
        <f>$B$47</f>
        <v>Business Administration</v>
      </c>
      <c r="C308" s="75">
        <f t="shared" si="23"/>
        <v>218.16865777402913</v>
      </c>
      <c r="D308" s="75">
        <f t="shared" si="23"/>
        <v>478.42681929748682</v>
      </c>
      <c r="E308" s="75">
        <f t="shared" si="23"/>
        <v>822.26597072924187</v>
      </c>
      <c r="F308" s="75">
        <f t="shared" si="23"/>
        <v>7612.9954553147818</v>
      </c>
      <c r="G308" s="96">
        <f t="shared" si="23"/>
        <v>0</v>
      </c>
      <c r="H308" s="43">
        <f t="shared" si="23"/>
        <v>517.59666231416338</v>
      </c>
      <c r="I308" s="1"/>
    </row>
    <row r="309" spans="2:9"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9" x14ac:dyDescent="0.2">
      <c r="B310" s="9" t="str">
        <f>$B$49</f>
        <v>Teacher Ed-Practice Teaching</v>
      </c>
      <c r="C310" s="75">
        <f t="shared" si="24"/>
        <v>274.27315301840719</v>
      </c>
      <c r="D310" s="75">
        <f t="shared" si="24"/>
        <v>508.56034098081204</v>
      </c>
      <c r="E310" s="75">
        <f t="shared" si="24"/>
        <v>0</v>
      </c>
      <c r="F310" s="75">
        <f t="shared" si="24"/>
        <v>0</v>
      </c>
      <c r="G310" s="96">
        <f t="shared" si="24"/>
        <v>0</v>
      </c>
      <c r="H310" s="43">
        <f t="shared" si="24"/>
        <v>501.66954133485893</v>
      </c>
      <c r="I310" s="1"/>
    </row>
    <row r="311" spans="2:9" x14ac:dyDescent="0.2">
      <c r="B311" s="9" t="str">
        <f>$B$50</f>
        <v>Technology</v>
      </c>
      <c r="C311" s="75">
        <f t="shared" si="24"/>
        <v>226.03768741484137</v>
      </c>
      <c r="D311" s="75">
        <f t="shared" si="24"/>
        <v>295.15210180774471</v>
      </c>
      <c r="E311" s="75">
        <f t="shared" si="24"/>
        <v>918.76422613627199</v>
      </c>
      <c r="F311" s="75">
        <f t="shared" si="24"/>
        <v>0</v>
      </c>
      <c r="G311" s="96">
        <f t="shared" si="24"/>
        <v>0</v>
      </c>
      <c r="H311" s="43">
        <f t="shared" si="24"/>
        <v>537.50697634698315</v>
      </c>
      <c r="I311" s="1"/>
    </row>
    <row r="312" spans="2:9" x14ac:dyDescent="0.2">
      <c r="B312" s="9" t="str">
        <f>$B$51</f>
        <v>Nursing</v>
      </c>
      <c r="C312" s="75">
        <f t="shared" si="24"/>
        <v>156.10848829546612</v>
      </c>
      <c r="D312" s="75">
        <f t="shared" si="24"/>
        <v>428.56930554005032</v>
      </c>
      <c r="E312" s="75">
        <f t="shared" si="24"/>
        <v>595.94239214713684</v>
      </c>
      <c r="F312" s="75">
        <f t="shared" si="24"/>
        <v>1217.7644989963148</v>
      </c>
      <c r="G312" s="96">
        <f t="shared" si="24"/>
        <v>0</v>
      </c>
      <c r="H312" s="43">
        <f t="shared" si="24"/>
        <v>438.65122876949704</v>
      </c>
      <c r="I312" s="1"/>
    </row>
    <row r="313" spans="2:9" x14ac:dyDescent="0.2">
      <c r="B313" s="39" t="str">
        <f>$B$52</f>
        <v>Totals</v>
      </c>
      <c r="C313" s="42">
        <f t="shared" si="24"/>
        <v>228.04428765616584</v>
      </c>
      <c r="D313" s="42">
        <f t="shared" si="24"/>
        <v>508.88981456343924</v>
      </c>
      <c r="E313" s="42">
        <f t="shared" si="24"/>
        <v>1374.9717973140203</v>
      </c>
      <c r="F313" s="42">
        <f t="shared" si="24"/>
        <v>3972.7527236317351</v>
      </c>
      <c r="G313" s="42">
        <f t="shared" si="24"/>
        <v>1042.1917682769601</v>
      </c>
      <c r="H313" s="42">
        <f t="shared" si="24"/>
        <v>481.55649313047007</v>
      </c>
      <c r="I313" s="54"/>
    </row>
    <row r="315" spans="2:9" x14ac:dyDescent="0.2">
      <c r="B315" s="28" t="s">
        <v>39</v>
      </c>
      <c r="C315" s="11"/>
      <c r="D315" s="11"/>
      <c r="E315" s="11"/>
      <c r="F315" s="11"/>
      <c r="G315" s="11"/>
      <c r="H315" s="17"/>
    </row>
    <row r="316" spans="2:9" ht="55.5" customHeight="1" thickBot="1" x14ac:dyDescent="0.25">
      <c r="B316" s="332" t="s">
        <v>242</v>
      </c>
      <c r="C316" s="332"/>
      <c r="D316" s="332"/>
      <c r="E316" s="332"/>
      <c r="F316" s="332"/>
      <c r="G316" s="332"/>
      <c r="H316" s="332"/>
    </row>
    <row r="317" spans="2:9" ht="15" thickBot="1" x14ac:dyDescent="0.25">
      <c r="B317" s="68" t="s">
        <v>33</v>
      </c>
      <c r="C317" s="69" t="s">
        <v>27</v>
      </c>
      <c r="D317" s="69" t="s">
        <v>28</v>
      </c>
      <c r="E317" s="69" t="s">
        <v>29</v>
      </c>
      <c r="F317" s="69" t="s">
        <v>30</v>
      </c>
      <c r="G317" s="69" t="s">
        <v>31</v>
      </c>
      <c r="H317" s="70" t="s">
        <v>1</v>
      </c>
      <c r="I317" s="1"/>
    </row>
    <row r="318" spans="2:9" x14ac:dyDescent="0.2">
      <c r="B318" s="9" t="str">
        <f>$B$32</f>
        <v>Liberal Arts</v>
      </c>
      <c r="C318" s="59">
        <f t="shared" ref="C318:H318" si="25">IF($C$293=0,"",C293/$C$293)</f>
        <v>1</v>
      </c>
      <c r="D318" s="59">
        <f t="shared" si="25"/>
        <v>2.142807182014884</v>
      </c>
      <c r="E318" s="59">
        <f t="shared" si="25"/>
        <v>9.1548992515929921</v>
      </c>
      <c r="F318" s="59">
        <f t="shared" si="25"/>
        <v>13.265357622052624</v>
      </c>
      <c r="G318" s="59">
        <f t="shared" si="25"/>
        <v>0</v>
      </c>
      <c r="H318" s="59">
        <f t="shared" si="25"/>
        <v>1.6356232449379087</v>
      </c>
      <c r="I318" s="1"/>
    </row>
    <row r="319" spans="2:9" x14ac:dyDescent="0.2">
      <c r="B319" s="9" t="str">
        <f>$B$33</f>
        <v>Science</v>
      </c>
      <c r="C319" s="59">
        <f t="shared" ref="C319:H334" si="26">IF($C$293=0,"",C294/$C$293)</f>
        <v>1.6316757263238346</v>
      </c>
      <c r="D319" s="59">
        <f t="shared" si="26"/>
        <v>4.7438888066575782</v>
      </c>
      <c r="E319" s="59">
        <f t="shared" si="26"/>
        <v>19.602713218481064</v>
      </c>
      <c r="F319" s="59">
        <f t="shared" si="26"/>
        <v>27.086867813486943</v>
      </c>
      <c r="G319" s="59">
        <f t="shared" si="26"/>
        <v>0</v>
      </c>
      <c r="H319" s="59">
        <f t="shared" si="26"/>
        <v>3.5747104587340854</v>
      </c>
      <c r="I319" s="1"/>
    </row>
    <row r="320" spans="2:9" x14ac:dyDescent="0.2">
      <c r="B320" s="9" t="str">
        <f>$B$34</f>
        <v>Fine Arts</v>
      </c>
      <c r="C320" s="59">
        <f t="shared" si="26"/>
        <v>1.4324698160152425</v>
      </c>
      <c r="D320" s="59">
        <f t="shared" si="26"/>
        <v>2.920842370231127</v>
      </c>
      <c r="E320" s="59">
        <f t="shared" si="26"/>
        <v>9.8151470546037363</v>
      </c>
      <c r="F320" s="59">
        <f t="shared" si="26"/>
        <v>0</v>
      </c>
      <c r="G320" s="59">
        <f t="shared" si="26"/>
        <v>0</v>
      </c>
      <c r="H320" s="59">
        <f t="shared" si="26"/>
        <v>1.9207620962209393</v>
      </c>
      <c r="I320" s="1"/>
    </row>
    <row r="321" spans="2:9" x14ac:dyDescent="0.2">
      <c r="B321" s="9" t="str">
        <f>$B$35</f>
        <v>Teacher Education</v>
      </c>
      <c r="C321" s="59">
        <f t="shared" si="26"/>
        <v>1.9332167598254695</v>
      </c>
      <c r="D321" s="59">
        <f t="shared" si="26"/>
        <v>2.1617019653159337</v>
      </c>
      <c r="E321" s="59">
        <f t="shared" si="26"/>
        <v>4.0677748160837286</v>
      </c>
      <c r="F321" s="59">
        <f t="shared" si="26"/>
        <v>11.65286450935816</v>
      </c>
      <c r="G321" s="59">
        <f t="shared" si="26"/>
        <v>0</v>
      </c>
      <c r="H321" s="59">
        <f t="shared" si="26"/>
        <v>3.4332063866749793</v>
      </c>
      <c r="I321" s="1"/>
    </row>
    <row r="322" spans="2:9" x14ac:dyDescent="0.2">
      <c r="B322" s="9" t="str">
        <f>$B$36</f>
        <v>Agriculture</v>
      </c>
      <c r="C322" s="59">
        <f t="shared" si="26"/>
        <v>0.64888029211033493</v>
      </c>
      <c r="D322" s="59">
        <f t="shared" si="26"/>
        <v>0</v>
      </c>
      <c r="E322" s="59">
        <f t="shared" si="26"/>
        <v>0</v>
      </c>
      <c r="F322" s="59">
        <f t="shared" si="26"/>
        <v>0</v>
      </c>
      <c r="G322" s="59">
        <f t="shared" si="26"/>
        <v>0</v>
      </c>
      <c r="H322" s="59">
        <f t="shared" si="26"/>
        <v>0.64888029211033493</v>
      </c>
      <c r="I322" s="1"/>
    </row>
    <row r="323" spans="2:9" x14ac:dyDescent="0.2">
      <c r="B323" s="9" t="str">
        <f>$B$37</f>
        <v>Engineering</v>
      </c>
      <c r="C323" s="59">
        <f t="shared" si="26"/>
        <v>2.4924818376282651</v>
      </c>
      <c r="D323" s="59">
        <f t="shared" si="26"/>
        <v>4.2925549847231856</v>
      </c>
      <c r="E323" s="59">
        <f t="shared" si="26"/>
        <v>12.332712910605618</v>
      </c>
      <c r="F323" s="59">
        <f t="shared" si="26"/>
        <v>27.913042159820122</v>
      </c>
      <c r="G323" s="59">
        <f t="shared" si="26"/>
        <v>0</v>
      </c>
      <c r="H323" s="59">
        <f t="shared" si="26"/>
        <v>5.8497612510796229</v>
      </c>
      <c r="I323" s="1"/>
    </row>
    <row r="324" spans="2:9" x14ac:dyDescent="0.2">
      <c r="B324" s="9" t="str">
        <f>$B$38</f>
        <v>Home Economics</v>
      </c>
      <c r="C324" s="59">
        <f t="shared" si="26"/>
        <v>0</v>
      </c>
      <c r="D324" s="59">
        <f t="shared" si="26"/>
        <v>0</v>
      </c>
      <c r="E324" s="59">
        <f t="shared" si="26"/>
        <v>0</v>
      </c>
      <c r="F324" s="59">
        <f t="shared" si="26"/>
        <v>0</v>
      </c>
      <c r="G324" s="59">
        <f t="shared" si="26"/>
        <v>0</v>
      </c>
      <c r="H324" s="59">
        <f t="shared" si="26"/>
        <v>0</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1.5780122864800477</v>
      </c>
      <c r="D326" s="59">
        <f t="shared" si="26"/>
        <v>2.0894183172141831</v>
      </c>
      <c r="E326" s="59">
        <f t="shared" si="26"/>
        <v>3.9498020389881292</v>
      </c>
      <c r="F326" s="59">
        <f t="shared" si="26"/>
        <v>0</v>
      </c>
      <c r="G326" s="59">
        <f t="shared" si="26"/>
        <v>0</v>
      </c>
      <c r="H326" s="59">
        <f t="shared" si="26"/>
        <v>2.9902693370091988</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1.7105792626010397</v>
      </c>
      <c r="D330" s="59">
        <f t="shared" si="26"/>
        <v>0</v>
      </c>
      <c r="E330" s="59">
        <f t="shared" si="26"/>
        <v>0</v>
      </c>
      <c r="F330" s="59">
        <f t="shared" si="26"/>
        <v>0</v>
      </c>
      <c r="G330" s="59">
        <f t="shared" si="26"/>
        <v>0</v>
      </c>
      <c r="H330" s="59">
        <f t="shared" si="26"/>
        <v>1.7105792626010397</v>
      </c>
      <c r="I330" s="1"/>
    </row>
    <row r="331" spans="2:9" x14ac:dyDescent="0.2">
      <c r="B331" s="9" t="str">
        <f>$B$45</f>
        <v>Health Services</v>
      </c>
      <c r="C331" s="59">
        <f t="shared" si="26"/>
        <v>1.6310377678409489</v>
      </c>
      <c r="D331" s="59">
        <f t="shared" si="26"/>
        <v>2.6969589471315834</v>
      </c>
      <c r="E331" s="59">
        <f t="shared" si="26"/>
        <v>7.5483361505401385</v>
      </c>
      <c r="F331" s="59">
        <f t="shared" si="26"/>
        <v>30.493278679342257</v>
      </c>
      <c r="G331" s="59">
        <f t="shared" si="26"/>
        <v>5.9012923610629127</v>
      </c>
      <c r="H331" s="59">
        <f t="shared" si="26"/>
        <v>4.2307312995379158</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1.2353552126724177</v>
      </c>
      <c r="D333" s="59">
        <f t="shared" si="26"/>
        <v>2.7090374535539321</v>
      </c>
      <c r="E333" s="59">
        <f t="shared" si="26"/>
        <v>4.6559875442586813</v>
      </c>
      <c r="F333" s="59">
        <f t="shared" si="26"/>
        <v>43.107720951905151</v>
      </c>
      <c r="G333" s="59">
        <f t="shared" si="26"/>
        <v>0</v>
      </c>
      <c r="H333" s="59">
        <f t="shared" si="26"/>
        <v>2.9308322349121729</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1.5530405363190658</v>
      </c>
      <c r="D335" s="59">
        <f t="shared" si="27"/>
        <v>2.8796650930484646</v>
      </c>
      <c r="E335" s="59">
        <f t="shared" si="27"/>
        <v>0</v>
      </c>
      <c r="F335" s="59">
        <f t="shared" si="27"/>
        <v>0</v>
      </c>
      <c r="G335" s="59">
        <f t="shared" si="27"/>
        <v>0</v>
      </c>
      <c r="H335" s="59">
        <f t="shared" si="27"/>
        <v>2.8406467237328941</v>
      </c>
      <c r="I335" s="1"/>
    </row>
    <row r="336" spans="2:9" x14ac:dyDescent="0.2">
      <c r="B336" s="9" t="str">
        <f>$B$50</f>
        <v>Technology</v>
      </c>
      <c r="C336" s="59">
        <f t="shared" si="27"/>
        <v>1.2799126980813431</v>
      </c>
      <c r="D336" s="59">
        <f t="shared" si="27"/>
        <v>1.6712652093091884</v>
      </c>
      <c r="E336" s="59">
        <f t="shared" si="27"/>
        <v>5.2023979409085142</v>
      </c>
      <c r="F336" s="59">
        <f t="shared" si="27"/>
        <v>0</v>
      </c>
      <c r="G336" s="59">
        <f t="shared" si="27"/>
        <v>0</v>
      </c>
      <c r="H336" s="59">
        <f t="shared" si="27"/>
        <v>3.0435721237547977</v>
      </c>
      <c r="I336" s="1"/>
    </row>
    <row r="337" spans="2:9" x14ac:dyDescent="0.2">
      <c r="B337" s="9" t="str">
        <f>$B$51</f>
        <v>Nursing</v>
      </c>
      <c r="C337" s="59">
        <f t="shared" si="27"/>
        <v>0.88394656100401614</v>
      </c>
      <c r="D337" s="59">
        <f t="shared" si="27"/>
        <v>2.4267249521178624</v>
      </c>
      <c r="E337" s="59">
        <f t="shared" si="27"/>
        <v>3.3744560199566531</v>
      </c>
      <c r="F337" s="59">
        <f t="shared" si="27"/>
        <v>6.8954529811549925</v>
      </c>
      <c r="G337" s="59">
        <f t="shared" si="27"/>
        <v>0</v>
      </c>
      <c r="H337" s="59">
        <f t="shared" si="27"/>
        <v>2.4838126958035769</v>
      </c>
      <c r="I337" s="1"/>
    </row>
    <row r="338" spans="2:9" x14ac:dyDescent="0.2">
      <c r="B338" s="39" t="str">
        <f>$B$52</f>
        <v>Totals</v>
      </c>
      <c r="C338" s="59">
        <f t="shared" si="27"/>
        <v>1.291274843740402</v>
      </c>
      <c r="D338" s="59">
        <f t="shared" si="27"/>
        <v>2.8815306997395869</v>
      </c>
      <c r="E338" s="59">
        <f t="shared" si="27"/>
        <v>7.7856214289440295</v>
      </c>
      <c r="F338" s="59">
        <f t="shared" si="27"/>
        <v>22.495260482742125</v>
      </c>
      <c r="G338" s="59">
        <f t="shared" si="27"/>
        <v>5.9012923610629127</v>
      </c>
      <c r="H338" s="59">
        <f t="shared" si="27"/>
        <v>2.7267588757003929</v>
      </c>
      <c r="I338" s="54"/>
    </row>
    <row r="340" spans="2:9" x14ac:dyDescent="0.2">
      <c r="B340" s="178" t="s">
        <v>243</v>
      </c>
      <c r="C340" s="11"/>
      <c r="D340" s="11"/>
      <c r="E340" s="11"/>
      <c r="F340" s="11"/>
      <c r="G340" s="11"/>
      <c r="H340" s="17"/>
    </row>
    <row r="341" spans="2:9" ht="55.5" customHeight="1" thickBot="1" x14ac:dyDescent="0.25">
      <c r="B341" s="332" t="s">
        <v>244</v>
      </c>
      <c r="C341" s="332"/>
      <c r="D341" s="332"/>
      <c r="E341" s="332"/>
      <c r="F341" s="332"/>
      <c r="G341" s="332"/>
      <c r="H341" s="332"/>
    </row>
    <row r="342" spans="2:9" ht="15" thickBot="1" x14ac:dyDescent="0.25">
      <c r="B342" s="68" t="s">
        <v>33</v>
      </c>
      <c r="C342" s="69" t="s">
        <v>27</v>
      </c>
      <c r="D342" s="69" t="s">
        <v>28</v>
      </c>
      <c r="E342" s="69" t="s">
        <v>29</v>
      </c>
      <c r="F342" s="69" t="s">
        <v>30</v>
      </c>
      <c r="G342" s="69" t="s">
        <v>31</v>
      </c>
      <c r="H342" s="70" t="s">
        <v>1</v>
      </c>
      <c r="I342" s="1"/>
    </row>
    <row r="343" spans="2:9" x14ac:dyDescent="0.2">
      <c r="B343" s="9" t="str">
        <f>$B$32</f>
        <v>Liberal Arts</v>
      </c>
      <c r="C343" s="42">
        <f t="shared" ref="C343:D358" si="28">C293*30</f>
        <v>5298.1196550440627</v>
      </c>
      <c r="D343" s="42">
        <f t="shared" si="28"/>
        <v>11352.848848002637</v>
      </c>
      <c r="E343" s="42">
        <f>E293*24</f>
        <v>38803.001331850413</v>
      </c>
      <c r="F343" s="42">
        <f>F293*18</f>
        <v>42168.871169151345</v>
      </c>
      <c r="G343" s="42">
        <f>G293*24</f>
        <v>0</v>
      </c>
      <c r="H343" s="42">
        <f>IF((C32/30+D32/30+E32/24+F32/18+G32/24)=0,0,H268/(C32/30+D32/30+E32/24+F32/18+G32/24))</f>
        <v>8566.5615009643079</v>
      </c>
      <c r="I343" s="1"/>
    </row>
    <row r="344" spans="2:9" x14ac:dyDescent="0.2">
      <c r="B344" s="9" t="str">
        <f>$B$33</f>
        <v>Science</v>
      </c>
      <c r="C344" s="43">
        <f t="shared" si="28"/>
        <v>8644.8132362946053</v>
      </c>
      <c r="D344" s="43">
        <f t="shared" si="28"/>
        <v>25133.69052789604</v>
      </c>
      <c r="E344" s="43">
        <f>E294*24</f>
        <v>83086.016156021273</v>
      </c>
      <c r="F344" s="43">
        <f>F294*18</f>
        <v>86105.680053729346</v>
      </c>
      <c r="G344" s="43">
        <f>G294*24</f>
        <v>0</v>
      </c>
      <c r="H344" s="43">
        <f t="shared" ref="H344:H363" si="29">IF((C33/30+D33/30+E33/24+F33/18+G33/24)=0,0,H269/(C33/30+D33/30+E33/24+F33/18+G33/24))</f>
        <v>18517.679835217095</v>
      </c>
      <c r="I344" s="1"/>
    </row>
    <row r="345" spans="2:9" x14ac:dyDescent="0.2">
      <c r="B345" s="9" t="str">
        <f>$B$34</f>
        <v>Fine Arts</v>
      </c>
      <c r="C345" s="43">
        <f t="shared" si="28"/>
        <v>7589.3964874877083</v>
      </c>
      <c r="D345" s="43">
        <f t="shared" si="28"/>
        <v>15474.972371007021</v>
      </c>
      <c r="E345" s="43">
        <f t="shared" ref="E345:E363" si="30">E295*24</f>
        <v>41601.458821715118</v>
      </c>
      <c r="F345" s="43">
        <f t="shared" ref="F345:F363" si="31">F295*18</f>
        <v>0</v>
      </c>
      <c r="G345" s="43">
        <f t="shared" ref="G345:G363" si="32">G295*24</f>
        <v>0</v>
      </c>
      <c r="H345" s="43">
        <f t="shared" si="29"/>
        <v>10152.684000245234</v>
      </c>
      <c r="I345" s="1"/>
    </row>
    <row r="346" spans="2:9" x14ac:dyDescent="0.2">
      <c r="B346" s="9" t="str">
        <f>$B$35</f>
        <v>Teacher Education</v>
      </c>
      <c r="C346" s="43">
        <f t="shared" si="28"/>
        <v>10242.413712691918</v>
      </c>
      <c r="D346" s="43">
        <f t="shared" si="28"/>
        <v>11452.955670787727</v>
      </c>
      <c r="E346" s="43">
        <f t="shared" si="30"/>
        <v>17241.246164309159</v>
      </c>
      <c r="F346" s="43">
        <f t="shared" si="31"/>
        <v>37042.96229675752</v>
      </c>
      <c r="G346" s="43">
        <f t="shared" si="32"/>
        <v>0</v>
      </c>
      <c r="H346" s="43">
        <f t="shared" si="29"/>
        <v>16038.269665980511</v>
      </c>
      <c r="I346" s="1"/>
    </row>
    <row r="347" spans="2:9" x14ac:dyDescent="0.2">
      <c r="B347" s="9" t="str">
        <f>$B$36</f>
        <v>Agriculture</v>
      </c>
      <c r="C347" s="43">
        <f t="shared" si="28"/>
        <v>3437.8454294004987</v>
      </c>
      <c r="D347" s="43">
        <f t="shared" si="28"/>
        <v>0</v>
      </c>
      <c r="E347" s="43">
        <f t="shared" si="30"/>
        <v>0</v>
      </c>
      <c r="F347" s="43">
        <f t="shared" si="31"/>
        <v>0</v>
      </c>
      <c r="G347" s="43">
        <f t="shared" si="32"/>
        <v>0</v>
      </c>
      <c r="H347" s="43">
        <f t="shared" si="29"/>
        <v>3437.8454294004987</v>
      </c>
      <c r="I347" s="1"/>
    </row>
    <row r="348" spans="2:9" x14ac:dyDescent="0.2">
      <c r="B348" s="9" t="str">
        <f>$B$37</f>
        <v>Engineering</v>
      </c>
      <c r="C348" s="43">
        <f t="shared" si="28"/>
        <v>13205.467013778656</v>
      </c>
      <c r="D348" s="43">
        <f t="shared" si="28"/>
        <v>22742.469934919278</v>
      </c>
      <c r="E348" s="43">
        <f t="shared" si="30"/>
        <v>52272.150937356244</v>
      </c>
      <c r="F348" s="43">
        <f t="shared" si="31"/>
        <v>88731.982379409936</v>
      </c>
      <c r="G348" s="43">
        <f t="shared" si="32"/>
        <v>0</v>
      </c>
      <c r="H348" s="43">
        <f t="shared" si="29"/>
        <v>29062.026163454386</v>
      </c>
      <c r="I348" s="1"/>
    </row>
    <row r="349" spans="2:9" x14ac:dyDescent="0.2">
      <c r="B349" s="9" t="str">
        <f>$B$38</f>
        <v>Home Economics</v>
      </c>
      <c r="C349" s="43">
        <f t="shared" si="28"/>
        <v>0</v>
      </c>
      <c r="D349" s="43">
        <f t="shared" si="28"/>
        <v>0</v>
      </c>
      <c r="E349" s="43">
        <f t="shared" si="30"/>
        <v>0</v>
      </c>
      <c r="F349" s="43">
        <f t="shared" si="31"/>
        <v>0</v>
      </c>
      <c r="G349" s="43">
        <f t="shared" si="32"/>
        <v>0</v>
      </c>
      <c r="H349" s="43">
        <f t="shared" si="29"/>
        <v>0</v>
      </c>
      <c r="I349" s="1"/>
    </row>
    <row r="350" spans="2:9" x14ac:dyDescent="0.2">
      <c r="B350" s="9" t="str">
        <f>$B$39</f>
        <v>Law</v>
      </c>
      <c r="C350" s="43">
        <f t="shared" si="28"/>
        <v>0</v>
      </c>
      <c r="D350" s="43">
        <f t="shared" si="28"/>
        <v>0</v>
      </c>
      <c r="E350" s="43">
        <f t="shared" si="30"/>
        <v>0</v>
      </c>
      <c r="F350" s="43">
        <f t="shared" si="31"/>
        <v>0</v>
      </c>
      <c r="G350" s="43">
        <f t="shared" si="32"/>
        <v>0</v>
      </c>
      <c r="H350" s="43">
        <f t="shared" si="29"/>
        <v>0</v>
      </c>
      <c r="I350" s="1"/>
    </row>
    <row r="351" spans="2:9" x14ac:dyDescent="0.2">
      <c r="B351" s="9" t="str">
        <f>$B$40</f>
        <v>Social Service</v>
      </c>
      <c r="C351" s="43">
        <f t="shared" si="28"/>
        <v>8360.4979109009619</v>
      </c>
      <c r="D351" s="43">
        <f t="shared" si="28"/>
        <v>11069.988254041555</v>
      </c>
      <c r="E351" s="43">
        <f t="shared" si="30"/>
        <v>16741.219053036897</v>
      </c>
      <c r="F351" s="43">
        <f t="shared" si="31"/>
        <v>0</v>
      </c>
      <c r="G351" s="43">
        <f t="shared" si="32"/>
        <v>0</v>
      </c>
      <c r="H351" s="43">
        <f t="shared" si="29"/>
        <v>14038.775455113864</v>
      </c>
      <c r="I351" s="1"/>
    </row>
    <row r="352" spans="2:9"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9062.8536126973468</v>
      </c>
      <c r="D355" s="43">
        <f t="shared" si="28"/>
        <v>0</v>
      </c>
      <c r="E355" s="43">
        <f t="shared" si="30"/>
        <v>0</v>
      </c>
      <c r="F355" s="43">
        <f t="shared" si="31"/>
        <v>0</v>
      </c>
      <c r="G355" s="43">
        <f t="shared" si="32"/>
        <v>0</v>
      </c>
      <c r="H355" s="43">
        <f t="shared" si="29"/>
        <v>9062.8536126973468</v>
      </c>
      <c r="I355" s="1"/>
    </row>
    <row r="356" spans="2:9" x14ac:dyDescent="0.2">
      <c r="B356" s="9" t="str">
        <f>$B$45</f>
        <v>Health Services</v>
      </c>
      <c r="C356" s="43">
        <f t="shared" si="28"/>
        <v>8641.4332559173272</v>
      </c>
      <c r="D356" s="43">
        <f t="shared" si="28"/>
        <v>14288.811206644783</v>
      </c>
      <c r="E356" s="43">
        <f t="shared" si="30"/>
        <v>31993.59049764508</v>
      </c>
      <c r="F356" s="43">
        <f t="shared" si="31"/>
        <v>96934.223470655561</v>
      </c>
      <c r="G356" s="43">
        <f t="shared" si="32"/>
        <v>25012.602438647045</v>
      </c>
      <c r="H356" s="43">
        <f t="shared" si="29"/>
        <v>20593.140255414219</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6545.0597332208736</v>
      </c>
      <c r="D358" s="43">
        <f t="shared" si="28"/>
        <v>14352.804578924604</v>
      </c>
      <c r="E358" s="43">
        <f t="shared" si="30"/>
        <v>19734.383297501805</v>
      </c>
      <c r="F358" s="43">
        <f t="shared" si="31"/>
        <v>137033.91819566608</v>
      </c>
      <c r="G358" s="43">
        <f t="shared" si="32"/>
        <v>0</v>
      </c>
      <c r="H358" s="43">
        <f t="shared" si="29"/>
        <v>15016.638664552007</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8228.1945905522152</v>
      </c>
      <c r="D360" s="43">
        <f t="shared" si="33"/>
        <v>15256.810229424362</v>
      </c>
      <c r="E360" s="43">
        <f t="shared" si="30"/>
        <v>0</v>
      </c>
      <c r="F360" s="43">
        <f t="shared" si="31"/>
        <v>0</v>
      </c>
      <c r="G360" s="43">
        <f t="shared" si="32"/>
        <v>0</v>
      </c>
      <c r="H360" s="43">
        <f t="shared" si="29"/>
        <v>15050.086240045766</v>
      </c>
      <c r="I360" s="1"/>
    </row>
    <row r="361" spans="2:9" x14ac:dyDescent="0.2">
      <c r="B361" s="9" t="str">
        <f>$B$50</f>
        <v>Technology</v>
      </c>
      <c r="C361" s="43">
        <f t="shared" si="33"/>
        <v>6781.130622445241</v>
      </c>
      <c r="D361" s="43">
        <f t="shared" si="33"/>
        <v>8854.5630542323415</v>
      </c>
      <c r="E361" s="43">
        <f t="shared" si="30"/>
        <v>22050.341427270527</v>
      </c>
      <c r="F361" s="43">
        <f t="shared" si="31"/>
        <v>0</v>
      </c>
      <c r="G361" s="43">
        <f t="shared" si="32"/>
        <v>0</v>
      </c>
      <c r="H361" s="43">
        <f t="shared" si="29"/>
        <v>14685.982960300085</v>
      </c>
      <c r="I361" s="1"/>
    </row>
    <row r="362" spans="2:9" x14ac:dyDescent="0.2">
      <c r="B362" s="9" t="str">
        <f>$B$51</f>
        <v>Nursing</v>
      </c>
      <c r="C362" s="43">
        <f t="shared" si="33"/>
        <v>4683.2546488639837</v>
      </c>
      <c r="D362" s="43">
        <f t="shared" si="33"/>
        <v>12857.079166201509</v>
      </c>
      <c r="E362" s="43">
        <f t="shared" si="30"/>
        <v>14302.617411531284</v>
      </c>
      <c r="F362" s="43">
        <f t="shared" si="31"/>
        <v>21919.760981933669</v>
      </c>
      <c r="G362" s="43">
        <f t="shared" si="32"/>
        <v>0</v>
      </c>
      <c r="H362" s="43">
        <f t="shared" si="29"/>
        <v>12253.360145759387</v>
      </c>
      <c r="I362" s="1"/>
    </row>
    <row r="363" spans="2:9" x14ac:dyDescent="0.2">
      <c r="B363" s="39" t="str">
        <f>$B$52</f>
        <v>Totals</v>
      </c>
      <c r="C363" s="42">
        <f t="shared" si="33"/>
        <v>6841.3286296849747</v>
      </c>
      <c r="D363" s="42">
        <f t="shared" si="33"/>
        <v>15266.694436903177</v>
      </c>
      <c r="E363" s="42">
        <f t="shared" si="30"/>
        <v>32999.323135536484</v>
      </c>
      <c r="F363" s="42">
        <f t="shared" si="31"/>
        <v>71509.549025371234</v>
      </c>
      <c r="G363" s="42">
        <f t="shared" si="32"/>
        <v>25012.602438647045</v>
      </c>
      <c r="H363" s="42">
        <f t="shared" si="29"/>
        <v>14003.794664101963</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C000"/>
    <pageSetUpPr fitToPage="1"/>
  </sheetPr>
  <dimension ref="B1:O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881</v>
      </c>
      <c r="C3" s="6"/>
      <c r="D3" s="6"/>
      <c r="E3" s="6"/>
      <c r="F3" s="6"/>
      <c r="G3" s="6"/>
      <c r="H3" s="6"/>
    </row>
    <row r="4" spans="2:8" x14ac:dyDescent="0.2">
      <c r="B4" s="90" t="s">
        <v>141</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Data!G6</f>
        <v>128434756</v>
      </c>
      <c r="G13" s="33"/>
      <c r="H13" s="60">
        <f>F13</f>
        <v>128434756</v>
      </c>
    </row>
    <row r="14" spans="2:8" x14ac:dyDescent="0.2">
      <c r="B14" s="338" t="s">
        <v>15</v>
      </c>
      <c r="C14" s="338"/>
      <c r="D14" s="338"/>
      <c r="E14" s="338"/>
      <c r="F14" s="82">
        <f>Data!H6</f>
        <v>14362445</v>
      </c>
      <c r="G14" s="33"/>
      <c r="H14" s="30">
        <f>F14</f>
        <v>14362445</v>
      </c>
    </row>
    <row r="15" spans="2:8" x14ac:dyDescent="0.2">
      <c r="B15" s="338" t="s">
        <v>16</v>
      </c>
      <c r="C15" s="338"/>
      <c r="D15" s="338"/>
      <c r="E15" s="338"/>
      <c r="F15" s="82">
        <f>Data!I6</f>
        <v>35738128</v>
      </c>
      <c r="G15" s="33"/>
      <c r="H15" s="30">
        <f>F15</f>
        <v>35738128</v>
      </c>
    </row>
    <row r="16" spans="2:8" x14ac:dyDescent="0.2">
      <c r="B16" s="338" t="s">
        <v>20</v>
      </c>
      <c r="C16" s="338"/>
      <c r="D16" s="338"/>
      <c r="E16" s="338"/>
      <c r="F16" s="82">
        <f>Data!J6</f>
        <v>27284469</v>
      </c>
      <c r="G16" s="33"/>
      <c r="H16" s="30">
        <f>F16-G16</f>
        <v>27284469</v>
      </c>
    </row>
    <row r="17" spans="2:15" x14ac:dyDescent="0.2">
      <c r="B17" s="338" t="s">
        <v>17</v>
      </c>
      <c r="C17" s="338"/>
      <c r="D17" s="338"/>
      <c r="E17" s="338"/>
      <c r="F17" s="82">
        <f>Data!K6</f>
        <v>39091278</v>
      </c>
      <c r="G17" s="33"/>
      <c r="H17" s="30">
        <f>F17</f>
        <v>39091278</v>
      </c>
    </row>
    <row r="18" spans="2:15" x14ac:dyDescent="0.2">
      <c r="B18" s="338" t="s">
        <v>1</v>
      </c>
      <c r="C18" s="338"/>
      <c r="D18" s="338"/>
      <c r="E18" s="338"/>
      <c r="F18" s="83">
        <f>SUM(F13:F17)</f>
        <v>244911076</v>
      </c>
      <c r="G18" s="34"/>
      <c r="H18" s="29">
        <f>SUM(H13:H17)</f>
        <v>244911076</v>
      </c>
    </row>
    <row r="19" spans="2:15" ht="13.5" customHeight="1" x14ac:dyDescent="0.2">
      <c r="B19" s="27"/>
      <c r="D19" s="27"/>
      <c r="E19" s="27"/>
      <c r="F19" s="27"/>
      <c r="G19" s="27"/>
      <c r="H19" s="5"/>
    </row>
    <row r="20" spans="2:15" ht="13.5" customHeight="1" x14ac:dyDescent="0.2">
      <c r="B20" s="27"/>
      <c r="D20" s="339" t="s">
        <v>24</v>
      </c>
      <c r="E20" s="339"/>
      <c r="F20" s="339"/>
      <c r="G20" s="35" t="s">
        <v>25</v>
      </c>
      <c r="H20" s="35" t="s">
        <v>26</v>
      </c>
    </row>
    <row r="21" spans="2:15" ht="28.5" x14ac:dyDescent="0.2">
      <c r="B21" s="344" t="s">
        <v>23</v>
      </c>
      <c r="C21" s="345"/>
      <c r="D21" s="343" t="str">
        <f>Data!L6</f>
        <v>Melissa Ramirez</v>
      </c>
      <c r="E21" s="343"/>
      <c r="F21" s="343"/>
      <c r="G21" s="94" t="str">
        <f>Data!M6</f>
        <v>956-665-7906</v>
      </c>
      <c r="H21" s="84" t="str">
        <f>Data!N6</f>
        <v>melissa.ramirez@utrgv.edu</v>
      </c>
    </row>
    <row r="22" spans="2:15" ht="13.5" customHeight="1" x14ac:dyDescent="0.2">
      <c r="B22" s="27"/>
      <c r="C22" s="27"/>
      <c r="D22" s="27"/>
      <c r="E22" s="27"/>
      <c r="F22" s="27"/>
      <c r="G22" s="27"/>
      <c r="H22" s="5"/>
    </row>
    <row r="23" spans="2:15" ht="13.5" customHeight="1" thickBot="1" x14ac:dyDescent="0.25">
      <c r="B23" s="3" t="s">
        <v>68</v>
      </c>
      <c r="C23" s="27"/>
      <c r="D23" s="27"/>
      <c r="E23" s="27"/>
      <c r="F23" s="27"/>
      <c r="G23" s="27"/>
      <c r="H23" s="5"/>
    </row>
    <row r="24" spans="2:15" s="37" customFormat="1" x14ac:dyDescent="0.2">
      <c r="B24" s="62"/>
      <c r="C24" s="65" t="s">
        <v>27</v>
      </c>
      <c r="D24" s="66" t="s">
        <v>28</v>
      </c>
      <c r="E24" s="66" t="s">
        <v>29</v>
      </c>
      <c r="F24" s="66" t="s">
        <v>30</v>
      </c>
      <c r="G24" s="66" t="s">
        <v>31</v>
      </c>
      <c r="H24" s="67" t="s">
        <v>32</v>
      </c>
    </row>
    <row r="25" spans="2:15" s="37" customFormat="1" ht="15" thickBot="1" x14ac:dyDescent="0.25">
      <c r="B25" s="61" t="s">
        <v>687</v>
      </c>
      <c r="C25" s="85">
        <f>Data!O6</f>
        <v>9900</v>
      </c>
      <c r="D25" s="86">
        <f>Data!P6</f>
        <v>14533</v>
      </c>
      <c r="E25" s="86">
        <f>Data!Q6</f>
        <v>2832</v>
      </c>
      <c r="F25" s="86">
        <f>Data!R6</f>
        <v>239</v>
      </c>
      <c r="G25" s="86">
        <f>Data!S6</f>
        <v>0</v>
      </c>
      <c r="H25" s="74">
        <f>SUM(C25:G25)</f>
        <v>27504</v>
      </c>
    </row>
    <row r="26" spans="2:15" x14ac:dyDescent="0.2">
      <c r="C26" s="2"/>
      <c r="D26" s="2"/>
      <c r="E26" s="2"/>
      <c r="F26" s="2"/>
      <c r="G26" s="2"/>
      <c r="H26" s="2"/>
      <c r="I26" s="2"/>
    </row>
    <row r="27" spans="2:15" ht="13.5" customHeight="1" x14ac:dyDescent="0.2">
      <c r="B27" s="27"/>
      <c r="D27" s="339" t="s">
        <v>24</v>
      </c>
      <c r="E27" s="339"/>
      <c r="F27" s="339"/>
      <c r="G27" s="35" t="s">
        <v>25</v>
      </c>
      <c r="H27" s="35" t="s">
        <v>26</v>
      </c>
    </row>
    <row r="28" spans="2:15" ht="28.5" x14ac:dyDescent="0.2">
      <c r="B28" s="344" t="s">
        <v>40</v>
      </c>
      <c r="C28" s="345"/>
      <c r="D28" s="343" t="str">
        <f>Data!T6</f>
        <v>Paredes, Marcelo</v>
      </c>
      <c r="E28" s="343"/>
      <c r="F28" s="343"/>
      <c r="G28" s="94" t="str">
        <f>Data!U6</f>
        <v>(956) 665-2383</v>
      </c>
      <c r="H28" s="84" t="str">
        <f>Data!V6</f>
        <v>marcelo.paredes@utrgv.edu</v>
      </c>
    </row>
    <row r="29" spans="2:15" ht="13.5" customHeight="1" x14ac:dyDescent="0.2">
      <c r="B29" s="27"/>
      <c r="C29" s="27"/>
      <c r="D29" s="27"/>
      <c r="E29" s="27"/>
      <c r="F29" s="27"/>
      <c r="G29" s="27"/>
      <c r="H29" s="5"/>
    </row>
    <row r="30" spans="2:15" ht="15" thickBot="1" x14ac:dyDescent="0.25">
      <c r="B30" s="3" t="s">
        <v>10</v>
      </c>
      <c r="C30" s="1"/>
      <c r="D30" s="1"/>
      <c r="E30" s="1"/>
      <c r="F30" s="1"/>
      <c r="G30" s="1"/>
      <c r="H30" s="1"/>
      <c r="I30" s="1"/>
    </row>
    <row r="31" spans="2:15" ht="15" thickBot="1" x14ac:dyDescent="0.25">
      <c r="B31" s="68" t="s">
        <v>33</v>
      </c>
      <c r="C31" s="69" t="s">
        <v>27</v>
      </c>
      <c r="D31" s="69" t="s">
        <v>28</v>
      </c>
      <c r="E31" s="69" t="s">
        <v>29</v>
      </c>
      <c r="F31" s="69" t="s">
        <v>30</v>
      </c>
      <c r="G31" s="69" t="s">
        <v>31</v>
      </c>
      <c r="H31" s="70" t="s">
        <v>32</v>
      </c>
      <c r="I31" s="1"/>
    </row>
    <row r="32" spans="2:15" x14ac:dyDescent="0.2">
      <c r="B32" s="9" t="s">
        <v>46</v>
      </c>
      <c r="C32" s="87">
        <f>Data!W6</f>
        <v>199148</v>
      </c>
      <c r="D32" s="87">
        <f>Data!AQ6</f>
        <v>90427</v>
      </c>
      <c r="E32" s="87">
        <f>Data!BK6</f>
        <v>14904</v>
      </c>
      <c r="F32" s="87">
        <f>Data!CE6</f>
        <v>162</v>
      </c>
      <c r="G32" s="87">
        <f>Data!CY6</f>
        <v>0</v>
      </c>
      <c r="H32" s="22">
        <f>SUM(C32:G32)</f>
        <v>304641</v>
      </c>
      <c r="I32" s="1"/>
      <c r="O32" s="18"/>
    </row>
    <row r="33" spans="2:15" x14ac:dyDescent="0.2">
      <c r="B33" s="7" t="s">
        <v>47</v>
      </c>
      <c r="C33" s="87">
        <f>Data!X6</f>
        <v>78690</v>
      </c>
      <c r="D33" s="87">
        <f>Data!AR6</f>
        <v>33582</v>
      </c>
      <c r="E33" s="87">
        <f>Data!BL6</f>
        <v>5894</v>
      </c>
      <c r="F33" s="87">
        <f>Data!CF6</f>
        <v>153</v>
      </c>
      <c r="G33" s="87">
        <f>Data!CZ6</f>
        <v>0</v>
      </c>
      <c r="H33" s="22">
        <f t="shared" ref="H33:H52" si="0">SUM(C33:G33)</f>
        <v>118319</v>
      </c>
      <c r="I33" s="1"/>
      <c r="O33" s="18"/>
    </row>
    <row r="34" spans="2:15" x14ac:dyDescent="0.2">
      <c r="B34" s="7" t="s">
        <v>48</v>
      </c>
      <c r="C34" s="87">
        <f>Data!Y6</f>
        <v>28206</v>
      </c>
      <c r="D34" s="87">
        <f>Data!AS6</f>
        <v>11180</v>
      </c>
      <c r="E34" s="87">
        <f>Data!BM6</f>
        <v>787</v>
      </c>
      <c r="F34" s="87">
        <f>Data!CG6</f>
        <v>0</v>
      </c>
      <c r="G34" s="87">
        <f>Data!DA6</f>
        <v>0</v>
      </c>
      <c r="H34" s="22">
        <f t="shared" si="0"/>
        <v>40173</v>
      </c>
      <c r="I34" s="1"/>
      <c r="O34" s="18"/>
    </row>
    <row r="35" spans="2:15" x14ac:dyDescent="0.2">
      <c r="B35" s="7" t="s">
        <v>49</v>
      </c>
      <c r="C35" s="87">
        <f>Data!Z6</f>
        <v>5610</v>
      </c>
      <c r="D35" s="87">
        <f>Data!AT6</f>
        <v>20470</v>
      </c>
      <c r="E35" s="87">
        <f>Data!BN6</f>
        <v>8292</v>
      </c>
      <c r="F35" s="87">
        <f>Data!CH6</f>
        <v>1723</v>
      </c>
      <c r="G35" s="87">
        <f>Data!DB6</f>
        <v>0</v>
      </c>
      <c r="H35" s="22">
        <f t="shared" si="0"/>
        <v>36095</v>
      </c>
      <c r="I35" s="1"/>
      <c r="O35" s="18"/>
    </row>
    <row r="36" spans="2:15" x14ac:dyDescent="0.2">
      <c r="B36" s="7" t="s">
        <v>50</v>
      </c>
      <c r="C36" s="87">
        <f>Data!AA6</f>
        <v>0</v>
      </c>
      <c r="D36" s="87">
        <f>Data!AU6</f>
        <v>0</v>
      </c>
      <c r="E36" s="87">
        <f>Data!BO6</f>
        <v>15</v>
      </c>
      <c r="F36" s="87">
        <f>Data!CI6</f>
        <v>0</v>
      </c>
      <c r="G36" s="87">
        <f>Data!DC6</f>
        <v>0</v>
      </c>
      <c r="H36" s="22">
        <f t="shared" si="0"/>
        <v>15</v>
      </c>
      <c r="I36" s="1"/>
      <c r="O36" s="18"/>
    </row>
    <row r="37" spans="2:15" x14ac:dyDescent="0.2">
      <c r="B37" s="7" t="s">
        <v>51</v>
      </c>
      <c r="C37" s="87">
        <f>Data!AB6</f>
        <v>14907</v>
      </c>
      <c r="D37" s="87">
        <f>Data!AV6</f>
        <v>19910</v>
      </c>
      <c r="E37" s="87">
        <f>Data!BP6</f>
        <v>2644</v>
      </c>
      <c r="F37" s="87">
        <f>Data!CJ6</f>
        <v>0</v>
      </c>
      <c r="G37" s="87">
        <f>Data!DD6</f>
        <v>0</v>
      </c>
      <c r="H37" s="22">
        <f t="shared" si="0"/>
        <v>37461</v>
      </c>
      <c r="I37" s="1"/>
      <c r="O37" s="18"/>
    </row>
    <row r="38" spans="2:15" x14ac:dyDescent="0.2">
      <c r="B38" s="7" t="s">
        <v>52</v>
      </c>
      <c r="C38" s="87">
        <f>Data!AC6</f>
        <v>81</v>
      </c>
      <c r="D38" s="87">
        <f>Data!AW6</f>
        <v>378</v>
      </c>
      <c r="E38" s="87">
        <f>Data!BQ6</f>
        <v>0</v>
      </c>
      <c r="F38" s="87">
        <f>Data!CK6</f>
        <v>0</v>
      </c>
      <c r="G38" s="87">
        <f>Data!DE6</f>
        <v>0</v>
      </c>
      <c r="H38" s="22">
        <f t="shared" si="0"/>
        <v>459</v>
      </c>
      <c r="I38" s="1"/>
      <c r="O38" s="18"/>
    </row>
    <row r="39" spans="2:15" x14ac:dyDescent="0.2">
      <c r="B39" s="7" t="s">
        <v>53</v>
      </c>
      <c r="C39" s="87">
        <f>Data!AD6</f>
        <v>0</v>
      </c>
      <c r="D39" s="87">
        <f>Data!AX6</f>
        <v>0</v>
      </c>
      <c r="E39" s="87">
        <f>Data!BR6</f>
        <v>0</v>
      </c>
      <c r="F39" s="87">
        <f>Data!CL6</f>
        <v>0</v>
      </c>
      <c r="G39" s="87">
        <f>Data!DF6</f>
        <v>0</v>
      </c>
      <c r="H39" s="22">
        <f t="shared" si="0"/>
        <v>0</v>
      </c>
      <c r="I39" s="1"/>
      <c r="O39" s="18"/>
    </row>
    <row r="40" spans="2:15" x14ac:dyDescent="0.2">
      <c r="B40" s="7" t="s">
        <v>54</v>
      </c>
      <c r="C40" s="87">
        <f>Data!AE6</f>
        <v>1206</v>
      </c>
      <c r="D40" s="87">
        <f>Data!AY6</f>
        <v>4107</v>
      </c>
      <c r="E40" s="87">
        <f>Data!BS6</f>
        <v>2649</v>
      </c>
      <c r="F40" s="87">
        <f>Data!CM6</f>
        <v>0</v>
      </c>
      <c r="G40" s="87">
        <f>Data!DG6</f>
        <v>0</v>
      </c>
      <c r="H40" s="22">
        <f t="shared" si="0"/>
        <v>7962</v>
      </c>
      <c r="I40" s="1"/>
      <c r="O40" s="18"/>
    </row>
    <row r="41" spans="2:15" x14ac:dyDescent="0.2">
      <c r="B41" s="7" t="s">
        <v>55</v>
      </c>
      <c r="C41" s="87">
        <f>Data!AF6</f>
        <v>9</v>
      </c>
      <c r="D41" s="87">
        <f>Data!AZ6</f>
        <v>42</v>
      </c>
      <c r="E41" s="87">
        <f>Data!BT6</f>
        <v>0</v>
      </c>
      <c r="F41" s="87">
        <f>Data!CN6</f>
        <v>0</v>
      </c>
      <c r="G41" s="87">
        <f>Data!DH6</f>
        <v>0</v>
      </c>
      <c r="H41" s="22">
        <f t="shared" si="0"/>
        <v>51</v>
      </c>
      <c r="I41" s="1"/>
      <c r="O41" s="18"/>
    </row>
    <row r="42" spans="2:15" x14ac:dyDescent="0.2">
      <c r="B42" s="7" t="s">
        <v>56</v>
      </c>
      <c r="C42" s="87">
        <f>Data!AG6</f>
        <v>0</v>
      </c>
      <c r="D42" s="87">
        <f>Data!BA6</f>
        <v>0</v>
      </c>
      <c r="E42" s="87">
        <f>Data!BU6</f>
        <v>0</v>
      </c>
      <c r="F42" s="87">
        <f>Data!CO6</f>
        <v>0</v>
      </c>
      <c r="G42" s="87">
        <f>Data!DI6</f>
        <v>0</v>
      </c>
      <c r="H42" s="22">
        <f t="shared" si="0"/>
        <v>0</v>
      </c>
      <c r="I42" s="1"/>
      <c r="O42" s="18"/>
    </row>
    <row r="43" spans="2:15" x14ac:dyDescent="0.2">
      <c r="B43" s="7" t="s">
        <v>57</v>
      </c>
      <c r="C43" s="87">
        <f>Data!AH6</f>
        <v>0</v>
      </c>
      <c r="D43" s="87">
        <f>Data!BB6</f>
        <v>0</v>
      </c>
      <c r="E43" s="87">
        <f>Data!BV6</f>
        <v>0</v>
      </c>
      <c r="F43" s="87">
        <f>Data!CP6</f>
        <v>0</v>
      </c>
      <c r="G43" s="87">
        <f>Data!DJ6</f>
        <v>0</v>
      </c>
      <c r="H43" s="22">
        <f t="shared" si="0"/>
        <v>0</v>
      </c>
      <c r="I43" s="1"/>
      <c r="O43" s="18"/>
    </row>
    <row r="44" spans="2:15" x14ac:dyDescent="0.2">
      <c r="B44" s="7" t="s">
        <v>58</v>
      </c>
      <c r="C44" s="87">
        <f>Data!AI6</f>
        <v>2770</v>
      </c>
      <c r="D44" s="87">
        <f>Data!BC6</f>
        <v>0</v>
      </c>
      <c r="E44" s="87">
        <f>Data!BW6</f>
        <v>0</v>
      </c>
      <c r="F44" s="87">
        <f>Data!CQ6</f>
        <v>0</v>
      </c>
      <c r="G44" s="87">
        <f>Data!DK6</f>
        <v>0</v>
      </c>
      <c r="H44" s="22">
        <f t="shared" si="0"/>
        <v>2770</v>
      </c>
      <c r="I44" s="1"/>
      <c r="O44" s="18"/>
    </row>
    <row r="45" spans="2:15" x14ac:dyDescent="0.2">
      <c r="B45" s="7" t="s">
        <v>59</v>
      </c>
      <c r="C45" s="87">
        <f>Data!AJ6</f>
        <v>17888</v>
      </c>
      <c r="D45" s="87">
        <f>Data!BD6</f>
        <v>26874</v>
      </c>
      <c r="E45" s="87">
        <f>Data!BX6</f>
        <v>10915</v>
      </c>
      <c r="F45" s="87">
        <f>Data!CR6</f>
        <v>378</v>
      </c>
      <c r="G45" s="87">
        <f>Data!DL6</f>
        <v>0</v>
      </c>
      <c r="H45" s="22">
        <f t="shared" si="0"/>
        <v>56055</v>
      </c>
      <c r="I45" s="1"/>
      <c r="O45" s="18"/>
    </row>
    <row r="46" spans="2:15" x14ac:dyDescent="0.2">
      <c r="B46" s="7" t="s">
        <v>60</v>
      </c>
      <c r="C46" s="87">
        <f>Data!AK6</f>
        <v>0</v>
      </c>
      <c r="D46" s="87">
        <f>Data!BE6</f>
        <v>0</v>
      </c>
      <c r="E46" s="87">
        <f>Data!BY6</f>
        <v>0</v>
      </c>
      <c r="F46" s="87">
        <f>Data!CS6</f>
        <v>0</v>
      </c>
      <c r="G46" s="87">
        <f>Data!DM6</f>
        <v>0</v>
      </c>
      <c r="H46" s="22">
        <f t="shared" si="0"/>
        <v>0</v>
      </c>
      <c r="I46" s="1"/>
      <c r="O46" s="18"/>
    </row>
    <row r="47" spans="2:15" x14ac:dyDescent="0.2">
      <c r="B47" s="7" t="s">
        <v>61</v>
      </c>
      <c r="C47" s="87">
        <f>Data!AL6</f>
        <v>12144</v>
      </c>
      <c r="D47" s="87">
        <f>Data!BF6</f>
        <v>40992</v>
      </c>
      <c r="E47" s="87">
        <f>Data!BZ6</f>
        <v>6084</v>
      </c>
      <c r="F47" s="87">
        <f>Data!CT6</f>
        <v>768</v>
      </c>
      <c r="G47" s="87">
        <f>Data!DN6</f>
        <v>0</v>
      </c>
      <c r="H47" s="22">
        <f t="shared" si="0"/>
        <v>59988</v>
      </c>
      <c r="I47" s="1"/>
      <c r="O47" s="18"/>
    </row>
    <row r="48" spans="2:15" x14ac:dyDescent="0.2">
      <c r="B48" s="7" t="s">
        <v>62</v>
      </c>
      <c r="C48" s="87">
        <f>Data!AM6</f>
        <v>0</v>
      </c>
      <c r="D48" s="87">
        <f>Data!BG6</f>
        <v>0</v>
      </c>
      <c r="E48" s="87">
        <f>Data!CA6</f>
        <v>0</v>
      </c>
      <c r="F48" s="87">
        <f>Data!CU6</f>
        <v>0</v>
      </c>
      <c r="G48" s="87">
        <f>Data!DO6</f>
        <v>0</v>
      </c>
      <c r="H48" s="22">
        <f t="shared" si="0"/>
        <v>0</v>
      </c>
      <c r="I48" s="1"/>
      <c r="O48" s="18"/>
    </row>
    <row r="49" spans="2:15" x14ac:dyDescent="0.2">
      <c r="B49" s="7" t="s">
        <v>63</v>
      </c>
      <c r="C49" s="87">
        <f>Data!AN6</f>
        <v>4</v>
      </c>
      <c r="D49" s="87">
        <f>Data!BH6</f>
        <v>1990</v>
      </c>
      <c r="E49" s="87">
        <f>Data!CB6</f>
        <v>0</v>
      </c>
      <c r="F49" s="87">
        <f>Data!CV6</f>
        <v>0</v>
      </c>
      <c r="G49" s="87">
        <f>Data!DP6</f>
        <v>0</v>
      </c>
      <c r="H49" s="22">
        <f t="shared" si="0"/>
        <v>1994</v>
      </c>
      <c r="I49" s="1"/>
      <c r="O49" s="18"/>
    </row>
    <row r="50" spans="2:15" x14ac:dyDescent="0.2">
      <c r="B50" s="7" t="s">
        <v>64</v>
      </c>
      <c r="C50" s="87">
        <f>Data!AO6</f>
        <v>2856</v>
      </c>
      <c r="D50" s="87">
        <f>Data!BI6</f>
        <v>1533</v>
      </c>
      <c r="E50" s="87">
        <f>Data!CC6</f>
        <v>96</v>
      </c>
      <c r="F50" s="87">
        <f>Data!CW6</f>
        <v>0</v>
      </c>
      <c r="G50" s="87">
        <f>Data!DQ6</f>
        <v>0</v>
      </c>
      <c r="H50" s="22">
        <f t="shared" si="0"/>
        <v>4485</v>
      </c>
      <c r="I50" s="1"/>
      <c r="O50" s="18"/>
    </row>
    <row r="51" spans="2:15" x14ac:dyDescent="0.2">
      <c r="B51" s="7" t="s">
        <v>0</v>
      </c>
      <c r="C51" s="87">
        <f>Data!AP6</f>
        <v>919</v>
      </c>
      <c r="D51" s="87">
        <f>Data!BJ6</f>
        <v>7981</v>
      </c>
      <c r="E51" s="87">
        <f>Data!CD6</f>
        <v>1822</v>
      </c>
      <c r="F51" s="87">
        <f>Data!CX6</f>
        <v>0</v>
      </c>
      <c r="G51" s="87">
        <f>Data!DR6</f>
        <v>0</v>
      </c>
      <c r="H51" s="22">
        <f t="shared" si="0"/>
        <v>10722</v>
      </c>
      <c r="I51" s="1"/>
      <c r="O51" s="18"/>
    </row>
    <row r="52" spans="2:15" x14ac:dyDescent="0.2">
      <c r="B52" s="8" t="s">
        <v>35</v>
      </c>
      <c r="C52" s="22">
        <f>SUM(C32:C51)</f>
        <v>364438</v>
      </c>
      <c r="D52" s="22">
        <f>SUM(D32:D51)</f>
        <v>259466</v>
      </c>
      <c r="E52" s="22">
        <f>SUM(E32:E51)</f>
        <v>54102</v>
      </c>
      <c r="F52" s="22">
        <f>SUM(F32:F51)</f>
        <v>3184</v>
      </c>
      <c r="G52" s="22">
        <f>SUM(G32:G51)</f>
        <v>0</v>
      </c>
      <c r="H52" s="22">
        <f t="shared" si="0"/>
        <v>681190</v>
      </c>
      <c r="I52" s="1"/>
    </row>
    <row r="53" spans="2:15" x14ac:dyDescent="0.2">
      <c r="B53" s="14"/>
      <c r="C53" s="18"/>
      <c r="D53" s="18"/>
      <c r="E53" s="18"/>
      <c r="F53" s="18"/>
      <c r="G53" s="18"/>
      <c r="H53" s="18"/>
      <c r="I53" s="1"/>
    </row>
    <row r="54" spans="2:15" ht="13.5" customHeight="1" x14ac:dyDescent="0.2">
      <c r="B54" s="27"/>
      <c r="D54" s="339" t="s">
        <v>24</v>
      </c>
      <c r="E54" s="339"/>
      <c r="F54" s="339"/>
      <c r="G54" s="35" t="s">
        <v>25</v>
      </c>
      <c r="H54" s="35" t="s">
        <v>26</v>
      </c>
    </row>
    <row r="55" spans="2:15" ht="28.5" x14ac:dyDescent="0.2">
      <c r="B55" s="344" t="s">
        <v>41</v>
      </c>
      <c r="C55" s="345"/>
      <c r="D55" s="343" t="str">
        <f>Data!T6</f>
        <v>Paredes, Marcelo</v>
      </c>
      <c r="E55" s="343"/>
      <c r="F55" s="343"/>
      <c r="G55" s="94" t="str">
        <f>Data!U6</f>
        <v>(956) 665-2383</v>
      </c>
      <c r="H55" s="84" t="str">
        <f>Data!V6</f>
        <v>marcelo.paredes@utrgv.edu</v>
      </c>
    </row>
    <row r="56" spans="2:15" ht="13.5" customHeight="1" x14ac:dyDescent="0.2">
      <c r="B56" s="27"/>
      <c r="C56" s="27"/>
      <c r="D56" s="27"/>
      <c r="E56" s="27"/>
      <c r="F56" s="27"/>
      <c r="G56" s="27"/>
      <c r="H56" s="5"/>
    </row>
    <row r="57" spans="2:15" x14ac:dyDescent="0.2">
      <c r="B57" s="3" t="s">
        <v>11</v>
      </c>
      <c r="C57" s="1"/>
      <c r="D57" s="1"/>
      <c r="E57" s="1"/>
      <c r="F57" s="1"/>
      <c r="G57" s="1"/>
      <c r="H57" s="1"/>
      <c r="I57" s="1"/>
    </row>
    <row r="58" spans="2:15" ht="39" customHeight="1" x14ac:dyDescent="0.2">
      <c r="B58" s="358" t="s">
        <v>43</v>
      </c>
      <c r="C58" s="358"/>
      <c r="D58" s="358"/>
      <c r="E58" s="358"/>
      <c r="F58" s="358"/>
      <c r="G58" s="358"/>
      <c r="H58" s="38"/>
    </row>
    <row r="59" spans="2:15" ht="15" thickBot="1" x14ac:dyDescent="0.25">
      <c r="B59" s="36"/>
      <c r="C59" s="1"/>
      <c r="D59" s="1"/>
      <c r="E59" s="1"/>
      <c r="F59" s="1"/>
      <c r="G59" s="1"/>
      <c r="H59" s="1"/>
      <c r="I59" s="1"/>
    </row>
    <row r="60" spans="2:15" ht="15" thickBot="1" x14ac:dyDescent="0.25">
      <c r="B60" s="68" t="s">
        <v>33</v>
      </c>
      <c r="C60" s="69" t="s">
        <v>27</v>
      </c>
      <c r="D60" s="69" t="s">
        <v>28</v>
      </c>
      <c r="E60" s="69" t="s">
        <v>29</v>
      </c>
      <c r="F60" s="69" t="s">
        <v>30</v>
      </c>
      <c r="G60" s="69" t="s">
        <v>31</v>
      </c>
      <c r="H60" s="70" t="s">
        <v>32</v>
      </c>
      <c r="I60" s="1"/>
    </row>
    <row r="61" spans="2:15" x14ac:dyDescent="0.2">
      <c r="B61" s="9" t="str">
        <f>$B$32</f>
        <v>Liberal Arts</v>
      </c>
      <c r="C61" s="88">
        <f>Data!DS6</f>
        <v>10751744</v>
      </c>
      <c r="D61" s="88">
        <f>Data!EM6</f>
        <v>5852263</v>
      </c>
      <c r="E61" s="88">
        <f>Data!FG6</f>
        <v>3379774</v>
      </c>
      <c r="F61" s="88">
        <f>Data!GA6</f>
        <v>66486</v>
      </c>
      <c r="G61" s="88">
        <f>Data!GU6</f>
        <v>0</v>
      </c>
      <c r="H61" s="21">
        <f>SUM(C61:G61)</f>
        <v>20050267</v>
      </c>
      <c r="I61" s="1"/>
    </row>
    <row r="62" spans="2:15" x14ac:dyDescent="0.2">
      <c r="B62" s="9" t="str">
        <f>$B$33</f>
        <v>Science</v>
      </c>
      <c r="C62" s="87">
        <f>Data!DT6</f>
        <v>3549541</v>
      </c>
      <c r="D62" s="87">
        <f>Data!EN6</f>
        <v>2975776</v>
      </c>
      <c r="E62" s="87">
        <f>Data!FH6</f>
        <v>1937348</v>
      </c>
      <c r="F62" s="87">
        <f>Data!GB6</f>
        <v>64631</v>
      </c>
      <c r="G62" s="87">
        <f>Data!GV6</f>
        <v>0</v>
      </c>
      <c r="H62" s="22">
        <f t="shared" ref="H62:H81" si="1">SUM(C62:G62)</f>
        <v>8527296</v>
      </c>
      <c r="I62" s="1"/>
    </row>
    <row r="63" spans="2:15" x14ac:dyDescent="0.2">
      <c r="B63" s="9" t="str">
        <f>$B$34</f>
        <v>Fine Arts</v>
      </c>
      <c r="C63" s="87">
        <f>Data!DU6</f>
        <v>2855794</v>
      </c>
      <c r="D63" s="87">
        <f>Data!EO6</f>
        <v>1431422</v>
      </c>
      <c r="E63" s="87">
        <f>Data!FI6</f>
        <v>202945</v>
      </c>
      <c r="F63" s="87">
        <f>Data!GC6</f>
        <v>0</v>
      </c>
      <c r="G63" s="87">
        <f>Data!GW6</f>
        <v>0</v>
      </c>
      <c r="H63" s="22">
        <f t="shared" si="1"/>
        <v>4490161</v>
      </c>
      <c r="I63" s="1"/>
    </row>
    <row r="64" spans="2:15" x14ac:dyDescent="0.2">
      <c r="B64" s="9" t="str">
        <f>$B$35</f>
        <v>Teacher Education</v>
      </c>
      <c r="C64" s="87">
        <f>Data!DV6</f>
        <v>309850</v>
      </c>
      <c r="D64" s="87">
        <f>Data!EP6</f>
        <v>1357928</v>
      </c>
      <c r="E64" s="87">
        <f>Data!FJ6</f>
        <v>1230382</v>
      </c>
      <c r="F64" s="87">
        <f>Data!GD6</f>
        <v>806100</v>
      </c>
      <c r="G64" s="87">
        <f>Data!GX6</f>
        <v>0</v>
      </c>
      <c r="H64" s="22">
        <f t="shared" si="1"/>
        <v>3704260</v>
      </c>
      <c r="I64" s="1"/>
    </row>
    <row r="65" spans="2:9" x14ac:dyDescent="0.2">
      <c r="B65" s="9" t="str">
        <f>$B$36</f>
        <v>Agriculture</v>
      </c>
      <c r="C65" s="87">
        <f>Data!DW6</f>
        <v>0</v>
      </c>
      <c r="D65" s="87">
        <f>Data!EQ6</f>
        <v>0</v>
      </c>
      <c r="E65" s="87">
        <f>Data!FK6</f>
        <v>28872</v>
      </c>
      <c r="F65" s="87">
        <f>Data!GE6</f>
        <v>0</v>
      </c>
      <c r="G65" s="87">
        <f>Data!GY6</f>
        <v>0</v>
      </c>
      <c r="H65" s="22">
        <f t="shared" si="1"/>
        <v>28872</v>
      </c>
      <c r="I65" s="1"/>
    </row>
    <row r="66" spans="2:9" x14ac:dyDescent="0.2">
      <c r="B66" s="9" t="str">
        <f>$B$37</f>
        <v>Engineering</v>
      </c>
      <c r="C66" s="87">
        <f>Data!DX6</f>
        <v>1518335</v>
      </c>
      <c r="D66" s="87">
        <f>Data!ER6</f>
        <v>2841763</v>
      </c>
      <c r="E66" s="87">
        <f>Data!FL6</f>
        <v>1040039</v>
      </c>
      <c r="F66" s="87">
        <f>Data!GF6</f>
        <v>0</v>
      </c>
      <c r="G66" s="87">
        <f>Data!GZ6</f>
        <v>0</v>
      </c>
      <c r="H66" s="22">
        <f t="shared" si="1"/>
        <v>5400137</v>
      </c>
      <c r="I66" s="1"/>
    </row>
    <row r="67" spans="2:9" x14ac:dyDescent="0.2">
      <c r="B67" s="9" t="str">
        <f>$B$38</f>
        <v>Home Economics</v>
      </c>
      <c r="C67" s="87">
        <f>Data!DY6</f>
        <v>5353</v>
      </c>
      <c r="D67" s="87">
        <f>Data!ES6</f>
        <v>14777</v>
      </c>
      <c r="E67" s="87">
        <f>Data!FM6</f>
        <v>0</v>
      </c>
      <c r="F67" s="87">
        <f>Data!GG6</f>
        <v>0</v>
      </c>
      <c r="G67" s="87">
        <f>Data!HA6</f>
        <v>0</v>
      </c>
      <c r="H67" s="22">
        <f t="shared" si="1"/>
        <v>20130</v>
      </c>
      <c r="I67" s="1"/>
    </row>
    <row r="68" spans="2:9" x14ac:dyDescent="0.2">
      <c r="B68" s="9" t="str">
        <f>$B$39</f>
        <v>Law</v>
      </c>
      <c r="C68" s="87">
        <f>Data!DZ6</f>
        <v>0</v>
      </c>
      <c r="D68" s="87">
        <f>Data!ET6</f>
        <v>0</v>
      </c>
      <c r="E68" s="87">
        <f>Data!FN6</f>
        <v>0</v>
      </c>
      <c r="F68" s="87">
        <f>Data!GH6</f>
        <v>0</v>
      </c>
      <c r="G68" s="87">
        <f>Data!HB6</f>
        <v>0</v>
      </c>
      <c r="H68" s="22">
        <f t="shared" si="1"/>
        <v>0</v>
      </c>
      <c r="I68" s="1"/>
    </row>
    <row r="69" spans="2:9" x14ac:dyDescent="0.2">
      <c r="B69" s="9" t="str">
        <f>$B$40</f>
        <v>Social Service</v>
      </c>
      <c r="C69" s="87">
        <f>Data!EA6</f>
        <v>84312</v>
      </c>
      <c r="D69" s="87">
        <f>Data!EU6</f>
        <v>406536</v>
      </c>
      <c r="E69" s="87">
        <f>Data!FO6</f>
        <v>459692</v>
      </c>
      <c r="F69" s="87">
        <f>Data!GI6</f>
        <v>0</v>
      </c>
      <c r="G69" s="87">
        <f>Data!HC6</f>
        <v>0</v>
      </c>
      <c r="H69" s="22">
        <f t="shared" si="1"/>
        <v>950540</v>
      </c>
      <c r="I69" s="1"/>
    </row>
    <row r="70" spans="2:9" x14ac:dyDescent="0.2">
      <c r="B70" s="9" t="str">
        <f>$B$41</f>
        <v>Library Science</v>
      </c>
      <c r="C70" s="87">
        <f>Data!EB6</f>
        <v>3361</v>
      </c>
      <c r="D70" s="87">
        <f>Data!EV6</f>
        <v>16135</v>
      </c>
      <c r="E70" s="87">
        <f>Data!FP6</f>
        <v>0</v>
      </c>
      <c r="F70" s="87">
        <f>Data!GJ6</f>
        <v>0</v>
      </c>
      <c r="G70" s="87">
        <f>Data!HD6</f>
        <v>0</v>
      </c>
      <c r="H70" s="22">
        <f t="shared" si="1"/>
        <v>19496</v>
      </c>
      <c r="I70" s="1"/>
    </row>
    <row r="71" spans="2:9" x14ac:dyDescent="0.2">
      <c r="B71" s="9" t="str">
        <f>$B$42</f>
        <v>Veterinary Science</v>
      </c>
      <c r="C71" s="87">
        <f>Data!EC6</f>
        <v>0</v>
      </c>
      <c r="D71" s="87">
        <f>Data!EW6</f>
        <v>0</v>
      </c>
      <c r="E71" s="87">
        <f>Data!FQ6</f>
        <v>0</v>
      </c>
      <c r="F71" s="87">
        <f>Data!GK6</f>
        <v>0</v>
      </c>
      <c r="G71" s="87">
        <f>Data!HE6</f>
        <v>0</v>
      </c>
      <c r="H71" s="22">
        <f t="shared" si="1"/>
        <v>0</v>
      </c>
      <c r="I71" s="1"/>
    </row>
    <row r="72" spans="2:9" x14ac:dyDescent="0.2">
      <c r="B72" s="9" t="str">
        <f>$B$43</f>
        <v>Vocational Training</v>
      </c>
      <c r="C72" s="87">
        <f>Data!ED6</f>
        <v>0</v>
      </c>
      <c r="D72" s="87">
        <f>Data!EX6</f>
        <v>0</v>
      </c>
      <c r="E72" s="87">
        <f>Data!FR6</f>
        <v>0</v>
      </c>
      <c r="F72" s="87">
        <f>Data!GL6</f>
        <v>0</v>
      </c>
      <c r="G72" s="87">
        <f>Data!HF6</f>
        <v>0</v>
      </c>
      <c r="H72" s="22">
        <f t="shared" si="1"/>
        <v>0</v>
      </c>
      <c r="I72" s="1"/>
    </row>
    <row r="73" spans="2:9" x14ac:dyDescent="0.2">
      <c r="B73" s="9" t="str">
        <f>$B$44</f>
        <v>Physical Training</v>
      </c>
      <c r="C73" s="87">
        <f>Data!EE6</f>
        <v>116850</v>
      </c>
      <c r="D73" s="87">
        <f>Data!EY6</f>
        <v>0</v>
      </c>
      <c r="E73" s="87">
        <f>Data!FS6</f>
        <v>0</v>
      </c>
      <c r="F73" s="87">
        <f>Data!GM6</f>
        <v>0</v>
      </c>
      <c r="G73" s="87">
        <f>Data!HG6</f>
        <v>0</v>
      </c>
      <c r="H73" s="22">
        <f t="shared" si="1"/>
        <v>116850</v>
      </c>
      <c r="I73" s="1"/>
    </row>
    <row r="74" spans="2:9" x14ac:dyDescent="0.2">
      <c r="B74" s="9" t="str">
        <f>$B$45</f>
        <v>Health Services</v>
      </c>
      <c r="C74" s="87">
        <f>Data!EF6</f>
        <v>664055</v>
      </c>
      <c r="D74" s="87">
        <f>Data!EZ6</f>
        <v>1619439</v>
      </c>
      <c r="E74" s="87">
        <f>Data!FT6</f>
        <v>1973807</v>
      </c>
      <c r="F74" s="87">
        <f>Data!GN6</f>
        <v>225661</v>
      </c>
      <c r="G74" s="87">
        <f>Data!HH6</f>
        <v>0</v>
      </c>
      <c r="H74" s="22">
        <f t="shared" si="1"/>
        <v>4482962</v>
      </c>
      <c r="I74" s="1"/>
    </row>
    <row r="75" spans="2:9" x14ac:dyDescent="0.2">
      <c r="B75" s="9" t="str">
        <f>$B$46</f>
        <v>Pharmacy</v>
      </c>
      <c r="C75" s="87">
        <f>Data!EG6</f>
        <v>0</v>
      </c>
      <c r="D75" s="87">
        <f>Data!FA6</f>
        <v>0</v>
      </c>
      <c r="E75" s="87">
        <f>Data!FU6</f>
        <v>0</v>
      </c>
      <c r="F75" s="87">
        <f>Data!GO6</f>
        <v>0</v>
      </c>
      <c r="G75" s="87">
        <f>Data!HI6</f>
        <v>0</v>
      </c>
      <c r="H75" s="22">
        <f t="shared" si="1"/>
        <v>0</v>
      </c>
      <c r="I75" s="1"/>
    </row>
    <row r="76" spans="2:9" x14ac:dyDescent="0.2">
      <c r="B76" s="9" t="str">
        <f>$B$47</f>
        <v>Business Administration</v>
      </c>
      <c r="C76" s="87">
        <f>Data!EH6</f>
        <v>731804</v>
      </c>
      <c r="D76" s="87">
        <f>Data!FB6</f>
        <v>3557628</v>
      </c>
      <c r="E76" s="87">
        <f>Data!FV6</f>
        <v>1558466</v>
      </c>
      <c r="F76" s="87">
        <f>Data!GP6</f>
        <v>782012</v>
      </c>
      <c r="G76" s="87">
        <f>Data!HJ6</f>
        <v>0</v>
      </c>
      <c r="H76" s="22">
        <f t="shared" si="1"/>
        <v>6629910</v>
      </c>
      <c r="I76" s="1"/>
    </row>
    <row r="77" spans="2:9" x14ac:dyDescent="0.2">
      <c r="B77" s="9" t="str">
        <f>$B$48</f>
        <v>Optometry</v>
      </c>
      <c r="C77" s="87">
        <f>Data!EI6</f>
        <v>0</v>
      </c>
      <c r="D77" s="87">
        <f>Data!FC6</f>
        <v>0</v>
      </c>
      <c r="E77" s="87">
        <f>Data!FW6</f>
        <v>0</v>
      </c>
      <c r="F77" s="87">
        <f>Data!GQ6</f>
        <v>0</v>
      </c>
      <c r="G77" s="87">
        <f>Data!HK6</f>
        <v>0</v>
      </c>
      <c r="H77" s="22">
        <f t="shared" si="1"/>
        <v>0</v>
      </c>
      <c r="I77" s="1"/>
    </row>
    <row r="78" spans="2:9" x14ac:dyDescent="0.2">
      <c r="B78" s="9" t="str">
        <f>$B$49</f>
        <v>Teacher Ed-Practice Teaching</v>
      </c>
      <c r="C78" s="87">
        <f>Data!EJ6</f>
        <v>400</v>
      </c>
      <c r="D78" s="87">
        <f>Data!FD6</f>
        <v>266509</v>
      </c>
      <c r="E78" s="87">
        <f>Data!FX6</f>
        <v>0</v>
      </c>
      <c r="F78" s="87">
        <f>Data!GR6</f>
        <v>0</v>
      </c>
      <c r="G78" s="87">
        <f>Data!HL6</f>
        <v>0</v>
      </c>
      <c r="H78" s="22">
        <f t="shared" si="1"/>
        <v>266909</v>
      </c>
      <c r="I78" s="1"/>
    </row>
    <row r="79" spans="2:9" x14ac:dyDescent="0.2">
      <c r="B79" s="9" t="str">
        <f>$B$50</f>
        <v>Technology</v>
      </c>
      <c r="C79" s="87">
        <f>Data!EK6</f>
        <v>243552</v>
      </c>
      <c r="D79" s="87">
        <f>Data!FE6</f>
        <v>100619</v>
      </c>
      <c r="E79" s="87">
        <f>Data!FY6</f>
        <v>17288</v>
      </c>
      <c r="F79" s="87">
        <f>Data!GS6</f>
        <v>0</v>
      </c>
      <c r="G79" s="87">
        <f>Data!HM6</f>
        <v>0</v>
      </c>
      <c r="H79" s="22">
        <f t="shared" si="1"/>
        <v>361459</v>
      </c>
      <c r="I79" s="1"/>
    </row>
    <row r="80" spans="2:9" x14ac:dyDescent="0.2">
      <c r="B80" s="9" t="str">
        <f>$B$51</f>
        <v>Nursing</v>
      </c>
      <c r="C80" s="87">
        <f>Data!EL6</f>
        <v>174705</v>
      </c>
      <c r="D80" s="87">
        <f>Data!FF6</f>
        <v>1638248</v>
      </c>
      <c r="E80" s="87">
        <f>Data!FZ6</f>
        <v>617511</v>
      </c>
      <c r="F80" s="87">
        <f>Data!GT6</f>
        <v>0</v>
      </c>
      <c r="G80" s="87">
        <f>Data!HN6</f>
        <v>0</v>
      </c>
      <c r="H80" s="22">
        <f t="shared" si="1"/>
        <v>2430464</v>
      </c>
      <c r="I80" s="1"/>
    </row>
    <row r="81" spans="2:9" x14ac:dyDescent="0.2">
      <c r="B81" s="39" t="str">
        <f>$B$52</f>
        <v>Totals</v>
      </c>
      <c r="C81" s="21">
        <f>SUM(C61:C80)</f>
        <v>21009656</v>
      </c>
      <c r="D81" s="21">
        <f>SUM(D61:D80)</f>
        <v>22079043</v>
      </c>
      <c r="E81" s="21">
        <f>SUM(E61:E80)</f>
        <v>12446124</v>
      </c>
      <c r="F81" s="21">
        <f>SUM(F61:F80)</f>
        <v>1944890</v>
      </c>
      <c r="G81" s="21">
        <f>SUM(G61:G80)</f>
        <v>0</v>
      </c>
      <c r="H81" s="21">
        <f t="shared" si="1"/>
        <v>57479713</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Data!T6</f>
        <v>Paredes, Marcelo</v>
      </c>
      <c r="E84" s="343"/>
      <c r="F84" s="343"/>
      <c r="G84" s="94" t="str">
        <f>Data!U6</f>
        <v>(956) 665-2383</v>
      </c>
      <c r="H84" s="84" t="str">
        <f>Data!V6</f>
        <v>marcelo.paredes@utrgv.edu</v>
      </c>
    </row>
    <row r="85" spans="2:9" ht="13.5" customHeight="1" x14ac:dyDescent="0.2">
      <c r="B85" s="27"/>
      <c r="C85" s="27"/>
      <c r="D85" s="27"/>
      <c r="E85" s="27"/>
      <c r="F85" s="27"/>
      <c r="G85" s="27"/>
      <c r="H85" s="5"/>
    </row>
    <row r="86" spans="2:9" x14ac:dyDescent="0.2">
      <c r="B86" s="28" t="s">
        <v>34</v>
      </c>
      <c r="C86" s="13"/>
      <c r="D86" s="13"/>
      <c r="E86" s="13"/>
      <c r="F86" s="13"/>
      <c r="G86" s="13"/>
      <c r="H86" s="17">
        <f>H13+H14</f>
        <v>142797201</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Data!HR6</f>
        <v>145000</v>
      </c>
      <c r="D91" s="172">
        <f>Data!IL6</f>
        <v>0</v>
      </c>
      <c r="E91" s="172">
        <f>Data!JF6</f>
        <v>0</v>
      </c>
      <c r="F91" s="172">
        <f>Data!JZ6</f>
        <v>0</v>
      </c>
      <c r="G91" s="172">
        <f>Data!KT6</f>
        <v>0</v>
      </c>
      <c r="H91" s="40">
        <f t="shared" ref="H91:H111" si="2">SUM(C91:G91)</f>
        <v>145000</v>
      </c>
    </row>
    <row r="92" spans="2:9" x14ac:dyDescent="0.2">
      <c r="B92" s="9" t="str">
        <f>$B$33</f>
        <v>Science</v>
      </c>
      <c r="C92" s="172">
        <f>Data!HS6</f>
        <v>218612</v>
      </c>
      <c r="D92" s="172">
        <f>Data!IM6</f>
        <v>36599</v>
      </c>
      <c r="E92" s="172">
        <f>Data!JG6</f>
        <v>0</v>
      </c>
      <c r="F92" s="172">
        <f>Data!KA6</f>
        <v>0</v>
      </c>
      <c r="G92" s="172">
        <f>Data!KU6</f>
        <v>0</v>
      </c>
      <c r="H92" s="75">
        <f t="shared" si="2"/>
        <v>255211</v>
      </c>
    </row>
    <row r="93" spans="2:9" x14ac:dyDescent="0.2">
      <c r="B93" s="9" t="str">
        <f>$B$34</f>
        <v>Fine Arts</v>
      </c>
      <c r="C93" s="172">
        <f>Data!HT6</f>
        <v>17500</v>
      </c>
      <c r="D93" s="172">
        <f>Data!IN6</f>
        <v>15000</v>
      </c>
      <c r="E93" s="172">
        <f>Data!JH6</f>
        <v>0</v>
      </c>
      <c r="F93" s="172">
        <f>Data!KB6</f>
        <v>0</v>
      </c>
      <c r="G93" s="172">
        <f>Data!KV6</f>
        <v>0</v>
      </c>
      <c r="H93" s="75">
        <f t="shared" si="2"/>
        <v>32500</v>
      </c>
    </row>
    <row r="94" spans="2:9" x14ac:dyDescent="0.2">
      <c r="B94" s="9" t="str">
        <f>$B$35</f>
        <v>Teacher Education</v>
      </c>
      <c r="C94" s="172">
        <f>Data!HU6</f>
        <v>0</v>
      </c>
      <c r="D94" s="172">
        <f>Data!IO6</f>
        <v>0</v>
      </c>
      <c r="E94" s="172">
        <f>Data!JI6</f>
        <v>0</v>
      </c>
      <c r="F94" s="172">
        <f>Data!KC6</f>
        <v>0</v>
      </c>
      <c r="G94" s="172">
        <f>Data!KW6</f>
        <v>0</v>
      </c>
      <c r="H94" s="75">
        <f t="shared" si="2"/>
        <v>0</v>
      </c>
    </row>
    <row r="95" spans="2:9" x14ac:dyDescent="0.2">
      <c r="B95" s="9" t="str">
        <f>$B$36</f>
        <v>Agriculture</v>
      </c>
      <c r="C95" s="172">
        <f>Data!HV6</f>
        <v>13000</v>
      </c>
      <c r="D95" s="172">
        <f>Data!IP6</f>
        <v>0</v>
      </c>
      <c r="E95" s="172">
        <f>Data!JJ6</f>
        <v>0</v>
      </c>
      <c r="F95" s="172">
        <f>Data!KD6</f>
        <v>0</v>
      </c>
      <c r="G95" s="172">
        <f>Data!KX6</f>
        <v>0</v>
      </c>
      <c r="H95" s="75">
        <f t="shared" si="2"/>
        <v>13000</v>
      </c>
    </row>
    <row r="96" spans="2:9" x14ac:dyDescent="0.2">
      <c r="B96" s="9" t="str">
        <f>$B$37</f>
        <v>Engineering</v>
      </c>
      <c r="C96" s="172">
        <f>Data!HW6</f>
        <v>0</v>
      </c>
      <c r="D96" s="172">
        <f>Data!IQ6</f>
        <v>0</v>
      </c>
      <c r="E96" s="172">
        <f>Data!JK6</f>
        <v>0</v>
      </c>
      <c r="F96" s="172">
        <f>Data!KE6</f>
        <v>0</v>
      </c>
      <c r="G96" s="172">
        <f>Data!KY6</f>
        <v>0</v>
      </c>
      <c r="H96" s="75">
        <f t="shared" si="2"/>
        <v>0</v>
      </c>
    </row>
    <row r="97" spans="2:8" x14ac:dyDescent="0.2">
      <c r="B97" s="9" t="str">
        <f>$B$38</f>
        <v>Home Economics</v>
      </c>
      <c r="C97" s="172">
        <f>Data!HX6</f>
        <v>0</v>
      </c>
      <c r="D97" s="172">
        <f>Data!IR6</f>
        <v>0</v>
      </c>
      <c r="E97" s="172">
        <f>Data!JL6</f>
        <v>0</v>
      </c>
      <c r="F97" s="172">
        <f>Data!KF6</f>
        <v>0</v>
      </c>
      <c r="G97" s="172">
        <f>Data!KZ6</f>
        <v>0</v>
      </c>
      <c r="H97" s="75">
        <f t="shared" si="2"/>
        <v>0</v>
      </c>
    </row>
    <row r="98" spans="2:8" x14ac:dyDescent="0.2">
      <c r="B98" s="9" t="str">
        <f>$B$39</f>
        <v>Law</v>
      </c>
      <c r="C98" s="172">
        <f>Data!HY6</f>
        <v>0</v>
      </c>
      <c r="D98" s="172">
        <f>Data!IS6</f>
        <v>0</v>
      </c>
      <c r="E98" s="172">
        <f>Data!JM6</f>
        <v>0</v>
      </c>
      <c r="F98" s="172">
        <f>Data!KG6</f>
        <v>0</v>
      </c>
      <c r="G98" s="172">
        <f>Data!LA6</f>
        <v>0</v>
      </c>
      <c r="H98" s="75">
        <f t="shared" si="2"/>
        <v>0</v>
      </c>
    </row>
    <row r="99" spans="2:8" x14ac:dyDescent="0.2">
      <c r="B99" s="9" t="str">
        <f>$B$40</f>
        <v>Social Service</v>
      </c>
      <c r="C99" s="172">
        <f>Data!HZ6</f>
        <v>0</v>
      </c>
      <c r="D99" s="172">
        <f>Data!IT6</f>
        <v>0</v>
      </c>
      <c r="E99" s="172">
        <f>Data!JN6</f>
        <v>0</v>
      </c>
      <c r="F99" s="172">
        <f>Data!KH6</f>
        <v>0</v>
      </c>
      <c r="G99" s="172">
        <f>Data!LB6</f>
        <v>0</v>
      </c>
      <c r="H99" s="75">
        <f t="shared" si="2"/>
        <v>0</v>
      </c>
    </row>
    <row r="100" spans="2:8" x14ac:dyDescent="0.2">
      <c r="B100" s="9" t="str">
        <f>$B$41</f>
        <v>Library Science</v>
      </c>
      <c r="C100" s="172">
        <f>Data!IA6</f>
        <v>0</v>
      </c>
      <c r="D100" s="172">
        <f>Data!IU6</f>
        <v>0</v>
      </c>
      <c r="E100" s="172">
        <f>Data!JO6</f>
        <v>0</v>
      </c>
      <c r="F100" s="172">
        <f>Data!KI6</f>
        <v>0</v>
      </c>
      <c r="G100" s="172">
        <f>Data!LC6</f>
        <v>0</v>
      </c>
      <c r="H100" s="75">
        <f t="shared" si="2"/>
        <v>0</v>
      </c>
    </row>
    <row r="101" spans="2:8" x14ac:dyDescent="0.2">
      <c r="B101" s="9" t="str">
        <f>$B$42</f>
        <v>Veterinary Science</v>
      </c>
      <c r="C101" s="172">
        <f>Data!IB6</f>
        <v>0</v>
      </c>
      <c r="D101" s="172">
        <f>Data!IV6</f>
        <v>0</v>
      </c>
      <c r="E101" s="172">
        <f>Data!JP6</f>
        <v>0</v>
      </c>
      <c r="F101" s="172">
        <f>Data!KJ6</f>
        <v>0</v>
      </c>
      <c r="G101" s="172">
        <f>Data!LD6</f>
        <v>0</v>
      </c>
      <c r="H101" s="75">
        <f t="shared" si="2"/>
        <v>0</v>
      </c>
    </row>
    <row r="102" spans="2:8" x14ac:dyDescent="0.2">
      <c r="B102" s="9" t="str">
        <f>$B$43</f>
        <v>Vocational Training</v>
      </c>
      <c r="C102" s="172">
        <f>Data!IC6</f>
        <v>0</v>
      </c>
      <c r="D102" s="172">
        <f>Data!IW6</f>
        <v>0</v>
      </c>
      <c r="E102" s="172">
        <f>Data!JQ6</f>
        <v>0</v>
      </c>
      <c r="F102" s="172">
        <f>Data!KK6</f>
        <v>0</v>
      </c>
      <c r="G102" s="172">
        <f>Data!LE6</f>
        <v>0</v>
      </c>
      <c r="H102" s="75">
        <f t="shared" si="2"/>
        <v>0</v>
      </c>
    </row>
    <row r="103" spans="2:8" x14ac:dyDescent="0.2">
      <c r="B103" s="9" t="str">
        <f>$B$44</f>
        <v>Physical Training</v>
      </c>
      <c r="C103" s="172">
        <f>Data!ID6</f>
        <v>0</v>
      </c>
      <c r="D103" s="172">
        <f>Data!IX6</f>
        <v>0</v>
      </c>
      <c r="E103" s="172">
        <f>Data!JR6</f>
        <v>0</v>
      </c>
      <c r="F103" s="172">
        <f>Data!KL6</f>
        <v>0</v>
      </c>
      <c r="G103" s="172">
        <f>Data!LF6</f>
        <v>0</v>
      </c>
      <c r="H103" s="75">
        <f t="shared" si="2"/>
        <v>0</v>
      </c>
    </row>
    <row r="104" spans="2:8" x14ac:dyDescent="0.2">
      <c r="B104" s="9" t="str">
        <f>$B$45</f>
        <v>Health Services</v>
      </c>
      <c r="C104" s="172">
        <f>Data!IE6</f>
        <v>0</v>
      </c>
      <c r="D104" s="172">
        <f>Data!IY6</f>
        <v>0</v>
      </c>
      <c r="E104" s="172">
        <f>Data!JS6</f>
        <v>0</v>
      </c>
      <c r="F104" s="172">
        <f>Data!KM6</f>
        <v>0</v>
      </c>
      <c r="G104" s="172">
        <f>Data!LG6</f>
        <v>0</v>
      </c>
      <c r="H104" s="75">
        <f t="shared" si="2"/>
        <v>0</v>
      </c>
    </row>
    <row r="105" spans="2:8" x14ac:dyDescent="0.2">
      <c r="B105" s="9" t="str">
        <f>$B$46</f>
        <v>Pharmacy</v>
      </c>
      <c r="C105" s="172">
        <f>Data!IF6</f>
        <v>0</v>
      </c>
      <c r="D105" s="172">
        <f>Data!IZ6</f>
        <v>0</v>
      </c>
      <c r="E105" s="172">
        <f>Data!JT6</f>
        <v>0</v>
      </c>
      <c r="F105" s="172">
        <f>Data!KN6</f>
        <v>0</v>
      </c>
      <c r="G105" s="172">
        <f>Data!LH6</f>
        <v>0</v>
      </c>
      <c r="H105" s="75">
        <f t="shared" si="2"/>
        <v>0</v>
      </c>
    </row>
    <row r="106" spans="2:8" x14ac:dyDescent="0.2">
      <c r="B106" s="9" t="str">
        <f>$B$47</f>
        <v>Business Administration</v>
      </c>
      <c r="C106" s="172">
        <f>Data!IG6</f>
        <v>0</v>
      </c>
      <c r="D106" s="172">
        <f>Data!JA6</f>
        <v>0</v>
      </c>
      <c r="E106" s="172">
        <f>Data!JU6</f>
        <v>0</v>
      </c>
      <c r="F106" s="172">
        <f>Data!KO6</f>
        <v>0</v>
      </c>
      <c r="G106" s="172">
        <f>Data!LI6</f>
        <v>0</v>
      </c>
      <c r="H106" s="75">
        <f t="shared" si="2"/>
        <v>0</v>
      </c>
    </row>
    <row r="107" spans="2:8" x14ac:dyDescent="0.2">
      <c r="B107" s="9" t="str">
        <f>$B$48</f>
        <v>Optometry</v>
      </c>
      <c r="C107" s="172">
        <f>Data!IH6</f>
        <v>0</v>
      </c>
      <c r="D107" s="172">
        <f>Data!JB6</f>
        <v>0</v>
      </c>
      <c r="E107" s="172">
        <f>Data!JV6</f>
        <v>0</v>
      </c>
      <c r="F107" s="172">
        <f>Data!KP6</f>
        <v>0</v>
      </c>
      <c r="G107" s="172">
        <f>Data!LJ6</f>
        <v>0</v>
      </c>
      <c r="H107" s="75">
        <f t="shared" si="2"/>
        <v>0</v>
      </c>
    </row>
    <row r="108" spans="2:8" x14ac:dyDescent="0.2">
      <c r="B108" s="9" t="str">
        <f>$B$49</f>
        <v>Teacher Ed-Practice Teaching</v>
      </c>
      <c r="C108" s="172">
        <f>Data!II6</f>
        <v>0</v>
      </c>
      <c r="D108" s="172">
        <f>Data!JC6</f>
        <v>0</v>
      </c>
      <c r="E108" s="172">
        <f>Data!JW6</f>
        <v>0</v>
      </c>
      <c r="F108" s="172">
        <f>Data!KQ6</f>
        <v>0</v>
      </c>
      <c r="G108" s="172">
        <f>Data!LK6</f>
        <v>0</v>
      </c>
      <c r="H108" s="75">
        <f t="shared" si="2"/>
        <v>0</v>
      </c>
    </row>
    <row r="109" spans="2:8" x14ac:dyDescent="0.2">
      <c r="B109" s="9" t="str">
        <f>$B$50</f>
        <v>Technology</v>
      </c>
      <c r="C109" s="172">
        <f>Data!IJ6</f>
        <v>0</v>
      </c>
      <c r="D109" s="172">
        <f>Data!JD6</f>
        <v>0</v>
      </c>
      <c r="E109" s="172">
        <f>Data!JX6</f>
        <v>0</v>
      </c>
      <c r="F109" s="172">
        <f>Data!KR6</f>
        <v>0</v>
      </c>
      <c r="G109" s="172">
        <f>Data!LL6</f>
        <v>0</v>
      </c>
      <c r="H109" s="75">
        <f t="shared" si="2"/>
        <v>0</v>
      </c>
    </row>
    <row r="110" spans="2:8" x14ac:dyDescent="0.2">
      <c r="B110" s="9" t="str">
        <f>$B$51</f>
        <v>Nursing</v>
      </c>
      <c r="C110" s="172">
        <f>Data!IK6</f>
        <v>0</v>
      </c>
      <c r="D110" s="172">
        <f>Data!JE6</f>
        <v>0</v>
      </c>
      <c r="E110" s="172">
        <f>Data!JY6</f>
        <v>0</v>
      </c>
      <c r="F110" s="172">
        <f>Data!KS6</f>
        <v>0</v>
      </c>
      <c r="G110" s="172">
        <f>Data!HPM6</f>
        <v>0</v>
      </c>
      <c r="H110" s="75">
        <f t="shared" si="2"/>
        <v>0</v>
      </c>
    </row>
    <row r="111" spans="2:8" x14ac:dyDescent="0.2">
      <c r="B111" s="39" t="str">
        <f>$B$52</f>
        <v>Totals</v>
      </c>
      <c r="C111" s="40">
        <f>SUM(C91:C110)</f>
        <v>394112</v>
      </c>
      <c r="D111" s="40">
        <f>SUM(D91:D110)</f>
        <v>51599</v>
      </c>
      <c r="E111" s="40">
        <f>SUM(E91:E110)</f>
        <v>0</v>
      </c>
      <c r="F111" s="40">
        <f>SUM(F91:F110)</f>
        <v>0</v>
      </c>
      <c r="G111" s="40">
        <f>SUM(G91:G110)</f>
        <v>0</v>
      </c>
      <c r="H111" s="40">
        <f t="shared" si="2"/>
        <v>445711</v>
      </c>
    </row>
    <row r="112" spans="2:8" x14ac:dyDescent="0.2">
      <c r="B112" s="44"/>
      <c r="C112" s="46"/>
      <c r="D112" s="46"/>
      <c r="E112" s="46"/>
      <c r="F112" s="46"/>
      <c r="G112" s="46"/>
      <c r="H112" s="49"/>
    </row>
    <row r="113" spans="2:9" ht="14.25" customHeight="1"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10896744</v>
      </c>
      <c r="D116" s="21">
        <f t="shared" si="3"/>
        <v>5852263</v>
      </c>
      <c r="E116" s="21">
        <f t="shared" si="3"/>
        <v>3379774</v>
      </c>
      <c r="F116" s="21">
        <f t="shared" si="3"/>
        <v>66486</v>
      </c>
      <c r="G116" s="21">
        <f t="shared" si="3"/>
        <v>0</v>
      </c>
      <c r="H116" s="40">
        <f t="shared" ref="H116:H136" si="4">SUM(C116:G116)</f>
        <v>20195267</v>
      </c>
      <c r="I116" s="1"/>
    </row>
    <row r="117" spans="2:9" x14ac:dyDescent="0.2">
      <c r="B117" s="9" t="str">
        <f>$B$33</f>
        <v>Science</v>
      </c>
      <c r="C117" s="22">
        <f t="shared" si="3"/>
        <v>3768153</v>
      </c>
      <c r="D117" s="22">
        <f t="shared" si="3"/>
        <v>3012375</v>
      </c>
      <c r="E117" s="22">
        <f t="shared" si="3"/>
        <v>1937348</v>
      </c>
      <c r="F117" s="22">
        <f t="shared" si="3"/>
        <v>64631</v>
      </c>
      <c r="G117" s="22">
        <f t="shared" si="3"/>
        <v>0</v>
      </c>
      <c r="H117" s="75">
        <f t="shared" si="4"/>
        <v>8782507</v>
      </c>
      <c r="I117" s="1"/>
    </row>
    <row r="118" spans="2:9" x14ac:dyDescent="0.2">
      <c r="B118" s="9" t="str">
        <f>$B$34</f>
        <v>Fine Arts</v>
      </c>
      <c r="C118" s="22">
        <f t="shared" si="3"/>
        <v>2873294</v>
      </c>
      <c r="D118" s="22">
        <f t="shared" si="3"/>
        <v>1446422</v>
      </c>
      <c r="E118" s="22">
        <f t="shared" si="3"/>
        <v>202945</v>
      </c>
      <c r="F118" s="22">
        <f t="shared" si="3"/>
        <v>0</v>
      </c>
      <c r="G118" s="22">
        <f t="shared" si="3"/>
        <v>0</v>
      </c>
      <c r="H118" s="75">
        <f t="shared" si="4"/>
        <v>4522661</v>
      </c>
      <c r="I118" s="1"/>
    </row>
    <row r="119" spans="2:9" x14ac:dyDescent="0.2">
      <c r="B119" s="9" t="str">
        <f>$B$35</f>
        <v>Teacher Education</v>
      </c>
      <c r="C119" s="22">
        <f t="shared" si="3"/>
        <v>309850</v>
      </c>
      <c r="D119" s="22">
        <f t="shared" si="3"/>
        <v>1357928</v>
      </c>
      <c r="E119" s="22">
        <f t="shared" si="3"/>
        <v>1230382</v>
      </c>
      <c r="F119" s="22">
        <f t="shared" si="3"/>
        <v>806100</v>
      </c>
      <c r="G119" s="22">
        <f t="shared" si="3"/>
        <v>0</v>
      </c>
      <c r="H119" s="75">
        <f t="shared" si="4"/>
        <v>3704260</v>
      </c>
      <c r="I119" s="1"/>
    </row>
    <row r="120" spans="2:9" x14ac:dyDescent="0.2">
      <c r="B120" s="9" t="str">
        <f>$B$36</f>
        <v>Agriculture</v>
      </c>
      <c r="C120" s="22">
        <f t="shared" si="3"/>
        <v>13000</v>
      </c>
      <c r="D120" s="22">
        <f t="shared" si="3"/>
        <v>0</v>
      </c>
      <c r="E120" s="22">
        <f t="shared" si="3"/>
        <v>28872</v>
      </c>
      <c r="F120" s="22">
        <f t="shared" si="3"/>
        <v>0</v>
      </c>
      <c r="G120" s="22">
        <f t="shared" si="3"/>
        <v>0</v>
      </c>
      <c r="H120" s="75">
        <f t="shared" si="4"/>
        <v>41872</v>
      </c>
      <c r="I120" s="1"/>
    </row>
    <row r="121" spans="2:9" x14ac:dyDescent="0.2">
      <c r="B121" s="9" t="str">
        <f>$B$37</f>
        <v>Engineering</v>
      </c>
      <c r="C121" s="22">
        <f t="shared" si="3"/>
        <v>1518335</v>
      </c>
      <c r="D121" s="22">
        <f t="shared" si="3"/>
        <v>2841763</v>
      </c>
      <c r="E121" s="22">
        <f t="shared" si="3"/>
        <v>1040039</v>
      </c>
      <c r="F121" s="22">
        <f t="shared" si="3"/>
        <v>0</v>
      </c>
      <c r="G121" s="22">
        <f t="shared" si="3"/>
        <v>0</v>
      </c>
      <c r="H121" s="75">
        <f t="shared" si="4"/>
        <v>5400137</v>
      </c>
      <c r="I121" s="1"/>
    </row>
    <row r="122" spans="2:9" x14ac:dyDescent="0.2">
      <c r="B122" s="9" t="str">
        <f>$B$38</f>
        <v>Home Economics</v>
      </c>
      <c r="C122" s="22">
        <f t="shared" si="3"/>
        <v>5353</v>
      </c>
      <c r="D122" s="22">
        <f t="shared" si="3"/>
        <v>14777</v>
      </c>
      <c r="E122" s="22">
        <f t="shared" si="3"/>
        <v>0</v>
      </c>
      <c r="F122" s="22">
        <f t="shared" si="3"/>
        <v>0</v>
      </c>
      <c r="G122" s="22">
        <f t="shared" si="3"/>
        <v>0</v>
      </c>
      <c r="H122" s="75">
        <f t="shared" si="4"/>
        <v>20130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84312</v>
      </c>
      <c r="D124" s="22">
        <f t="shared" si="3"/>
        <v>406536</v>
      </c>
      <c r="E124" s="22">
        <f t="shared" si="3"/>
        <v>459692</v>
      </c>
      <c r="F124" s="22">
        <f t="shared" si="3"/>
        <v>0</v>
      </c>
      <c r="G124" s="22">
        <f t="shared" si="3"/>
        <v>0</v>
      </c>
      <c r="H124" s="75">
        <f t="shared" si="4"/>
        <v>950540</v>
      </c>
      <c r="I124" s="1"/>
    </row>
    <row r="125" spans="2:9" x14ac:dyDescent="0.2">
      <c r="B125" s="9" t="str">
        <f>$B$41</f>
        <v>Library Science</v>
      </c>
      <c r="C125" s="22">
        <f t="shared" si="3"/>
        <v>3361</v>
      </c>
      <c r="D125" s="22">
        <f t="shared" si="3"/>
        <v>16135</v>
      </c>
      <c r="E125" s="22">
        <f t="shared" si="3"/>
        <v>0</v>
      </c>
      <c r="F125" s="22">
        <f t="shared" si="3"/>
        <v>0</v>
      </c>
      <c r="G125" s="22">
        <f t="shared" si="3"/>
        <v>0</v>
      </c>
      <c r="H125" s="75">
        <f t="shared" si="4"/>
        <v>19496</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116850</v>
      </c>
      <c r="D128" s="22">
        <f t="shared" si="3"/>
        <v>0</v>
      </c>
      <c r="E128" s="22">
        <f t="shared" si="3"/>
        <v>0</v>
      </c>
      <c r="F128" s="22">
        <f t="shared" si="3"/>
        <v>0</v>
      </c>
      <c r="G128" s="22">
        <f t="shared" si="3"/>
        <v>0</v>
      </c>
      <c r="H128" s="75">
        <f t="shared" si="4"/>
        <v>116850</v>
      </c>
      <c r="I128" s="1"/>
    </row>
    <row r="129" spans="2:9" x14ac:dyDescent="0.2">
      <c r="B129" s="9" t="str">
        <f>$B$45</f>
        <v>Health Services</v>
      </c>
      <c r="C129" s="22">
        <f t="shared" si="3"/>
        <v>664055</v>
      </c>
      <c r="D129" s="22">
        <f t="shared" si="3"/>
        <v>1619439</v>
      </c>
      <c r="E129" s="22">
        <f t="shared" si="3"/>
        <v>1973807</v>
      </c>
      <c r="F129" s="22">
        <f t="shared" si="3"/>
        <v>225661</v>
      </c>
      <c r="G129" s="22">
        <f t="shared" si="3"/>
        <v>0</v>
      </c>
      <c r="H129" s="75">
        <f t="shared" si="4"/>
        <v>4482962</v>
      </c>
      <c r="I129" s="1"/>
    </row>
    <row r="130" spans="2:9" x14ac:dyDescent="0.2">
      <c r="B130" s="9" t="str">
        <f>$B$46</f>
        <v>Pharmacy</v>
      </c>
      <c r="C130" s="22">
        <f t="shared" si="3"/>
        <v>0</v>
      </c>
      <c r="D130" s="22">
        <f t="shared" si="3"/>
        <v>0</v>
      </c>
      <c r="E130" s="22">
        <f t="shared" si="3"/>
        <v>0</v>
      </c>
      <c r="F130" s="22">
        <f t="shared" si="3"/>
        <v>0</v>
      </c>
      <c r="G130" s="22">
        <f t="shared" si="3"/>
        <v>0</v>
      </c>
      <c r="H130" s="75">
        <f t="shared" si="4"/>
        <v>0</v>
      </c>
      <c r="I130" s="1"/>
    </row>
    <row r="131" spans="2:9" x14ac:dyDescent="0.2">
      <c r="B131" s="9" t="str">
        <f>$B$47</f>
        <v>Business Administration</v>
      </c>
      <c r="C131" s="22">
        <f t="shared" si="3"/>
        <v>731804</v>
      </c>
      <c r="D131" s="22">
        <f t="shared" si="3"/>
        <v>3557628</v>
      </c>
      <c r="E131" s="22">
        <f t="shared" si="3"/>
        <v>1558466</v>
      </c>
      <c r="F131" s="22">
        <f t="shared" si="3"/>
        <v>782012</v>
      </c>
      <c r="G131" s="22">
        <f t="shared" si="3"/>
        <v>0</v>
      </c>
      <c r="H131" s="75">
        <f t="shared" si="4"/>
        <v>6629910</v>
      </c>
      <c r="I131" s="1"/>
    </row>
    <row r="132" spans="2:9"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9" x14ac:dyDescent="0.2">
      <c r="B133" s="9" t="str">
        <f>$B$49</f>
        <v>Teacher Ed-Practice Teaching</v>
      </c>
      <c r="C133" s="22">
        <f t="shared" si="5"/>
        <v>400</v>
      </c>
      <c r="D133" s="22">
        <f t="shared" si="5"/>
        <v>266509</v>
      </c>
      <c r="E133" s="22">
        <f t="shared" si="5"/>
        <v>0</v>
      </c>
      <c r="F133" s="22">
        <f t="shared" si="5"/>
        <v>0</v>
      </c>
      <c r="G133" s="22">
        <f t="shared" si="5"/>
        <v>0</v>
      </c>
      <c r="H133" s="75">
        <f t="shared" si="4"/>
        <v>266909</v>
      </c>
      <c r="I133" s="1"/>
    </row>
    <row r="134" spans="2:9" x14ac:dyDescent="0.2">
      <c r="B134" s="9" t="str">
        <f>$B$50</f>
        <v>Technology</v>
      </c>
      <c r="C134" s="22">
        <f t="shared" si="5"/>
        <v>243552</v>
      </c>
      <c r="D134" s="22">
        <f t="shared" si="5"/>
        <v>100619</v>
      </c>
      <c r="E134" s="22">
        <f t="shared" si="5"/>
        <v>17288</v>
      </c>
      <c r="F134" s="22">
        <f t="shared" si="5"/>
        <v>0</v>
      </c>
      <c r="G134" s="22">
        <f t="shared" si="5"/>
        <v>0</v>
      </c>
      <c r="H134" s="75">
        <f t="shared" si="4"/>
        <v>361459</v>
      </c>
      <c r="I134" s="1"/>
    </row>
    <row r="135" spans="2:9" x14ac:dyDescent="0.2">
      <c r="B135" s="9" t="str">
        <f>$B$51</f>
        <v>Nursing</v>
      </c>
      <c r="C135" s="22">
        <f t="shared" si="5"/>
        <v>174705</v>
      </c>
      <c r="D135" s="22">
        <f t="shared" si="5"/>
        <v>1638248</v>
      </c>
      <c r="E135" s="22">
        <f t="shared" si="5"/>
        <v>617511</v>
      </c>
      <c r="F135" s="22">
        <f t="shared" si="5"/>
        <v>0</v>
      </c>
      <c r="G135" s="22">
        <f t="shared" si="5"/>
        <v>0</v>
      </c>
      <c r="H135" s="75">
        <f t="shared" si="4"/>
        <v>2430464</v>
      </c>
      <c r="I135" s="1"/>
    </row>
    <row r="136" spans="2:9" x14ac:dyDescent="0.2">
      <c r="B136" s="39" t="str">
        <f>$B$52</f>
        <v>Totals</v>
      </c>
      <c r="C136" s="40">
        <f>SUM(C116:C135)</f>
        <v>21403768</v>
      </c>
      <c r="D136" s="40">
        <f>SUM(D116:D135)</f>
        <v>22130642</v>
      </c>
      <c r="E136" s="40">
        <f>SUM(E116:E135)</f>
        <v>12446124</v>
      </c>
      <c r="F136" s="40">
        <f>SUM(F116:F135)</f>
        <v>1944890</v>
      </c>
      <c r="G136" s="40">
        <f>SUM(G116:G135)</f>
        <v>0</v>
      </c>
      <c r="H136" s="40">
        <f t="shared" si="4"/>
        <v>57925424</v>
      </c>
      <c r="I136" s="1"/>
    </row>
    <row r="137" spans="2:9" x14ac:dyDescent="0.2">
      <c r="B137" s="50"/>
      <c r="C137" s="51"/>
      <c r="D137" s="51"/>
      <c r="E137" s="51"/>
      <c r="F137" s="51"/>
      <c r="G137" s="51"/>
      <c r="H137" s="52"/>
      <c r="I137" s="1"/>
    </row>
    <row r="138" spans="2:9" x14ac:dyDescent="0.2">
      <c r="B138" s="28" t="s">
        <v>4</v>
      </c>
      <c r="C138" s="12"/>
      <c r="D138" s="12"/>
      <c r="E138" s="12"/>
      <c r="F138" s="12"/>
      <c r="G138" s="12"/>
      <c r="H138" s="17">
        <f>H86-H81-H111</f>
        <v>84871777</v>
      </c>
    </row>
    <row r="139" spans="2:9" ht="152.25" customHeight="1" thickBot="1" x14ac:dyDescent="0.25">
      <c r="B139" s="332" t="s">
        <v>235</v>
      </c>
      <c r="C139" s="332"/>
      <c r="D139" s="332"/>
      <c r="E139" s="332"/>
      <c r="F139" s="332"/>
      <c r="G139" s="332"/>
      <c r="H139" s="38"/>
    </row>
    <row r="140" spans="2:9" ht="25.5" customHeight="1" thickTop="1" x14ac:dyDescent="0.2">
      <c r="B140" s="350" t="s">
        <v>7</v>
      </c>
      <c r="C140" s="351"/>
      <c r="D140" s="351"/>
      <c r="E140" s="351"/>
      <c r="F140" s="354" t="s">
        <v>2</v>
      </c>
      <c r="G140" s="355"/>
      <c r="H140" s="80">
        <f>Data!QD6</f>
        <v>1</v>
      </c>
      <c r="I140" s="333" t="str">
        <f>IF(H140+H141=1,"","Error, the two cells on the left must equal 100%")</f>
        <v/>
      </c>
    </row>
    <row r="141" spans="2:9" ht="25.5" customHeight="1" thickBot="1" x14ac:dyDescent="0.25">
      <c r="B141" s="352"/>
      <c r="C141" s="353"/>
      <c r="D141" s="353"/>
      <c r="E141" s="353"/>
      <c r="F141" s="356" t="s">
        <v>3</v>
      </c>
      <c r="G141" s="357"/>
      <c r="H141" s="95">
        <f>1-H140</f>
        <v>0</v>
      </c>
      <c r="I141" s="333"/>
    </row>
    <row r="142" spans="2:9" ht="43.5" thickBot="1" x14ac:dyDescent="0.25">
      <c r="B142" s="71" t="s">
        <v>33</v>
      </c>
      <c r="C142" s="72" t="s">
        <v>27</v>
      </c>
      <c r="D142" s="72" t="s">
        <v>28</v>
      </c>
      <c r="E142" s="72" t="s">
        <v>29</v>
      </c>
      <c r="F142" s="72" t="s">
        <v>30</v>
      </c>
      <c r="G142" s="72" t="s">
        <v>31</v>
      </c>
      <c r="H142" s="79" t="s">
        <v>6</v>
      </c>
      <c r="I142" s="73" t="s">
        <v>8</v>
      </c>
    </row>
    <row r="143" spans="2:9" x14ac:dyDescent="0.2">
      <c r="B143" s="9" t="str">
        <f>$B$32</f>
        <v>Liberal Arts</v>
      </c>
      <c r="C143" s="172">
        <f>Data!LN6</f>
        <v>0</v>
      </c>
      <c r="D143" s="172">
        <f>Data!MH6</f>
        <v>0</v>
      </c>
      <c r="E143" s="172">
        <f>Data!NB6</f>
        <v>0</v>
      </c>
      <c r="F143" s="172">
        <f>Data!NV6</f>
        <v>0</v>
      </c>
      <c r="G143" s="172">
        <f>Data!OP6</f>
        <v>0</v>
      </c>
      <c r="H143" s="173">
        <f>Data!PJ6</f>
        <v>25785869.650000002</v>
      </c>
      <c r="I143" s="76">
        <f t="shared" ref="I143:I162" si="6">SUM(C143:H143)</f>
        <v>25785869.650000002</v>
      </c>
    </row>
    <row r="144" spans="2:9" x14ac:dyDescent="0.2">
      <c r="B144" s="9" t="str">
        <f>$B$33</f>
        <v>Science</v>
      </c>
      <c r="C144" s="172">
        <f>Data!LO6</f>
        <v>227786.73</v>
      </c>
      <c r="D144" s="172">
        <f>Data!MI6</f>
        <v>314597.14</v>
      </c>
      <c r="E144" s="172">
        <f>Data!NC6</f>
        <v>670386.72</v>
      </c>
      <c r="F144" s="172">
        <f>Data!NW6</f>
        <v>412345.97</v>
      </c>
      <c r="G144" s="172">
        <f>Data!OQ6</f>
        <v>0</v>
      </c>
      <c r="H144" s="174">
        <f>Data!PK6</f>
        <v>19035747.41</v>
      </c>
      <c r="I144" s="76">
        <f t="shared" si="6"/>
        <v>20660863.969999999</v>
      </c>
    </row>
    <row r="145" spans="2:9" x14ac:dyDescent="0.2">
      <c r="B145" s="9" t="str">
        <f>$B$34</f>
        <v>Fine Arts</v>
      </c>
      <c r="C145" s="172">
        <f>Data!LP6</f>
        <v>0</v>
      </c>
      <c r="D145" s="172">
        <f>Data!MJ6</f>
        <v>0</v>
      </c>
      <c r="E145" s="172">
        <f>Data!ND6</f>
        <v>0</v>
      </c>
      <c r="F145" s="172">
        <f>Data!NX6</f>
        <v>0</v>
      </c>
      <c r="G145" s="172">
        <f>Data!OR6</f>
        <v>0</v>
      </c>
      <c r="H145" s="174">
        <f>Data!PL6</f>
        <v>4585681.26</v>
      </c>
      <c r="I145" s="76">
        <f t="shared" si="6"/>
        <v>4585681.26</v>
      </c>
    </row>
    <row r="146" spans="2:9" x14ac:dyDescent="0.2">
      <c r="B146" s="9" t="str">
        <f>$B$35</f>
        <v>Teacher Education</v>
      </c>
      <c r="C146" s="172">
        <f>Data!LQ6</f>
        <v>0</v>
      </c>
      <c r="D146" s="172">
        <f>Data!MK6</f>
        <v>0</v>
      </c>
      <c r="E146" s="172">
        <f>Data!NE6</f>
        <v>0</v>
      </c>
      <c r="F146" s="172">
        <f>Data!NY6</f>
        <v>76510.34</v>
      </c>
      <c r="G146" s="172">
        <f>Data!OS6</f>
        <v>0</v>
      </c>
      <c r="H146" s="174">
        <f>Data!PN6</f>
        <v>4333251.74</v>
      </c>
      <c r="I146" s="76">
        <f t="shared" si="6"/>
        <v>4409762.08</v>
      </c>
    </row>
    <row r="147" spans="2:9" x14ac:dyDescent="0.2">
      <c r="B147" s="9" t="str">
        <f>$B$36</f>
        <v>Agriculture</v>
      </c>
      <c r="C147" s="172">
        <f>Data!LR6</f>
        <v>0</v>
      </c>
      <c r="D147" s="172">
        <f>Data!ML6</f>
        <v>0</v>
      </c>
      <c r="E147" s="172">
        <f>Data!NF6</f>
        <v>0</v>
      </c>
      <c r="F147" s="172">
        <f>Data!NZ6</f>
        <v>0</v>
      </c>
      <c r="G147" s="172">
        <f>Data!OT6</f>
        <v>0</v>
      </c>
      <c r="H147" s="174">
        <f>Data!PM6</f>
        <v>9415.94</v>
      </c>
      <c r="I147" s="76">
        <f t="shared" si="6"/>
        <v>9415.94</v>
      </c>
    </row>
    <row r="148" spans="2:9" x14ac:dyDescent="0.2">
      <c r="B148" s="9" t="str">
        <f>$B$37</f>
        <v>Engineering</v>
      </c>
      <c r="C148" s="172">
        <f>Data!LS6</f>
        <v>160048.85</v>
      </c>
      <c r="D148" s="172">
        <f>Data!MM6</f>
        <v>335372.79999999999</v>
      </c>
      <c r="E148" s="172">
        <f>Data!NG6</f>
        <v>276731.5</v>
      </c>
      <c r="F148" s="172">
        <f>Data!OA6</f>
        <v>0</v>
      </c>
      <c r="G148" s="172">
        <f>Data!OU6</f>
        <v>0</v>
      </c>
      <c r="H148" s="174">
        <f>Data!PO6</f>
        <v>9089080.8200000003</v>
      </c>
      <c r="I148" s="76">
        <f t="shared" si="6"/>
        <v>9861233.9700000007</v>
      </c>
    </row>
    <row r="149" spans="2:9" x14ac:dyDescent="0.2">
      <c r="B149" s="9" t="str">
        <f>$B$38</f>
        <v>Home Economics</v>
      </c>
      <c r="C149" s="172">
        <f>Data!LT6</f>
        <v>0</v>
      </c>
      <c r="D149" s="172">
        <f>Data!MN6</f>
        <v>0</v>
      </c>
      <c r="E149" s="172">
        <f>Data!NH6</f>
        <v>0</v>
      </c>
      <c r="F149" s="172">
        <f>Data!OB6</f>
        <v>0</v>
      </c>
      <c r="G149" s="172">
        <f>Data!OV6</f>
        <v>0</v>
      </c>
      <c r="H149" s="174">
        <f>Data!PP6</f>
        <v>38693.379999999997</v>
      </c>
      <c r="I149" s="76">
        <f t="shared" si="6"/>
        <v>38693.379999999997</v>
      </c>
    </row>
    <row r="150" spans="2:9" x14ac:dyDescent="0.2">
      <c r="B150" s="9" t="str">
        <f>$B$39</f>
        <v>Law</v>
      </c>
      <c r="C150" s="172">
        <f>Data!LU6</f>
        <v>0</v>
      </c>
      <c r="D150" s="172">
        <f>Data!MO6</f>
        <v>0</v>
      </c>
      <c r="E150" s="172">
        <f>Data!NI6</f>
        <v>0</v>
      </c>
      <c r="F150" s="172">
        <f>Data!OC6</f>
        <v>0</v>
      </c>
      <c r="G150" s="172">
        <f>Data!OW6</f>
        <v>0</v>
      </c>
      <c r="H150" s="174">
        <f>Data!PQ6</f>
        <v>0</v>
      </c>
      <c r="I150" s="76">
        <f t="shared" si="6"/>
        <v>0</v>
      </c>
    </row>
    <row r="151" spans="2:9" x14ac:dyDescent="0.2">
      <c r="B151" s="9" t="str">
        <f>$B$40</f>
        <v>Social Service</v>
      </c>
      <c r="C151" s="172">
        <f>Data!LV6</f>
        <v>0</v>
      </c>
      <c r="D151" s="172">
        <f>Data!MP6</f>
        <v>0</v>
      </c>
      <c r="E151" s="172">
        <f>Data!NJ6</f>
        <v>0</v>
      </c>
      <c r="F151" s="172">
        <f>Data!OD6</f>
        <v>0</v>
      </c>
      <c r="G151" s="172">
        <f>Data!OX6</f>
        <v>0</v>
      </c>
      <c r="H151" s="174">
        <f>Data!PR6</f>
        <v>1074397.72</v>
      </c>
      <c r="I151" s="76">
        <f t="shared" si="6"/>
        <v>1074397.72</v>
      </c>
    </row>
    <row r="152" spans="2:9" x14ac:dyDescent="0.2">
      <c r="B152" s="9" t="str">
        <f>$B$41</f>
        <v>Library Science</v>
      </c>
      <c r="C152" s="172">
        <f>Data!LW6</f>
        <v>0</v>
      </c>
      <c r="D152" s="172">
        <f>Data!MQ6</f>
        <v>0</v>
      </c>
      <c r="E152" s="172">
        <f>Data!NK6</f>
        <v>0</v>
      </c>
      <c r="F152" s="172">
        <f>Data!OE6</f>
        <v>0</v>
      </c>
      <c r="G152" s="172">
        <f>Data!OY6</f>
        <v>0</v>
      </c>
      <c r="H152" s="174">
        <f>Data!PS6</f>
        <v>3965.98</v>
      </c>
      <c r="I152" s="76">
        <f t="shared" si="6"/>
        <v>3965.98</v>
      </c>
    </row>
    <row r="153" spans="2:9" x14ac:dyDescent="0.2">
      <c r="B153" s="9" t="str">
        <f>$B$42</f>
        <v>Veterinary Science</v>
      </c>
      <c r="C153" s="172">
        <f>Data!LX6</f>
        <v>0</v>
      </c>
      <c r="D153" s="172">
        <f>Data!MR6</f>
        <v>0</v>
      </c>
      <c r="E153" s="172">
        <f>Data!NL6</f>
        <v>0</v>
      </c>
      <c r="F153" s="172">
        <f>Data!OF6</f>
        <v>0</v>
      </c>
      <c r="G153" s="172">
        <f>Data!OZ6</f>
        <v>0</v>
      </c>
      <c r="H153" s="174">
        <f>Data!PT6</f>
        <v>0</v>
      </c>
      <c r="I153" s="76">
        <f t="shared" si="6"/>
        <v>0</v>
      </c>
    </row>
    <row r="154" spans="2:9" x14ac:dyDescent="0.2">
      <c r="B154" s="9" t="str">
        <f>$B$43</f>
        <v>Vocational Training</v>
      </c>
      <c r="C154" s="172">
        <f>Data!LY6</f>
        <v>0</v>
      </c>
      <c r="D154" s="172">
        <f>Data!MS6</f>
        <v>0</v>
      </c>
      <c r="E154" s="172">
        <f>Data!NM6</f>
        <v>0</v>
      </c>
      <c r="F154" s="172">
        <f>Data!OG6</f>
        <v>0</v>
      </c>
      <c r="G154" s="172">
        <f>Data!PA6</f>
        <v>0</v>
      </c>
      <c r="H154" s="174">
        <f>Data!PU6</f>
        <v>0</v>
      </c>
      <c r="I154" s="76">
        <f t="shared" si="6"/>
        <v>0</v>
      </c>
    </row>
    <row r="155" spans="2:9" x14ac:dyDescent="0.2">
      <c r="B155" s="9" t="str">
        <f>$B$44</f>
        <v>Physical Training</v>
      </c>
      <c r="C155" s="172">
        <f>Data!LZ6</f>
        <v>0</v>
      </c>
      <c r="D155" s="172">
        <f>Data!MT6</f>
        <v>0</v>
      </c>
      <c r="E155" s="172">
        <f>Data!NN6</f>
        <v>0</v>
      </c>
      <c r="F155" s="172">
        <f>Data!OH6</f>
        <v>0</v>
      </c>
      <c r="G155" s="172">
        <f>Data!PB6</f>
        <v>0</v>
      </c>
      <c r="H155" s="174">
        <f>Data!PV6</f>
        <v>206474.02</v>
      </c>
      <c r="I155" s="76">
        <f t="shared" si="6"/>
        <v>206474.02</v>
      </c>
    </row>
    <row r="156" spans="2:9" x14ac:dyDescent="0.2">
      <c r="B156" s="9" t="str">
        <f>$B$45</f>
        <v>Health Services</v>
      </c>
      <c r="C156" s="172">
        <f>Data!MA6</f>
        <v>0</v>
      </c>
      <c r="D156" s="172">
        <f>Data!MU6</f>
        <v>44788.53</v>
      </c>
      <c r="E156" s="172">
        <f>Data!NO6</f>
        <v>124082.13</v>
      </c>
      <c r="F156" s="172">
        <f>Data!OI6</f>
        <v>744600.08000000007</v>
      </c>
      <c r="G156" s="172">
        <f>Data!PC6</f>
        <v>0</v>
      </c>
      <c r="H156" s="174">
        <f>Data!PW6</f>
        <v>5581480.1500000004</v>
      </c>
      <c r="I156" s="76">
        <f t="shared" si="6"/>
        <v>6494950.8900000006</v>
      </c>
    </row>
    <row r="157" spans="2:9" x14ac:dyDescent="0.2">
      <c r="B157" s="9" t="str">
        <f>$B$46</f>
        <v>Pharmacy</v>
      </c>
      <c r="C157" s="172">
        <f>Data!MB6</f>
        <v>0</v>
      </c>
      <c r="D157" s="172">
        <f>Data!MV6</f>
        <v>0</v>
      </c>
      <c r="E157" s="172">
        <f>Data!NP6</f>
        <v>0</v>
      </c>
      <c r="F157" s="172">
        <f>Data!OJ6</f>
        <v>0</v>
      </c>
      <c r="G157" s="172">
        <f>Data!PD6</f>
        <v>0</v>
      </c>
      <c r="H157" s="174">
        <f>Data!PX6</f>
        <v>0</v>
      </c>
      <c r="I157" s="76">
        <f t="shared" si="6"/>
        <v>0</v>
      </c>
    </row>
    <row r="158" spans="2:9" x14ac:dyDescent="0.2">
      <c r="B158" s="9" t="str">
        <f>$B$47</f>
        <v>Business Administration</v>
      </c>
      <c r="C158" s="172">
        <f>Data!MC6</f>
        <v>0</v>
      </c>
      <c r="D158" s="172">
        <f>Data!MW6</f>
        <v>0</v>
      </c>
      <c r="E158" s="172">
        <f>Data!NQ6</f>
        <v>91075.47</v>
      </c>
      <c r="F158" s="172">
        <f>Data!OK6</f>
        <v>733737.45</v>
      </c>
      <c r="G158" s="172">
        <f>Data!PE6</f>
        <v>0</v>
      </c>
      <c r="H158" s="174">
        <f>Data!PY6</f>
        <v>7336597.3600000003</v>
      </c>
      <c r="I158" s="76">
        <f t="shared" si="6"/>
        <v>8161410.2800000003</v>
      </c>
    </row>
    <row r="159" spans="2:9" x14ac:dyDescent="0.2">
      <c r="B159" s="9" t="str">
        <f>$B$48</f>
        <v>Optometry</v>
      </c>
      <c r="C159" s="172">
        <f>Data!MD6</f>
        <v>0</v>
      </c>
      <c r="D159" s="172">
        <f>Data!MX6</f>
        <v>0</v>
      </c>
      <c r="E159" s="172">
        <f>Data!NR6</f>
        <v>0</v>
      </c>
      <c r="F159" s="172">
        <f>Data!OL6</f>
        <v>0</v>
      </c>
      <c r="G159" s="172">
        <f>Data!PF6</f>
        <v>0</v>
      </c>
      <c r="H159" s="174">
        <f>Data!PZ6</f>
        <v>0</v>
      </c>
      <c r="I159" s="76">
        <f t="shared" si="6"/>
        <v>0</v>
      </c>
    </row>
    <row r="160" spans="2:9" x14ac:dyDescent="0.2">
      <c r="B160" s="9" t="str">
        <f>$B$49</f>
        <v>Teacher Ed-Practice Teaching</v>
      </c>
      <c r="C160" s="172">
        <f>Data!ME6</f>
        <v>0</v>
      </c>
      <c r="D160" s="172">
        <f>Data!MY6</f>
        <v>0</v>
      </c>
      <c r="E160" s="172">
        <f>Data!NS6</f>
        <v>0</v>
      </c>
      <c r="F160" s="172">
        <f>Data!OM6</f>
        <v>0</v>
      </c>
      <c r="G160" s="172">
        <f>Data!PG6</f>
        <v>0</v>
      </c>
      <c r="H160" s="174">
        <f>Data!QA6</f>
        <v>221143.69</v>
      </c>
      <c r="I160" s="76">
        <f t="shared" si="6"/>
        <v>221143.69</v>
      </c>
    </row>
    <row r="161" spans="2:9" x14ac:dyDescent="0.2">
      <c r="B161" s="9" t="str">
        <f>$B$50</f>
        <v>Technology</v>
      </c>
      <c r="C161" s="172">
        <f>Data!MF6</f>
        <v>0</v>
      </c>
      <c r="D161" s="172">
        <f>Data!MZ6</f>
        <v>0</v>
      </c>
      <c r="E161" s="172">
        <f>Data!NT6</f>
        <v>0</v>
      </c>
      <c r="F161" s="172">
        <f>Data!ON6</f>
        <v>0</v>
      </c>
      <c r="G161" s="172">
        <f>Data!PH6</f>
        <v>0</v>
      </c>
      <c r="H161" s="174">
        <f>Data!QB6</f>
        <v>590713.56000000006</v>
      </c>
      <c r="I161" s="76">
        <f t="shared" si="6"/>
        <v>590713.56000000006</v>
      </c>
    </row>
    <row r="162" spans="2:9" x14ac:dyDescent="0.2">
      <c r="B162" s="9" t="str">
        <f>$B$51</f>
        <v>Nursing</v>
      </c>
      <c r="C162" s="172">
        <f>Data!MG6</f>
        <v>0</v>
      </c>
      <c r="D162" s="172">
        <f>Data!NA6</f>
        <v>0</v>
      </c>
      <c r="E162" s="172">
        <f>Data!NU6</f>
        <v>0</v>
      </c>
      <c r="F162" s="172">
        <f>Data!OO6</f>
        <v>0</v>
      </c>
      <c r="G162" s="172">
        <f>Data!PI6</f>
        <v>0</v>
      </c>
      <c r="H162" s="174">
        <f>Data!QC6</f>
        <v>2767200.61</v>
      </c>
      <c r="I162" s="76">
        <f t="shared" si="6"/>
        <v>2767200.61</v>
      </c>
    </row>
    <row r="163" spans="2:9" ht="15" thickBot="1" x14ac:dyDescent="0.25">
      <c r="B163" s="39" t="str">
        <f>$B$52</f>
        <v>Totals</v>
      </c>
      <c r="C163" s="40">
        <f t="shared" ref="C163:H163" si="7">SUM(C143:C162)</f>
        <v>387835.58</v>
      </c>
      <c r="D163" s="40">
        <f t="shared" si="7"/>
        <v>694758.47</v>
      </c>
      <c r="E163" s="40">
        <f t="shared" si="7"/>
        <v>1162275.82</v>
      </c>
      <c r="F163" s="40">
        <f t="shared" si="7"/>
        <v>1967193.84</v>
      </c>
      <c r="G163" s="41">
        <f t="shared" si="7"/>
        <v>0</v>
      </c>
      <c r="H163" s="77">
        <f t="shared" si="7"/>
        <v>80659713.290000007</v>
      </c>
      <c r="I163" s="76">
        <f>SUM(I143:I162)</f>
        <v>84871777</v>
      </c>
    </row>
    <row r="164" spans="2:9" ht="15" thickTop="1" x14ac:dyDescent="0.2">
      <c r="B164" s="14"/>
      <c r="C164" s="46"/>
      <c r="D164" s="46"/>
      <c r="E164" s="46"/>
      <c r="F164" s="46"/>
      <c r="G164" s="46"/>
      <c r="H164" s="47"/>
      <c r="I164" s="48"/>
    </row>
    <row r="165" spans="2:9" ht="14.25" customHeight="1" x14ac:dyDescent="0.2">
      <c r="B165" s="349" t="s">
        <v>69</v>
      </c>
      <c r="C165" s="349"/>
      <c r="D165" s="349"/>
      <c r="E165" s="349"/>
      <c r="F165" s="349"/>
      <c r="G165" s="349"/>
      <c r="H165" s="78"/>
      <c r="I165" s="78"/>
    </row>
    <row r="166" spans="2:9" ht="43.5" customHeight="1" thickBot="1" x14ac:dyDescent="0.25">
      <c r="B166" s="334" t="s">
        <v>44</v>
      </c>
      <c r="C166" s="334"/>
      <c r="D166" s="334"/>
      <c r="E166" s="334"/>
      <c r="F166" s="334"/>
      <c r="G166" s="334"/>
      <c r="H166" s="55"/>
    </row>
    <row r="167" spans="2:9" ht="15" thickBot="1" x14ac:dyDescent="0.25">
      <c r="B167" s="68" t="s">
        <v>33</v>
      </c>
      <c r="C167" s="69" t="s">
        <v>27</v>
      </c>
      <c r="D167" s="69" t="s">
        <v>28</v>
      </c>
      <c r="E167" s="69" t="s">
        <v>29</v>
      </c>
      <c r="F167" s="69" t="s">
        <v>30</v>
      </c>
      <c r="G167" s="69" t="s">
        <v>31</v>
      </c>
      <c r="H167" s="70" t="s">
        <v>1</v>
      </c>
      <c r="I167" s="1"/>
    </row>
    <row r="168" spans="2:9" x14ac:dyDescent="0.2">
      <c r="B168" s="9" t="str">
        <f>$B$32</f>
        <v>Liberal Arts</v>
      </c>
      <c r="C168" s="21">
        <f t="shared" ref="C168:G183" si="8">C143+$H$140*IF($H116=0,0,$H143*C116/$H116)+IF($H32=0,0,$H$141*$H143*C32/$H32)</f>
        <v>13913260.983052099</v>
      </c>
      <c r="D168" s="21">
        <f t="shared" si="8"/>
        <v>7472329.5748215644</v>
      </c>
      <c r="E168" s="21">
        <f t="shared" si="8"/>
        <v>4315387.9476047093</v>
      </c>
      <c r="F168" s="21">
        <f t="shared" si="8"/>
        <v>84891.144521629758</v>
      </c>
      <c r="G168" s="21">
        <f t="shared" si="8"/>
        <v>0</v>
      </c>
      <c r="H168" s="40">
        <f t="shared" ref="H168:H188" si="9">SUM(C168:G168)</f>
        <v>25785869.650000002</v>
      </c>
      <c r="I168" s="56"/>
    </row>
    <row r="169" spans="2:9" x14ac:dyDescent="0.2">
      <c r="B169" s="9" t="str">
        <f>$B$33</f>
        <v>Science</v>
      </c>
      <c r="C169" s="22">
        <f t="shared" si="8"/>
        <v>8395113.9761079438</v>
      </c>
      <c r="D169" s="22">
        <f t="shared" si="8"/>
        <v>6843804.5296666119</v>
      </c>
      <c r="E169" s="22">
        <f t="shared" si="8"/>
        <v>4869514.2781412778</v>
      </c>
      <c r="F169" s="22">
        <f t="shared" si="8"/>
        <v>552431.1860841671</v>
      </c>
      <c r="G169" s="22">
        <f t="shared" si="8"/>
        <v>0</v>
      </c>
      <c r="H169" s="75">
        <f t="shared" si="9"/>
        <v>20660863.969999999</v>
      </c>
      <c r="I169" s="56"/>
    </row>
    <row r="170" spans="2:9" x14ac:dyDescent="0.2">
      <c r="B170" s="9" t="str">
        <f>$B$34</f>
        <v>Fine Arts</v>
      </c>
      <c r="C170" s="22">
        <f t="shared" si="8"/>
        <v>2913331.4325947575</v>
      </c>
      <c r="D170" s="22">
        <f t="shared" si="8"/>
        <v>1466576.9243929004</v>
      </c>
      <c r="E170" s="22">
        <f t="shared" si="8"/>
        <v>205772.90301234162</v>
      </c>
      <c r="F170" s="22">
        <f t="shared" si="8"/>
        <v>0</v>
      </c>
      <c r="G170" s="22">
        <f t="shared" si="8"/>
        <v>0</v>
      </c>
      <c r="H170" s="75">
        <f t="shared" si="9"/>
        <v>4585681.26</v>
      </c>
      <c r="I170" s="56"/>
    </row>
    <row r="171" spans="2:9" x14ac:dyDescent="0.2">
      <c r="B171" s="9" t="str">
        <f>$B$35</f>
        <v>Teacher Education</v>
      </c>
      <c r="C171" s="22">
        <f t="shared" si="8"/>
        <v>362463.23196508887</v>
      </c>
      <c r="D171" s="22">
        <f t="shared" si="8"/>
        <v>1588507.2507855066</v>
      </c>
      <c r="E171" s="22">
        <f t="shared" si="8"/>
        <v>1439303.651030079</v>
      </c>
      <c r="F171" s="22">
        <f t="shared" si="8"/>
        <v>1019487.9462193259</v>
      </c>
      <c r="G171" s="22">
        <f t="shared" si="8"/>
        <v>0</v>
      </c>
      <c r="H171" s="75">
        <f t="shared" si="9"/>
        <v>4409762.08</v>
      </c>
      <c r="I171" s="56"/>
    </row>
    <row r="172" spans="2:9" x14ac:dyDescent="0.2">
      <c r="B172" s="9" t="str">
        <f>$B$36</f>
        <v>Agriculture</v>
      </c>
      <c r="C172" s="22">
        <f t="shared" si="8"/>
        <v>2923.3669277799008</v>
      </c>
      <c r="D172" s="22">
        <f t="shared" si="8"/>
        <v>0</v>
      </c>
      <c r="E172" s="22">
        <f t="shared" si="8"/>
        <v>6492.5730722200997</v>
      </c>
      <c r="F172" s="22">
        <f t="shared" si="8"/>
        <v>0</v>
      </c>
      <c r="G172" s="22">
        <f t="shared" si="8"/>
        <v>0</v>
      </c>
      <c r="H172" s="75">
        <f t="shared" si="9"/>
        <v>9415.94</v>
      </c>
      <c r="I172" s="56"/>
    </row>
    <row r="173" spans="2:9" x14ac:dyDescent="0.2">
      <c r="B173" s="9" t="str">
        <f>$B$37</f>
        <v>Engineering</v>
      </c>
      <c r="C173" s="22">
        <f t="shared" si="8"/>
        <v>2715589.4829199985</v>
      </c>
      <c r="D173" s="22">
        <f t="shared" si="8"/>
        <v>5118402.1154202679</v>
      </c>
      <c r="E173" s="22">
        <f t="shared" si="8"/>
        <v>2027242.3716597338</v>
      </c>
      <c r="F173" s="22">
        <f t="shared" si="8"/>
        <v>0</v>
      </c>
      <c r="G173" s="22">
        <f t="shared" si="8"/>
        <v>0</v>
      </c>
      <c r="H173" s="75">
        <f t="shared" si="9"/>
        <v>9861233.9700000007</v>
      </c>
      <c r="I173" s="56"/>
    </row>
    <row r="174" spans="2:9" x14ac:dyDescent="0.2">
      <c r="B174" s="9" t="str">
        <f>$B$38</f>
        <v>Home Economics</v>
      </c>
      <c r="C174" s="22">
        <f t="shared" si="8"/>
        <v>10289.402043715847</v>
      </c>
      <c r="D174" s="22">
        <f t="shared" si="8"/>
        <v>28403.977956284154</v>
      </c>
      <c r="E174" s="22">
        <f t="shared" si="8"/>
        <v>0</v>
      </c>
      <c r="F174" s="22">
        <f t="shared" si="8"/>
        <v>0</v>
      </c>
      <c r="G174" s="22">
        <f t="shared" si="8"/>
        <v>0</v>
      </c>
      <c r="H174" s="75">
        <f t="shared" si="9"/>
        <v>38693.380000000005</v>
      </c>
      <c r="I174" s="56"/>
    </row>
    <row r="175" spans="2:9" x14ac:dyDescent="0.2">
      <c r="B175" s="9" t="str">
        <f>$B$39</f>
        <v>Law</v>
      </c>
      <c r="C175" s="22">
        <f t="shared" si="8"/>
        <v>0</v>
      </c>
      <c r="D175" s="22">
        <f t="shared" si="8"/>
        <v>0</v>
      </c>
      <c r="E175" s="22">
        <f t="shared" si="8"/>
        <v>0</v>
      </c>
      <c r="F175" s="22">
        <f t="shared" si="8"/>
        <v>0</v>
      </c>
      <c r="G175" s="22">
        <f t="shared" si="8"/>
        <v>0</v>
      </c>
      <c r="H175" s="75">
        <f t="shared" si="9"/>
        <v>0</v>
      </c>
      <c r="I175" s="56"/>
    </row>
    <row r="176" spans="2:9" x14ac:dyDescent="0.2">
      <c r="B176" s="9" t="str">
        <f>$B$40</f>
        <v>Social Service</v>
      </c>
      <c r="C176" s="22">
        <f t="shared" si="8"/>
        <v>95298.062752372338</v>
      </c>
      <c r="D176" s="22">
        <f t="shared" si="8"/>
        <v>459508.64929189719</v>
      </c>
      <c r="E176" s="22">
        <f t="shared" si="8"/>
        <v>519591.00795573043</v>
      </c>
      <c r="F176" s="22">
        <f t="shared" si="8"/>
        <v>0</v>
      </c>
      <c r="G176" s="22">
        <f t="shared" si="8"/>
        <v>0</v>
      </c>
      <c r="H176" s="75">
        <f t="shared" si="9"/>
        <v>1074397.72</v>
      </c>
      <c r="I176" s="56"/>
    </row>
    <row r="177" spans="2:9" x14ac:dyDescent="0.2">
      <c r="B177" s="9" t="str">
        <f>$B$41</f>
        <v>Library Science</v>
      </c>
      <c r="C177" s="22">
        <f t="shared" si="8"/>
        <v>683.71249384489124</v>
      </c>
      <c r="D177" s="22">
        <f t="shared" si="8"/>
        <v>3282.2675061551085</v>
      </c>
      <c r="E177" s="22">
        <f t="shared" si="8"/>
        <v>0</v>
      </c>
      <c r="F177" s="22">
        <f t="shared" si="8"/>
        <v>0</v>
      </c>
      <c r="G177" s="22">
        <f t="shared" si="8"/>
        <v>0</v>
      </c>
      <c r="H177" s="75">
        <f t="shared" si="9"/>
        <v>3965.9799999999996</v>
      </c>
      <c r="I177" s="56"/>
    </row>
    <row r="178" spans="2:9" x14ac:dyDescent="0.2">
      <c r="B178" s="9" t="str">
        <f>$B$42</f>
        <v>Veterinary Science</v>
      </c>
      <c r="C178" s="22">
        <f t="shared" si="8"/>
        <v>0</v>
      </c>
      <c r="D178" s="22">
        <f t="shared" si="8"/>
        <v>0</v>
      </c>
      <c r="E178" s="22">
        <f t="shared" si="8"/>
        <v>0</v>
      </c>
      <c r="F178" s="22">
        <f t="shared" si="8"/>
        <v>0</v>
      </c>
      <c r="G178" s="22">
        <f t="shared" si="8"/>
        <v>0</v>
      </c>
      <c r="H178" s="75">
        <f t="shared" si="9"/>
        <v>0</v>
      </c>
      <c r="I178" s="56"/>
    </row>
    <row r="179" spans="2:9" x14ac:dyDescent="0.2">
      <c r="B179" s="9" t="str">
        <f>$B$43</f>
        <v>Vocational Training</v>
      </c>
      <c r="C179" s="22">
        <f t="shared" si="8"/>
        <v>0</v>
      </c>
      <c r="D179" s="22">
        <f t="shared" si="8"/>
        <v>0</v>
      </c>
      <c r="E179" s="22">
        <f t="shared" si="8"/>
        <v>0</v>
      </c>
      <c r="F179" s="22">
        <f t="shared" si="8"/>
        <v>0</v>
      </c>
      <c r="G179" s="22">
        <f t="shared" si="8"/>
        <v>0</v>
      </c>
      <c r="H179" s="75">
        <f t="shared" si="9"/>
        <v>0</v>
      </c>
      <c r="I179" s="56"/>
    </row>
    <row r="180" spans="2:9" x14ac:dyDescent="0.2">
      <c r="B180" s="9" t="str">
        <f>$B$44</f>
        <v>Physical Training</v>
      </c>
      <c r="C180" s="22">
        <f t="shared" si="8"/>
        <v>206474.02</v>
      </c>
      <c r="D180" s="22">
        <f t="shared" si="8"/>
        <v>0</v>
      </c>
      <c r="E180" s="22">
        <f t="shared" si="8"/>
        <v>0</v>
      </c>
      <c r="F180" s="22">
        <f t="shared" si="8"/>
        <v>0</v>
      </c>
      <c r="G180" s="22">
        <f t="shared" si="8"/>
        <v>0</v>
      </c>
      <c r="H180" s="75">
        <f t="shared" si="9"/>
        <v>206474.02</v>
      </c>
      <c r="I180" s="56"/>
    </row>
    <row r="181" spans="2:9" x14ac:dyDescent="0.2">
      <c r="B181" s="9" t="str">
        <f>$B$45</f>
        <v>Health Services</v>
      </c>
      <c r="C181" s="22">
        <f t="shared" si="8"/>
        <v>826776.98383529694</v>
      </c>
      <c r="D181" s="22">
        <f t="shared" si="8"/>
        <v>2061059.6098431598</v>
      </c>
      <c r="E181" s="22">
        <f t="shared" si="8"/>
        <v>2581556.5833705729</v>
      </c>
      <c r="F181" s="22">
        <f t="shared" si="8"/>
        <v>1025557.712950971</v>
      </c>
      <c r="G181" s="22">
        <f t="shared" si="8"/>
        <v>0</v>
      </c>
      <c r="H181" s="75">
        <f t="shared" si="9"/>
        <v>6494950.8900000006</v>
      </c>
      <c r="I181" s="56"/>
    </row>
    <row r="182" spans="2:9" x14ac:dyDescent="0.2">
      <c r="B182" s="9" t="str">
        <f>$B$46</f>
        <v>Pharmacy</v>
      </c>
      <c r="C182" s="22">
        <f t="shared" si="8"/>
        <v>0</v>
      </c>
      <c r="D182" s="22">
        <f t="shared" si="8"/>
        <v>0</v>
      </c>
      <c r="E182" s="22">
        <f t="shared" si="8"/>
        <v>0</v>
      </c>
      <c r="F182" s="22">
        <f t="shared" si="8"/>
        <v>0</v>
      </c>
      <c r="G182" s="22">
        <f t="shared" si="8"/>
        <v>0</v>
      </c>
      <c r="H182" s="75">
        <f t="shared" si="9"/>
        <v>0</v>
      </c>
      <c r="I182" s="56"/>
    </row>
    <row r="183" spans="2:9" x14ac:dyDescent="0.2">
      <c r="B183" s="9" t="str">
        <f>$B$47</f>
        <v>Business Administration</v>
      </c>
      <c r="C183" s="22">
        <f t="shared" si="8"/>
        <v>809807.56819284731</v>
      </c>
      <c r="D183" s="22">
        <f t="shared" si="8"/>
        <v>3936838.3873479553</v>
      </c>
      <c r="E183" s="22">
        <f t="shared" si="8"/>
        <v>1815659.5957648684</v>
      </c>
      <c r="F183" s="22">
        <f t="shared" si="8"/>
        <v>1599104.728694329</v>
      </c>
      <c r="G183" s="22">
        <f t="shared" si="8"/>
        <v>0</v>
      </c>
      <c r="H183" s="75">
        <f t="shared" si="9"/>
        <v>8161410.2799999993</v>
      </c>
      <c r="I183" s="56"/>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row>
    <row r="185" spans="2:9" x14ac:dyDescent="0.2">
      <c r="B185" s="9" t="str">
        <f>$B$49</f>
        <v>Teacher Ed-Practice Teaching</v>
      </c>
      <c r="C185" s="22">
        <f t="shared" si="10"/>
        <v>331.41436219835225</v>
      </c>
      <c r="D185" s="22">
        <f t="shared" si="10"/>
        <v>220812.27563780165</v>
      </c>
      <c r="E185" s="22">
        <f t="shared" si="10"/>
        <v>0</v>
      </c>
      <c r="F185" s="22">
        <f t="shared" si="10"/>
        <v>0</v>
      </c>
      <c r="G185" s="22">
        <f t="shared" si="10"/>
        <v>0</v>
      </c>
      <c r="H185" s="75">
        <f t="shared" si="9"/>
        <v>221143.69</v>
      </c>
      <c r="I185" s="56"/>
    </row>
    <row r="186" spans="2:9" x14ac:dyDescent="0.2">
      <c r="B186" s="9" t="str">
        <f>$B$50</f>
        <v>Technology</v>
      </c>
      <c r="C186" s="22">
        <f t="shared" si="10"/>
        <v>398024.30971457349</v>
      </c>
      <c r="D186" s="22">
        <f t="shared" si="10"/>
        <v>164436.37506228924</v>
      </c>
      <c r="E186" s="22">
        <f t="shared" si="10"/>
        <v>28252.875223137344</v>
      </c>
      <c r="F186" s="22">
        <f t="shared" si="10"/>
        <v>0</v>
      </c>
      <c r="G186" s="22">
        <f t="shared" si="10"/>
        <v>0</v>
      </c>
      <c r="H186" s="75">
        <f t="shared" si="9"/>
        <v>590713.56000000006</v>
      </c>
      <c r="I186" s="56"/>
    </row>
    <row r="187" spans="2:9" x14ac:dyDescent="0.2">
      <c r="B187" s="9" t="str">
        <f>$B$51</f>
        <v>Nursing</v>
      </c>
      <c r="C187" s="22">
        <f t="shared" si="10"/>
        <v>198910.07748728225</v>
      </c>
      <c r="D187" s="22">
        <f t="shared" si="10"/>
        <v>1865224.4447690977</v>
      </c>
      <c r="E187" s="22">
        <f t="shared" si="10"/>
        <v>703066.08774362016</v>
      </c>
      <c r="F187" s="22">
        <f t="shared" si="10"/>
        <v>0</v>
      </c>
      <c r="G187" s="22">
        <f t="shared" si="10"/>
        <v>0</v>
      </c>
      <c r="H187" s="75">
        <f t="shared" si="9"/>
        <v>2767200.6100000003</v>
      </c>
      <c r="I187" s="56"/>
    </row>
    <row r="188" spans="2:9" x14ac:dyDescent="0.2">
      <c r="B188" s="39" t="str">
        <f>$B$52</f>
        <v>Totals</v>
      </c>
      <c r="C188" s="40">
        <f>SUM(C168:C187)</f>
        <v>30849278.024449803</v>
      </c>
      <c r="D188" s="40">
        <f>SUM(D168:D187)</f>
        <v>31229186.382501494</v>
      </c>
      <c r="E188" s="40">
        <f>SUM(E168:E187)</f>
        <v>18511839.87457829</v>
      </c>
      <c r="F188" s="40">
        <f>SUM(F168:F187)</f>
        <v>4281472.7184704226</v>
      </c>
      <c r="G188" s="40">
        <f>SUM(G168:G187)</f>
        <v>0</v>
      </c>
      <c r="H188" s="40">
        <f t="shared" si="9"/>
        <v>84871777</v>
      </c>
      <c r="I188" s="56"/>
    </row>
    <row r="189" spans="2:9" x14ac:dyDescent="0.2">
      <c r="B189" s="50"/>
      <c r="C189" s="46"/>
      <c r="D189" s="46"/>
      <c r="E189" s="46"/>
      <c r="F189" s="46"/>
      <c r="G189" s="46"/>
      <c r="H189" s="47"/>
      <c r="I189" s="1"/>
    </row>
    <row r="190" spans="2:9" x14ac:dyDescent="0.2">
      <c r="B190" s="342" t="s">
        <v>36</v>
      </c>
      <c r="C190" s="342"/>
      <c r="D190" s="342"/>
      <c r="E190" s="342"/>
      <c r="F190" s="342"/>
      <c r="G190" s="342"/>
      <c r="H190" s="17">
        <f>H15</f>
        <v>35738128</v>
      </c>
    </row>
    <row r="191" spans="2:9" ht="43.5" customHeight="1" thickBot="1" x14ac:dyDescent="0.25">
      <c r="B191" s="332" t="s">
        <v>236</v>
      </c>
      <c r="C191" s="332"/>
      <c r="D191" s="332"/>
      <c r="E191" s="332"/>
      <c r="F191" s="332"/>
      <c r="G191" s="332"/>
      <c r="H191" s="332"/>
    </row>
    <row r="192" spans="2:9"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6722941.4126555547</v>
      </c>
      <c r="D193" s="42">
        <f t="shared" si="11"/>
        <v>3610658.4939915845</v>
      </c>
      <c r="E193" s="42">
        <f t="shared" si="11"/>
        <v>2085212.1138219375</v>
      </c>
      <c r="F193" s="42">
        <f t="shared" si="11"/>
        <v>41019.728715460071</v>
      </c>
      <c r="G193" s="42">
        <f t="shared" si="11"/>
        <v>0</v>
      </c>
      <c r="H193" s="42">
        <f>SUM(C193:G193)</f>
        <v>12459831.749184536</v>
      </c>
      <c r="I193" s="1"/>
    </row>
    <row r="194" spans="2:9" x14ac:dyDescent="0.2">
      <c r="B194" s="9" t="str">
        <f>$B$33</f>
        <v>Science</v>
      </c>
      <c r="C194" s="43">
        <f t="shared" si="11"/>
        <v>2324829.4952072166</v>
      </c>
      <c r="D194" s="43">
        <f t="shared" si="11"/>
        <v>1858538.7192677262</v>
      </c>
      <c r="E194" s="43">
        <f t="shared" si="11"/>
        <v>1195281.5538224459</v>
      </c>
      <c r="F194" s="43">
        <f t="shared" si="11"/>
        <v>39875.25323540144</v>
      </c>
      <c r="G194" s="43">
        <f t="shared" si="11"/>
        <v>0</v>
      </c>
      <c r="H194" s="43">
        <f t="shared" ref="H194:H213" si="12">SUM(C194:G194)</f>
        <v>5418525.0215327898</v>
      </c>
      <c r="I194" s="1"/>
    </row>
    <row r="195" spans="2:9" x14ac:dyDescent="0.2">
      <c r="B195" s="9" t="str">
        <f>$B$34</f>
        <v>Fine Arts</v>
      </c>
      <c r="C195" s="43">
        <f t="shared" si="11"/>
        <v>1772730.2048515345</v>
      </c>
      <c r="D195" s="43">
        <f t="shared" si="11"/>
        <v>892395.96378294961</v>
      </c>
      <c r="E195" s="43">
        <f t="shared" si="11"/>
        <v>125210.55326172493</v>
      </c>
      <c r="F195" s="43">
        <f t="shared" si="11"/>
        <v>0</v>
      </c>
      <c r="G195" s="43">
        <f t="shared" si="11"/>
        <v>0</v>
      </c>
      <c r="H195" s="43">
        <f t="shared" si="12"/>
        <v>2790336.7218962088</v>
      </c>
      <c r="I195" s="1"/>
    </row>
    <row r="196" spans="2:9" x14ac:dyDescent="0.2">
      <c r="B196" s="9" t="str">
        <f>$B$35</f>
        <v>Teacher Education</v>
      </c>
      <c r="C196" s="43">
        <f t="shared" si="11"/>
        <v>191167.50808418769</v>
      </c>
      <c r="D196" s="43">
        <f t="shared" si="11"/>
        <v>837798.00522105803</v>
      </c>
      <c r="E196" s="43">
        <f t="shared" si="11"/>
        <v>759106.2156902987</v>
      </c>
      <c r="F196" s="43">
        <f t="shared" si="11"/>
        <v>497337.83529663936</v>
      </c>
      <c r="G196" s="43">
        <f t="shared" si="11"/>
        <v>0</v>
      </c>
      <c r="H196" s="43">
        <f t="shared" si="12"/>
        <v>2285409.5642921836</v>
      </c>
      <c r="I196" s="1"/>
    </row>
    <row r="197" spans="2:9" x14ac:dyDescent="0.2">
      <c r="B197" s="9" t="str">
        <f>$B$36</f>
        <v>Agriculture</v>
      </c>
      <c r="C197" s="43">
        <f t="shared" si="11"/>
        <v>8020.5828791171207</v>
      </c>
      <c r="D197" s="43">
        <f t="shared" si="11"/>
        <v>0</v>
      </c>
      <c r="E197" s="43">
        <f t="shared" si="11"/>
        <v>17813.097606605348</v>
      </c>
      <c r="F197" s="43">
        <f t="shared" si="11"/>
        <v>0</v>
      </c>
      <c r="G197" s="43">
        <f t="shared" si="11"/>
        <v>0</v>
      </c>
      <c r="H197" s="43">
        <f t="shared" si="12"/>
        <v>25833.680485722471</v>
      </c>
      <c r="I197" s="1"/>
    </row>
    <row r="198" spans="2:9" x14ac:dyDescent="0.2">
      <c r="B198" s="9" t="str">
        <f>$B$37</f>
        <v>Engineering</v>
      </c>
      <c r="C198" s="43">
        <f t="shared" si="11"/>
        <v>936763.97736648424</v>
      </c>
      <c r="D198" s="43">
        <f t="shared" si="11"/>
        <v>1753276.589562193</v>
      </c>
      <c r="E198" s="43">
        <f t="shared" si="11"/>
        <v>641670.69207800704</v>
      </c>
      <c r="F198" s="43">
        <f t="shared" si="11"/>
        <v>0</v>
      </c>
      <c r="G198" s="43">
        <f t="shared" si="11"/>
        <v>0</v>
      </c>
      <c r="H198" s="43">
        <f t="shared" si="12"/>
        <v>3331711.2590066842</v>
      </c>
      <c r="I198" s="1"/>
    </row>
    <row r="199" spans="2:9" x14ac:dyDescent="0.2">
      <c r="B199" s="9" t="str">
        <f>$B$38</f>
        <v>Home Economics</v>
      </c>
      <c r="C199" s="43">
        <f t="shared" si="11"/>
        <v>3302.6292424549192</v>
      </c>
      <c r="D199" s="43">
        <f t="shared" si="11"/>
        <v>9116.9348619010543</v>
      </c>
      <c r="E199" s="43">
        <f t="shared" si="11"/>
        <v>0</v>
      </c>
      <c r="F199" s="43">
        <f t="shared" si="11"/>
        <v>0</v>
      </c>
      <c r="G199" s="43">
        <f t="shared" si="11"/>
        <v>0</v>
      </c>
      <c r="H199" s="43">
        <f t="shared" si="12"/>
        <v>12419.564104355974</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52017.79874647098</v>
      </c>
      <c r="D201" s="43">
        <f t="shared" si="11"/>
        <v>250819.6677957506</v>
      </c>
      <c r="E201" s="43">
        <f t="shared" si="11"/>
        <v>283615.21422054677</v>
      </c>
      <c r="F201" s="43">
        <f t="shared" si="11"/>
        <v>0</v>
      </c>
      <c r="G201" s="43">
        <f t="shared" si="11"/>
        <v>0</v>
      </c>
      <c r="H201" s="43">
        <f t="shared" si="12"/>
        <v>586452.68076276837</v>
      </c>
      <c r="I201" s="1"/>
    </row>
    <row r="202" spans="2:9" x14ac:dyDescent="0.2">
      <c r="B202" s="9" t="str">
        <f>$B$41</f>
        <v>Library Science</v>
      </c>
      <c r="C202" s="43">
        <f t="shared" si="11"/>
        <v>2073.6291582086651</v>
      </c>
      <c r="D202" s="43">
        <f t="shared" si="11"/>
        <v>9954.7772888119052</v>
      </c>
      <c r="E202" s="43">
        <f t="shared" si="11"/>
        <v>0</v>
      </c>
      <c r="F202" s="43">
        <f t="shared" si="11"/>
        <v>0</v>
      </c>
      <c r="G202" s="43">
        <f t="shared" si="11"/>
        <v>0</v>
      </c>
      <c r="H202" s="43">
        <f t="shared" si="12"/>
        <v>12028.40644702057</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72092.700724987357</v>
      </c>
      <c r="D205" s="43">
        <f t="shared" si="11"/>
        <v>0</v>
      </c>
      <c r="E205" s="43">
        <f t="shared" si="11"/>
        <v>0</v>
      </c>
      <c r="F205" s="43">
        <f t="shared" si="11"/>
        <v>0</v>
      </c>
      <c r="G205" s="43">
        <f t="shared" si="11"/>
        <v>0</v>
      </c>
      <c r="H205" s="43">
        <f t="shared" si="12"/>
        <v>72092.700724987357</v>
      </c>
      <c r="I205" s="1"/>
    </row>
    <row r="206" spans="2:9" x14ac:dyDescent="0.2">
      <c r="B206" s="9" t="str">
        <f>$B$45</f>
        <v>Health Services</v>
      </c>
      <c r="C206" s="43">
        <f t="shared" si="11"/>
        <v>409700.62798400922</v>
      </c>
      <c r="D206" s="43">
        <f t="shared" si="11"/>
        <v>999141.9013211194</v>
      </c>
      <c r="E206" s="43">
        <f t="shared" si="11"/>
        <v>1217775.5869908868</v>
      </c>
      <c r="F206" s="43">
        <f t="shared" si="11"/>
        <v>139225.59639111144</v>
      </c>
      <c r="G206" s="43">
        <f t="shared" si="11"/>
        <v>0</v>
      </c>
      <c r="H206" s="43">
        <f t="shared" si="12"/>
        <v>2765843.7126871273</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451499.58717457124</v>
      </c>
      <c r="D208" s="43">
        <f t="shared" si="11"/>
        <v>2194942.3251590529</v>
      </c>
      <c r="E208" s="43">
        <f t="shared" si="11"/>
        <v>961523.51671431877</v>
      </c>
      <c r="F208" s="43">
        <f t="shared" si="11"/>
        <v>482476.31218954909</v>
      </c>
      <c r="G208" s="43">
        <f t="shared" si="11"/>
        <v>0</v>
      </c>
      <c r="H208" s="43">
        <f t="shared" si="12"/>
        <v>4090441.7412374918</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246.78716551129605</v>
      </c>
      <c r="D210" s="43">
        <f t="shared" si="13"/>
        <v>164427.50173312501</v>
      </c>
      <c r="E210" s="43">
        <f t="shared" si="13"/>
        <v>0</v>
      </c>
      <c r="F210" s="43">
        <f t="shared" si="13"/>
        <v>0</v>
      </c>
      <c r="G210" s="43">
        <f t="shared" si="13"/>
        <v>0</v>
      </c>
      <c r="H210" s="43">
        <f t="shared" si="12"/>
        <v>164674.2888986363</v>
      </c>
      <c r="I210" s="1"/>
    </row>
    <row r="211" spans="2:9" x14ac:dyDescent="0.2">
      <c r="B211" s="9" t="str">
        <f>$B$50</f>
        <v>Technology</v>
      </c>
      <c r="C211" s="43">
        <f t="shared" si="13"/>
        <v>150263.76933651793</v>
      </c>
      <c r="D211" s="43">
        <f t="shared" si="13"/>
        <v>62078.694516452742</v>
      </c>
      <c r="E211" s="43">
        <f t="shared" si="13"/>
        <v>10666.141293398216</v>
      </c>
      <c r="F211" s="43">
        <f t="shared" si="13"/>
        <v>0</v>
      </c>
      <c r="G211" s="43">
        <f t="shared" si="13"/>
        <v>0</v>
      </c>
      <c r="H211" s="43">
        <f t="shared" si="12"/>
        <v>223008.60514636891</v>
      </c>
      <c r="I211" s="1"/>
    </row>
    <row r="212" spans="2:9" x14ac:dyDescent="0.2">
      <c r="B212" s="9" t="str">
        <f>$B$51</f>
        <v>Nursing</v>
      </c>
      <c r="C212" s="43">
        <f t="shared" si="13"/>
        <v>107787.37937662743</v>
      </c>
      <c r="D212" s="43">
        <f t="shared" si="13"/>
        <v>1010746.4508113744</v>
      </c>
      <c r="E212" s="43">
        <f t="shared" si="13"/>
        <v>380984.47340511478</v>
      </c>
      <c r="F212" s="43">
        <f t="shared" si="13"/>
        <v>0</v>
      </c>
      <c r="G212" s="43">
        <f t="shared" si="13"/>
        <v>0</v>
      </c>
      <c r="H212" s="43">
        <f t="shared" si="12"/>
        <v>1499518.3035931166</v>
      </c>
      <c r="I212" s="1"/>
    </row>
    <row r="213" spans="2:9" x14ac:dyDescent="0.2">
      <c r="B213" s="39" t="str">
        <f>$B$52</f>
        <v>Totals</v>
      </c>
      <c r="C213" s="42">
        <f>SUM(C193:C212)</f>
        <v>13205438.089953454</v>
      </c>
      <c r="D213" s="42">
        <f>SUM(D193:D212)</f>
        <v>13653896.025313096</v>
      </c>
      <c r="E213" s="42">
        <f>SUM(E193:E212)</f>
        <v>7678859.1589052835</v>
      </c>
      <c r="F213" s="42">
        <f>SUM(F193:F212)</f>
        <v>1199934.7258281615</v>
      </c>
      <c r="G213" s="42">
        <f>SUM(G193:G212)</f>
        <v>0</v>
      </c>
      <c r="H213" s="42">
        <f t="shared" si="12"/>
        <v>35738128</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39091278</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7689028.9986649165</v>
      </c>
      <c r="D218" s="42">
        <f t="shared" si="14"/>
        <v>7198747.6442974415</v>
      </c>
      <c r="E218" s="42">
        <f t="shared" si="14"/>
        <v>1108834.6287472122</v>
      </c>
      <c r="F218" s="42">
        <f t="shared" si="14"/>
        <v>17283.18847550909</v>
      </c>
      <c r="G218" s="42">
        <f t="shared" si="14"/>
        <v>0</v>
      </c>
      <c r="H218" s="42">
        <f>SUM(C218:G218)</f>
        <v>16013894.460185079</v>
      </c>
      <c r="I218" s="1"/>
    </row>
    <row r="219" spans="2:9" x14ac:dyDescent="0.2">
      <c r="B219" s="9" t="str">
        <f>$B$33</f>
        <v>Science</v>
      </c>
      <c r="C219" s="43">
        <f t="shared" si="14"/>
        <v>3038191.1538400706</v>
      </c>
      <c r="D219" s="43">
        <f t="shared" si="14"/>
        <v>2673408.8645072454</v>
      </c>
      <c r="E219" s="43">
        <f t="shared" si="14"/>
        <v>438504.51568948396</v>
      </c>
      <c r="F219" s="43">
        <f t="shared" si="14"/>
        <v>16323.011337980806</v>
      </c>
      <c r="G219" s="43">
        <f t="shared" si="14"/>
        <v>0</v>
      </c>
      <c r="H219" s="43">
        <f t="shared" ref="H219:H238" si="15">SUM(C219:G219)</f>
        <v>6166427.54537478</v>
      </c>
      <c r="I219" s="1"/>
    </row>
    <row r="220" spans="2:9" x14ac:dyDescent="0.2">
      <c r="B220" s="9" t="str">
        <f>$B$34</f>
        <v>Fine Arts</v>
      </c>
      <c r="C220" s="43">
        <f t="shared" si="14"/>
        <v>1089022.9976517097</v>
      </c>
      <c r="D220" s="43">
        <f t="shared" si="14"/>
        <v>890021.77074596519</v>
      </c>
      <c r="E220" s="43">
        <f t="shared" si="14"/>
        <v>58551.58701181267</v>
      </c>
      <c r="F220" s="43">
        <f t="shared" si="14"/>
        <v>0</v>
      </c>
      <c r="G220" s="43">
        <f t="shared" si="14"/>
        <v>0</v>
      </c>
      <c r="H220" s="43">
        <f t="shared" si="15"/>
        <v>2037596.3554094876</v>
      </c>
      <c r="I220" s="1"/>
    </row>
    <row r="221" spans="2:9" x14ac:dyDescent="0.2">
      <c r="B221" s="9" t="str">
        <f>$B$35</f>
        <v>Teacher Education</v>
      </c>
      <c r="C221" s="43">
        <f t="shared" si="14"/>
        <v>216599.97932447318</v>
      </c>
      <c r="D221" s="43">
        <f t="shared" si="14"/>
        <v>1629583.6893711903</v>
      </c>
      <c r="E221" s="43">
        <f t="shared" si="14"/>
        <v>616912.01969752309</v>
      </c>
      <c r="F221" s="43">
        <f t="shared" si="14"/>
        <v>183820.57866235904</v>
      </c>
      <c r="G221" s="43">
        <f t="shared" si="14"/>
        <v>0</v>
      </c>
      <c r="H221" s="43">
        <f t="shared" si="15"/>
        <v>2646916.2670555459</v>
      </c>
      <c r="I221" s="1"/>
    </row>
    <row r="222" spans="2:9" x14ac:dyDescent="0.2">
      <c r="B222" s="9" t="str">
        <f>$B$36</f>
        <v>Agriculture</v>
      </c>
      <c r="C222" s="43">
        <f t="shared" si="14"/>
        <v>0</v>
      </c>
      <c r="D222" s="43">
        <f t="shared" si="14"/>
        <v>0</v>
      </c>
      <c r="E222" s="43">
        <f t="shared" si="14"/>
        <v>1115.9768807842313</v>
      </c>
      <c r="F222" s="43">
        <f t="shared" si="14"/>
        <v>0</v>
      </c>
      <c r="G222" s="43">
        <f t="shared" si="14"/>
        <v>0</v>
      </c>
      <c r="H222" s="43">
        <f t="shared" si="15"/>
        <v>1115.9768807842313</v>
      </c>
      <c r="I222" s="1"/>
    </row>
    <row r="223" spans="2:9" x14ac:dyDescent="0.2">
      <c r="B223" s="9" t="str">
        <f>$B$37</f>
        <v>Engineering</v>
      </c>
      <c r="C223" s="43">
        <f t="shared" si="14"/>
        <v>575553.63490016432</v>
      </c>
      <c r="D223" s="43">
        <f t="shared" si="14"/>
        <v>1585002.9924465267</v>
      </c>
      <c r="E223" s="43">
        <f t="shared" si="14"/>
        <v>196709.5248529005</v>
      </c>
      <c r="F223" s="43">
        <f t="shared" si="14"/>
        <v>0</v>
      </c>
      <c r="G223" s="43">
        <f t="shared" si="14"/>
        <v>0</v>
      </c>
      <c r="H223" s="43">
        <f t="shared" si="15"/>
        <v>2357266.152199591</v>
      </c>
      <c r="I223" s="1"/>
    </row>
    <row r="224" spans="2:9" x14ac:dyDescent="0.2">
      <c r="B224" s="9" t="str">
        <f>$B$38</f>
        <v>Home Economics</v>
      </c>
      <c r="C224" s="43">
        <f t="shared" si="14"/>
        <v>3127.3793806207359</v>
      </c>
      <c r="D224" s="43">
        <f t="shared" si="14"/>
        <v>30091.970424148014</v>
      </c>
      <c r="E224" s="43">
        <f t="shared" si="14"/>
        <v>0</v>
      </c>
      <c r="F224" s="43">
        <f t="shared" si="14"/>
        <v>0</v>
      </c>
      <c r="G224" s="43">
        <f t="shared" si="14"/>
        <v>0</v>
      </c>
      <c r="H224" s="43">
        <f t="shared" si="15"/>
        <v>33219.349804768746</v>
      </c>
      <c r="I224" s="1"/>
    </row>
    <row r="225" spans="2:9" x14ac:dyDescent="0.2">
      <c r="B225" s="9" t="str">
        <f>$B$39</f>
        <v>Law</v>
      </c>
      <c r="C225" s="43">
        <f t="shared" si="14"/>
        <v>0</v>
      </c>
      <c r="D225" s="43">
        <f t="shared" si="14"/>
        <v>0</v>
      </c>
      <c r="E225" s="43">
        <f t="shared" si="14"/>
        <v>0</v>
      </c>
      <c r="F225" s="43">
        <f t="shared" si="14"/>
        <v>0</v>
      </c>
      <c r="G225" s="43">
        <f t="shared" si="14"/>
        <v>0</v>
      </c>
      <c r="H225" s="43">
        <f t="shared" si="15"/>
        <v>0</v>
      </c>
      <c r="I225" s="1"/>
    </row>
    <row r="226" spans="2:9" x14ac:dyDescent="0.2">
      <c r="B226" s="9" t="str">
        <f>$B$40</f>
        <v>Social Service</v>
      </c>
      <c r="C226" s="43">
        <f t="shared" si="14"/>
        <v>46563.204111464293</v>
      </c>
      <c r="D226" s="43">
        <f t="shared" si="14"/>
        <v>326951.64690998913</v>
      </c>
      <c r="E226" s="43">
        <f t="shared" si="14"/>
        <v>197081.51714649526</v>
      </c>
      <c r="F226" s="43">
        <f t="shared" si="14"/>
        <v>0</v>
      </c>
      <c r="G226" s="43">
        <f t="shared" si="14"/>
        <v>0</v>
      </c>
      <c r="H226" s="43">
        <f t="shared" si="15"/>
        <v>570596.36816794868</v>
      </c>
      <c r="I226" s="1"/>
    </row>
    <row r="227" spans="2:9" x14ac:dyDescent="0.2">
      <c r="B227" s="9" t="str">
        <f>$B$41</f>
        <v>Library Science</v>
      </c>
      <c r="C227" s="43">
        <f t="shared" si="14"/>
        <v>347.4865978467484</v>
      </c>
      <c r="D227" s="43">
        <f t="shared" si="14"/>
        <v>3343.5522693497796</v>
      </c>
      <c r="E227" s="43">
        <f t="shared" si="14"/>
        <v>0</v>
      </c>
      <c r="F227" s="43">
        <f t="shared" si="14"/>
        <v>0</v>
      </c>
      <c r="G227" s="43">
        <f t="shared" si="14"/>
        <v>0</v>
      </c>
      <c r="H227" s="43">
        <f t="shared" si="15"/>
        <v>3691.0388671965279</v>
      </c>
      <c r="I227" s="1"/>
    </row>
    <row r="228" spans="2:9"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9"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9" x14ac:dyDescent="0.2">
      <c r="B230" s="9" t="str">
        <f>$B$44</f>
        <v>Physical Training</v>
      </c>
      <c r="C230" s="43">
        <f t="shared" si="14"/>
        <v>106948.65289283257</v>
      </c>
      <c r="D230" s="43">
        <f t="shared" si="14"/>
        <v>0</v>
      </c>
      <c r="E230" s="43">
        <f t="shared" si="14"/>
        <v>0</v>
      </c>
      <c r="F230" s="43">
        <f t="shared" si="14"/>
        <v>0</v>
      </c>
      <c r="G230" s="43">
        <f t="shared" si="14"/>
        <v>0</v>
      </c>
      <c r="H230" s="43">
        <f t="shared" si="15"/>
        <v>106948.65289283257</v>
      </c>
      <c r="I230" s="1"/>
    </row>
    <row r="231" spans="2:9" x14ac:dyDescent="0.2">
      <c r="B231" s="9" t="str">
        <f>$B$45</f>
        <v>Health Services</v>
      </c>
      <c r="C231" s="43">
        <f t="shared" si="14"/>
        <v>690648.91803140403</v>
      </c>
      <c r="D231" s="43">
        <f t="shared" si="14"/>
        <v>2139395.8020596658</v>
      </c>
      <c r="E231" s="43">
        <f t="shared" si="14"/>
        <v>812059.17691732571</v>
      </c>
      <c r="F231" s="43">
        <f t="shared" si="14"/>
        <v>40327.439776187872</v>
      </c>
      <c r="G231" s="43">
        <f t="shared" si="14"/>
        <v>0</v>
      </c>
      <c r="H231" s="43">
        <f t="shared" si="15"/>
        <v>3682431.3367845835</v>
      </c>
      <c r="I231" s="1"/>
    </row>
    <row r="232" spans="2:9"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9" x14ac:dyDescent="0.2">
      <c r="B233" s="9" t="str">
        <f>$B$47</f>
        <v>Business Administration</v>
      </c>
      <c r="C233" s="43">
        <f t="shared" si="14"/>
        <v>468875.24936121254</v>
      </c>
      <c r="D233" s="43">
        <f t="shared" si="14"/>
        <v>3263307.0148853851</v>
      </c>
      <c r="E233" s="43">
        <f t="shared" si="14"/>
        <v>452640.22284608422</v>
      </c>
      <c r="F233" s="43">
        <f t="shared" si="14"/>
        <v>81935.115735746789</v>
      </c>
      <c r="G233" s="43">
        <f t="shared" si="14"/>
        <v>0</v>
      </c>
      <c r="H233" s="43">
        <f t="shared" si="15"/>
        <v>4266757.6028284281</v>
      </c>
      <c r="I233" s="1"/>
    </row>
    <row r="234" spans="2:9"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9" x14ac:dyDescent="0.2">
      <c r="B235" s="9" t="str">
        <f>$B$49</f>
        <v>Teacher Ed-Practice Teaching</v>
      </c>
      <c r="C235" s="43">
        <f t="shared" si="16"/>
        <v>154.4384879318882</v>
      </c>
      <c r="D235" s="43">
        <f t="shared" si="16"/>
        <v>158420.69085728718</v>
      </c>
      <c r="E235" s="43">
        <f t="shared" si="16"/>
        <v>0</v>
      </c>
      <c r="F235" s="43">
        <f t="shared" si="16"/>
        <v>0</v>
      </c>
      <c r="G235" s="43">
        <f t="shared" si="16"/>
        <v>0</v>
      </c>
      <c r="H235" s="43">
        <f t="shared" si="15"/>
        <v>158575.12934521906</v>
      </c>
      <c r="I235" s="1"/>
    </row>
    <row r="236" spans="2:9" x14ac:dyDescent="0.2">
      <c r="B236" s="9" t="str">
        <f>$B$50</f>
        <v>Technology</v>
      </c>
      <c r="C236" s="43">
        <f t="shared" si="16"/>
        <v>110269.08038336817</v>
      </c>
      <c r="D236" s="43">
        <f t="shared" si="16"/>
        <v>122039.65783126696</v>
      </c>
      <c r="E236" s="43">
        <f t="shared" si="16"/>
        <v>7142.2520370190796</v>
      </c>
      <c r="F236" s="43">
        <f t="shared" si="16"/>
        <v>0</v>
      </c>
      <c r="G236" s="43">
        <f t="shared" si="16"/>
        <v>0</v>
      </c>
      <c r="H236" s="43">
        <f t="shared" si="15"/>
        <v>239450.99025165421</v>
      </c>
      <c r="I236" s="1"/>
    </row>
    <row r="237" spans="2:9" x14ac:dyDescent="0.2">
      <c r="B237" s="9" t="str">
        <f>$B$51</f>
        <v>Nursing</v>
      </c>
      <c r="C237" s="43">
        <f t="shared" si="16"/>
        <v>35482.242602351318</v>
      </c>
      <c r="D237" s="43">
        <f t="shared" si="16"/>
        <v>635354.53956382361</v>
      </c>
      <c r="E237" s="43">
        <f t="shared" si="16"/>
        <v>135553.99178592462</v>
      </c>
      <c r="F237" s="43">
        <f t="shared" si="16"/>
        <v>0</v>
      </c>
      <c r="G237" s="43">
        <f t="shared" si="16"/>
        <v>0</v>
      </c>
      <c r="H237" s="43">
        <f t="shared" si="15"/>
        <v>806390.77395209961</v>
      </c>
      <c r="I237" s="1"/>
    </row>
    <row r="238" spans="2:9" x14ac:dyDescent="0.2">
      <c r="B238" s="39" t="str">
        <f>$B$52</f>
        <v>Totals</v>
      </c>
      <c r="C238" s="42">
        <f>SUM(C218:C237)</f>
        <v>14070813.416230367</v>
      </c>
      <c r="D238" s="42">
        <f>SUM(D218:D237)</f>
        <v>20655669.836169284</v>
      </c>
      <c r="E238" s="42">
        <f>SUM(E218:E237)</f>
        <v>4025105.413612565</v>
      </c>
      <c r="F238" s="42">
        <f>SUM(F218:F237)</f>
        <v>339689.33398778358</v>
      </c>
      <c r="G238" s="42">
        <f>SUM(G218:G237)</f>
        <v>0</v>
      </c>
      <c r="H238" s="42">
        <f t="shared" si="15"/>
        <v>39091278</v>
      </c>
      <c r="I238" s="1"/>
    </row>
    <row r="239" spans="2:9" x14ac:dyDescent="0.2">
      <c r="B239" s="44"/>
      <c r="C239" s="45"/>
      <c r="D239" s="45"/>
      <c r="E239" s="45"/>
      <c r="F239" s="45"/>
      <c r="G239" s="45"/>
      <c r="H239" s="45"/>
      <c r="I239" s="1"/>
    </row>
    <row r="240" spans="2:9" x14ac:dyDescent="0.2">
      <c r="B240" s="28" t="s">
        <v>13</v>
      </c>
      <c r="C240" s="11"/>
      <c r="D240" s="11"/>
      <c r="E240" s="11"/>
      <c r="F240" s="11"/>
      <c r="G240" s="11"/>
      <c r="H240" s="17">
        <f>H16</f>
        <v>27284469</v>
      </c>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5366697.7414801829</v>
      </c>
      <c r="D243" s="42">
        <f t="shared" si="17"/>
        <v>5024496.9463432878</v>
      </c>
      <c r="E243" s="42">
        <f t="shared" si="17"/>
        <v>773931.31158771075</v>
      </c>
      <c r="F243" s="42">
        <f t="shared" si="17"/>
        <v>12063.115976438146</v>
      </c>
      <c r="G243" s="42">
        <f t="shared" si="17"/>
        <v>0</v>
      </c>
      <c r="H243" s="42">
        <f>SUM(C243:G243)</f>
        <v>11177189.115387619</v>
      </c>
      <c r="I243" s="1"/>
    </row>
    <row r="244" spans="2:9" x14ac:dyDescent="0.2">
      <c r="B244" s="9" t="str">
        <f>$B$33</f>
        <v>Science</v>
      </c>
      <c r="C244" s="43">
        <f t="shared" si="17"/>
        <v>2120560.8154592346</v>
      </c>
      <c r="D244" s="43">
        <f t="shared" si="17"/>
        <v>1865954.3770345172</v>
      </c>
      <c r="E244" s="43">
        <f t="shared" si="17"/>
        <v>306062.20816545672</v>
      </c>
      <c r="F244" s="43">
        <f t="shared" si="17"/>
        <v>11392.942866636027</v>
      </c>
      <c r="G244" s="43">
        <f t="shared" si="17"/>
        <v>0</v>
      </c>
      <c r="H244" s="43">
        <f t="shared" ref="H244:H263" si="18">SUM(C244:G244)</f>
        <v>4303970.3435258446</v>
      </c>
      <c r="I244" s="1"/>
    </row>
    <row r="245" spans="2:9" x14ac:dyDescent="0.2">
      <c r="B245" s="9" t="str">
        <f>$B$34</f>
        <v>Fine Arts</v>
      </c>
      <c r="C245" s="43">
        <f t="shared" si="17"/>
        <v>760103.4230631995</v>
      </c>
      <c r="D245" s="43">
        <f t="shared" si="17"/>
        <v>621206.89462348586</v>
      </c>
      <c r="E245" s="43">
        <f t="shared" si="17"/>
        <v>40867.145881610864</v>
      </c>
      <c r="F245" s="43">
        <f t="shared" si="17"/>
        <v>0</v>
      </c>
      <c r="G245" s="43">
        <f t="shared" si="17"/>
        <v>0</v>
      </c>
      <c r="H245" s="43">
        <f t="shared" si="18"/>
        <v>1422177.4635682963</v>
      </c>
      <c r="I245" s="1"/>
    </row>
    <row r="246" spans="2:9" x14ac:dyDescent="0.2">
      <c r="B246" s="9" t="str">
        <f>$B$35</f>
        <v>Teacher Education</v>
      </c>
      <c r="C246" s="43">
        <f t="shared" si="17"/>
        <v>151179.89801405903</v>
      </c>
      <c r="D246" s="43">
        <f t="shared" si="17"/>
        <v>1137397.5968642894</v>
      </c>
      <c r="E246" s="43">
        <f t="shared" si="17"/>
        <v>430584.97287206771</v>
      </c>
      <c r="F246" s="43">
        <f t="shared" si="17"/>
        <v>128300.9186876724</v>
      </c>
      <c r="G246" s="43">
        <f t="shared" si="17"/>
        <v>0</v>
      </c>
      <c r="H246" s="43">
        <f t="shared" si="18"/>
        <v>1847463.3864380885</v>
      </c>
      <c r="I246" s="1"/>
    </row>
    <row r="247" spans="2:9" x14ac:dyDescent="0.2">
      <c r="B247" s="9" t="str">
        <f>$B$36</f>
        <v>Agriculture</v>
      </c>
      <c r="C247" s="43">
        <f t="shared" si="17"/>
        <v>0</v>
      </c>
      <c r="D247" s="43">
        <f t="shared" si="17"/>
        <v>0</v>
      </c>
      <c r="E247" s="43">
        <f t="shared" si="17"/>
        <v>778.9163763966493</v>
      </c>
      <c r="F247" s="43">
        <f t="shared" si="17"/>
        <v>0</v>
      </c>
      <c r="G247" s="43">
        <f t="shared" si="17"/>
        <v>0</v>
      </c>
      <c r="H247" s="43">
        <f t="shared" si="18"/>
        <v>778.9163763966493</v>
      </c>
      <c r="I247" s="1"/>
    </row>
    <row r="248" spans="2:9" x14ac:dyDescent="0.2">
      <c r="B248" s="9" t="str">
        <f>$B$37</f>
        <v>Engineering</v>
      </c>
      <c r="C248" s="43">
        <f t="shared" si="17"/>
        <v>401718.13541810663</v>
      </c>
      <c r="D248" s="43">
        <f t="shared" si="17"/>
        <v>1106281.6880101615</v>
      </c>
      <c r="E248" s="43">
        <f t="shared" si="17"/>
        <v>137296.99327951606</v>
      </c>
      <c r="F248" s="43">
        <f t="shared" si="17"/>
        <v>0</v>
      </c>
      <c r="G248" s="43">
        <f t="shared" si="17"/>
        <v>0</v>
      </c>
      <c r="H248" s="43">
        <f t="shared" si="18"/>
        <v>1645296.8167077841</v>
      </c>
      <c r="I248" s="1"/>
    </row>
    <row r="249" spans="2:9" x14ac:dyDescent="0.2">
      <c r="B249" s="9" t="str">
        <f>$B$38</f>
        <v>Home Economics</v>
      </c>
      <c r="C249" s="43">
        <f t="shared" si="17"/>
        <v>2182.8113617003178</v>
      </c>
      <c r="D249" s="43">
        <f t="shared" si="17"/>
        <v>21003.238476536462</v>
      </c>
      <c r="E249" s="43">
        <f t="shared" si="17"/>
        <v>0</v>
      </c>
      <c r="F249" s="43">
        <f t="shared" si="17"/>
        <v>0</v>
      </c>
      <c r="G249" s="43">
        <f t="shared" si="17"/>
        <v>0</v>
      </c>
      <c r="H249" s="43">
        <f t="shared" si="18"/>
        <v>23186.04983823678</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32499.635829760286</v>
      </c>
      <c r="D251" s="43">
        <f t="shared" si="17"/>
        <v>228201.85297125726</v>
      </c>
      <c r="E251" s="43">
        <f t="shared" si="17"/>
        <v>137556.63207164826</v>
      </c>
      <c r="F251" s="43">
        <f t="shared" si="17"/>
        <v>0</v>
      </c>
      <c r="G251" s="43">
        <f t="shared" si="17"/>
        <v>0</v>
      </c>
      <c r="H251" s="43">
        <f t="shared" si="18"/>
        <v>398258.12087266578</v>
      </c>
      <c r="I251" s="1"/>
    </row>
    <row r="252" spans="2:9" x14ac:dyDescent="0.2">
      <c r="B252" s="9" t="str">
        <f>$B$41</f>
        <v>Library Science</v>
      </c>
      <c r="C252" s="43">
        <f t="shared" si="17"/>
        <v>242.53459574447973</v>
      </c>
      <c r="D252" s="43">
        <f t="shared" si="17"/>
        <v>2333.6931640596067</v>
      </c>
      <c r="E252" s="43">
        <f t="shared" si="17"/>
        <v>0</v>
      </c>
      <c r="F252" s="43">
        <f t="shared" si="17"/>
        <v>0</v>
      </c>
      <c r="G252" s="43">
        <f t="shared" si="17"/>
        <v>0</v>
      </c>
      <c r="H252" s="43">
        <f t="shared" si="18"/>
        <v>2576.2277598040864</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74646.75891246766</v>
      </c>
      <c r="D255" s="43">
        <f t="shared" si="17"/>
        <v>0</v>
      </c>
      <c r="E255" s="43">
        <f t="shared" si="17"/>
        <v>0</v>
      </c>
      <c r="F255" s="43">
        <f t="shared" si="17"/>
        <v>0</v>
      </c>
      <c r="G255" s="43">
        <f t="shared" si="17"/>
        <v>0</v>
      </c>
      <c r="H255" s="43">
        <f t="shared" si="18"/>
        <v>74646.75891246766</v>
      </c>
      <c r="I255" s="1"/>
    </row>
    <row r="256" spans="2:9" x14ac:dyDescent="0.2">
      <c r="B256" s="9" t="str">
        <f>$B$45</f>
        <v>Health Services</v>
      </c>
      <c r="C256" s="43">
        <f t="shared" si="17"/>
        <v>482050.98318636155</v>
      </c>
      <c r="D256" s="43">
        <f t="shared" si="17"/>
        <v>1493230.2402604257</v>
      </c>
      <c r="E256" s="43">
        <f t="shared" si="17"/>
        <v>566791.48322462838</v>
      </c>
      <c r="F256" s="43">
        <f t="shared" si="17"/>
        <v>28147.270611689011</v>
      </c>
      <c r="G256" s="43">
        <f t="shared" si="17"/>
        <v>0</v>
      </c>
      <c r="H256" s="43">
        <f t="shared" si="18"/>
        <v>2570219.9772831048</v>
      </c>
      <c r="I256" s="1"/>
    </row>
    <row r="257" spans="2:9"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9" x14ac:dyDescent="0.2">
      <c r="B258" s="9" t="str">
        <f>$B$47</f>
        <v>Business Administration</v>
      </c>
      <c r="C258" s="43">
        <f t="shared" si="17"/>
        <v>327260.01452455128</v>
      </c>
      <c r="D258" s="43">
        <f t="shared" si="17"/>
        <v>2277684.5281221764</v>
      </c>
      <c r="E258" s="43">
        <f t="shared" si="17"/>
        <v>315928.48226648098</v>
      </c>
      <c r="F258" s="43">
        <f t="shared" si="17"/>
        <v>57188.105369780838</v>
      </c>
      <c r="G258" s="43">
        <f t="shared" si="17"/>
        <v>0</v>
      </c>
      <c r="H258" s="43">
        <f t="shared" si="18"/>
        <v>2978061.1302829892</v>
      </c>
      <c r="I258" s="1"/>
    </row>
    <row r="259" spans="2:9"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9" x14ac:dyDescent="0.2">
      <c r="B260" s="9" t="str">
        <f>$B$49</f>
        <v>Teacher Ed-Practice Teaching</v>
      </c>
      <c r="C260" s="43">
        <f t="shared" si="19"/>
        <v>107.79315366421322</v>
      </c>
      <c r="D260" s="43">
        <f t="shared" si="19"/>
        <v>110572.60467806233</v>
      </c>
      <c r="E260" s="43">
        <f t="shared" si="19"/>
        <v>0</v>
      </c>
      <c r="F260" s="43">
        <f t="shared" si="19"/>
        <v>0</v>
      </c>
      <c r="G260" s="43">
        <f t="shared" si="19"/>
        <v>0</v>
      </c>
      <c r="H260" s="43">
        <f t="shared" si="18"/>
        <v>110680.39783172654</v>
      </c>
      <c r="I260" s="1"/>
    </row>
    <row r="261" spans="2:9" x14ac:dyDescent="0.2">
      <c r="B261" s="9" t="str">
        <f>$B$50</f>
        <v>Technology</v>
      </c>
      <c r="C261" s="43">
        <f t="shared" si="19"/>
        <v>76964.311716248238</v>
      </c>
      <c r="D261" s="43">
        <f t="shared" si="19"/>
        <v>85179.800488175664</v>
      </c>
      <c r="E261" s="43">
        <f t="shared" si="19"/>
        <v>4985.064808938555</v>
      </c>
      <c r="F261" s="43">
        <f t="shared" si="19"/>
        <v>0</v>
      </c>
      <c r="G261" s="43">
        <f t="shared" si="19"/>
        <v>0</v>
      </c>
      <c r="H261" s="43">
        <f t="shared" si="18"/>
        <v>167129.17701336247</v>
      </c>
      <c r="I261" s="1"/>
    </row>
    <row r="262" spans="2:9" x14ac:dyDescent="0.2">
      <c r="B262" s="9" t="str">
        <f>$B$51</f>
        <v>Nursing</v>
      </c>
      <c r="C262" s="43">
        <f t="shared" si="19"/>
        <v>24765.477054352988</v>
      </c>
      <c r="D262" s="43">
        <f t="shared" si="19"/>
        <v>443457.26529427915</v>
      </c>
      <c r="E262" s="43">
        <f t="shared" si="19"/>
        <v>94612.375852979647</v>
      </c>
      <c r="F262" s="43">
        <f t="shared" si="19"/>
        <v>0</v>
      </c>
      <c r="G262" s="43">
        <f t="shared" si="19"/>
        <v>0</v>
      </c>
      <c r="H262" s="43">
        <f t="shared" si="18"/>
        <v>562835.1182016118</v>
      </c>
      <c r="I262" s="1"/>
    </row>
    <row r="263" spans="2:9" x14ac:dyDescent="0.2">
      <c r="B263" s="39" t="str">
        <f>$B$52</f>
        <v>Totals</v>
      </c>
      <c r="C263" s="42">
        <f>SUM(C243:C262)</f>
        <v>9820980.3337696344</v>
      </c>
      <c r="D263" s="42">
        <f>SUM(D243:D262)</f>
        <v>14417000.726330716</v>
      </c>
      <c r="E263" s="42">
        <f>SUM(E243:E262)</f>
        <v>2809395.5863874345</v>
      </c>
      <c r="F263" s="42">
        <f>SUM(F243:F262)</f>
        <v>237092.35351221642</v>
      </c>
      <c r="G263" s="42">
        <f>SUM(G243:G262)</f>
        <v>0</v>
      </c>
      <c r="H263" s="42">
        <f t="shared" si="18"/>
        <v>27284469</v>
      </c>
      <c r="I263" s="54"/>
    </row>
    <row r="264" spans="2:9" x14ac:dyDescent="0.2">
      <c r="B264" s="340"/>
      <c r="C264" s="340"/>
      <c r="D264" s="340"/>
      <c r="E264" s="340"/>
      <c r="F264" s="340"/>
      <c r="G264" s="340"/>
      <c r="H264" s="341"/>
      <c r="I264" s="53"/>
    </row>
    <row r="265" spans="2:9" x14ac:dyDescent="0.2">
      <c r="B265" s="178" t="s">
        <v>239</v>
      </c>
      <c r="C265" s="11"/>
      <c r="D265" s="11"/>
      <c r="E265" s="11"/>
      <c r="F265" s="11"/>
      <c r="G265" s="11"/>
      <c r="H265" s="17"/>
    </row>
    <row r="266" spans="2:9" ht="45" customHeight="1" thickBot="1" x14ac:dyDescent="0.25">
      <c r="B266" s="332" t="s">
        <v>240</v>
      </c>
      <c r="C266" s="332"/>
      <c r="D266" s="332"/>
      <c r="E266" s="332"/>
      <c r="F266" s="332"/>
      <c r="G266" s="332"/>
      <c r="H266" s="332"/>
    </row>
    <row r="267" spans="2:9" ht="15" thickBot="1" x14ac:dyDescent="0.25">
      <c r="B267" s="68" t="s">
        <v>33</v>
      </c>
      <c r="C267" s="69" t="s">
        <v>27</v>
      </c>
      <c r="D267" s="69" t="s">
        <v>28</v>
      </c>
      <c r="E267" s="69" t="s">
        <v>29</v>
      </c>
      <c r="F267" s="69" t="s">
        <v>30</v>
      </c>
      <c r="G267" s="69" t="s">
        <v>31</v>
      </c>
      <c r="H267" s="70" t="s">
        <v>1</v>
      </c>
      <c r="I267" s="1"/>
    </row>
    <row r="268" spans="2:9" x14ac:dyDescent="0.2">
      <c r="B268" s="9" t="str">
        <f>$B$32</f>
        <v>Liberal Arts</v>
      </c>
      <c r="C268" s="42">
        <f t="shared" ref="C268:G283" si="20">C243+C218+C193+C168+C116</f>
        <v>44588673.135852754</v>
      </c>
      <c r="D268" s="42">
        <f t="shared" si="20"/>
        <v>29158495.65945388</v>
      </c>
      <c r="E268" s="42">
        <f t="shared" si="20"/>
        <v>11663140.001761571</v>
      </c>
      <c r="F268" s="42">
        <f t="shared" si="20"/>
        <v>221743.17768903705</v>
      </c>
      <c r="G268" s="42">
        <f t="shared" si="20"/>
        <v>0</v>
      </c>
      <c r="H268" s="42">
        <f>SUM(C268:G268)</f>
        <v>85632051.974757239</v>
      </c>
      <c r="I268" s="1"/>
    </row>
    <row r="269" spans="2:9" x14ac:dyDescent="0.2">
      <c r="B269" s="9" t="str">
        <f>$B$33</f>
        <v>Science</v>
      </c>
      <c r="C269" s="43">
        <f t="shared" si="20"/>
        <v>19646848.440614466</v>
      </c>
      <c r="D269" s="43">
        <f t="shared" si="20"/>
        <v>16254081.490476102</v>
      </c>
      <c r="E269" s="43">
        <f t="shared" si="20"/>
        <v>8746710.5558186639</v>
      </c>
      <c r="F269" s="43">
        <f t="shared" si="20"/>
        <v>684653.39352418541</v>
      </c>
      <c r="G269" s="43">
        <f t="shared" si="20"/>
        <v>0</v>
      </c>
      <c r="H269" s="43">
        <f t="shared" ref="H269:H288" si="21">SUM(C269:G269)</f>
        <v>45332293.88043341</v>
      </c>
      <c r="I269" s="1"/>
    </row>
    <row r="270" spans="2:9" x14ac:dyDescent="0.2">
      <c r="B270" s="9" t="str">
        <f>$B$34</f>
        <v>Fine Arts</v>
      </c>
      <c r="C270" s="43">
        <f t="shared" si="20"/>
        <v>9408482.058161201</v>
      </c>
      <c r="D270" s="43">
        <f t="shared" si="20"/>
        <v>5316623.5535453008</v>
      </c>
      <c r="E270" s="43">
        <f t="shared" si="20"/>
        <v>633347.18916749011</v>
      </c>
      <c r="F270" s="43">
        <f t="shared" si="20"/>
        <v>0</v>
      </c>
      <c r="G270" s="43">
        <f t="shared" si="20"/>
        <v>0</v>
      </c>
      <c r="H270" s="43">
        <f t="shared" si="21"/>
        <v>15358452.800873993</v>
      </c>
      <c r="I270" s="1"/>
    </row>
    <row r="271" spans="2:9" x14ac:dyDescent="0.2">
      <c r="B271" s="9" t="str">
        <f>$B$35</f>
        <v>Teacher Education</v>
      </c>
      <c r="C271" s="43">
        <f t="shared" si="20"/>
        <v>1231260.6173878089</v>
      </c>
      <c r="D271" s="43">
        <f t="shared" si="20"/>
        <v>6551214.5422420446</v>
      </c>
      <c r="E271" s="43">
        <f t="shared" si="20"/>
        <v>4476288.8592899684</v>
      </c>
      <c r="F271" s="43">
        <f t="shared" si="20"/>
        <v>2635047.2788659967</v>
      </c>
      <c r="G271" s="43">
        <f t="shared" si="20"/>
        <v>0</v>
      </c>
      <c r="H271" s="43">
        <f t="shared" si="21"/>
        <v>14893811.297785819</v>
      </c>
      <c r="I271" s="1"/>
    </row>
    <row r="272" spans="2:9" x14ac:dyDescent="0.2">
      <c r="B272" s="9" t="str">
        <f>$B$36</f>
        <v>Agriculture</v>
      </c>
      <c r="C272" s="43">
        <f t="shared" si="20"/>
        <v>23943.949806897021</v>
      </c>
      <c r="D272" s="43">
        <f t="shared" si="20"/>
        <v>0</v>
      </c>
      <c r="E272" s="43">
        <f t="shared" si="20"/>
        <v>55072.563936006329</v>
      </c>
      <c r="F272" s="43">
        <f t="shared" si="20"/>
        <v>0</v>
      </c>
      <c r="G272" s="43">
        <f t="shared" si="20"/>
        <v>0</v>
      </c>
      <c r="H272" s="43">
        <f t="shared" si="21"/>
        <v>79016.513742903349</v>
      </c>
      <c r="I272" s="1"/>
    </row>
    <row r="273" spans="2:9" x14ac:dyDescent="0.2">
      <c r="B273" s="9" t="str">
        <f>$B$37</f>
        <v>Engineering</v>
      </c>
      <c r="C273" s="43">
        <f t="shared" si="20"/>
        <v>6147960.2306047538</v>
      </c>
      <c r="D273" s="43">
        <f t="shared" si="20"/>
        <v>12404726.38543915</v>
      </c>
      <c r="E273" s="43">
        <f t="shared" si="20"/>
        <v>4042958.5818701573</v>
      </c>
      <c r="F273" s="43">
        <f t="shared" si="20"/>
        <v>0</v>
      </c>
      <c r="G273" s="43">
        <f t="shared" si="20"/>
        <v>0</v>
      </c>
      <c r="H273" s="43">
        <f t="shared" si="21"/>
        <v>22595645.19791406</v>
      </c>
      <c r="I273" s="1"/>
    </row>
    <row r="274" spans="2:9" x14ac:dyDescent="0.2">
      <c r="B274" s="9" t="str">
        <f>$B$38</f>
        <v>Home Economics</v>
      </c>
      <c r="C274" s="43">
        <f t="shared" si="20"/>
        <v>24255.222028491822</v>
      </c>
      <c r="D274" s="43">
        <f t="shared" si="20"/>
        <v>103393.12171886969</v>
      </c>
      <c r="E274" s="43">
        <f t="shared" si="20"/>
        <v>0</v>
      </c>
      <c r="F274" s="43">
        <f t="shared" si="20"/>
        <v>0</v>
      </c>
      <c r="G274" s="43">
        <f t="shared" si="20"/>
        <v>0</v>
      </c>
      <c r="H274" s="43">
        <f t="shared" si="21"/>
        <v>127648.3437473615</v>
      </c>
      <c r="I274" s="1"/>
    </row>
    <row r="275" spans="2:9" x14ac:dyDescent="0.2">
      <c r="B275" s="9" t="str">
        <f>$B$39</f>
        <v>Law</v>
      </c>
      <c r="C275" s="43">
        <f t="shared" si="20"/>
        <v>0</v>
      </c>
      <c r="D275" s="43">
        <f t="shared" si="20"/>
        <v>0</v>
      </c>
      <c r="E275" s="43">
        <f t="shared" si="20"/>
        <v>0</v>
      </c>
      <c r="F275" s="43">
        <f t="shared" si="20"/>
        <v>0</v>
      </c>
      <c r="G275" s="43">
        <f t="shared" si="20"/>
        <v>0</v>
      </c>
      <c r="H275" s="43">
        <f t="shared" si="21"/>
        <v>0</v>
      </c>
      <c r="I275" s="1"/>
    </row>
    <row r="276" spans="2:9" x14ac:dyDescent="0.2">
      <c r="B276" s="9" t="str">
        <f>$B$40</f>
        <v>Social Service</v>
      </c>
      <c r="C276" s="43">
        <f t="shared" si="20"/>
        <v>310690.7014400679</v>
      </c>
      <c r="D276" s="43">
        <f t="shared" si="20"/>
        <v>1672017.8169688941</v>
      </c>
      <c r="E276" s="43">
        <f t="shared" si="20"/>
        <v>1597536.3713944207</v>
      </c>
      <c r="F276" s="43">
        <f t="shared" si="20"/>
        <v>0</v>
      </c>
      <c r="G276" s="43">
        <f t="shared" si="20"/>
        <v>0</v>
      </c>
      <c r="H276" s="43">
        <f t="shared" si="21"/>
        <v>3580244.8898033826</v>
      </c>
      <c r="I276" s="1"/>
    </row>
    <row r="277" spans="2:9" x14ac:dyDescent="0.2">
      <c r="B277" s="9" t="str">
        <f>$B$41</f>
        <v>Library Science</v>
      </c>
      <c r="C277" s="43">
        <f t="shared" si="20"/>
        <v>6708.3628456447841</v>
      </c>
      <c r="D277" s="43">
        <f t="shared" si="20"/>
        <v>35049.290228376398</v>
      </c>
      <c r="E277" s="43">
        <f t="shared" si="20"/>
        <v>0</v>
      </c>
      <c r="F277" s="43">
        <f t="shared" si="20"/>
        <v>0</v>
      </c>
      <c r="G277" s="43">
        <f t="shared" si="20"/>
        <v>0</v>
      </c>
      <c r="H277" s="43">
        <f t="shared" si="21"/>
        <v>41757.653074021182</v>
      </c>
      <c r="I277" s="1"/>
    </row>
    <row r="278" spans="2:9"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9"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9" x14ac:dyDescent="0.2">
      <c r="B280" s="9" t="str">
        <f>$B$44</f>
        <v>Physical Training</v>
      </c>
      <c r="C280" s="43">
        <f t="shared" si="20"/>
        <v>577012.13253028761</v>
      </c>
      <c r="D280" s="43">
        <f t="shared" si="20"/>
        <v>0</v>
      </c>
      <c r="E280" s="43">
        <f t="shared" si="20"/>
        <v>0</v>
      </c>
      <c r="F280" s="43">
        <f t="shared" si="20"/>
        <v>0</v>
      </c>
      <c r="G280" s="43">
        <f t="shared" si="20"/>
        <v>0</v>
      </c>
      <c r="H280" s="43">
        <f t="shared" si="21"/>
        <v>577012.13253028761</v>
      </c>
      <c r="I280" s="1"/>
    </row>
    <row r="281" spans="2:9" x14ac:dyDescent="0.2">
      <c r="B281" s="9" t="str">
        <f>$B$45</f>
        <v>Health Services</v>
      </c>
      <c r="C281" s="43">
        <f t="shared" si="20"/>
        <v>3073232.5130370716</v>
      </c>
      <c r="D281" s="43">
        <f t="shared" si="20"/>
        <v>8312266.5534843709</v>
      </c>
      <c r="E281" s="43">
        <f t="shared" si="20"/>
        <v>7151989.8305034135</v>
      </c>
      <c r="F281" s="43">
        <f t="shared" si="20"/>
        <v>1458919.0197299593</v>
      </c>
      <c r="G281" s="43">
        <f t="shared" si="20"/>
        <v>0</v>
      </c>
      <c r="H281" s="43">
        <f t="shared" si="21"/>
        <v>19996407.916754816</v>
      </c>
      <c r="I281" s="1"/>
    </row>
    <row r="282" spans="2:9"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9" x14ac:dyDescent="0.2">
      <c r="B283" s="9" t="str">
        <f>$B$47</f>
        <v>Business Administration</v>
      </c>
      <c r="C283" s="43">
        <f t="shared" si="20"/>
        <v>2789246.4192531826</v>
      </c>
      <c r="D283" s="43">
        <f t="shared" si="20"/>
        <v>15230400.25551457</v>
      </c>
      <c r="E283" s="43">
        <f t="shared" si="20"/>
        <v>5104217.8175917529</v>
      </c>
      <c r="F283" s="43">
        <f t="shared" si="20"/>
        <v>3002716.2619894058</v>
      </c>
      <c r="G283" s="43">
        <f t="shared" si="20"/>
        <v>0</v>
      </c>
      <c r="H283" s="43">
        <f t="shared" si="21"/>
        <v>26126580.754348911</v>
      </c>
      <c r="I283" s="1"/>
    </row>
    <row r="284" spans="2:9"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9" x14ac:dyDescent="0.2">
      <c r="B285" s="9" t="str">
        <f>$B$49</f>
        <v>Teacher Ed-Practice Teaching</v>
      </c>
      <c r="C285" s="43">
        <f t="shared" si="22"/>
        <v>1240.4331693057497</v>
      </c>
      <c r="D285" s="43">
        <f t="shared" si="22"/>
        <v>920742.07290627621</v>
      </c>
      <c r="E285" s="43">
        <f t="shared" si="22"/>
        <v>0</v>
      </c>
      <c r="F285" s="43">
        <f t="shared" si="22"/>
        <v>0</v>
      </c>
      <c r="G285" s="43">
        <f t="shared" si="22"/>
        <v>0</v>
      </c>
      <c r="H285" s="43">
        <f t="shared" si="21"/>
        <v>921982.506075582</v>
      </c>
      <c r="I285" s="1"/>
    </row>
    <row r="286" spans="2:9" x14ac:dyDescent="0.2">
      <c r="B286" s="9" t="str">
        <f>$B$50</f>
        <v>Technology</v>
      </c>
      <c r="C286" s="43">
        <f t="shared" si="22"/>
        <v>979073.47115070792</v>
      </c>
      <c r="D286" s="43">
        <f t="shared" si="22"/>
        <v>534353.52789818461</v>
      </c>
      <c r="E286" s="43">
        <f t="shared" si="22"/>
        <v>68334.333362493198</v>
      </c>
      <c r="F286" s="43">
        <f t="shared" si="22"/>
        <v>0</v>
      </c>
      <c r="G286" s="43">
        <f t="shared" si="22"/>
        <v>0</v>
      </c>
      <c r="H286" s="43">
        <f t="shared" si="21"/>
        <v>1581761.3324113856</v>
      </c>
      <c r="I286" s="1"/>
    </row>
    <row r="287" spans="2:9" x14ac:dyDescent="0.2">
      <c r="B287" s="9" t="str">
        <f>$B$51</f>
        <v>Nursing</v>
      </c>
      <c r="C287" s="43">
        <f t="shared" si="22"/>
        <v>541650.17652061395</v>
      </c>
      <c r="D287" s="43">
        <f t="shared" si="22"/>
        <v>5593030.7004385749</v>
      </c>
      <c r="E287" s="43">
        <f t="shared" si="22"/>
        <v>1931727.9287876391</v>
      </c>
      <c r="F287" s="43">
        <f t="shared" si="22"/>
        <v>0</v>
      </c>
      <c r="G287" s="43">
        <f t="shared" si="22"/>
        <v>0</v>
      </c>
      <c r="H287" s="43">
        <f t="shared" si="21"/>
        <v>8066408.8057468282</v>
      </c>
      <c r="I287" s="1"/>
    </row>
    <row r="288" spans="2:9" x14ac:dyDescent="0.2">
      <c r="B288" s="39" t="str">
        <f>$B$52</f>
        <v>Totals</v>
      </c>
      <c r="C288" s="42">
        <f>SUM(C268:C287)</f>
        <v>89350277.864403248</v>
      </c>
      <c r="D288" s="42">
        <f>SUM(D268:D287)</f>
        <v>102086394.97031458</v>
      </c>
      <c r="E288" s="42">
        <f>SUM(E268:E287)</f>
        <v>45471324.033483572</v>
      </c>
      <c r="F288" s="42">
        <f>SUM(F268:F287)</f>
        <v>8003079.131798584</v>
      </c>
      <c r="G288" s="42">
        <f>SUM(G268:G287)</f>
        <v>0</v>
      </c>
      <c r="H288" s="42">
        <f t="shared" si="21"/>
        <v>244911075.99999997</v>
      </c>
      <c r="I288" s="92"/>
    </row>
    <row r="289" spans="2:9" x14ac:dyDescent="0.2">
      <c r="H289" s="58"/>
    </row>
    <row r="290" spans="2:9" x14ac:dyDescent="0.2">
      <c r="B290" s="178" t="s">
        <v>228</v>
      </c>
      <c r="C290" s="11"/>
      <c r="D290" s="11"/>
      <c r="E290" s="11"/>
      <c r="F290" s="11"/>
      <c r="G290" s="11"/>
      <c r="H290" s="17"/>
    </row>
    <row r="291" spans="2:9" ht="30" customHeight="1" thickBot="1" x14ac:dyDescent="0.25">
      <c r="B291" s="332" t="s">
        <v>241</v>
      </c>
      <c r="C291" s="332"/>
      <c r="D291" s="332"/>
      <c r="E291" s="332"/>
      <c r="F291" s="332"/>
      <c r="G291" s="332"/>
      <c r="H291" s="332"/>
    </row>
    <row r="292" spans="2:9" ht="15" thickBot="1" x14ac:dyDescent="0.25">
      <c r="B292" s="68" t="s">
        <v>33</v>
      </c>
      <c r="C292" s="69" t="s">
        <v>27</v>
      </c>
      <c r="D292" s="69" t="s">
        <v>28</v>
      </c>
      <c r="E292" s="69" t="s">
        <v>29</v>
      </c>
      <c r="F292" s="69" t="s">
        <v>30</v>
      </c>
      <c r="G292" s="69" t="s">
        <v>31</v>
      </c>
      <c r="H292" s="70" t="s">
        <v>1</v>
      </c>
      <c r="I292" s="1"/>
    </row>
    <row r="293" spans="2:9" x14ac:dyDescent="0.2">
      <c r="B293" s="9" t="str">
        <f>$B$32</f>
        <v>Liberal Arts</v>
      </c>
      <c r="C293" s="40">
        <f t="shared" ref="C293:H308" si="23">IF(C32=0,0,C268/C32)</f>
        <v>223.8971676132964</v>
      </c>
      <c r="D293" s="40">
        <f t="shared" si="23"/>
        <v>322.45342275486172</v>
      </c>
      <c r="E293" s="40">
        <f t="shared" si="23"/>
        <v>782.55099314020197</v>
      </c>
      <c r="F293" s="40">
        <f t="shared" si="23"/>
        <v>1368.7850474631916</v>
      </c>
      <c r="G293" s="41">
        <f t="shared" si="23"/>
        <v>0</v>
      </c>
      <c r="H293" s="42">
        <f t="shared" si="23"/>
        <v>281.09168488403481</v>
      </c>
      <c r="I293" s="1"/>
    </row>
    <row r="294" spans="2:9" x14ac:dyDescent="0.2">
      <c r="B294" s="9" t="str">
        <f>$B$33</f>
        <v>Science</v>
      </c>
      <c r="C294" s="75">
        <f t="shared" si="23"/>
        <v>249.67401754497988</v>
      </c>
      <c r="D294" s="75">
        <f t="shared" si="23"/>
        <v>484.01171730320118</v>
      </c>
      <c r="E294" s="75">
        <f t="shared" si="23"/>
        <v>1484.0024695993661</v>
      </c>
      <c r="F294" s="75">
        <f t="shared" si="23"/>
        <v>4474.8587812038259</v>
      </c>
      <c r="G294" s="96">
        <f t="shared" si="23"/>
        <v>0</v>
      </c>
      <c r="H294" s="43">
        <f t="shared" si="23"/>
        <v>383.13621548891905</v>
      </c>
      <c r="I294" s="1"/>
    </row>
    <row r="295" spans="2:9" x14ac:dyDescent="0.2">
      <c r="B295" s="9" t="str">
        <f>$B$34</f>
        <v>Fine Arts</v>
      </c>
      <c r="C295" s="75">
        <f t="shared" si="23"/>
        <v>333.56314465578959</v>
      </c>
      <c r="D295" s="75">
        <f t="shared" si="23"/>
        <v>475.5477239307067</v>
      </c>
      <c r="E295" s="75">
        <f t="shared" si="23"/>
        <v>804.76135853556559</v>
      </c>
      <c r="F295" s="75">
        <f t="shared" si="23"/>
        <v>0</v>
      </c>
      <c r="G295" s="96">
        <f t="shared" si="23"/>
        <v>0</v>
      </c>
      <c r="H295" s="43">
        <f t="shared" si="23"/>
        <v>382.30783861981911</v>
      </c>
      <c r="I295" s="1"/>
    </row>
    <row r="296" spans="2:9" x14ac:dyDescent="0.2">
      <c r="B296" s="9" t="str">
        <f>$B$35</f>
        <v>Teacher Education</v>
      </c>
      <c r="C296" s="75">
        <f t="shared" si="23"/>
        <v>219.47604588017984</v>
      </c>
      <c r="D296" s="75">
        <f t="shared" si="23"/>
        <v>320.03979200009991</v>
      </c>
      <c r="E296" s="75">
        <f t="shared" si="23"/>
        <v>539.83223098045926</v>
      </c>
      <c r="F296" s="75">
        <f t="shared" si="23"/>
        <v>1529.3367840197311</v>
      </c>
      <c r="G296" s="96">
        <f t="shared" si="23"/>
        <v>0</v>
      </c>
      <c r="H296" s="43">
        <f t="shared" si="23"/>
        <v>412.62810078364924</v>
      </c>
      <c r="I296" s="1"/>
    </row>
    <row r="297" spans="2:9" x14ac:dyDescent="0.2">
      <c r="B297" s="9" t="str">
        <f>$B$36</f>
        <v>Agriculture</v>
      </c>
      <c r="C297" s="75">
        <f t="shared" si="23"/>
        <v>0</v>
      </c>
      <c r="D297" s="75">
        <f t="shared" si="23"/>
        <v>0</v>
      </c>
      <c r="E297" s="75">
        <f t="shared" si="23"/>
        <v>3671.5042624004218</v>
      </c>
      <c r="F297" s="75">
        <f t="shared" si="23"/>
        <v>0</v>
      </c>
      <c r="G297" s="96">
        <f t="shared" si="23"/>
        <v>0</v>
      </c>
      <c r="H297" s="43">
        <f t="shared" si="23"/>
        <v>5267.7675828602232</v>
      </c>
      <c r="I297" s="1"/>
    </row>
    <row r="298" spans="2:9" x14ac:dyDescent="0.2">
      <c r="B298" s="9" t="str">
        <f>$B$37</f>
        <v>Engineering</v>
      </c>
      <c r="C298" s="75">
        <f t="shared" si="23"/>
        <v>412.42102573319607</v>
      </c>
      <c r="D298" s="75">
        <f t="shared" si="23"/>
        <v>623.03999926866652</v>
      </c>
      <c r="E298" s="75">
        <f t="shared" si="23"/>
        <v>1529.1068766528583</v>
      </c>
      <c r="F298" s="75">
        <f t="shared" si="23"/>
        <v>0</v>
      </c>
      <c r="G298" s="96">
        <f t="shared" si="23"/>
        <v>0</v>
      </c>
      <c r="H298" s="43">
        <f t="shared" si="23"/>
        <v>603.17784356835273</v>
      </c>
      <c r="I298" s="1"/>
    </row>
    <row r="299" spans="2:9" x14ac:dyDescent="0.2">
      <c r="B299" s="9" t="str">
        <f>$B$38</f>
        <v>Home Economics</v>
      </c>
      <c r="C299" s="75">
        <f t="shared" si="23"/>
        <v>299.4471855369361</v>
      </c>
      <c r="D299" s="75">
        <f t="shared" si="23"/>
        <v>273.5267770340468</v>
      </c>
      <c r="E299" s="75">
        <f t="shared" si="23"/>
        <v>0</v>
      </c>
      <c r="F299" s="75">
        <f t="shared" si="23"/>
        <v>0</v>
      </c>
      <c r="G299" s="96">
        <f t="shared" si="23"/>
        <v>0</v>
      </c>
      <c r="H299" s="43">
        <f t="shared" si="23"/>
        <v>278.1009667698508</v>
      </c>
      <c r="I299" s="1"/>
    </row>
    <row r="300" spans="2:9" x14ac:dyDescent="0.2">
      <c r="B300" s="9" t="str">
        <f>$B$39</f>
        <v>Law</v>
      </c>
      <c r="C300" s="75">
        <f t="shared" si="23"/>
        <v>0</v>
      </c>
      <c r="D300" s="75">
        <f t="shared" si="23"/>
        <v>0</v>
      </c>
      <c r="E300" s="75">
        <f t="shared" si="23"/>
        <v>0</v>
      </c>
      <c r="F300" s="75">
        <f t="shared" si="23"/>
        <v>0</v>
      </c>
      <c r="G300" s="96">
        <f t="shared" si="23"/>
        <v>0</v>
      </c>
      <c r="H300" s="43">
        <f t="shared" si="23"/>
        <v>0</v>
      </c>
      <c r="I300" s="1"/>
    </row>
    <row r="301" spans="2:9" x14ac:dyDescent="0.2">
      <c r="B301" s="9" t="str">
        <f>$B$40</f>
        <v>Social Service</v>
      </c>
      <c r="C301" s="75">
        <f t="shared" si="23"/>
        <v>257.62081379773457</v>
      </c>
      <c r="D301" s="75">
        <f t="shared" si="23"/>
        <v>407.11415071071195</v>
      </c>
      <c r="E301" s="75">
        <f t="shared" si="23"/>
        <v>603.07148788011352</v>
      </c>
      <c r="F301" s="75">
        <f t="shared" si="23"/>
        <v>0</v>
      </c>
      <c r="G301" s="96">
        <f t="shared" si="23"/>
        <v>0</v>
      </c>
      <c r="H301" s="43">
        <f t="shared" si="23"/>
        <v>449.6665272297642</v>
      </c>
      <c r="I301" s="1"/>
    </row>
    <row r="302" spans="2:9" x14ac:dyDescent="0.2">
      <c r="B302" s="9" t="str">
        <f>$B$41</f>
        <v>Library Science</v>
      </c>
      <c r="C302" s="75">
        <f t="shared" si="23"/>
        <v>745.37364951608708</v>
      </c>
      <c r="D302" s="75">
        <f t="shared" si="23"/>
        <v>834.50691019943804</v>
      </c>
      <c r="E302" s="75">
        <f t="shared" si="23"/>
        <v>0</v>
      </c>
      <c r="F302" s="75">
        <f t="shared" si="23"/>
        <v>0</v>
      </c>
      <c r="G302" s="96">
        <f t="shared" si="23"/>
        <v>0</v>
      </c>
      <c r="H302" s="43">
        <f t="shared" si="23"/>
        <v>818.77751125531734</v>
      </c>
      <c r="I302" s="1"/>
    </row>
    <row r="303" spans="2:9"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9"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9" x14ac:dyDescent="0.2">
      <c r="B305" s="9" t="str">
        <f>$B$44</f>
        <v>Physical Training</v>
      </c>
      <c r="C305" s="75">
        <f t="shared" si="23"/>
        <v>208.30762907230599</v>
      </c>
      <c r="D305" s="75">
        <f t="shared" si="23"/>
        <v>0</v>
      </c>
      <c r="E305" s="75">
        <f t="shared" si="23"/>
        <v>0</v>
      </c>
      <c r="F305" s="75">
        <f t="shared" si="23"/>
        <v>0</v>
      </c>
      <c r="G305" s="96">
        <f t="shared" si="23"/>
        <v>0</v>
      </c>
      <c r="H305" s="43">
        <f t="shared" si="23"/>
        <v>208.30762907230599</v>
      </c>
      <c r="I305" s="1"/>
    </row>
    <row r="306" spans="2:9" x14ac:dyDescent="0.2">
      <c r="B306" s="9" t="str">
        <f>$B$45</f>
        <v>Health Services</v>
      </c>
      <c r="C306" s="75">
        <f t="shared" si="23"/>
        <v>171.80414317067707</v>
      </c>
      <c r="D306" s="75">
        <f t="shared" si="23"/>
        <v>309.30514822818975</v>
      </c>
      <c r="E306" s="75">
        <f t="shared" si="23"/>
        <v>655.24414388487526</v>
      </c>
      <c r="F306" s="75">
        <f t="shared" si="23"/>
        <v>3859.5741262697338</v>
      </c>
      <c r="G306" s="96">
        <f t="shared" si="23"/>
        <v>0</v>
      </c>
      <c r="H306" s="43">
        <f t="shared" si="23"/>
        <v>356.72835459378854</v>
      </c>
      <c r="I306" s="1"/>
    </row>
    <row r="307" spans="2:9"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9" x14ac:dyDescent="0.2">
      <c r="B308" s="9" t="str">
        <f>$B$47</f>
        <v>Business Administration</v>
      </c>
      <c r="C308" s="75">
        <f t="shared" si="23"/>
        <v>229.68102925339119</v>
      </c>
      <c r="D308" s="75">
        <f t="shared" si="23"/>
        <v>371.54567368058571</v>
      </c>
      <c r="E308" s="75">
        <f t="shared" si="23"/>
        <v>838.95756370673121</v>
      </c>
      <c r="F308" s="75">
        <f t="shared" si="23"/>
        <v>3909.786799465372</v>
      </c>
      <c r="G308" s="96">
        <f t="shared" si="23"/>
        <v>0</v>
      </c>
      <c r="H308" s="43">
        <f t="shared" si="23"/>
        <v>435.53011859620108</v>
      </c>
      <c r="I308" s="1"/>
    </row>
    <row r="309" spans="2:9"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9" x14ac:dyDescent="0.2">
      <c r="B310" s="9" t="str">
        <f>$B$49</f>
        <v>Teacher Ed-Practice Teaching</v>
      </c>
      <c r="C310" s="75">
        <f t="shared" si="24"/>
        <v>310.10829232643744</v>
      </c>
      <c r="D310" s="75">
        <f t="shared" si="24"/>
        <v>462.68445874687245</v>
      </c>
      <c r="E310" s="75">
        <f t="shared" si="24"/>
        <v>0</v>
      </c>
      <c r="F310" s="75">
        <f t="shared" si="24"/>
        <v>0</v>
      </c>
      <c r="G310" s="96">
        <f t="shared" si="24"/>
        <v>0</v>
      </c>
      <c r="H310" s="43">
        <f t="shared" si="24"/>
        <v>462.37838820239818</v>
      </c>
      <c r="I310" s="1"/>
    </row>
    <row r="311" spans="2:9" x14ac:dyDescent="0.2">
      <c r="B311" s="9" t="str">
        <f>$B$50</f>
        <v>Technology</v>
      </c>
      <c r="C311" s="75">
        <f t="shared" si="24"/>
        <v>342.81284003876328</v>
      </c>
      <c r="D311" s="75">
        <f t="shared" si="24"/>
        <v>348.56720671766772</v>
      </c>
      <c r="E311" s="75">
        <f t="shared" si="24"/>
        <v>711.81597252597078</v>
      </c>
      <c r="F311" s="75">
        <f t="shared" si="24"/>
        <v>0</v>
      </c>
      <c r="G311" s="96">
        <f t="shared" si="24"/>
        <v>0</v>
      </c>
      <c r="H311" s="43">
        <f t="shared" si="24"/>
        <v>352.67811202037581</v>
      </c>
      <c r="I311" s="1"/>
    </row>
    <row r="312" spans="2:9" x14ac:dyDescent="0.2">
      <c r="B312" s="9" t="str">
        <f>$B$51</f>
        <v>Nursing</v>
      </c>
      <c r="C312" s="75">
        <f t="shared" si="24"/>
        <v>589.39083408119041</v>
      </c>
      <c r="D312" s="75">
        <f t="shared" si="24"/>
        <v>700.7932214557793</v>
      </c>
      <c r="E312" s="75">
        <f t="shared" si="24"/>
        <v>1060.2238906628097</v>
      </c>
      <c r="F312" s="75">
        <f t="shared" si="24"/>
        <v>0</v>
      </c>
      <c r="G312" s="96">
        <f t="shared" si="24"/>
        <v>0</v>
      </c>
      <c r="H312" s="43">
        <f t="shared" si="24"/>
        <v>752.32314920227827</v>
      </c>
      <c r="I312" s="1"/>
    </row>
    <row r="313" spans="2:9" x14ac:dyDescent="0.2">
      <c r="B313" s="39" t="str">
        <f>$B$52</f>
        <v>Totals</v>
      </c>
      <c r="C313" s="42">
        <f t="shared" si="24"/>
        <v>245.17278073198526</v>
      </c>
      <c r="D313" s="42">
        <f t="shared" si="24"/>
        <v>393.44806244484664</v>
      </c>
      <c r="E313" s="42">
        <f t="shared" si="24"/>
        <v>840.47399418660257</v>
      </c>
      <c r="F313" s="42">
        <f t="shared" si="24"/>
        <v>2513.5298780774447</v>
      </c>
      <c r="G313" s="42">
        <f t="shared" si="24"/>
        <v>0</v>
      </c>
      <c r="H313" s="42">
        <f t="shared" si="24"/>
        <v>359.53416227484252</v>
      </c>
      <c r="I313" s="54"/>
    </row>
    <row r="315" spans="2:9" x14ac:dyDescent="0.2">
      <c r="B315" s="28" t="s">
        <v>39</v>
      </c>
      <c r="C315" s="11"/>
      <c r="D315" s="11"/>
      <c r="E315" s="11"/>
      <c r="F315" s="11"/>
      <c r="G315" s="11"/>
      <c r="H315" s="17"/>
    </row>
    <row r="316" spans="2:9" ht="55.5" customHeight="1" thickBot="1" x14ac:dyDescent="0.25">
      <c r="B316" s="332" t="s">
        <v>242</v>
      </c>
      <c r="C316" s="332"/>
      <c r="D316" s="332"/>
      <c r="E316" s="332"/>
      <c r="F316" s="332"/>
      <c r="G316" s="332"/>
      <c r="H316" s="332"/>
    </row>
    <row r="317" spans="2:9" ht="15" thickBot="1" x14ac:dyDescent="0.25">
      <c r="B317" s="68" t="s">
        <v>33</v>
      </c>
      <c r="C317" s="69" t="s">
        <v>27</v>
      </c>
      <c r="D317" s="69" t="s">
        <v>28</v>
      </c>
      <c r="E317" s="69" t="s">
        <v>29</v>
      </c>
      <c r="F317" s="69" t="s">
        <v>30</v>
      </c>
      <c r="G317" s="69" t="s">
        <v>31</v>
      </c>
      <c r="H317" s="70" t="s">
        <v>1</v>
      </c>
      <c r="I317" s="1"/>
    </row>
    <row r="318" spans="2:9" x14ac:dyDescent="0.2">
      <c r="B318" s="9" t="str">
        <f>$B$32</f>
        <v>Liberal Arts</v>
      </c>
      <c r="C318" s="59">
        <f t="shared" ref="C318:H318" si="25">IF($C$293=0,"",C293/$C$293)</f>
        <v>1</v>
      </c>
      <c r="D318" s="59">
        <f t="shared" si="25"/>
        <v>1.4401853591635718</v>
      </c>
      <c r="E318" s="59">
        <f t="shared" si="25"/>
        <v>3.4951357423680478</v>
      </c>
      <c r="F318" s="59">
        <f t="shared" si="25"/>
        <v>6.1134540559587887</v>
      </c>
      <c r="G318" s="59">
        <f t="shared" si="25"/>
        <v>0</v>
      </c>
      <c r="H318" s="59">
        <f t="shared" si="25"/>
        <v>1.2554499365955438</v>
      </c>
      <c r="I318" s="1"/>
    </row>
    <row r="319" spans="2:9" x14ac:dyDescent="0.2">
      <c r="B319" s="9" t="str">
        <f>$B$33</f>
        <v>Science</v>
      </c>
      <c r="C319" s="59">
        <f t="shared" ref="C319:H334" si="26">IF($C$293=0,"",C294/$C$293)</f>
        <v>1.1151280751179662</v>
      </c>
      <c r="D319" s="59">
        <f t="shared" si="26"/>
        <v>2.1617590006281864</v>
      </c>
      <c r="E319" s="59">
        <f t="shared" si="26"/>
        <v>6.6280537865599909</v>
      </c>
      <c r="F319" s="59">
        <f t="shared" si="26"/>
        <v>19.98622326894537</v>
      </c>
      <c r="G319" s="59">
        <f t="shared" si="26"/>
        <v>0</v>
      </c>
      <c r="H319" s="59">
        <f t="shared" si="26"/>
        <v>1.7112151063503049</v>
      </c>
      <c r="I319" s="1"/>
    </row>
    <row r="320" spans="2:9" x14ac:dyDescent="0.2">
      <c r="B320" s="9" t="str">
        <f>$B$34</f>
        <v>Fine Arts</v>
      </c>
      <c r="C320" s="59">
        <f t="shared" si="26"/>
        <v>1.489805111031608</v>
      </c>
      <c r="D320" s="59">
        <f t="shared" si="26"/>
        <v>2.1239559615691435</v>
      </c>
      <c r="E320" s="59">
        <f t="shared" si="26"/>
        <v>3.5943346988895715</v>
      </c>
      <c r="F320" s="59">
        <f t="shared" si="26"/>
        <v>0</v>
      </c>
      <c r="G320" s="59">
        <f t="shared" si="26"/>
        <v>0</v>
      </c>
      <c r="H320" s="59">
        <f t="shared" si="26"/>
        <v>1.7075152968443148</v>
      </c>
      <c r="I320" s="1"/>
    </row>
    <row r="321" spans="2:9" x14ac:dyDescent="0.2">
      <c r="B321" s="9" t="str">
        <f>$B$35</f>
        <v>Teacher Education</v>
      </c>
      <c r="C321" s="59">
        <f t="shared" si="26"/>
        <v>0.98025378444825839</v>
      </c>
      <c r="D321" s="59">
        <f t="shared" si="26"/>
        <v>1.4294052730173705</v>
      </c>
      <c r="E321" s="59">
        <f t="shared" si="26"/>
        <v>2.4110721753873614</v>
      </c>
      <c r="F321" s="59">
        <f t="shared" si="26"/>
        <v>6.830532071138669</v>
      </c>
      <c r="G321" s="59">
        <f t="shared" si="26"/>
        <v>0</v>
      </c>
      <c r="H321" s="59">
        <f t="shared" si="26"/>
        <v>1.8429357779832174</v>
      </c>
      <c r="I321" s="1"/>
    </row>
    <row r="322" spans="2:9" x14ac:dyDescent="0.2">
      <c r="B322" s="9" t="str">
        <f>$B$36</f>
        <v>Agriculture</v>
      </c>
      <c r="C322" s="59">
        <f t="shared" si="26"/>
        <v>0</v>
      </c>
      <c r="D322" s="59">
        <f t="shared" si="26"/>
        <v>0</v>
      </c>
      <c r="E322" s="59">
        <f t="shared" si="26"/>
        <v>16.398171989123391</v>
      </c>
      <c r="F322" s="59">
        <f t="shared" si="26"/>
        <v>0</v>
      </c>
      <c r="G322" s="59">
        <f t="shared" si="26"/>
        <v>0</v>
      </c>
      <c r="H322" s="59">
        <f t="shared" si="26"/>
        <v>23.527620465295204</v>
      </c>
      <c r="I322" s="1"/>
    </row>
    <row r="323" spans="2:9" x14ac:dyDescent="0.2">
      <c r="B323" s="9" t="str">
        <f>$B$37</f>
        <v>Engineering</v>
      </c>
      <c r="C323" s="59">
        <f t="shared" si="26"/>
        <v>1.8420109112121879</v>
      </c>
      <c r="D323" s="59">
        <f t="shared" si="26"/>
        <v>2.782706033801861</v>
      </c>
      <c r="E323" s="59">
        <f t="shared" si="26"/>
        <v>6.829505227568812</v>
      </c>
      <c r="F323" s="59">
        <f t="shared" si="26"/>
        <v>0</v>
      </c>
      <c r="G323" s="59">
        <f t="shared" si="26"/>
        <v>0</v>
      </c>
      <c r="H323" s="59">
        <f t="shared" si="26"/>
        <v>2.6939949709865481</v>
      </c>
      <c r="I323" s="1"/>
    </row>
    <row r="324" spans="2:9" x14ac:dyDescent="0.2">
      <c r="B324" s="9" t="str">
        <f>$B$38</f>
        <v>Home Economics</v>
      </c>
      <c r="C324" s="59">
        <f t="shared" si="26"/>
        <v>1.3374317715984947</v>
      </c>
      <c r="D324" s="59">
        <f t="shared" si="26"/>
        <v>1.2216625156530256</v>
      </c>
      <c r="E324" s="59">
        <f t="shared" si="26"/>
        <v>0</v>
      </c>
      <c r="F324" s="59">
        <f t="shared" si="26"/>
        <v>0</v>
      </c>
      <c r="G324" s="59">
        <f t="shared" si="26"/>
        <v>0</v>
      </c>
      <c r="H324" s="59">
        <f t="shared" si="26"/>
        <v>1.2420923843492848</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1.1506211380158409</v>
      </c>
      <c r="D326" s="59">
        <f t="shared" si="26"/>
        <v>1.8183086237779409</v>
      </c>
      <c r="E326" s="59">
        <f t="shared" si="26"/>
        <v>2.6935199507378647</v>
      </c>
      <c r="F326" s="59">
        <f t="shared" si="26"/>
        <v>0</v>
      </c>
      <c r="G326" s="59">
        <f t="shared" si="26"/>
        <v>0</v>
      </c>
      <c r="H326" s="59">
        <f t="shared" si="26"/>
        <v>2.0083618387098356</v>
      </c>
      <c r="I326" s="1"/>
    </row>
    <row r="327" spans="2:9" x14ac:dyDescent="0.2">
      <c r="B327" s="9" t="str">
        <f>$B$41</f>
        <v>Library Science</v>
      </c>
      <c r="C327" s="59">
        <f t="shared" si="26"/>
        <v>3.329089230835907</v>
      </c>
      <c r="D327" s="59">
        <f t="shared" si="26"/>
        <v>3.727188329781622</v>
      </c>
      <c r="E327" s="59">
        <f t="shared" si="26"/>
        <v>0</v>
      </c>
      <c r="F327" s="59">
        <f t="shared" si="26"/>
        <v>0</v>
      </c>
      <c r="G327" s="59">
        <f t="shared" si="26"/>
        <v>0</v>
      </c>
      <c r="H327" s="59">
        <f t="shared" si="26"/>
        <v>3.6569355476147312</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0.93037188139907223</v>
      </c>
      <c r="D330" s="59">
        <f t="shared" si="26"/>
        <v>0</v>
      </c>
      <c r="E330" s="59">
        <f t="shared" si="26"/>
        <v>0</v>
      </c>
      <c r="F330" s="59">
        <f t="shared" si="26"/>
        <v>0</v>
      </c>
      <c r="G330" s="59">
        <f t="shared" si="26"/>
        <v>0</v>
      </c>
      <c r="H330" s="59">
        <f t="shared" si="26"/>
        <v>0.93037188139907223</v>
      </c>
      <c r="I330" s="1"/>
    </row>
    <row r="331" spans="2:9" x14ac:dyDescent="0.2">
      <c r="B331" s="9" t="str">
        <f>$B$45</f>
        <v>Health Services</v>
      </c>
      <c r="C331" s="59">
        <f t="shared" si="26"/>
        <v>0.76733504493191396</v>
      </c>
      <c r="D331" s="59">
        <f t="shared" si="26"/>
        <v>1.3814607461332677</v>
      </c>
      <c r="E331" s="59">
        <f t="shared" si="26"/>
        <v>2.9265405671257931</v>
      </c>
      <c r="F331" s="59">
        <f t="shared" si="26"/>
        <v>17.238155209429852</v>
      </c>
      <c r="G331" s="59">
        <f t="shared" si="26"/>
        <v>0</v>
      </c>
      <c r="H331" s="59">
        <f t="shared" si="26"/>
        <v>1.5932687241935606</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1.0258326699785876</v>
      </c>
      <c r="D333" s="59">
        <f t="shared" si="26"/>
        <v>1.6594478511773769</v>
      </c>
      <c r="E333" s="59">
        <f t="shared" si="26"/>
        <v>3.7470664441621491</v>
      </c>
      <c r="F333" s="59">
        <f t="shared" si="26"/>
        <v>17.462421883863012</v>
      </c>
      <c r="G333" s="59">
        <f t="shared" si="26"/>
        <v>0</v>
      </c>
      <c r="H333" s="59">
        <f t="shared" si="26"/>
        <v>1.9452238866568698</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1.3850478576041678</v>
      </c>
      <c r="D335" s="59">
        <f t="shared" si="27"/>
        <v>2.066504296052539</v>
      </c>
      <c r="E335" s="59">
        <f t="shared" si="27"/>
        <v>0</v>
      </c>
      <c r="F335" s="59">
        <f t="shared" si="27"/>
        <v>0</v>
      </c>
      <c r="G335" s="59">
        <f t="shared" si="27"/>
        <v>0</v>
      </c>
      <c r="H335" s="59">
        <f t="shared" si="27"/>
        <v>2.0651372821338865</v>
      </c>
      <c r="I335" s="1"/>
    </row>
    <row r="336" spans="2:9" x14ac:dyDescent="0.2">
      <c r="B336" s="9" t="str">
        <f>$B$50</f>
        <v>Technology</v>
      </c>
      <c r="C336" s="59">
        <f t="shared" si="27"/>
        <v>1.5311173593354779</v>
      </c>
      <c r="D336" s="59">
        <f t="shared" si="27"/>
        <v>1.5568182949044489</v>
      </c>
      <c r="E336" s="59">
        <f t="shared" si="27"/>
        <v>3.1792093670223753</v>
      </c>
      <c r="F336" s="59">
        <f t="shared" si="27"/>
        <v>0</v>
      </c>
      <c r="G336" s="59">
        <f t="shared" si="27"/>
        <v>0</v>
      </c>
      <c r="H336" s="59">
        <f t="shared" si="27"/>
        <v>1.5751789796175679</v>
      </c>
      <c r="I336" s="1"/>
    </row>
    <row r="337" spans="2:9" x14ac:dyDescent="0.2">
      <c r="B337" s="9" t="str">
        <f>$B$51</f>
        <v>Nursing</v>
      </c>
      <c r="C337" s="59">
        <f t="shared" si="27"/>
        <v>2.6324175529507179</v>
      </c>
      <c r="D337" s="59">
        <f t="shared" si="27"/>
        <v>3.1299780561143726</v>
      </c>
      <c r="E337" s="59">
        <f t="shared" si="27"/>
        <v>4.7353162255896581</v>
      </c>
      <c r="F337" s="59">
        <f t="shared" si="27"/>
        <v>0</v>
      </c>
      <c r="G337" s="59">
        <f t="shared" si="27"/>
        <v>0</v>
      </c>
      <c r="H337" s="59">
        <f t="shared" si="27"/>
        <v>3.360128032086819</v>
      </c>
      <c r="I337" s="1"/>
    </row>
    <row r="338" spans="2:9" x14ac:dyDescent="0.2">
      <c r="B338" s="39" t="str">
        <f>$B$52</f>
        <v>Totals</v>
      </c>
      <c r="C338" s="59">
        <f t="shared" si="27"/>
        <v>1.0950240386936694</v>
      </c>
      <c r="D338" s="59">
        <f t="shared" si="27"/>
        <v>1.7572712805567499</v>
      </c>
      <c r="E338" s="59">
        <f t="shared" si="27"/>
        <v>3.7538393323412906</v>
      </c>
      <c r="F338" s="59">
        <f t="shared" si="27"/>
        <v>11.226269205953884</v>
      </c>
      <c r="G338" s="59">
        <f t="shared" si="27"/>
        <v>0</v>
      </c>
      <c r="H338" s="59">
        <f t="shared" si="27"/>
        <v>1.6058004042990455</v>
      </c>
      <c r="I338" s="54"/>
    </row>
    <row r="340" spans="2:9" x14ac:dyDescent="0.2">
      <c r="B340" s="178" t="s">
        <v>243</v>
      </c>
      <c r="C340" s="11"/>
      <c r="D340" s="11"/>
      <c r="E340" s="11"/>
      <c r="F340" s="11"/>
      <c r="G340" s="11"/>
      <c r="H340" s="17"/>
    </row>
    <row r="341" spans="2:9" ht="55.5" customHeight="1" thickBot="1" x14ac:dyDescent="0.25">
      <c r="B341" s="332" t="s">
        <v>244</v>
      </c>
      <c r="C341" s="332"/>
      <c r="D341" s="332"/>
      <c r="E341" s="332"/>
      <c r="F341" s="332"/>
      <c r="G341" s="332"/>
      <c r="H341" s="332"/>
    </row>
    <row r="342" spans="2:9" ht="15" thickBot="1" x14ac:dyDescent="0.25">
      <c r="B342" s="68" t="s">
        <v>33</v>
      </c>
      <c r="C342" s="69" t="s">
        <v>27</v>
      </c>
      <c r="D342" s="69" t="s">
        <v>28</v>
      </c>
      <c r="E342" s="69" t="s">
        <v>29</v>
      </c>
      <c r="F342" s="69" t="s">
        <v>30</v>
      </c>
      <c r="G342" s="69" t="s">
        <v>31</v>
      </c>
      <c r="H342" s="70" t="s">
        <v>1</v>
      </c>
      <c r="I342" s="1"/>
    </row>
    <row r="343" spans="2:9" x14ac:dyDescent="0.2">
      <c r="B343" s="9" t="str">
        <f>$B$32</f>
        <v>Liberal Arts</v>
      </c>
      <c r="C343" s="42">
        <f t="shared" ref="C343:D358" si="28">C293*30</f>
        <v>6716.915028398892</v>
      </c>
      <c r="D343" s="42">
        <f t="shared" si="28"/>
        <v>9673.602682645851</v>
      </c>
      <c r="E343" s="42">
        <f>E293*24</f>
        <v>18781.223835364846</v>
      </c>
      <c r="F343" s="42">
        <f>F293*18</f>
        <v>24638.130854337451</v>
      </c>
      <c r="G343" s="42">
        <f>G293*24</f>
        <v>0</v>
      </c>
      <c r="H343" s="42">
        <f>IF((C32/30+D32/30+E32/24+F32/18+G32/24)=0,0,H268/(C32/30+D32/30+E32/24+F32/18+G32/24))</f>
        <v>8327.9408679559674</v>
      </c>
      <c r="I343" s="1"/>
    </row>
    <row r="344" spans="2:9" x14ac:dyDescent="0.2">
      <c r="B344" s="9" t="str">
        <f>$B$33</f>
        <v>Science</v>
      </c>
      <c r="C344" s="43">
        <f t="shared" si="28"/>
        <v>7490.2205263493961</v>
      </c>
      <c r="D344" s="43">
        <f t="shared" si="28"/>
        <v>14520.351519096035</v>
      </c>
      <c r="E344" s="43">
        <f>E294*24</f>
        <v>35616.059270384787</v>
      </c>
      <c r="F344" s="43">
        <f>F294*18</f>
        <v>80547.458061668862</v>
      </c>
      <c r="G344" s="43">
        <f>G294*24</f>
        <v>0</v>
      </c>
      <c r="H344" s="43">
        <f t="shared" ref="H344:H363" si="29">IF((C33/30+D33/30+E33/24+F33/18+G33/24)=0,0,H269/(C33/30+D33/30+E33/24+F33/18+G33/24))</f>
        <v>11343.045897960308</v>
      </c>
      <c r="I344" s="1"/>
    </row>
    <row r="345" spans="2:9" x14ac:dyDescent="0.2">
      <c r="B345" s="9" t="str">
        <f>$B$34</f>
        <v>Fine Arts</v>
      </c>
      <c r="C345" s="43">
        <f t="shared" si="28"/>
        <v>10006.894339673687</v>
      </c>
      <c r="D345" s="43">
        <f t="shared" si="28"/>
        <v>14266.431717921201</v>
      </c>
      <c r="E345" s="43">
        <f t="shared" ref="E345:E363" si="30">E295*24</f>
        <v>19314.272604853573</v>
      </c>
      <c r="F345" s="43">
        <f t="shared" ref="F345:F363" si="31">F295*18</f>
        <v>0</v>
      </c>
      <c r="G345" s="43">
        <f t="shared" ref="G345:G363" si="32">G295*24</f>
        <v>0</v>
      </c>
      <c r="H345" s="43">
        <f t="shared" si="29"/>
        <v>11413.337561570723</v>
      </c>
      <c r="I345" s="1"/>
    </row>
    <row r="346" spans="2:9" x14ac:dyDescent="0.2">
      <c r="B346" s="9" t="str">
        <f>$B$35</f>
        <v>Teacher Education</v>
      </c>
      <c r="C346" s="43">
        <f t="shared" si="28"/>
        <v>6584.2813764053953</v>
      </c>
      <c r="D346" s="43">
        <f t="shared" si="28"/>
        <v>9601.1937600029978</v>
      </c>
      <c r="E346" s="43">
        <f t="shared" si="30"/>
        <v>12955.973543531021</v>
      </c>
      <c r="F346" s="43">
        <f t="shared" si="31"/>
        <v>27528.062112355161</v>
      </c>
      <c r="G346" s="43">
        <f t="shared" si="32"/>
        <v>0</v>
      </c>
      <c r="H346" s="43">
        <f t="shared" si="29"/>
        <v>11364.502050027329</v>
      </c>
      <c r="I346" s="1"/>
    </row>
    <row r="347" spans="2:9" x14ac:dyDescent="0.2">
      <c r="B347" s="9" t="str">
        <f>$B$36</f>
        <v>Agriculture</v>
      </c>
      <c r="C347" s="43">
        <f t="shared" si="28"/>
        <v>0</v>
      </c>
      <c r="D347" s="43">
        <f t="shared" si="28"/>
        <v>0</v>
      </c>
      <c r="E347" s="43">
        <f t="shared" si="30"/>
        <v>88116.102297610123</v>
      </c>
      <c r="F347" s="43">
        <f t="shared" si="31"/>
        <v>0</v>
      </c>
      <c r="G347" s="43">
        <f t="shared" si="32"/>
        <v>0</v>
      </c>
      <c r="H347" s="43">
        <f t="shared" si="29"/>
        <v>126426.42198864536</v>
      </c>
      <c r="I347" s="1"/>
    </row>
    <row r="348" spans="2:9" x14ac:dyDescent="0.2">
      <c r="B348" s="9" t="str">
        <f>$B$37</f>
        <v>Engineering</v>
      </c>
      <c r="C348" s="43">
        <f t="shared" si="28"/>
        <v>12372.630771995882</v>
      </c>
      <c r="D348" s="43">
        <f t="shared" si="28"/>
        <v>18691.199978059994</v>
      </c>
      <c r="E348" s="43">
        <f t="shared" si="30"/>
        <v>36698.565039668596</v>
      </c>
      <c r="F348" s="43">
        <f t="shared" si="31"/>
        <v>0</v>
      </c>
      <c r="G348" s="43">
        <f t="shared" si="32"/>
        <v>0</v>
      </c>
      <c r="H348" s="43">
        <f t="shared" si="29"/>
        <v>17781.579034085877</v>
      </c>
      <c r="I348" s="1"/>
    </row>
    <row r="349" spans="2:9" x14ac:dyDescent="0.2">
      <c r="B349" s="9" t="str">
        <f>$B$38</f>
        <v>Home Economics</v>
      </c>
      <c r="C349" s="43">
        <f t="shared" si="28"/>
        <v>8983.415566108084</v>
      </c>
      <c r="D349" s="43">
        <f t="shared" si="28"/>
        <v>8205.8033110214037</v>
      </c>
      <c r="E349" s="43">
        <f t="shared" si="30"/>
        <v>0</v>
      </c>
      <c r="F349" s="43">
        <f t="shared" si="31"/>
        <v>0</v>
      </c>
      <c r="G349" s="43">
        <f t="shared" si="32"/>
        <v>0</v>
      </c>
      <c r="H349" s="43">
        <f t="shared" si="29"/>
        <v>8343.0290030955221</v>
      </c>
      <c r="I349" s="1"/>
    </row>
    <row r="350" spans="2:9" x14ac:dyDescent="0.2">
      <c r="B350" s="9" t="str">
        <f>$B$39</f>
        <v>Law</v>
      </c>
      <c r="C350" s="43">
        <f t="shared" si="28"/>
        <v>0</v>
      </c>
      <c r="D350" s="43">
        <f t="shared" si="28"/>
        <v>0</v>
      </c>
      <c r="E350" s="43">
        <f t="shared" si="30"/>
        <v>0</v>
      </c>
      <c r="F350" s="43">
        <f t="shared" si="31"/>
        <v>0</v>
      </c>
      <c r="G350" s="43">
        <f t="shared" si="32"/>
        <v>0</v>
      </c>
      <c r="H350" s="43">
        <f t="shared" si="29"/>
        <v>0</v>
      </c>
      <c r="I350" s="1"/>
    </row>
    <row r="351" spans="2:9" x14ac:dyDescent="0.2">
      <c r="B351" s="9" t="str">
        <f>$B$40</f>
        <v>Social Service</v>
      </c>
      <c r="C351" s="43">
        <f t="shared" si="28"/>
        <v>7728.624413932037</v>
      </c>
      <c r="D351" s="43">
        <f t="shared" si="28"/>
        <v>12213.424521321358</v>
      </c>
      <c r="E351" s="43">
        <f t="shared" si="30"/>
        <v>14473.715709122724</v>
      </c>
      <c r="F351" s="43">
        <f t="shared" si="31"/>
        <v>0</v>
      </c>
      <c r="G351" s="43">
        <f t="shared" si="32"/>
        <v>0</v>
      </c>
      <c r="H351" s="43">
        <f t="shared" si="29"/>
        <v>12454.10866963521</v>
      </c>
      <c r="I351" s="1"/>
    </row>
    <row r="352" spans="2:9" x14ac:dyDescent="0.2">
      <c r="B352" s="9" t="str">
        <f>$B$41</f>
        <v>Library Science</v>
      </c>
      <c r="C352" s="43">
        <f t="shared" si="28"/>
        <v>22361.209485482614</v>
      </c>
      <c r="D352" s="43">
        <f t="shared" si="28"/>
        <v>25035.207305983142</v>
      </c>
      <c r="E352" s="43">
        <f t="shared" si="30"/>
        <v>0</v>
      </c>
      <c r="F352" s="43">
        <f t="shared" si="31"/>
        <v>0</v>
      </c>
      <c r="G352" s="43">
        <f t="shared" si="32"/>
        <v>0</v>
      </c>
      <c r="H352" s="43">
        <f t="shared" si="29"/>
        <v>24563.32533765952</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6249.2288721691793</v>
      </c>
      <c r="D355" s="43">
        <f t="shared" si="28"/>
        <v>0</v>
      </c>
      <c r="E355" s="43">
        <f t="shared" si="30"/>
        <v>0</v>
      </c>
      <c r="F355" s="43">
        <f t="shared" si="31"/>
        <v>0</v>
      </c>
      <c r="G355" s="43">
        <f t="shared" si="32"/>
        <v>0</v>
      </c>
      <c r="H355" s="43">
        <f t="shared" si="29"/>
        <v>6249.2288721691802</v>
      </c>
      <c r="I355" s="1"/>
    </row>
    <row r="356" spans="2:9" x14ac:dyDescent="0.2">
      <c r="B356" s="9" t="str">
        <f>$B$45</f>
        <v>Health Services</v>
      </c>
      <c r="C356" s="43">
        <f t="shared" si="28"/>
        <v>5154.1242951203121</v>
      </c>
      <c r="D356" s="43">
        <f t="shared" si="28"/>
        <v>9279.1544468456923</v>
      </c>
      <c r="E356" s="43">
        <f t="shared" si="30"/>
        <v>15725.859453237006</v>
      </c>
      <c r="F356" s="43">
        <f t="shared" si="31"/>
        <v>69472.334272855209</v>
      </c>
      <c r="G356" s="43">
        <f t="shared" si="32"/>
        <v>0</v>
      </c>
      <c r="H356" s="43">
        <f t="shared" si="29"/>
        <v>10161.507857571802</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6890.430877601736</v>
      </c>
      <c r="D358" s="43">
        <f t="shared" si="28"/>
        <v>11146.370210417572</v>
      </c>
      <c r="E358" s="43">
        <f t="shared" si="30"/>
        <v>20134.981528961551</v>
      </c>
      <c r="F358" s="43">
        <f t="shared" si="31"/>
        <v>70376.162390376703</v>
      </c>
      <c r="G358" s="43">
        <f t="shared" si="32"/>
        <v>0</v>
      </c>
      <c r="H358" s="43">
        <f t="shared" si="29"/>
        <v>12637.613431425925</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9303.2487697931228</v>
      </c>
      <c r="D360" s="43">
        <f t="shared" si="33"/>
        <v>13880.533762406174</v>
      </c>
      <c r="E360" s="43">
        <f t="shared" si="30"/>
        <v>0</v>
      </c>
      <c r="F360" s="43">
        <f t="shared" si="31"/>
        <v>0</v>
      </c>
      <c r="G360" s="43">
        <f t="shared" si="32"/>
        <v>0</v>
      </c>
      <c r="H360" s="43">
        <f t="shared" si="29"/>
        <v>13871.351646071946</v>
      </c>
      <c r="I360" s="1"/>
    </row>
    <row r="361" spans="2:9" x14ac:dyDescent="0.2">
      <c r="B361" s="9" t="str">
        <f>$B$50</f>
        <v>Technology</v>
      </c>
      <c r="C361" s="43">
        <f t="shared" si="33"/>
        <v>10284.385201162899</v>
      </c>
      <c r="D361" s="43">
        <f t="shared" si="33"/>
        <v>10457.016201530032</v>
      </c>
      <c r="E361" s="43">
        <f t="shared" si="30"/>
        <v>17083.5833406233</v>
      </c>
      <c r="F361" s="43">
        <f t="shared" si="31"/>
        <v>0</v>
      </c>
      <c r="G361" s="43">
        <f t="shared" si="32"/>
        <v>0</v>
      </c>
      <c r="H361" s="43">
        <f t="shared" si="29"/>
        <v>10524.027494420396</v>
      </c>
      <c r="I361" s="1"/>
    </row>
    <row r="362" spans="2:9" x14ac:dyDescent="0.2">
      <c r="B362" s="9" t="str">
        <f>$B$51</f>
        <v>Nursing</v>
      </c>
      <c r="C362" s="43">
        <f t="shared" si="33"/>
        <v>17681.725022435712</v>
      </c>
      <c r="D362" s="43">
        <f t="shared" si="33"/>
        <v>21023.79664367338</v>
      </c>
      <c r="E362" s="43">
        <f t="shared" si="30"/>
        <v>25445.373375907431</v>
      </c>
      <c r="F362" s="43">
        <f t="shared" si="31"/>
        <v>0</v>
      </c>
      <c r="G362" s="43">
        <f t="shared" si="32"/>
        <v>0</v>
      </c>
      <c r="H362" s="43">
        <f t="shared" si="29"/>
        <v>21649.945352038008</v>
      </c>
      <c r="I362" s="1"/>
    </row>
    <row r="363" spans="2:9" x14ac:dyDescent="0.2">
      <c r="B363" s="39" t="str">
        <f>$B$52</f>
        <v>Totals</v>
      </c>
      <c r="C363" s="42">
        <f t="shared" si="33"/>
        <v>7355.1834219595576</v>
      </c>
      <c r="D363" s="42">
        <f t="shared" si="33"/>
        <v>11803.441873345399</v>
      </c>
      <c r="E363" s="42">
        <f t="shared" si="30"/>
        <v>20171.37586047846</v>
      </c>
      <c r="F363" s="42">
        <f t="shared" si="31"/>
        <v>45243.537805394008</v>
      </c>
      <c r="G363" s="42">
        <f t="shared" si="32"/>
        <v>0</v>
      </c>
      <c r="H363" s="42">
        <f t="shared" si="29"/>
        <v>10543.814376795759</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C000"/>
    <pageSetUpPr fitToPage="1"/>
  </sheetPr>
  <dimension ref="B1:M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134</v>
      </c>
      <c r="C3" s="6"/>
      <c r="D3" s="6"/>
      <c r="E3" s="6"/>
      <c r="F3" s="6"/>
      <c r="G3" s="6"/>
      <c r="H3" s="6"/>
    </row>
    <row r="4" spans="2:8" x14ac:dyDescent="0.2">
      <c r="B4" s="90" t="s">
        <v>142</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Data!G7</f>
        <v>31223757</v>
      </c>
      <c r="G13" s="33"/>
      <c r="H13" s="60">
        <f>F13</f>
        <v>31223757</v>
      </c>
    </row>
    <row r="14" spans="2:8" x14ac:dyDescent="0.2">
      <c r="B14" s="338" t="s">
        <v>15</v>
      </c>
      <c r="C14" s="338"/>
      <c r="D14" s="338"/>
      <c r="E14" s="338"/>
      <c r="F14" s="82">
        <f>Data!H7</f>
        <v>1378052</v>
      </c>
      <c r="G14" s="33"/>
      <c r="H14" s="30">
        <f>F14</f>
        <v>1378052</v>
      </c>
    </row>
    <row r="15" spans="2:8" x14ac:dyDescent="0.2">
      <c r="B15" s="338" t="s">
        <v>16</v>
      </c>
      <c r="C15" s="338"/>
      <c r="D15" s="338"/>
      <c r="E15" s="338"/>
      <c r="F15" s="82">
        <f>Data!I7</f>
        <v>5520819</v>
      </c>
      <c r="G15" s="33"/>
      <c r="H15" s="30">
        <f>F15</f>
        <v>5520819</v>
      </c>
    </row>
    <row r="16" spans="2:8" x14ac:dyDescent="0.2">
      <c r="B16" s="338" t="s">
        <v>20</v>
      </c>
      <c r="C16" s="338"/>
      <c r="D16" s="338"/>
      <c r="E16" s="338"/>
      <c r="F16" s="82">
        <f>Data!J7</f>
        <v>3217473</v>
      </c>
      <c r="G16" s="33"/>
      <c r="H16" s="30">
        <f>F16-G16</f>
        <v>3217473</v>
      </c>
    </row>
    <row r="17" spans="2:13" x14ac:dyDescent="0.2">
      <c r="B17" s="338" t="s">
        <v>17</v>
      </c>
      <c r="C17" s="338"/>
      <c r="D17" s="338"/>
      <c r="E17" s="338"/>
      <c r="F17" s="82">
        <f>Data!K7</f>
        <v>6488581</v>
      </c>
      <c r="G17" s="33"/>
      <c r="H17" s="30">
        <f>F17</f>
        <v>6488581</v>
      </c>
    </row>
    <row r="18" spans="2:13" x14ac:dyDescent="0.2">
      <c r="B18" s="338" t="s">
        <v>1</v>
      </c>
      <c r="C18" s="338"/>
      <c r="D18" s="338"/>
      <c r="E18" s="338"/>
      <c r="F18" s="83">
        <f>SUM(F13:F17)</f>
        <v>47828682</v>
      </c>
      <c r="G18" s="34"/>
      <c r="H18" s="29">
        <f>SUM(H13:H17)</f>
        <v>47828682</v>
      </c>
    </row>
    <row r="19" spans="2:13" ht="13.5" customHeight="1" x14ac:dyDescent="0.2">
      <c r="B19" s="27"/>
      <c r="D19" s="27"/>
      <c r="E19" s="27"/>
      <c r="F19" s="27"/>
      <c r="G19" s="27"/>
      <c r="H19" s="5"/>
    </row>
    <row r="20" spans="2:13" ht="13.5" customHeight="1" x14ac:dyDescent="0.2">
      <c r="B20" s="27"/>
      <c r="D20" s="339" t="s">
        <v>24</v>
      </c>
      <c r="E20" s="339"/>
      <c r="F20" s="339"/>
      <c r="G20" s="35" t="s">
        <v>25</v>
      </c>
      <c r="H20" s="35" t="s">
        <v>26</v>
      </c>
    </row>
    <row r="21" spans="2:13" x14ac:dyDescent="0.2">
      <c r="B21" s="344" t="s">
        <v>23</v>
      </c>
      <c r="C21" s="345"/>
      <c r="D21" s="343" t="str">
        <f>Data!L7</f>
        <v>Cuca Franco</v>
      </c>
      <c r="E21" s="343"/>
      <c r="F21" s="343"/>
      <c r="G21" s="94" t="str">
        <f>Data!M7</f>
        <v>432-552-2716</v>
      </c>
      <c r="H21" s="84" t="str">
        <f>Data!N7</f>
        <v>franco_c@utpb</v>
      </c>
    </row>
    <row r="22" spans="2:13" ht="13.5" customHeight="1" x14ac:dyDescent="0.2">
      <c r="B22" s="27"/>
      <c r="C22" s="27"/>
      <c r="D22" s="27"/>
      <c r="E22" s="27"/>
      <c r="F22" s="27"/>
      <c r="G22" s="27"/>
      <c r="H22" s="5"/>
    </row>
    <row r="23" spans="2:13" ht="13.5" customHeight="1" thickBot="1" x14ac:dyDescent="0.25">
      <c r="B23" s="3" t="s">
        <v>68</v>
      </c>
      <c r="C23" s="27"/>
      <c r="D23" s="27"/>
      <c r="E23" s="27"/>
      <c r="F23" s="27"/>
      <c r="G23" s="27"/>
      <c r="H23" s="5"/>
    </row>
    <row r="24" spans="2:13" s="37" customFormat="1" x14ac:dyDescent="0.2">
      <c r="B24" s="62"/>
      <c r="C24" s="65" t="s">
        <v>27</v>
      </c>
      <c r="D24" s="66" t="s">
        <v>28</v>
      </c>
      <c r="E24" s="66" t="s">
        <v>29</v>
      </c>
      <c r="F24" s="66" t="s">
        <v>30</v>
      </c>
      <c r="G24" s="66" t="s">
        <v>31</v>
      </c>
      <c r="H24" s="67" t="s">
        <v>32</v>
      </c>
    </row>
    <row r="25" spans="2:13" s="37" customFormat="1" ht="15" thickBot="1" x14ac:dyDescent="0.25">
      <c r="B25" s="61" t="s">
        <v>687</v>
      </c>
      <c r="C25" s="85">
        <f>Data!O7</f>
        <v>3308</v>
      </c>
      <c r="D25" s="86">
        <f>Data!P7</f>
        <v>2738</v>
      </c>
      <c r="E25" s="86">
        <f>Data!Q7</f>
        <v>478</v>
      </c>
      <c r="F25" s="86">
        <f>Data!R7</f>
        <v>0</v>
      </c>
      <c r="G25" s="86">
        <f>Data!S7</f>
        <v>0</v>
      </c>
      <c r="H25" s="74">
        <f>SUM(C25:G25)</f>
        <v>6524</v>
      </c>
    </row>
    <row r="26" spans="2:13" x14ac:dyDescent="0.2">
      <c r="C26" s="2"/>
      <c r="D26" s="2"/>
      <c r="E26" s="2"/>
      <c r="F26" s="2"/>
      <c r="G26" s="2"/>
      <c r="H26" s="2"/>
      <c r="I26" s="2"/>
    </row>
    <row r="27" spans="2:13" ht="13.5" customHeight="1" x14ac:dyDescent="0.2">
      <c r="B27" s="27"/>
      <c r="D27" s="339" t="s">
        <v>24</v>
      </c>
      <c r="E27" s="339"/>
      <c r="F27" s="339"/>
      <c r="G27" s="35" t="s">
        <v>25</v>
      </c>
      <c r="H27" s="35" t="s">
        <v>26</v>
      </c>
    </row>
    <row r="28" spans="2:13" ht="28.5" x14ac:dyDescent="0.2">
      <c r="B28" s="344" t="s">
        <v>40</v>
      </c>
      <c r="C28" s="345"/>
      <c r="D28" s="343" t="str">
        <f>Data!T7</f>
        <v>Haneda, Miki</v>
      </c>
      <c r="E28" s="343"/>
      <c r="F28" s="343"/>
      <c r="G28" s="94" t="str">
        <f>Data!U7</f>
        <v>(432) 552-2116</v>
      </c>
      <c r="H28" s="84" t="str">
        <f>Data!V7</f>
        <v>haneda_m@utpb.edu</v>
      </c>
    </row>
    <row r="29" spans="2:13" ht="13.5" customHeight="1" x14ac:dyDescent="0.2">
      <c r="B29" s="27"/>
      <c r="C29" s="27"/>
      <c r="D29" s="27"/>
      <c r="E29" s="27"/>
      <c r="F29" s="27"/>
      <c r="G29" s="27"/>
      <c r="H29" s="5"/>
    </row>
    <row r="30" spans="2:13" ht="15" thickBot="1" x14ac:dyDescent="0.25">
      <c r="B30" s="3" t="s">
        <v>10</v>
      </c>
      <c r="C30" s="1"/>
      <c r="D30" s="1"/>
      <c r="E30" s="1"/>
      <c r="F30" s="1"/>
      <c r="G30" s="1"/>
      <c r="H30" s="1"/>
      <c r="I30" s="1"/>
    </row>
    <row r="31" spans="2:13" ht="15" thickBot="1" x14ac:dyDescent="0.25">
      <c r="B31" s="68" t="s">
        <v>33</v>
      </c>
      <c r="C31" s="69" t="s">
        <v>27</v>
      </c>
      <c r="D31" s="69" t="s">
        <v>28</v>
      </c>
      <c r="E31" s="69" t="s">
        <v>29</v>
      </c>
      <c r="F31" s="69" t="s">
        <v>30</v>
      </c>
      <c r="G31" s="69" t="s">
        <v>31</v>
      </c>
      <c r="H31" s="70" t="s">
        <v>32</v>
      </c>
      <c r="I31" s="1"/>
    </row>
    <row r="32" spans="2:13" x14ac:dyDescent="0.2">
      <c r="B32" s="9" t="s">
        <v>46</v>
      </c>
      <c r="C32" s="87">
        <f>Data!W7</f>
        <v>42133</v>
      </c>
      <c r="D32" s="87">
        <f>Data!AQ7</f>
        <v>14923</v>
      </c>
      <c r="E32" s="87">
        <f>Data!BK7</f>
        <v>1278</v>
      </c>
      <c r="F32" s="87">
        <f>Data!CE7</f>
        <v>0</v>
      </c>
      <c r="G32" s="87">
        <f>Data!CY7</f>
        <v>0</v>
      </c>
      <c r="H32" s="22">
        <f>SUM(C32:G32)</f>
        <v>58334</v>
      </c>
      <c r="I32" s="1"/>
      <c r="M32" s="18"/>
    </row>
    <row r="33" spans="2:13" x14ac:dyDescent="0.2">
      <c r="B33" s="7" t="s">
        <v>47</v>
      </c>
      <c r="C33" s="87">
        <f>Data!X7</f>
        <v>11634</v>
      </c>
      <c r="D33" s="87">
        <f>Data!AR7</f>
        <v>7613</v>
      </c>
      <c r="E33" s="87">
        <f>Data!BL7</f>
        <v>1365</v>
      </c>
      <c r="F33" s="87">
        <f>Data!CF7</f>
        <v>0</v>
      </c>
      <c r="G33" s="87">
        <f>Data!CZ7</f>
        <v>0</v>
      </c>
      <c r="H33" s="22">
        <f t="shared" ref="H33:H52" si="0">SUM(C33:G33)</f>
        <v>20612</v>
      </c>
      <c r="I33" s="1"/>
      <c r="M33" s="18"/>
    </row>
    <row r="34" spans="2:13" x14ac:dyDescent="0.2">
      <c r="B34" s="7" t="s">
        <v>48</v>
      </c>
      <c r="C34" s="87">
        <f>Data!Y7</f>
        <v>5162</v>
      </c>
      <c r="D34" s="87">
        <f>Data!AS7</f>
        <v>1001</v>
      </c>
      <c r="E34" s="87">
        <f>Data!BM7</f>
        <v>18</v>
      </c>
      <c r="F34" s="87">
        <f>Data!CG7</f>
        <v>0</v>
      </c>
      <c r="G34" s="87">
        <f>Data!DA7</f>
        <v>0</v>
      </c>
      <c r="H34" s="22">
        <f t="shared" si="0"/>
        <v>6181</v>
      </c>
      <c r="I34" s="1"/>
      <c r="M34" s="18"/>
    </row>
    <row r="35" spans="2:13" x14ac:dyDescent="0.2">
      <c r="B35" s="7" t="s">
        <v>49</v>
      </c>
      <c r="C35" s="87">
        <f>Data!Z7</f>
        <v>450</v>
      </c>
      <c r="D35" s="87">
        <f>Data!AT7</f>
        <v>2900</v>
      </c>
      <c r="E35" s="87">
        <f>Data!BN7</f>
        <v>5619</v>
      </c>
      <c r="F35" s="87">
        <f>Data!CH7</f>
        <v>0</v>
      </c>
      <c r="G35" s="87">
        <f>Data!DB7</f>
        <v>0</v>
      </c>
      <c r="H35" s="22">
        <f t="shared" si="0"/>
        <v>8969</v>
      </c>
      <c r="I35" s="1"/>
      <c r="M35" s="18"/>
    </row>
    <row r="36" spans="2:13" x14ac:dyDescent="0.2">
      <c r="B36" s="7" t="s">
        <v>50</v>
      </c>
      <c r="C36" s="87">
        <f>Data!AA7</f>
        <v>0</v>
      </c>
      <c r="D36" s="87">
        <f>Data!AU7</f>
        <v>0</v>
      </c>
      <c r="E36" s="87">
        <f>Data!BO7</f>
        <v>0</v>
      </c>
      <c r="F36" s="87">
        <f>Data!CI7</f>
        <v>0</v>
      </c>
      <c r="G36" s="87">
        <f>Data!DC7</f>
        <v>0</v>
      </c>
      <c r="H36" s="22">
        <f t="shared" si="0"/>
        <v>0</v>
      </c>
      <c r="I36" s="1"/>
      <c r="M36" s="18"/>
    </row>
    <row r="37" spans="2:13" x14ac:dyDescent="0.2">
      <c r="B37" s="7" t="s">
        <v>51</v>
      </c>
      <c r="C37" s="87">
        <f>Data!AB7</f>
        <v>1775</v>
      </c>
      <c r="D37" s="87">
        <f>Data!AV7</f>
        <v>5287</v>
      </c>
      <c r="E37" s="87">
        <f>Data!BP7</f>
        <v>42</v>
      </c>
      <c r="F37" s="87">
        <f>Data!CJ7</f>
        <v>0</v>
      </c>
      <c r="G37" s="87">
        <f>Data!DD7</f>
        <v>0</v>
      </c>
      <c r="H37" s="22">
        <f t="shared" si="0"/>
        <v>7104</v>
      </c>
      <c r="I37" s="1"/>
      <c r="M37" s="18"/>
    </row>
    <row r="38" spans="2:13" x14ac:dyDescent="0.2">
      <c r="B38" s="7" t="s">
        <v>52</v>
      </c>
      <c r="C38" s="87">
        <f>Data!AC7</f>
        <v>156</v>
      </c>
      <c r="D38" s="87">
        <f>Data!AW7</f>
        <v>1153</v>
      </c>
      <c r="E38" s="87">
        <f>Data!BQ7</f>
        <v>0</v>
      </c>
      <c r="F38" s="87">
        <f>Data!CK7</f>
        <v>0</v>
      </c>
      <c r="G38" s="87">
        <f>Data!DE7</f>
        <v>0</v>
      </c>
      <c r="H38" s="22">
        <f t="shared" si="0"/>
        <v>1309</v>
      </c>
      <c r="I38" s="1"/>
      <c r="M38" s="18"/>
    </row>
    <row r="39" spans="2:13" x14ac:dyDescent="0.2">
      <c r="B39" s="7" t="s">
        <v>53</v>
      </c>
      <c r="C39" s="87">
        <f>Data!AD7</f>
        <v>0</v>
      </c>
      <c r="D39" s="87">
        <f>Data!AX7</f>
        <v>0</v>
      </c>
      <c r="E39" s="87">
        <f>Data!BR7</f>
        <v>0</v>
      </c>
      <c r="F39" s="87">
        <f>Data!CL7</f>
        <v>0</v>
      </c>
      <c r="G39" s="87">
        <f>Data!DF7</f>
        <v>0</v>
      </c>
      <c r="H39" s="22">
        <f t="shared" si="0"/>
        <v>0</v>
      </c>
      <c r="I39" s="1"/>
      <c r="M39" s="18"/>
    </row>
    <row r="40" spans="2:13" x14ac:dyDescent="0.2">
      <c r="B40" s="7" t="s">
        <v>54</v>
      </c>
      <c r="C40" s="87">
        <f>Data!AE7</f>
        <v>222</v>
      </c>
      <c r="D40" s="87">
        <f>Data!AY7</f>
        <v>516</v>
      </c>
      <c r="E40" s="87">
        <f>Data!BS7</f>
        <v>0</v>
      </c>
      <c r="F40" s="87">
        <f>Data!CM7</f>
        <v>0</v>
      </c>
      <c r="G40" s="87">
        <f>Data!DG7</f>
        <v>0</v>
      </c>
      <c r="H40" s="22">
        <f t="shared" si="0"/>
        <v>738</v>
      </c>
      <c r="I40" s="1"/>
      <c r="M40" s="18"/>
    </row>
    <row r="41" spans="2:13" x14ac:dyDescent="0.2">
      <c r="B41" s="7" t="s">
        <v>55</v>
      </c>
      <c r="C41" s="87">
        <f>Data!AF7</f>
        <v>2</v>
      </c>
      <c r="D41" s="87">
        <f>Data!AZ7</f>
        <v>3</v>
      </c>
      <c r="E41" s="87">
        <f>Data!BT7</f>
        <v>0</v>
      </c>
      <c r="F41" s="87">
        <f>Data!CN7</f>
        <v>0</v>
      </c>
      <c r="G41" s="87">
        <f>Data!DH7</f>
        <v>0</v>
      </c>
      <c r="H41" s="22">
        <f t="shared" si="0"/>
        <v>5</v>
      </c>
      <c r="I41" s="1"/>
      <c r="M41" s="18"/>
    </row>
    <row r="42" spans="2:13" x14ac:dyDescent="0.2">
      <c r="B42" s="7" t="s">
        <v>56</v>
      </c>
      <c r="C42" s="87">
        <f>Data!AG7</f>
        <v>0</v>
      </c>
      <c r="D42" s="87">
        <f>Data!BA7</f>
        <v>0</v>
      </c>
      <c r="E42" s="87">
        <f>Data!BU7</f>
        <v>0</v>
      </c>
      <c r="F42" s="87">
        <f>Data!CO7</f>
        <v>0</v>
      </c>
      <c r="G42" s="87">
        <f>Data!DI7</f>
        <v>0</v>
      </c>
      <c r="H42" s="22">
        <f t="shared" si="0"/>
        <v>0</v>
      </c>
      <c r="I42" s="1"/>
      <c r="M42" s="18"/>
    </row>
    <row r="43" spans="2:13" x14ac:dyDescent="0.2">
      <c r="B43" s="7" t="s">
        <v>57</v>
      </c>
      <c r="C43" s="87">
        <f>Data!AH7</f>
        <v>6</v>
      </c>
      <c r="D43" s="87">
        <f>Data!BB7</f>
        <v>24</v>
      </c>
      <c r="E43" s="87">
        <f>Data!BV7</f>
        <v>0</v>
      </c>
      <c r="F43" s="87">
        <f>Data!CP7</f>
        <v>0</v>
      </c>
      <c r="G43" s="87">
        <f>Data!DJ7</f>
        <v>0</v>
      </c>
      <c r="H43" s="22">
        <f t="shared" si="0"/>
        <v>30</v>
      </c>
      <c r="I43" s="1"/>
      <c r="M43" s="18"/>
    </row>
    <row r="44" spans="2:13" x14ac:dyDescent="0.2">
      <c r="B44" s="7" t="s">
        <v>58</v>
      </c>
      <c r="C44" s="87">
        <f>Data!AI7</f>
        <v>75</v>
      </c>
      <c r="D44" s="87">
        <f>Data!BC7</f>
        <v>0</v>
      </c>
      <c r="E44" s="87">
        <f>Data!BW7</f>
        <v>0</v>
      </c>
      <c r="F44" s="87">
        <f>Data!CQ7</f>
        <v>0</v>
      </c>
      <c r="G44" s="87">
        <f>Data!DK7</f>
        <v>0</v>
      </c>
      <c r="H44" s="22">
        <f t="shared" si="0"/>
        <v>75</v>
      </c>
      <c r="I44" s="1"/>
      <c r="M44" s="18"/>
    </row>
    <row r="45" spans="2:13" x14ac:dyDescent="0.2">
      <c r="B45" s="7" t="s">
        <v>59</v>
      </c>
      <c r="C45" s="87">
        <f>Data!AJ7</f>
        <v>697</v>
      </c>
      <c r="D45" s="87">
        <f>Data!BD7</f>
        <v>66</v>
      </c>
      <c r="E45" s="87">
        <f>Data!BX7</f>
        <v>60</v>
      </c>
      <c r="F45" s="87">
        <f>Data!CR7</f>
        <v>0</v>
      </c>
      <c r="G45" s="87">
        <f>Data!DL7</f>
        <v>0</v>
      </c>
      <c r="H45" s="22">
        <f t="shared" si="0"/>
        <v>823</v>
      </c>
      <c r="I45" s="1"/>
      <c r="M45" s="18"/>
    </row>
    <row r="46" spans="2:13" x14ac:dyDescent="0.2">
      <c r="B46" s="7" t="s">
        <v>60</v>
      </c>
      <c r="C46" s="87">
        <f>Data!AK7</f>
        <v>0</v>
      </c>
      <c r="D46" s="87">
        <f>Data!BE7</f>
        <v>0</v>
      </c>
      <c r="E46" s="87">
        <f>Data!BY7</f>
        <v>0</v>
      </c>
      <c r="F46" s="87">
        <f>Data!CS7</f>
        <v>0</v>
      </c>
      <c r="G46" s="87">
        <f>Data!DM7</f>
        <v>0</v>
      </c>
      <c r="H46" s="22">
        <f t="shared" si="0"/>
        <v>0</v>
      </c>
      <c r="I46" s="1"/>
      <c r="M46" s="18"/>
    </row>
    <row r="47" spans="2:13" x14ac:dyDescent="0.2">
      <c r="B47" s="7" t="s">
        <v>61</v>
      </c>
      <c r="C47" s="87">
        <f>Data!AL7</f>
        <v>2610</v>
      </c>
      <c r="D47" s="87">
        <f>Data!BF7</f>
        <v>11763</v>
      </c>
      <c r="E47" s="87">
        <f>Data!BZ7</f>
        <v>1986</v>
      </c>
      <c r="F47" s="87">
        <f>Data!CT7</f>
        <v>0</v>
      </c>
      <c r="G47" s="87">
        <f>Data!DN7</f>
        <v>0</v>
      </c>
      <c r="H47" s="22">
        <f t="shared" si="0"/>
        <v>16359</v>
      </c>
      <c r="I47" s="1"/>
      <c r="M47" s="18"/>
    </row>
    <row r="48" spans="2:13" x14ac:dyDescent="0.2">
      <c r="B48" s="7" t="s">
        <v>62</v>
      </c>
      <c r="C48" s="87">
        <f>Data!AM7</f>
        <v>0</v>
      </c>
      <c r="D48" s="87">
        <f>Data!BG7</f>
        <v>0</v>
      </c>
      <c r="E48" s="87">
        <f>Data!CA7</f>
        <v>0</v>
      </c>
      <c r="F48" s="87">
        <f>Data!CU7</f>
        <v>0</v>
      </c>
      <c r="G48" s="87">
        <f>Data!DO7</f>
        <v>0</v>
      </c>
      <c r="H48" s="22">
        <f t="shared" si="0"/>
        <v>0</v>
      </c>
      <c r="I48" s="1"/>
      <c r="M48" s="18"/>
    </row>
    <row r="49" spans="2:13" x14ac:dyDescent="0.2">
      <c r="B49" s="7" t="s">
        <v>63</v>
      </c>
      <c r="C49" s="87">
        <f>Data!AN7</f>
        <v>0</v>
      </c>
      <c r="D49" s="87">
        <f>Data!BH7</f>
        <v>285</v>
      </c>
      <c r="E49" s="87">
        <f>Data!CB7</f>
        <v>0</v>
      </c>
      <c r="F49" s="87">
        <f>Data!CV7</f>
        <v>0</v>
      </c>
      <c r="G49" s="87">
        <f>Data!DP7</f>
        <v>0</v>
      </c>
      <c r="H49" s="22">
        <f t="shared" si="0"/>
        <v>285</v>
      </c>
      <c r="I49" s="1"/>
      <c r="M49" s="18"/>
    </row>
    <row r="50" spans="2:13" x14ac:dyDescent="0.2">
      <c r="B50" s="7" t="s">
        <v>64</v>
      </c>
      <c r="C50" s="87">
        <f>Data!AO7</f>
        <v>129</v>
      </c>
      <c r="D50" s="87">
        <f>Data!BI7</f>
        <v>879</v>
      </c>
      <c r="E50" s="87">
        <f>Data!CC7</f>
        <v>0</v>
      </c>
      <c r="F50" s="87">
        <f>Data!CW7</f>
        <v>0</v>
      </c>
      <c r="G50" s="87">
        <f>Data!DQ7</f>
        <v>0</v>
      </c>
      <c r="H50" s="22">
        <f t="shared" si="0"/>
        <v>1008</v>
      </c>
      <c r="I50" s="1"/>
      <c r="M50" s="18"/>
    </row>
    <row r="51" spans="2:13" x14ac:dyDescent="0.2">
      <c r="B51" s="7" t="s">
        <v>0</v>
      </c>
      <c r="C51" s="87">
        <f>Data!AP7</f>
        <v>174</v>
      </c>
      <c r="D51" s="87">
        <f>Data!BJ7</f>
        <v>2994</v>
      </c>
      <c r="E51" s="87">
        <f>Data!CD7</f>
        <v>0</v>
      </c>
      <c r="F51" s="87">
        <f>Data!CX7</f>
        <v>0</v>
      </c>
      <c r="G51" s="87">
        <f>Data!DR7</f>
        <v>0</v>
      </c>
      <c r="H51" s="22">
        <f t="shared" si="0"/>
        <v>3168</v>
      </c>
      <c r="I51" s="1"/>
      <c r="M51" s="18"/>
    </row>
    <row r="52" spans="2:13" x14ac:dyDescent="0.2">
      <c r="B52" s="8" t="s">
        <v>35</v>
      </c>
      <c r="C52" s="22">
        <f>SUM(C32:C51)</f>
        <v>65225</v>
      </c>
      <c r="D52" s="22">
        <f>SUM(D32:D51)</f>
        <v>49407</v>
      </c>
      <c r="E52" s="22">
        <f>SUM(E32:E51)</f>
        <v>10368</v>
      </c>
      <c r="F52" s="22">
        <f>SUM(F32:F51)</f>
        <v>0</v>
      </c>
      <c r="G52" s="22">
        <f>SUM(G32:G51)</f>
        <v>0</v>
      </c>
      <c r="H52" s="22">
        <f t="shared" si="0"/>
        <v>125000</v>
      </c>
      <c r="I52" s="1"/>
    </row>
    <row r="53" spans="2:13" x14ac:dyDescent="0.2">
      <c r="B53" s="14"/>
      <c r="C53" s="18"/>
      <c r="D53" s="18"/>
      <c r="E53" s="18"/>
      <c r="F53" s="18"/>
      <c r="G53" s="18"/>
      <c r="H53" s="18"/>
      <c r="I53" s="1"/>
    </row>
    <row r="54" spans="2:13" ht="13.5" customHeight="1" x14ac:dyDescent="0.2">
      <c r="B54" s="27"/>
      <c r="D54" s="339" t="s">
        <v>24</v>
      </c>
      <c r="E54" s="339"/>
      <c r="F54" s="339"/>
      <c r="G54" s="35" t="s">
        <v>25</v>
      </c>
      <c r="H54" s="35" t="s">
        <v>26</v>
      </c>
    </row>
    <row r="55" spans="2:13" ht="28.5" x14ac:dyDescent="0.2">
      <c r="B55" s="344" t="s">
        <v>41</v>
      </c>
      <c r="C55" s="345"/>
      <c r="D55" s="343" t="str">
        <f>Data!T7</f>
        <v>Haneda, Miki</v>
      </c>
      <c r="E55" s="343"/>
      <c r="F55" s="343"/>
      <c r="G55" s="94" t="str">
        <f>Data!U7</f>
        <v>(432) 552-2116</v>
      </c>
      <c r="H55" s="84" t="str">
        <f>Data!V7</f>
        <v>haneda_m@utpb.edu</v>
      </c>
    </row>
    <row r="56" spans="2:13" ht="13.5" customHeight="1" x14ac:dyDescent="0.2">
      <c r="B56" s="27"/>
      <c r="C56" s="27"/>
      <c r="D56" s="27"/>
      <c r="E56" s="27"/>
      <c r="F56" s="27"/>
      <c r="G56" s="27"/>
      <c r="H56" s="5"/>
    </row>
    <row r="57" spans="2:13" x14ac:dyDescent="0.2">
      <c r="B57" s="3" t="s">
        <v>11</v>
      </c>
      <c r="C57" s="1"/>
      <c r="D57" s="1"/>
      <c r="E57" s="1"/>
      <c r="F57" s="1"/>
      <c r="G57" s="1"/>
      <c r="H57" s="1"/>
      <c r="I57" s="1"/>
    </row>
    <row r="58" spans="2:13" ht="39" customHeight="1" x14ac:dyDescent="0.2">
      <c r="B58" s="358" t="s">
        <v>43</v>
      </c>
      <c r="C58" s="358"/>
      <c r="D58" s="358"/>
      <c r="E58" s="358"/>
      <c r="F58" s="358"/>
      <c r="G58" s="358"/>
      <c r="H58" s="38"/>
    </row>
    <row r="59" spans="2:13" ht="15" thickBot="1" x14ac:dyDescent="0.25">
      <c r="B59" s="36"/>
      <c r="C59" s="1"/>
      <c r="D59" s="1"/>
      <c r="E59" s="1"/>
      <c r="F59" s="1"/>
      <c r="G59" s="1"/>
      <c r="H59" s="1"/>
      <c r="I59" s="1"/>
    </row>
    <row r="60" spans="2:13" ht="15" thickBot="1" x14ac:dyDescent="0.25">
      <c r="B60" s="68" t="s">
        <v>33</v>
      </c>
      <c r="C60" s="69" t="s">
        <v>27</v>
      </c>
      <c r="D60" s="69" t="s">
        <v>28</v>
      </c>
      <c r="E60" s="69" t="s">
        <v>29</v>
      </c>
      <c r="F60" s="69" t="s">
        <v>30</v>
      </c>
      <c r="G60" s="69" t="s">
        <v>31</v>
      </c>
      <c r="H60" s="70" t="s">
        <v>32</v>
      </c>
      <c r="I60" s="1"/>
    </row>
    <row r="61" spans="2:13" x14ac:dyDescent="0.2">
      <c r="B61" s="9" t="str">
        <f>$B$32</f>
        <v>Liberal Arts</v>
      </c>
      <c r="C61" s="88">
        <f>Data!DS7</f>
        <v>2441900</v>
      </c>
      <c r="D61" s="88">
        <f>Data!EM7</f>
        <v>1436040</v>
      </c>
      <c r="E61" s="88">
        <f>Data!FG7</f>
        <v>712405</v>
      </c>
      <c r="F61" s="88">
        <f>Data!GA7</f>
        <v>0</v>
      </c>
      <c r="G61" s="88">
        <f>Data!GU7</f>
        <v>0</v>
      </c>
      <c r="H61" s="21">
        <f>SUM(C61:G61)</f>
        <v>4590345</v>
      </c>
      <c r="I61" s="1"/>
    </row>
    <row r="62" spans="2:13" x14ac:dyDescent="0.2">
      <c r="B62" s="9" t="str">
        <f>$B$33</f>
        <v>Science</v>
      </c>
      <c r="C62" s="87">
        <f>Data!DT7</f>
        <v>1055040</v>
      </c>
      <c r="D62" s="87">
        <f>Data!EN7</f>
        <v>1206809</v>
      </c>
      <c r="E62" s="87">
        <f>Data!FH7</f>
        <v>479723</v>
      </c>
      <c r="F62" s="87">
        <f>Data!GB7</f>
        <v>0</v>
      </c>
      <c r="G62" s="87">
        <f>Data!GV7</f>
        <v>0</v>
      </c>
      <c r="H62" s="22">
        <f t="shared" ref="H62:H81" si="1">SUM(C62:G62)</f>
        <v>2741572</v>
      </c>
      <c r="I62" s="1"/>
    </row>
    <row r="63" spans="2:13" x14ac:dyDescent="0.2">
      <c r="B63" s="9" t="str">
        <f>$B$34</f>
        <v>Fine Arts</v>
      </c>
      <c r="C63" s="87">
        <f>Data!DU7</f>
        <v>545364</v>
      </c>
      <c r="D63" s="87">
        <f>Data!EO7</f>
        <v>321839</v>
      </c>
      <c r="E63" s="87">
        <f>Data!FI7</f>
        <v>15666</v>
      </c>
      <c r="F63" s="87">
        <f>Data!GC7</f>
        <v>0</v>
      </c>
      <c r="G63" s="87">
        <f>Data!GW7</f>
        <v>0</v>
      </c>
      <c r="H63" s="22">
        <f t="shared" si="1"/>
        <v>882869</v>
      </c>
      <c r="I63" s="1"/>
    </row>
    <row r="64" spans="2:13" x14ac:dyDescent="0.2">
      <c r="B64" s="9" t="str">
        <f>$B$35</f>
        <v>Teacher Education</v>
      </c>
      <c r="C64" s="87">
        <f>Data!DV7</f>
        <v>17382</v>
      </c>
      <c r="D64" s="87">
        <f>Data!EP7</f>
        <v>345306</v>
      </c>
      <c r="E64" s="87">
        <f>Data!FJ7</f>
        <v>781869</v>
      </c>
      <c r="F64" s="87">
        <f>Data!GD7</f>
        <v>0</v>
      </c>
      <c r="G64" s="87">
        <f>Data!GX7</f>
        <v>0</v>
      </c>
      <c r="H64" s="22">
        <f t="shared" si="1"/>
        <v>1144557</v>
      </c>
      <c r="I64" s="1"/>
    </row>
    <row r="65" spans="2:9" x14ac:dyDescent="0.2">
      <c r="B65" s="9" t="str">
        <f>$B$36</f>
        <v>Agriculture</v>
      </c>
      <c r="C65" s="87">
        <f>Data!DW7</f>
        <v>0</v>
      </c>
      <c r="D65" s="87">
        <f>Data!EQ7</f>
        <v>0</v>
      </c>
      <c r="E65" s="87">
        <f>Data!FK7</f>
        <v>0</v>
      </c>
      <c r="F65" s="87">
        <f>Data!GE7</f>
        <v>0</v>
      </c>
      <c r="G65" s="87">
        <f>Data!GY7</f>
        <v>0</v>
      </c>
      <c r="H65" s="22">
        <f t="shared" si="1"/>
        <v>0</v>
      </c>
      <c r="I65" s="1"/>
    </row>
    <row r="66" spans="2:9" x14ac:dyDescent="0.2">
      <c r="B66" s="9" t="str">
        <f>$B$37</f>
        <v>Engineering</v>
      </c>
      <c r="C66" s="87">
        <f>Data!DX7</f>
        <v>363979</v>
      </c>
      <c r="D66" s="87">
        <f>Data!ER7</f>
        <v>998208</v>
      </c>
      <c r="E66" s="87">
        <f>Data!FL7</f>
        <v>30687</v>
      </c>
      <c r="F66" s="87">
        <f>Data!GF7</f>
        <v>0</v>
      </c>
      <c r="G66" s="87">
        <f>Data!GZ7</f>
        <v>0</v>
      </c>
      <c r="H66" s="22">
        <f t="shared" si="1"/>
        <v>1392874</v>
      </c>
      <c r="I66" s="1"/>
    </row>
    <row r="67" spans="2:9" x14ac:dyDescent="0.2">
      <c r="B67" s="9" t="str">
        <f>$B$38</f>
        <v>Home Economics</v>
      </c>
      <c r="C67" s="87">
        <f>Data!DY7</f>
        <v>14376</v>
      </c>
      <c r="D67" s="87">
        <f>Data!ES7</f>
        <v>155623</v>
      </c>
      <c r="E67" s="87">
        <f>Data!FM7</f>
        <v>0</v>
      </c>
      <c r="F67" s="87">
        <f>Data!GG7</f>
        <v>0</v>
      </c>
      <c r="G67" s="87">
        <f>Data!HA7</f>
        <v>0</v>
      </c>
      <c r="H67" s="22">
        <f t="shared" si="1"/>
        <v>169999</v>
      </c>
      <c r="I67" s="1"/>
    </row>
    <row r="68" spans="2:9" x14ac:dyDescent="0.2">
      <c r="B68" s="9" t="str">
        <f>$B$39</f>
        <v>Law</v>
      </c>
      <c r="C68" s="87">
        <f>Data!DZ7</f>
        <v>0</v>
      </c>
      <c r="D68" s="87">
        <f>Data!ET7</f>
        <v>0</v>
      </c>
      <c r="E68" s="87">
        <f>Data!FN7</f>
        <v>0</v>
      </c>
      <c r="F68" s="87">
        <f>Data!GH7</f>
        <v>0</v>
      </c>
      <c r="G68" s="87">
        <f>Data!HB7</f>
        <v>0</v>
      </c>
      <c r="H68" s="22">
        <f t="shared" si="1"/>
        <v>0</v>
      </c>
      <c r="I68" s="1"/>
    </row>
    <row r="69" spans="2:9" x14ac:dyDescent="0.2">
      <c r="B69" s="9" t="str">
        <f>$B$46</f>
        <v>Pharmacy</v>
      </c>
      <c r="C69" s="87">
        <f>Data!EA7</f>
        <v>59306</v>
      </c>
      <c r="D69" s="87">
        <f>Data!EU7</f>
        <v>76107</v>
      </c>
      <c r="E69" s="87">
        <f>Data!FO7</f>
        <v>0</v>
      </c>
      <c r="F69" s="87">
        <f>Data!GI7</f>
        <v>0</v>
      </c>
      <c r="G69" s="87">
        <f>Data!HC7</f>
        <v>0</v>
      </c>
      <c r="H69" s="22">
        <f t="shared" si="1"/>
        <v>135413</v>
      </c>
      <c r="I69" s="1"/>
    </row>
    <row r="70" spans="2:9" x14ac:dyDescent="0.2">
      <c r="B70" s="9" t="str">
        <f>$B$41</f>
        <v>Library Science</v>
      </c>
      <c r="C70" s="87">
        <f>Data!EB7</f>
        <v>741</v>
      </c>
      <c r="D70" s="87">
        <f>Data!EV7</f>
        <v>1092</v>
      </c>
      <c r="E70" s="87">
        <f>Data!FP7</f>
        <v>0</v>
      </c>
      <c r="F70" s="87">
        <f>Data!GJ7</f>
        <v>0</v>
      </c>
      <c r="G70" s="87">
        <f>Data!HD7</f>
        <v>0</v>
      </c>
      <c r="H70" s="22">
        <f t="shared" si="1"/>
        <v>1833</v>
      </c>
      <c r="I70" s="1"/>
    </row>
    <row r="71" spans="2:9" x14ac:dyDescent="0.2">
      <c r="B71" s="9" t="str">
        <f>$B$42</f>
        <v>Veterinary Science</v>
      </c>
      <c r="C71" s="87">
        <f>Data!EC7</f>
        <v>0</v>
      </c>
      <c r="D71" s="87">
        <f>Data!EW7</f>
        <v>0</v>
      </c>
      <c r="E71" s="87">
        <f>Data!FQ7</f>
        <v>0</v>
      </c>
      <c r="F71" s="87">
        <f>Data!GK7</f>
        <v>0</v>
      </c>
      <c r="G71" s="87">
        <f>Data!HE7</f>
        <v>0</v>
      </c>
      <c r="H71" s="22">
        <f t="shared" si="1"/>
        <v>0</v>
      </c>
      <c r="I71" s="1"/>
    </row>
    <row r="72" spans="2:9" x14ac:dyDescent="0.2">
      <c r="B72" s="9" t="str">
        <f>$B$43</f>
        <v>Vocational Training</v>
      </c>
      <c r="C72" s="87">
        <f>Data!ED7</f>
        <v>1542</v>
      </c>
      <c r="D72" s="87">
        <f>Data!EX7</f>
        <v>6170</v>
      </c>
      <c r="E72" s="87">
        <f>Data!FR7</f>
        <v>0</v>
      </c>
      <c r="F72" s="87">
        <f>Data!GL7</f>
        <v>0</v>
      </c>
      <c r="G72" s="87">
        <f>Data!HF7</f>
        <v>0</v>
      </c>
      <c r="H72" s="22">
        <f t="shared" si="1"/>
        <v>7712</v>
      </c>
      <c r="I72" s="1"/>
    </row>
    <row r="73" spans="2:9" x14ac:dyDescent="0.2">
      <c r="B73" s="9" t="str">
        <f>$B$44</f>
        <v>Physical Training</v>
      </c>
      <c r="C73" s="87">
        <f>Data!EE7</f>
        <v>5375</v>
      </c>
      <c r="D73" s="87">
        <f>Data!EY7</f>
        <v>0</v>
      </c>
      <c r="E73" s="87">
        <f>Data!FS7</f>
        <v>0</v>
      </c>
      <c r="F73" s="87">
        <f>Data!GM7</f>
        <v>0</v>
      </c>
      <c r="G73" s="87">
        <f>Data!HG7</f>
        <v>0</v>
      </c>
      <c r="H73" s="22">
        <f t="shared" si="1"/>
        <v>5375</v>
      </c>
      <c r="I73" s="1"/>
    </row>
    <row r="74" spans="2:9" x14ac:dyDescent="0.2">
      <c r="B74" s="9" t="str">
        <f>$B$45</f>
        <v>Health Services</v>
      </c>
      <c r="C74" s="87">
        <f>Data!EF7</f>
        <v>71217</v>
      </c>
      <c r="D74" s="87">
        <f>Data!EZ7</f>
        <v>8228</v>
      </c>
      <c r="E74" s="87">
        <f>Data!FT7</f>
        <v>19279</v>
      </c>
      <c r="F74" s="87">
        <f>Data!GN7</f>
        <v>0</v>
      </c>
      <c r="G74" s="87">
        <f>Data!HH7</f>
        <v>0</v>
      </c>
      <c r="H74" s="22">
        <f t="shared" si="1"/>
        <v>98724</v>
      </c>
      <c r="I74" s="1"/>
    </row>
    <row r="75" spans="2:9" x14ac:dyDescent="0.2">
      <c r="B75" s="9" t="str">
        <f>$B$46</f>
        <v>Pharmacy</v>
      </c>
      <c r="C75" s="87">
        <f>Data!EG7</f>
        <v>0</v>
      </c>
      <c r="D75" s="87">
        <f>Data!FA7</f>
        <v>0</v>
      </c>
      <c r="E75" s="87">
        <f>Data!FU7</f>
        <v>0</v>
      </c>
      <c r="F75" s="87">
        <f>Data!GO7</f>
        <v>0</v>
      </c>
      <c r="G75" s="87">
        <f>Data!HI7</f>
        <v>0</v>
      </c>
      <c r="H75" s="22">
        <f t="shared" si="1"/>
        <v>0</v>
      </c>
      <c r="I75" s="1"/>
    </row>
    <row r="76" spans="2:9" x14ac:dyDescent="0.2">
      <c r="B76" s="9" t="str">
        <f>$B$47</f>
        <v>Business Administration</v>
      </c>
      <c r="C76" s="87">
        <f>Data!EH7</f>
        <v>144759</v>
      </c>
      <c r="D76" s="87">
        <f>Data!FB7</f>
        <v>1505456</v>
      </c>
      <c r="E76" s="87">
        <f>Data!FV7</f>
        <v>610085</v>
      </c>
      <c r="F76" s="87">
        <f>Data!GP7</f>
        <v>0</v>
      </c>
      <c r="G76" s="87">
        <f>Data!HJ7</f>
        <v>0</v>
      </c>
      <c r="H76" s="22">
        <f t="shared" si="1"/>
        <v>2260300</v>
      </c>
      <c r="I76" s="1"/>
    </row>
    <row r="77" spans="2:9" x14ac:dyDescent="0.2">
      <c r="B77" s="9" t="str">
        <f>$B$48</f>
        <v>Optometry</v>
      </c>
      <c r="C77" s="87">
        <f>Data!EI7</f>
        <v>0</v>
      </c>
      <c r="D77" s="87">
        <f>Data!FC7</f>
        <v>0</v>
      </c>
      <c r="E77" s="87">
        <f>Data!FW7</f>
        <v>0</v>
      </c>
      <c r="F77" s="87">
        <f>Data!GQ7</f>
        <v>0</v>
      </c>
      <c r="G77" s="87">
        <f>Data!HK7</f>
        <v>0</v>
      </c>
      <c r="H77" s="22">
        <f t="shared" si="1"/>
        <v>0</v>
      </c>
      <c r="I77" s="1"/>
    </row>
    <row r="78" spans="2:9" x14ac:dyDescent="0.2">
      <c r="B78" s="9" t="str">
        <f>$B$49</f>
        <v>Teacher Ed-Practice Teaching</v>
      </c>
      <c r="C78" s="87">
        <f>Data!EJ7</f>
        <v>0</v>
      </c>
      <c r="D78" s="87">
        <f>Data!FD7</f>
        <v>55215</v>
      </c>
      <c r="E78" s="87">
        <f>Data!FX7</f>
        <v>0</v>
      </c>
      <c r="F78" s="87">
        <f>Data!GR7</f>
        <v>0</v>
      </c>
      <c r="G78" s="87">
        <f>Data!HL7</f>
        <v>0</v>
      </c>
      <c r="H78" s="22">
        <f t="shared" si="1"/>
        <v>55215</v>
      </c>
      <c r="I78" s="1"/>
    </row>
    <row r="79" spans="2:9" x14ac:dyDescent="0.2">
      <c r="B79" s="9" t="str">
        <f>$B$50</f>
        <v>Technology</v>
      </c>
      <c r="C79" s="87">
        <f>Data!EK7</f>
        <v>16449</v>
      </c>
      <c r="D79" s="87">
        <f>Data!FE7</f>
        <v>200457</v>
      </c>
      <c r="E79" s="87">
        <f>Data!FY7</f>
        <v>0</v>
      </c>
      <c r="F79" s="87">
        <f>Data!GS7</f>
        <v>0</v>
      </c>
      <c r="G79" s="87">
        <f>Data!HM7</f>
        <v>0</v>
      </c>
      <c r="H79" s="22">
        <f t="shared" si="1"/>
        <v>216906</v>
      </c>
      <c r="I79" s="1"/>
    </row>
    <row r="80" spans="2:9" x14ac:dyDescent="0.2">
      <c r="B80" s="9" t="str">
        <f>$B$51</f>
        <v>Nursing</v>
      </c>
      <c r="C80" s="87">
        <f>Data!EL7</f>
        <v>15674</v>
      </c>
      <c r="D80" s="87">
        <f>Data!FF7</f>
        <v>573636</v>
      </c>
      <c r="E80" s="87">
        <f>Data!FZ7</f>
        <v>0</v>
      </c>
      <c r="F80" s="87">
        <f>Data!GT7</f>
        <v>0</v>
      </c>
      <c r="G80" s="87">
        <f>Data!HN7</f>
        <v>0</v>
      </c>
      <c r="H80" s="22">
        <f t="shared" si="1"/>
        <v>589310</v>
      </c>
      <c r="I80" s="1"/>
    </row>
    <row r="81" spans="2:9" x14ac:dyDescent="0.2">
      <c r="B81" s="39" t="str">
        <f>$B$52</f>
        <v>Totals</v>
      </c>
      <c r="C81" s="21">
        <f>SUM(C61:C80)</f>
        <v>4753104</v>
      </c>
      <c r="D81" s="21">
        <f>SUM(D61:D80)</f>
        <v>6890186</v>
      </c>
      <c r="E81" s="21">
        <f>SUM(E61:E80)</f>
        <v>2649714</v>
      </c>
      <c r="F81" s="21">
        <f>SUM(F61:F80)</f>
        <v>0</v>
      </c>
      <c r="G81" s="21">
        <f>SUM(G61:G80)</f>
        <v>0</v>
      </c>
      <c r="H81" s="21">
        <f t="shared" si="1"/>
        <v>14293004</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Data!T7</f>
        <v>Haneda, Miki</v>
      </c>
      <c r="E84" s="343"/>
      <c r="F84" s="343"/>
      <c r="G84" s="94" t="str">
        <f>Data!U7</f>
        <v>(432) 552-2116</v>
      </c>
      <c r="H84" s="84" t="str">
        <f>Data!V7</f>
        <v>haneda_m@utpb.edu</v>
      </c>
    </row>
    <row r="85" spans="2:9" ht="13.5" customHeight="1" x14ac:dyDescent="0.2">
      <c r="B85" s="27"/>
      <c r="C85" s="27"/>
      <c r="D85" s="27"/>
      <c r="E85" s="27"/>
      <c r="F85" s="27"/>
      <c r="G85" s="27"/>
      <c r="H85" s="5"/>
    </row>
    <row r="86" spans="2:9" x14ac:dyDescent="0.2">
      <c r="B86" s="28" t="s">
        <v>34</v>
      </c>
      <c r="C86" s="13"/>
      <c r="D86" s="13"/>
      <c r="E86" s="13"/>
      <c r="F86" s="13"/>
      <c r="G86" s="13"/>
      <c r="H86" s="17">
        <f>H13+H14</f>
        <v>32601809</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Data!HR7</f>
        <v>0</v>
      </c>
      <c r="D91" s="172">
        <f>Data!IL7</f>
        <v>0</v>
      </c>
      <c r="E91" s="172">
        <f>Data!JF7</f>
        <v>0</v>
      </c>
      <c r="F91" s="172">
        <f>Data!JZ7</f>
        <v>0</v>
      </c>
      <c r="G91" s="172">
        <f>Data!KT7</f>
        <v>0</v>
      </c>
      <c r="H91" s="40">
        <f t="shared" ref="H91:H111" si="2">SUM(C91:G91)</f>
        <v>0</v>
      </c>
    </row>
    <row r="92" spans="2:9" x14ac:dyDescent="0.2">
      <c r="B92" s="9" t="str">
        <f>$B$33</f>
        <v>Science</v>
      </c>
      <c r="C92" s="172">
        <f>Data!HS7</f>
        <v>0</v>
      </c>
      <c r="D92" s="172">
        <f>Data!IM7</f>
        <v>0</v>
      </c>
      <c r="E92" s="172">
        <f>Data!JG7</f>
        <v>0</v>
      </c>
      <c r="F92" s="172">
        <f>Data!KA7</f>
        <v>0</v>
      </c>
      <c r="G92" s="172">
        <f>Data!KU7</f>
        <v>0</v>
      </c>
      <c r="H92" s="75">
        <f t="shared" si="2"/>
        <v>0</v>
      </c>
    </row>
    <row r="93" spans="2:9" x14ac:dyDescent="0.2">
      <c r="B93" s="9" t="str">
        <f>$B$34</f>
        <v>Fine Arts</v>
      </c>
      <c r="C93" s="172">
        <f>Data!HT7</f>
        <v>0</v>
      </c>
      <c r="D93" s="172">
        <f>Data!IN7</f>
        <v>0</v>
      </c>
      <c r="E93" s="172">
        <f>Data!JH7</f>
        <v>0</v>
      </c>
      <c r="F93" s="172">
        <f>Data!KB7</f>
        <v>0</v>
      </c>
      <c r="G93" s="172">
        <f>Data!KV7</f>
        <v>0</v>
      </c>
      <c r="H93" s="75">
        <f t="shared" si="2"/>
        <v>0</v>
      </c>
    </row>
    <row r="94" spans="2:9" x14ac:dyDescent="0.2">
      <c r="B94" s="9" t="str">
        <f>$B$35</f>
        <v>Teacher Education</v>
      </c>
      <c r="C94" s="172">
        <f>Data!HU7</f>
        <v>0</v>
      </c>
      <c r="D94" s="172">
        <f>Data!IO7</f>
        <v>0</v>
      </c>
      <c r="E94" s="172">
        <f>Data!JI7</f>
        <v>0</v>
      </c>
      <c r="F94" s="172">
        <f>Data!KC7</f>
        <v>0</v>
      </c>
      <c r="G94" s="172">
        <f>Data!KW7</f>
        <v>0</v>
      </c>
      <c r="H94" s="75">
        <f t="shared" si="2"/>
        <v>0</v>
      </c>
    </row>
    <row r="95" spans="2:9" x14ac:dyDescent="0.2">
      <c r="B95" s="9" t="str">
        <f>$B$36</f>
        <v>Agriculture</v>
      </c>
      <c r="C95" s="172">
        <f>Data!HV7</f>
        <v>0</v>
      </c>
      <c r="D95" s="172">
        <f>Data!IP7</f>
        <v>0</v>
      </c>
      <c r="E95" s="172">
        <f>Data!JJ7</f>
        <v>0</v>
      </c>
      <c r="F95" s="172">
        <f>Data!KD7</f>
        <v>0</v>
      </c>
      <c r="G95" s="172">
        <f>Data!KX7</f>
        <v>0</v>
      </c>
      <c r="H95" s="75">
        <f t="shared" si="2"/>
        <v>0</v>
      </c>
    </row>
    <row r="96" spans="2:9" x14ac:dyDescent="0.2">
      <c r="B96" s="9" t="str">
        <f>$B$37</f>
        <v>Engineering</v>
      </c>
      <c r="C96" s="172">
        <f>Data!HW7</f>
        <v>0</v>
      </c>
      <c r="D96" s="172">
        <f>Data!IQ7</f>
        <v>0</v>
      </c>
      <c r="E96" s="172">
        <f>Data!JK7</f>
        <v>0</v>
      </c>
      <c r="F96" s="172">
        <f>Data!KE7</f>
        <v>0</v>
      </c>
      <c r="G96" s="172">
        <f>Data!KY7</f>
        <v>0</v>
      </c>
      <c r="H96" s="75">
        <f t="shared" si="2"/>
        <v>0</v>
      </c>
    </row>
    <row r="97" spans="2:8" x14ac:dyDescent="0.2">
      <c r="B97" s="9" t="str">
        <f>$B$38</f>
        <v>Home Economics</v>
      </c>
      <c r="C97" s="172">
        <f>Data!HX7</f>
        <v>0</v>
      </c>
      <c r="D97" s="172">
        <f>Data!IR7</f>
        <v>0</v>
      </c>
      <c r="E97" s="172">
        <f>Data!JL7</f>
        <v>0</v>
      </c>
      <c r="F97" s="172">
        <f>Data!KF7</f>
        <v>0</v>
      </c>
      <c r="G97" s="172">
        <f>Data!KZ7</f>
        <v>0</v>
      </c>
      <c r="H97" s="75">
        <f t="shared" si="2"/>
        <v>0</v>
      </c>
    </row>
    <row r="98" spans="2:8" x14ac:dyDescent="0.2">
      <c r="B98" s="9" t="str">
        <f>$B$39</f>
        <v>Law</v>
      </c>
      <c r="C98" s="172">
        <f>Data!HY7</f>
        <v>0</v>
      </c>
      <c r="D98" s="172">
        <f>Data!IS7</f>
        <v>0</v>
      </c>
      <c r="E98" s="172">
        <f>Data!JM7</f>
        <v>0</v>
      </c>
      <c r="F98" s="172">
        <f>Data!KG7</f>
        <v>0</v>
      </c>
      <c r="G98" s="172">
        <f>Data!LA7</f>
        <v>0</v>
      </c>
      <c r="H98" s="75">
        <f t="shared" si="2"/>
        <v>0</v>
      </c>
    </row>
    <row r="99" spans="2:8" x14ac:dyDescent="0.2">
      <c r="B99" s="9" t="str">
        <f>$B$40</f>
        <v>Social Service</v>
      </c>
      <c r="C99" s="172">
        <f>Data!HZ7</f>
        <v>0</v>
      </c>
      <c r="D99" s="172">
        <f>Data!IT7</f>
        <v>0</v>
      </c>
      <c r="E99" s="172">
        <f>Data!JN7</f>
        <v>0</v>
      </c>
      <c r="F99" s="172">
        <f>Data!KH7</f>
        <v>0</v>
      </c>
      <c r="G99" s="172">
        <f>Data!LB7</f>
        <v>0</v>
      </c>
      <c r="H99" s="75">
        <f t="shared" si="2"/>
        <v>0</v>
      </c>
    </row>
    <row r="100" spans="2:8" x14ac:dyDescent="0.2">
      <c r="B100" s="9" t="str">
        <f>$B$41</f>
        <v>Library Science</v>
      </c>
      <c r="C100" s="172">
        <f>Data!IA7</f>
        <v>0</v>
      </c>
      <c r="D100" s="172">
        <f>Data!IU7</f>
        <v>0</v>
      </c>
      <c r="E100" s="172">
        <f>Data!JO7</f>
        <v>0</v>
      </c>
      <c r="F100" s="172">
        <f>Data!KI7</f>
        <v>0</v>
      </c>
      <c r="G100" s="172">
        <f>Data!LC7</f>
        <v>0</v>
      </c>
      <c r="H100" s="75">
        <f t="shared" si="2"/>
        <v>0</v>
      </c>
    </row>
    <row r="101" spans="2:8" x14ac:dyDescent="0.2">
      <c r="B101" s="9" t="str">
        <f>$B$42</f>
        <v>Veterinary Science</v>
      </c>
      <c r="C101" s="172">
        <f>Data!IB7</f>
        <v>0</v>
      </c>
      <c r="D101" s="172">
        <f>Data!IV7</f>
        <v>0</v>
      </c>
      <c r="E101" s="172">
        <f>Data!JP7</f>
        <v>0</v>
      </c>
      <c r="F101" s="172">
        <f>Data!KJ7</f>
        <v>0</v>
      </c>
      <c r="G101" s="172">
        <f>Data!LD7</f>
        <v>0</v>
      </c>
      <c r="H101" s="75">
        <f t="shared" si="2"/>
        <v>0</v>
      </c>
    </row>
    <row r="102" spans="2:8" x14ac:dyDescent="0.2">
      <c r="B102" s="9" t="str">
        <f>$B$43</f>
        <v>Vocational Training</v>
      </c>
      <c r="C102" s="172">
        <f>Data!IC7</f>
        <v>0</v>
      </c>
      <c r="D102" s="172">
        <f>Data!IW7</f>
        <v>0</v>
      </c>
      <c r="E102" s="172">
        <f>Data!JQ7</f>
        <v>0</v>
      </c>
      <c r="F102" s="172">
        <f>Data!KK7</f>
        <v>0</v>
      </c>
      <c r="G102" s="172">
        <f>Data!LE7</f>
        <v>0</v>
      </c>
      <c r="H102" s="75">
        <f t="shared" si="2"/>
        <v>0</v>
      </c>
    </row>
    <row r="103" spans="2:8" x14ac:dyDescent="0.2">
      <c r="B103" s="9" t="str">
        <f>$B$44</f>
        <v>Physical Training</v>
      </c>
      <c r="C103" s="172">
        <f>Data!ID7</f>
        <v>0</v>
      </c>
      <c r="D103" s="172">
        <f>Data!IX7</f>
        <v>0</v>
      </c>
      <c r="E103" s="172">
        <f>Data!JR7</f>
        <v>0</v>
      </c>
      <c r="F103" s="172">
        <f>Data!KL7</f>
        <v>0</v>
      </c>
      <c r="G103" s="172">
        <f>Data!LF7</f>
        <v>0</v>
      </c>
      <c r="H103" s="75">
        <f t="shared" si="2"/>
        <v>0</v>
      </c>
    </row>
    <row r="104" spans="2:8" x14ac:dyDescent="0.2">
      <c r="B104" s="9" t="str">
        <f>$B$45</f>
        <v>Health Services</v>
      </c>
      <c r="C104" s="172">
        <f>Data!IE7</f>
        <v>0</v>
      </c>
      <c r="D104" s="172">
        <f>Data!IY7</f>
        <v>0</v>
      </c>
      <c r="E104" s="172">
        <f>Data!JS7</f>
        <v>0</v>
      </c>
      <c r="F104" s="172">
        <f>Data!KM7</f>
        <v>0</v>
      </c>
      <c r="G104" s="172">
        <f>Data!LG7</f>
        <v>0</v>
      </c>
      <c r="H104" s="75">
        <f t="shared" si="2"/>
        <v>0</v>
      </c>
    </row>
    <row r="105" spans="2:8" x14ac:dyDescent="0.2">
      <c r="B105" s="9" t="str">
        <f>$B$46</f>
        <v>Pharmacy</v>
      </c>
      <c r="C105" s="172">
        <f>Data!IF7</f>
        <v>0</v>
      </c>
      <c r="D105" s="172">
        <f>Data!IZ7</f>
        <v>0</v>
      </c>
      <c r="E105" s="172">
        <f>Data!JT7</f>
        <v>0</v>
      </c>
      <c r="F105" s="172">
        <f>Data!KN7</f>
        <v>0</v>
      </c>
      <c r="G105" s="172">
        <f>Data!LH7</f>
        <v>0</v>
      </c>
      <c r="H105" s="75">
        <f t="shared" si="2"/>
        <v>0</v>
      </c>
    </row>
    <row r="106" spans="2:8" x14ac:dyDescent="0.2">
      <c r="B106" s="9" t="str">
        <f>$B$47</f>
        <v>Business Administration</v>
      </c>
      <c r="C106" s="172">
        <f>Data!IG7</f>
        <v>0</v>
      </c>
      <c r="D106" s="172">
        <f>Data!JA7</f>
        <v>0</v>
      </c>
      <c r="E106" s="172">
        <f>Data!JU7</f>
        <v>0</v>
      </c>
      <c r="F106" s="172">
        <f>Data!KO7</f>
        <v>0</v>
      </c>
      <c r="G106" s="172">
        <f>Data!LI7</f>
        <v>0</v>
      </c>
      <c r="H106" s="75">
        <f t="shared" si="2"/>
        <v>0</v>
      </c>
    </row>
    <row r="107" spans="2:8" x14ac:dyDescent="0.2">
      <c r="B107" s="9" t="str">
        <f>$B$48</f>
        <v>Optometry</v>
      </c>
      <c r="C107" s="172">
        <f>Data!IH7</f>
        <v>0</v>
      </c>
      <c r="D107" s="172">
        <f>Data!JB7</f>
        <v>0</v>
      </c>
      <c r="E107" s="172">
        <f>Data!JV7</f>
        <v>0</v>
      </c>
      <c r="F107" s="172">
        <f>Data!KP7</f>
        <v>0</v>
      </c>
      <c r="G107" s="172">
        <f>Data!LJ7</f>
        <v>0</v>
      </c>
      <c r="H107" s="75">
        <f t="shared" si="2"/>
        <v>0</v>
      </c>
    </row>
    <row r="108" spans="2:8" x14ac:dyDescent="0.2">
      <c r="B108" s="9" t="str">
        <f>$B$49</f>
        <v>Teacher Ed-Practice Teaching</v>
      </c>
      <c r="C108" s="172">
        <f>Data!II7</f>
        <v>0</v>
      </c>
      <c r="D108" s="172">
        <f>Data!JC7</f>
        <v>0</v>
      </c>
      <c r="E108" s="172">
        <f>Data!JW7</f>
        <v>0</v>
      </c>
      <c r="F108" s="172">
        <f>Data!KQ7</f>
        <v>0</v>
      </c>
      <c r="G108" s="172">
        <f>Data!LK7</f>
        <v>0</v>
      </c>
      <c r="H108" s="75">
        <f t="shared" si="2"/>
        <v>0</v>
      </c>
    </row>
    <row r="109" spans="2:8" x14ac:dyDescent="0.2">
      <c r="B109" s="9" t="str">
        <f>$B$50</f>
        <v>Technology</v>
      </c>
      <c r="C109" s="172">
        <f>Data!IJ7</f>
        <v>0</v>
      </c>
      <c r="D109" s="172">
        <f>Data!JD7</f>
        <v>0</v>
      </c>
      <c r="E109" s="172">
        <f>Data!JX7</f>
        <v>0</v>
      </c>
      <c r="F109" s="172">
        <f>Data!KR7</f>
        <v>0</v>
      </c>
      <c r="G109" s="172">
        <f>Data!LL7</f>
        <v>0</v>
      </c>
      <c r="H109" s="75">
        <f t="shared" si="2"/>
        <v>0</v>
      </c>
    </row>
    <row r="110" spans="2:8" x14ac:dyDescent="0.2">
      <c r="B110" s="9" t="str">
        <f>$B$51</f>
        <v>Nursing</v>
      </c>
      <c r="C110" s="172">
        <f>Data!IK7</f>
        <v>0</v>
      </c>
      <c r="D110" s="172">
        <f>Data!JE7</f>
        <v>0</v>
      </c>
      <c r="E110" s="172">
        <f>Data!JY7</f>
        <v>0</v>
      </c>
      <c r="F110" s="172">
        <f>Data!KS7</f>
        <v>0</v>
      </c>
      <c r="G110" s="172">
        <f>Data!HPM7</f>
        <v>0</v>
      </c>
      <c r="H110" s="75">
        <f t="shared" si="2"/>
        <v>0</v>
      </c>
    </row>
    <row r="111" spans="2:8" x14ac:dyDescent="0.2">
      <c r="B111" s="39" t="str">
        <f>$B$52</f>
        <v>Totals</v>
      </c>
      <c r="C111" s="40">
        <f>SUM(C91:C110)</f>
        <v>0</v>
      </c>
      <c r="D111" s="40">
        <f>SUM(D91:D110)</f>
        <v>0</v>
      </c>
      <c r="E111" s="40">
        <f>SUM(E91:E110)</f>
        <v>0</v>
      </c>
      <c r="F111" s="40">
        <f>SUM(F91:F110)</f>
        <v>0</v>
      </c>
      <c r="G111" s="40">
        <f>SUM(G91:G110)</f>
        <v>0</v>
      </c>
      <c r="H111" s="40">
        <f t="shared" si="2"/>
        <v>0</v>
      </c>
    </row>
    <row r="112" spans="2:8" x14ac:dyDescent="0.2">
      <c r="B112" s="44"/>
      <c r="C112" s="46"/>
      <c r="D112" s="46"/>
      <c r="E112" s="46"/>
      <c r="F112" s="46"/>
      <c r="G112" s="46"/>
      <c r="H112" s="49"/>
    </row>
    <row r="113" spans="2:9" ht="14.25" customHeight="1"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2441900</v>
      </c>
      <c r="D116" s="21">
        <f t="shared" si="3"/>
        <v>1436040</v>
      </c>
      <c r="E116" s="21">
        <f t="shared" si="3"/>
        <v>712405</v>
      </c>
      <c r="F116" s="21">
        <f t="shared" si="3"/>
        <v>0</v>
      </c>
      <c r="G116" s="21">
        <f t="shared" si="3"/>
        <v>0</v>
      </c>
      <c r="H116" s="40">
        <f t="shared" ref="H116:H136" si="4">SUM(C116:G116)</f>
        <v>4590345</v>
      </c>
      <c r="I116" s="1"/>
    </row>
    <row r="117" spans="2:9" x14ac:dyDescent="0.2">
      <c r="B117" s="9" t="str">
        <f>$B$33</f>
        <v>Science</v>
      </c>
      <c r="C117" s="22">
        <f t="shared" si="3"/>
        <v>1055040</v>
      </c>
      <c r="D117" s="22">
        <f t="shared" si="3"/>
        <v>1206809</v>
      </c>
      <c r="E117" s="22">
        <f t="shared" si="3"/>
        <v>479723</v>
      </c>
      <c r="F117" s="22">
        <f t="shared" si="3"/>
        <v>0</v>
      </c>
      <c r="G117" s="22">
        <f t="shared" si="3"/>
        <v>0</v>
      </c>
      <c r="H117" s="75">
        <f t="shared" si="4"/>
        <v>2741572</v>
      </c>
      <c r="I117" s="1"/>
    </row>
    <row r="118" spans="2:9" x14ac:dyDescent="0.2">
      <c r="B118" s="9" t="str">
        <f>$B$34</f>
        <v>Fine Arts</v>
      </c>
      <c r="C118" s="22">
        <f t="shared" si="3"/>
        <v>545364</v>
      </c>
      <c r="D118" s="22">
        <f t="shared" si="3"/>
        <v>321839</v>
      </c>
      <c r="E118" s="22">
        <f t="shared" si="3"/>
        <v>15666</v>
      </c>
      <c r="F118" s="22">
        <f t="shared" si="3"/>
        <v>0</v>
      </c>
      <c r="G118" s="22">
        <f t="shared" si="3"/>
        <v>0</v>
      </c>
      <c r="H118" s="75">
        <f t="shared" si="4"/>
        <v>882869</v>
      </c>
      <c r="I118" s="1"/>
    </row>
    <row r="119" spans="2:9" x14ac:dyDescent="0.2">
      <c r="B119" s="9" t="str">
        <f>$B$35</f>
        <v>Teacher Education</v>
      </c>
      <c r="C119" s="22">
        <f t="shared" si="3"/>
        <v>17382</v>
      </c>
      <c r="D119" s="22">
        <f t="shared" si="3"/>
        <v>345306</v>
      </c>
      <c r="E119" s="22">
        <f t="shared" si="3"/>
        <v>781869</v>
      </c>
      <c r="F119" s="22">
        <f t="shared" si="3"/>
        <v>0</v>
      </c>
      <c r="G119" s="22">
        <f t="shared" si="3"/>
        <v>0</v>
      </c>
      <c r="H119" s="75">
        <f t="shared" si="4"/>
        <v>1144557</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363979</v>
      </c>
      <c r="D121" s="22">
        <f t="shared" si="3"/>
        <v>998208</v>
      </c>
      <c r="E121" s="22">
        <f t="shared" si="3"/>
        <v>30687</v>
      </c>
      <c r="F121" s="22">
        <f t="shared" si="3"/>
        <v>0</v>
      </c>
      <c r="G121" s="22">
        <f t="shared" si="3"/>
        <v>0</v>
      </c>
      <c r="H121" s="75">
        <f t="shared" si="4"/>
        <v>1392874</v>
      </c>
      <c r="I121" s="1"/>
    </row>
    <row r="122" spans="2:9" x14ac:dyDescent="0.2">
      <c r="B122" s="9" t="str">
        <f>$B$38</f>
        <v>Home Economics</v>
      </c>
      <c r="C122" s="22">
        <f t="shared" si="3"/>
        <v>14376</v>
      </c>
      <c r="D122" s="22">
        <f t="shared" si="3"/>
        <v>155623</v>
      </c>
      <c r="E122" s="22">
        <f t="shared" si="3"/>
        <v>0</v>
      </c>
      <c r="F122" s="22">
        <f t="shared" si="3"/>
        <v>0</v>
      </c>
      <c r="G122" s="22">
        <f t="shared" si="3"/>
        <v>0</v>
      </c>
      <c r="H122" s="75">
        <f t="shared" si="4"/>
        <v>169999</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59306</v>
      </c>
      <c r="D124" s="22">
        <f t="shared" si="3"/>
        <v>76107</v>
      </c>
      <c r="E124" s="22">
        <f t="shared" si="3"/>
        <v>0</v>
      </c>
      <c r="F124" s="22">
        <f t="shared" si="3"/>
        <v>0</v>
      </c>
      <c r="G124" s="22">
        <f t="shared" si="3"/>
        <v>0</v>
      </c>
      <c r="H124" s="75">
        <f t="shared" si="4"/>
        <v>135413</v>
      </c>
      <c r="I124" s="1"/>
    </row>
    <row r="125" spans="2:9" x14ac:dyDescent="0.2">
      <c r="B125" s="9" t="str">
        <f>$B$41</f>
        <v>Library Science</v>
      </c>
      <c r="C125" s="22">
        <f t="shared" si="3"/>
        <v>741</v>
      </c>
      <c r="D125" s="22">
        <f t="shared" si="3"/>
        <v>1092</v>
      </c>
      <c r="E125" s="22">
        <f t="shared" si="3"/>
        <v>0</v>
      </c>
      <c r="F125" s="22">
        <f t="shared" si="3"/>
        <v>0</v>
      </c>
      <c r="G125" s="22">
        <f t="shared" si="3"/>
        <v>0</v>
      </c>
      <c r="H125" s="75">
        <f t="shared" si="4"/>
        <v>1833</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1542</v>
      </c>
      <c r="D127" s="22">
        <f t="shared" si="3"/>
        <v>6170</v>
      </c>
      <c r="E127" s="22">
        <f t="shared" si="3"/>
        <v>0</v>
      </c>
      <c r="F127" s="22">
        <f t="shared" si="3"/>
        <v>0</v>
      </c>
      <c r="G127" s="22">
        <f t="shared" si="3"/>
        <v>0</v>
      </c>
      <c r="H127" s="75">
        <f t="shared" si="4"/>
        <v>7712</v>
      </c>
      <c r="I127" s="1"/>
    </row>
    <row r="128" spans="2:9" x14ac:dyDescent="0.2">
      <c r="B128" s="9" t="str">
        <f>$B$44</f>
        <v>Physical Training</v>
      </c>
      <c r="C128" s="22">
        <f t="shared" si="3"/>
        <v>5375</v>
      </c>
      <c r="D128" s="22">
        <f t="shared" si="3"/>
        <v>0</v>
      </c>
      <c r="E128" s="22">
        <f t="shared" si="3"/>
        <v>0</v>
      </c>
      <c r="F128" s="22">
        <f t="shared" si="3"/>
        <v>0</v>
      </c>
      <c r="G128" s="22">
        <f t="shared" si="3"/>
        <v>0</v>
      </c>
      <c r="H128" s="75">
        <f t="shared" si="4"/>
        <v>5375</v>
      </c>
      <c r="I128" s="1"/>
    </row>
    <row r="129" spans="2:9" x14ac:dyDescent="0.2">
      <c r="B129" s="9" t="str">
        <f>$B$45</f>
        <v>Health Services</v>
      </c>
      <c r="C129" s="22">
        <f t="shared" si="3"/>
        <v>71217</v>
      </c>
      <c r="D129" s="22">
        <f t="shared" si="3"/>
        <v>8228</v>
      </c>
      <c r="E129" s="22">
        <f t="shared" si="3"/>
        <v>19279</v>
      </c>
      <c r="F129" s="22">
        <f t="shared" si="3"/>
        <v>0</v>
      </c>
      <c r="G129" s="22">
        <f t="shared" si="3"/>
        <v>0</v>
      </c>
      <c r="H129" s="75">
        <f t="shared" si="4"/>
        <v>98724</v>
      </c>
      <c r="I129" s="1"/>
    </row>
    <row r="130" spans="2:9" x14ac:dyDescent="0.2">
      <c r="B130" s="9" t="str">
        <f>$B$46</f>
        <v>Pharmacy</v>
      </c>
      <c r="C130" s="22">
        <f t="shared" si="3"/>
        <v>0</v>
      </c>
      <c r="D130" s="22">
        <f t="shared" si="3"/>
        <v>0</v>
      </c>
      <c r="E130" s="22">
        <f t="shared" si="3"/>
        <v>0</v>
      </c>
      <c r="F130" s="22">
        <f t="shared" si="3"/>
        <v>0</v>
      </c>
      <c r="G130" s="22">
        <f t="shared" si="3"/>
        <v>0</v>
      </c>
      <c r="H130" s="75">
        <f t="shared" si="4"/>
        <v>0</v>
      </c>
      <c r="I130" s="1"/>
    </row>
    <row r="131" spans="2:9" x14ac:dyDescent="0.2">
      <c r="B131" s="9" t="str">
        <f>$B$47</f>
        <v>Business Administration</v>
      </c>
      <c r="C131" s="22">
        <f t="shared" si="3"/>
        <v>144759</v>
      </c>
      <c r="D131" s="22">
        <f t="shared" si="3"/>
        <v>1505456</v>
      </c>
      <c r="E131" s="22">
        <f t="shared" si="3"/>
        <v>610085</v>
      </c>
      <c r="F131" s="22">
        <f t="shared" si="3"/>
        <v>0</v>
      </c>
      <c r="G131" s="22">
        <f t="shared" si="3"/>
        <v>0</v>
      </c>
      <c r="H131" s="75">
        <f t="shared" si="4"/>
        <v>2260300</v>
      </c>
      <c r="I131" s="1"/>
    </row>
    <row r="132" spans="2:9"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9" x14ac:dyDescent="0.2">
      <c r="B133" s="9" t="str">
        <f>$B$49</f>
        <v>Teacher Ed-Practice Teaching</v>
      </c>
      <c r="C133" s="22">
        <f t="shared" si="5"/>
        <v>0</v>
      </c>
      <c r="D133" s="22">
        <f t="shared" si="5"/>
        <v>55215</v>
      </c>
      <c r="E133" s="22">
        <f t="shared" si="5"/>
        <v>0</v>
      </c>
      <c r="F133" s="22">
        <f t="shared" si="5"/>
        <v>0</v>
      </c>
      <c r="G133" s="22">
        <f t="shared" si="5"/>
        <v>0</v>
      </c>
      <c r="H133" s="75">
        <f t="shared" si="4"/>
        <v>55215</v>
      </c>
      <c r="I133" s="1"/>
    </row>
    <row r="134" spans="2:9" x14ac:dyDescent="0.2">
      <c r="B134" s="9" t="str">
        <f>$B$50</f>
        <v>Technology</v>
      </c>
      <c r="C134" s="22">
        <f t="shared" si="5"/>
        <v>16449</v>
      </c>
      <c r="D134" s="22">
        <f t="shared" si="5"/>
        <v>200457</v>
      </c>
      <c r="E134" s="22">
        <f t="shared" si="5"/>
        <v>0</v>
      </c>
      <c r="F134" s="22">
        <f t="shared" si="5"/>
        <v>0</v>
      </c>
      <c r="G134" s="22">
        <f t="shared" si="5"/>
        <v>0</v>
      </c>
      <c r="H134" s="75">
        <f t="shared" si="4"/>
        <v>216906</v>
      </c>
      <c r="I134" s="1"/>
    </row>
    <row r="135" spans="2:9" x14ac:dyDescent="0.2">
      <c r="B135" s="9" t="str">
        <f>$B$51</f>
        <v>Nursing</v>
      </c>
      <c r="C135" s="22">
        <f t="shared" si="5"/>
        <v>15674</v>
      </c>
      <c r="D135" s="22">
        <f t="shared" si="5"/>
        <v>573636</v>
      </c>
      <c r="E135" s="22">
        <f t="shared" si="5"/>
        <v>0</v>
      </c>
      <c r="F135" s="22">
        <f t="shared" si="5"/>
        <v>0</v>
      </c>
      <c r="G135" s="22">
        <f t="shared" si="5"/>
        <v>0</v>
      </c>
      <c r="H135" s="75">
        <f t="shared" si="4"/>
        <v>589310</v>
      </c>
      <c r="I135" s="1"/>
    </row>
    <row r="136" spans="2:9" x14ac:dyDescent="0.2">
      <c r="B136" s="39" t="str">
        <f>$B$52</f>
        <v>Totals</v>
      </c>
      <c r="C136" s="40">
        <f>SUM(C116:C135)</f>
        <v>4753104</v>
      </c>
      <c r="D136" s="40">
        <f>SUM(D116:D135)</f>
        <v>6890186</v>
      </c>
      <c r="E136" s="40">
        <f>SUM(E116:E135)</f>
        <v>2649714</v>
      </c>
      <c r="F136" s="40">
        <f>SUM(F116:F135)</f>
        <v>0</v>
      </c>
      <c r="G136" s="40">
        <f>SUM(G116:G135)</f>
        <v>0</v>
      </c>
      <c r="H136" s="40">
        <f t="shared" si="4"/>
        <v>14293004</v>
      </c>
      <c r="I136" s="1"/>
    </row>
    <row r="137" spans="2:9" x14ac:dyDescent="0.2">
      <c r="B137" s="50"/>
      <c r="C137" s="51"/>
      <c r="D137" s="51"/>
      <c r="E137" s="51"/>
      <c r="F137" s="51"/>
      <c r="G137" s="51"/>
      <c r="H137" s="52"/>
      <c r="I137" s="1"/>
    </row>
    <row r="138" spans="2:9" x14ac:dyDescent="0.2">
      <c r="B138" s="28" t="s">
        <v>4</v>
      </c>
      <c r="C138" s="12"/>
      <c r="D138" s="12"/>
      <c r="E138" s="12"/>
      <c r="F138" s="12"/>
      <c r="G138" s="12"/>
      <c r="H138" s="17">
        <f>H86-H81-H111</f>
        <v>18308805</v>
      </c>
    </row>
    <row r="139" spans="2:9" ht="152.25" customHeight="1" thickBot="1" x14ac:dyDescent="0.25">
      <c r="B139" s="332" t="s">
        <v>235</v>
      </c>
      <c r="C139" s="332"/>
      <c r="D139" s="332"/>
      <c r="E139" s="332"/>
      <c r="F139" s="332"/>
      <c r="G139" s="332"/>
      <c r="H139" s="38"/>
    </row>
    <row r="140" spans="2:9" ht="25.5" customHeight="1" thickTop="1" x14ac:dyDescent="0.2">
      <c r="B140" s="350" t="s">
        <v>7</v>
      </c>
      <c r="C140" s="351"/>
      <c r="D140" s="351"/>
      <c r="E140" s="351"/>
      <c r="F140" s="354" t="s">
        <v>2</v>
      </c>
      <c r="G140" s="355"/>
      <c r="H140" s="80">
        <f>Data!QD7</f>
        <v>0</v>
      </c>
      <c r="I140" s="333" t="str">
        <f>IF(H140+H141=1,"","Error, the two cells on the left must equal 100%")</f>
        <v/>
      </c>
    </row>
    <row r="141" spans="2:9" ht="25.5" customHeight="1" thickBot="1" x14ac:dyDescent="0.25">
      <c r="B141" s="352"/>
      <c r="C141" s="353"/>
      <c r="D141" s="353"/>
      <c r="E141" s="353"/>
      <c r="F141" s="356" t="s">
        <v>3</v>
      </c>
      <c r="G141" s="357"/>
      <c r="H141" s="95">
        <f>1-H140</f>
        <v>1</v>
      </c>
      <c r="I141" s="333"/>
    </row>
    <row r="142" spans="2:9" ht="43.5" thickBot="1" x14ac:dyDescent="0.25">
      <c r="B142" s="71" t="s">
        <v>33</v>
      </c>
      <c r="C142" s="72" t="s">
        <v>27</v>
      </c>
      <c r="D142" s="72" t="s">
        <v>28</v>
      </c>
      <c r="E142" s="72" t="s">
        <v>29</v>
      </c>
      <c r="F142" s="72" t="s">
        <v>30</v>
      </c>
      <c r="G142" s="72" t="s">
        <v>31</v>
      </c>
      <c r="H142" s="79" t="s">
        <v>6</v>
      </c>
      <c r="I142" s="73" t="s">
        <v>8</v>
      </c>
    </row>
    <row r="143" spans="2:9" x14ac:dyDescent="0.2">
      <c r="B143" s="9" t="str">
        <f>$B$32</f>
        <v>Liberal Arts</v>
      </c>
      <c r="C143" s="172">
        <f>Data!LN7</f>
        <v>375343.14</v>
      </c>
      <c r="D143" s="172">
        <f>Data!MH7</f>
        <v>220732.94</v>
      </c>
      <c r="E143" s="172">
        <f>Data!NB7</f>
        <v>109503.39</v>
      </c>
      <c r="F143" s="172">
        <f>Data!NV7</f>
        <v>0</v>
      </c>
      <c r="G143" s="172">
        <f>Data!OP7</f>
        <v>0</v>
      </c>
      <c r="H143" s="173">
        <f>Data!PJ7</f>
        <v>5174481</v>
      </c>
      <c r="I143" s="76">
        <f t="shared" ref="I143:I162" si="6">SUM(C143:H143)</f>
        <v>5880060.4699999997</v>
      </c>
    </row>
    <row r="144" spans="2:9" x14ac:dyDescent="0.2">
      <c r="B144" s="9" t="str">
        <f>$B$33</f>
        <v>Science</v>
      </c>
      <c r="C144" s="172">
        <f>Data!LO7</f>
        <v>162169.63</v>
      </c>
      <c r="D144" s="172">
        <f>Data!MI7</f>
        <v>185497.97</v>
      </c>
      <c r="E144" s="172">
        <f>Data!NC7</f>
        <v>73737.97</v>
      </c>
      <c r="F144" s="172">
        <f>Data!NW7</f>
        <v>0</v>
      </c>
      <c r="G144" s="172">
        <f>Data!OQ7</f>
        <v>0</v>
      </c>
      <c r="H144" s="174">
        <f>Data!PK7</f>
        <v>3090446</v>
      </c>
      <c r="I144" s="76">
        <f t="shared" si="6"/>
        <v>3511851.57</v>
      </c>
    </row>
    <row r="145" spans="2:9" x14ac:dyDescent="0.2">
      <c r="B145" s="9" t="str">
        <f>$B$34</f>
        <v>Fine Arts</v>
      </c>
      <c r="C145" s="172">
        <f>Data!LP7</f>
        <v>83827.61</v>
      </c>
      <c r="D145" s="172">
        <f>Data!MJ7</f>
        <v>49469.7</v>
      </c>
      <c r="E145" s="172">
        <f>Data!ND7</f>
        <v>2408.0100000000002</v>
      </c>
      <c r="F145" s="172">
        <f>Data!NX7</f>
        <v>0</v>
      </c>
      <c r="G145" s="172">
        <f>Data!OR7</f>
        <v>0</v>
      </c>
      <c r="H145" s="174">
        <f>Data!PL7</f>
        <v>995217</v>
      </c>
      <c r="I145" s="76">
        <f t="shared" si="6"/>
        <v>1130922.32</v>
      </c>
    </row>
    <row r="146" spans="2:9" x14ac:dyDescent="0.2">
      <c r="B146" s="9" t="str">
        <f>$B$35</f>
        <v>Teacher Education</v>
      </c>
      <c r="C146" s="172">
        <f>Data!LQ7</f>
        <v>2671.78</v>
      </c>
      <c r="D146" s="172">
        <f>Data!MK7</f>
        <v>53076.800000000003</v>
      </c>
      <c r="E146" s="172">
        <f>Data!NE7</f>
        <v>120180.67</v>
      </c>
      <c r="F146" s="172">
        <f>Data!NY7</f>
        <v>0</v>
      </c>
      <c r="G146" s="172">
        <f>Data!OS7</f>
        <v>0</v>
      </c>
      <c r="H146" s="174">
        <f>Data!PN7</f>
        <v>1290206</v>
      </c>
      <c r="I146" s="76">
        <f t="shared" si="6"/>
        <v>1466135.25</v>
      </c>
    </row>
    <row r="147" spans="2:9" x14ac:dyDescent="0.2">
      <c r="B147" s="9" t="str">
        <f>$B$36</f>
        <v>Agriculture</v>
      </c>
      <c r="C147" s="172">
        <f>Data!LR7</f>
        <v>0</v>
      </c>
      <c r="D147" s="172">
        <f>Data!ML7</f>
        <v>0</v>
      </c>
      <c r="E147" s="172">
        <f>Data!NF7</f>
        <v>0</v>
      </c>
      <c r="F147" s="172">
        <f>Data!NZ7</f>
        <v>0</v>
      </c>
      <c r="G147" s="172">
        <f>Data!OT7</f>
        <v>0</v>
      </c>
      <c r="H147" s="174">
        <f>Data!PM7</f>
        <v>0</v>
      </c>
      <c r="I147" s="76">
        <f t="shared" si="6"/>
        <v>0</v>
      </c>
    </row>
    <row r="148" spans="2:9" x14ac:dyDescent="0.2">
      <c r="B148" s="9" t="str">
        <f>$B$37</f>
        <v>Engineering</v>
      </c>
      <c r="C148" s="172">
        <f>Data!LS7</f>
        <v>55947.02</v>
      </c>
      <c r="D148" s="172">
        <f>Data!MM7</f>
        <v>153434.01999999999</v>
      </c>
      <c r="E148" s="172">
        <f>Data!NG7</f>
        <v>4716.88</v>
      </c>
      <c r="F148" s="172">
        <f>Data!OA7</f>
        <v>0</v>
      </c>
      <c r="G148" s="172">
        <f>Data!OU7</f>
        <v>0</v>
      </c>
      <c r="H148" s="174">
        <f>Data!PO7</f>
        <v>1570122</v>
      </c>
      <c r="I148" s="76">
        <f t="shared" si="6"/>
        <v>1784219.92</v>
      </c>
    </row>
    <row r="149" spans="2:9" x14ac:dyDescent="0.2">
      <c r="B149" s="9" t="str">
        <f>$B$38</f>
        <v>Home Economics</v>
      </c>
      <c r="C149" s="172">
        <f>Data!LT7</f>
        <v>2209.73</v>
      </c>
      <c r="D149" s="172">
        <f>Data!MN7</f>
        <v>23920.73</v>
      </c>
      <c r="E149" s="172">
        <f>Data!NH7</f>
        <v>0</v>
      </c>
      <c r="F149" s="172">
        <f>Data!OB7</f>
        <v>0</v>
      </c>
      <c r="G149" s="172">
        <f>Data!OV7</f>
        <v>0</v>
      </c>
      <c r="H149" s="174">
        <f>Data!PP7</f>
        <v>191632</v>
      </c>
      <c r="I149" s="76">
        <f t="shared" si="6"/>
        <v>217762.46</v>
      </c>
    </row>
    <row r="150" spans="2:9" x14ac:dyDescent="0.2">
      <c r="B150" s="9" t="str">
        <f>$B$39</f>
        <v>Law</v>
      </c>
      <c r="C150" s="172">
        <f>Data!LU7</f>
        <v>0</v>
      </c>
      <c r="D150" s="172">
        <f>Data!MO7</f>
        <v>0</v>
      </c>
      <c r="E150" s="172">
        <f>Data!NI7</f>
        <v>0</v>
      </c>
      <c r="F150" s="172">
        <f>Data!OC7</f>
        <v>0</v>
      </c>
      <c r="G150" s="172">
        <f>Data!OW7</f>
        <v>0</v>
      </c>
      <c r="H150" s="174">
        <f>Data!PQ7</f>
        <v>0</v>
      </c>
      <c r="I150" s="76">
        <f t="shared" si="6"/>
        <v>0</v>
      </c>
    </row>
    <row r="151" spans="2:9" x14ac:dyDescent="0.2">
      <c r="B151" s="9" t="str">
        <f>$B$40</f>
        <v>Social Service</v>
      </c>
      <c r="C151" s="172">
        <f>Data!LV7</f>
        <v>9115.3889999999992</v>
      </c>
      <c r="D151" s="172">
        <f>Data!MP7</f>
        <v>11698.37</v>
      </c>
      <c r="E151" s="172">
        <f>Data!NJ7</f>
        <v>0</v>
      </c>
      <c r="F151" s="172">
        <f>Data!OD7</f>
        <v>0</v>
      </c>
      <c r="G151" s="172">
        <f>Data!OX7</f>
        <v>0</v>
      </c>
      <c r="H151" s="174">
        <f>Data!PR7</f>
        <v>152645</v>
      </c>
      <c r="I151" s="76">
        <f t="shared" si="6"/>
        <v>173458.75899999999</v>
      </c>
    </row>
    <row r="152" spans="2:9" x14ac:dyDescent="0.2">
      <c r="B152" s="9" t="str">
        <f>$B$41</f>
        <v>Library Science</v>
      </c>
      <c r="C152" s="172">
        <f>Data!LW7</f>
        <v>113.9</v>
      </c>
      <c r="D152" s="172">
        <f>Data!MQ7</f>
        <v>167.85</v>
      </c>
      <c r="E152" s="172">
        <f>Data!NK7</f>
        <v>0</v>
      </c>
      <c r="F152" s="172">
        <f>Data!OE7</f>
        <v>0</v>
      </c>
      <c r="G152" s="172">
        <f>Data!OY7</f>
        <v>0</v>
      </c>
      <c r="H152" s="174">
        <f>Data!PS7</f>
        <v>2066</v>
      </c>
      <c r="I152" s="76">
        <f t="shared" si="6"/>
        <v>2347.75</v>
      </c>
    </row>
    <row r="153" spans="2:9" x14ac:dyDescent="0.2">
      <c r="B153" s="9" t="str">
        <f>$B$42</f>
        <v>Veterinary Science</v>
      </c>
      <c r="C153" s="172">
        <f>Data!LX7</f>
        <v>0</v>
      </c>
      <c r="D153" s="172">
        <f>Data!MR7</f>
        <v>0</v>
      </c>
      <c r="E153" s="172">
        <f>Data!NL7</f>
        <v>0</v>
      </c>
      <c r="F153" s="172">
        <f>Data!OF7</f>
        <v>0</v>
      </c>
      <c r="G153" s="172">
        <f>Data!OZ7</f>
        <v>0</v>
      </c>
      <c r="H153" s="174">
        <f>Data!PT7</f>
        <v>0</v>
      </c>
      <c r="I153" s="76">
        <f t="shared" si="6"/>
        <v>0</v>
      </c>
    </row>
    <row r="154" spans="2:9" x14ac:dyDescent="0.2">
      <c r="B154" s="9" t="str">
        <f>$B$43</f>
        <v>Vocational Training</v>
      </c>
      <c r="C154" s="172">
        <f>Data!LY7</f>
        <v>237.02</v>
      </c>
      <c r="D154" s="172">
        <f>Data!MS7</f>
        <v>948.39</v>
      </c>
      <c r="E154" s="172">
        <f>Data!NM7</f>
        <v>0</v>
      </c>
      <c r="F154" s="172">
        <f>Data!OG7</f>
        <v>0</v>
      </c>
      <c r="G154" s="172">
        <f>Data!PA7</f>
        <v>0</v>
      </c>
      <c r="H154" s="174">
        <f>Data!PU7</f>
        <v>8693</v>
      </c>
      <c r="I154" s="76">
        <f t="shared" si="6"/>
        <v>9878.41</v>
      </c>
    </row>
    <row r="155" spans="2:9" x14ac:dyDescent="0.2">
      <c r="B155" s="9" t="str">
        <f>$B$44</f>
        <v>Physical Training</v>
      </c>
      <c r="C155" s="172">
        <f>Data!LZ7</f>
        <v>826.19</v>
      </c>
      <c r="D155" s="172">
        <f>Data!MT7</f>
        <v>0</v>
      </c>
      <c r="E155" s="172">
        <f>Data!NN7</f>
        <v>0</v>
      </c>
      <c r="F155" s="172">
        <f>Data!OH7</f>
        <v>0</v>
      </c>
      <c r="G155" s="172">
        <f>Data!PB7</f>
        <v>0</v>
      </c>
      <c r="H155" s="174">
        <f>Data!PV7</f>
        <v>6059</v>
      </c>
      <c r="I155" s="76">
        <f t="shared" si="6"/>
        <v>6885.1900000000005</v>
      </c>
    </row>
    <row r="156" spans="2:9" x14ac:dyDescent="0.2">
      <c r="B156" s="9" t="str">
        <f>$B$45</f>
        <v>Health Services</v>
      </c>
      <c r="C156" s="172">
        <f>Data!MA7</f>
        <v>10946.73</v>
      </c>
      <c r="D156" s="172">
        <f>Data!MU7</f>
        <v>1264.72</v>
      </c>
      <c r="E156" s="172">
        <f>Data!NO7</f>
        <v>2963.36</v>
      </c>
      <c r="F156" s="172">
        <f>Data!OI7</f>
        <v>0</v>
      </c>
      <c r="G156" s="172">
        <f>Data!PC7</f>
        <v>0</v>
      </c>
      <c r="H156" s="174">
        <f>Data!PW7</f>
        <v>111287</v>
      </c>
      <c r="I156" s="76">
        <f t="shared" si="6"/>
        <v>126461.81</v>
      </c>
    </row>
    <row r="157" spans="2:9" x14ac:dyDescent="0.2">
      <c r="B157" s="9" t="str">
        <f>$B$46</f>
        <v>Pharmacy</v>
      </c>
      <c r="C157" s="172">
        <f>Data!MB7</f>
        <v>0</v>
      </c>
      <c r="D157" s="172">
        <f>Data!MV7</f>
        <v>0</v>
      </c>
      <c r="E157" s="172">
        <f>Data!NP7</f>
        <v>0</v>
      </c>
      <c r="F157" s="172">
        <f>Data!OJ7</f>
        <v>0</v>
      </c>
      <c r="G157" s="172">
        <f>Data!PD7</f>
        <v>0</v>
      </c>
      <c r="H157" s="174">
        <f>Data!PX7</f>
        <v>0</v>
      </c>
      <c r="I157" s="76">
        <f t="shared" si="6"/>
        <v>0</v>
      </c>
    </row>
    <row r="158" spans="2:9" x14ac:dyDescent="0.2">
      <c r="B158" s="9" t="str">
        <f>$B$47</f>
        <v>Business Administration</v>
      </c>
      <c r="C158" s="172">
        <f>Data!MC7</f>
        <v>22250.83</v>
      </c>
      <c r="D158" s="172">
        <f>Data!MW7</f>
        <v>231402.84</v>
      </c>
      <c r="E158" s="172">
        <f>Data!NQ7</f>
        <v>93775.84</v>
      </c>
      <c r="F158" s="172">
        <f>Data!OK7</f>
        <v>0</v>
      </c>
      <c r="G158" s="172">
        <f>Data!PE7</f>
        <v>0</v>
      </c>
      <c r="H158" s="174">
        <f>Data!PY7</f>
        <v>2547930</v>
      </c>
      <c r="I158" s="76">
        <f t="shared" si="6"/>
        <v>2895359.51</v>
      </c>
    </row>
    <row r="159" spans="2:9" x14ac:dyDescent="0.2">
      <c r="B159" s="9" t="str">
        <f>$B$48</f>
        <v>Optometry</v>
      </c>
      <c r="C159" s="172">
        <f>Data!MD7</f>
        <v>0</v>
      </c>
      <c r="D159" s="172">
        <f>Data!MX7</f>
        <v>0</v>
      </c>
      <c r="E159" s="172">
        <f>Data!NR7</f>
        <v>0</v>
      </c>
      <c r="F159" s="172">
        <f>Data!OL7</f>
        <v>0</v>
      </c>
      <c r="G159" s="172">
        <f>Data!PF7</f>
        <v>0</v>
      </c>
      <c r="H159" s="174">
        <f>Data!PZ7</f>
        <v>0</v>
      </c>
      <c r="I159" s="76">
        <f t="shared" si="6"/>
        <v>0</v>
      </c>
    </row>
    <row r="160" spans="2:9" x14ac:dyDescent="0.2">
      <c r="B160" s="9" t="str">
        <f>$B$49</f>
        <v>Teacher Ed-Practice Teaching</v>
      </c>
      <c r="C160" s="172">
        <f>Data!ME7</f>
        <v>0</v>
      </c>
      <c r="D160" s="172">
        <f>Data!MY7</f>
        <v>8487.07</v>
      </c>
      <c r="E160" s="172">
        <f>Data!NS7</f>
        <v>0</v>
      </c>
      <c r="F160" s="172">
        <f>Data!OM7</f>
        <v>0</v>
      </c>
      <c r="G160" s="172">
        <f>Data!PG7</f>
        <v>0</v>
      </c>
      <c r="H160" s="174">
        <f>Data!QA7</f>
        <v>62241</v>
      </c>
      <c r="I160" s="76">
        <f t="shared" si="6"/>
        <v>70728.070000000007</v>
      </c>
    </row>
    <row r="161" spans="2:9" x14ac:dyDescent="0.2">
      <c r="B161" s="9" t="str">
        <f>$B$50</f>
        <v>Technology</v>
      </c>
      <c r="C161" s="172">
        <f>Data!MF7</f>
        <v>2528.37</v>
      </c>
      <c r="D161" s="172">
        <f>Data!MZ7</f>
        <v>30812.14</v>
      </c>
      <c r="E161" s="172">
        <f>Data!NT7</f>
        <v>0</v>
      </c>
      <c r="F161" s="172">
        <f>Data!ON7</f>
        <v>0</v>
      </c>
      <c r="G161" s="172">
        <f>Data!PH7</f>
        <v>0</v>
      </c>
      <c r="H161" s="174">
        <f>Data!QB7</f>
        <v>244508</v>
      </c>
      <c r="I161" s="76">
        <f t="shared" si="6"/>
        <v>277848.51</v>
      </c>
    </row>
    <row r="162" spans="2:9" x14ac:dyDescent="0.2">
      <c r="B162" s="9" t="str">
        <f>$B$51</f>
        <v>Nursing</v>
      </c>
      <c r="C162" s="172">
        <f>Data!MG7</f>
        <v>2409.2399999999998</v>
      </c>
      <c r="D162" s="172">
        <f>Data!NA7</f>
        <v>88173.28</v>
      </c>
      <c r="E162" s="172">
        <f>Data!NU7</f>
        <v>0</v>
      </c>
      <c r="F162" s="172">
        <f>Data!OO7</f>
        <v>0</v>
      </c>
      <c r="G162" s="172">
        <f>Data!PI7</f>
        <v>0</v>
      </c>
      <c r="H162" s="174">
        <f>Data!QC7</f>
        <v>664302</v>
      </c>
      <c r="I162" s="76">
        <f t="shared" si="6"/>
        <v>754884.52</v>
      </c>
    </row>
    <row r="163" spans="2:9" ht="15" thickBot="1" x14ac:dyDescent="0.25">
      <c r="B163" s="39" t="str">
        <f>$B$52</f>
        <v>Totals</v>
      </c>
      <c r="C163" s="40">
        <f t="shared" ref="C163:H163" si="7">SUM(C143:C162)</f>
        <v>730596.57899999991</v>
      </c>
      <c r="D163" s="40">
        <f t="shared" si="7"/>
        <v>1059086.8199999998</v>
      </c>
      <c r="E163" s="40">
        <f t="shared" si="7"/>
        <v>407286.12</v>
      </c>
      <c r="F163" s="40">
        <f t="shared" si="7"/>
        <v>0</v>
      </c>
      <c r="G163" s="41">
        <f t="shared" si="7"/>
        <v>0</v>
      </c>
      <c r="H163" s="77">
        <f t="shared" si="7"/>
        <v>16111835</v>
      </c>
      <c r="I163" s="76">
        <f>SUM(I143:I162)</f>
        <v>18308804.519000001</v>
      </c>
    </row>
    <row r="164" spans="2:9" ht="15" thickTop="1" x14ac:dyDescent="0.2">
      <c r="B164" s="14"/>
      <c r="C164" s="46"/>
      <c r="D164" s="46"/>
      <c r="E164" s="46"/>
      <c r="F164" s="46"/>
      <c r="G164" s="46"/>
      <c r="H164" s="47"/>
      <c r="I164" s="48"/>
    </row>
    <row r="165" spans="2:9" ht="14.25" customHeight="1" x14ac:dyDescent="0.2">
      <c r="B165" s="349" t="s">
        <v>69</v>
      </c>
      <c r="C165" s="349"/>
      <c r="D165" s="349"/>
      <c r="E165" s="349"/>
      <c r="F165" s="349"/>
      <c r="G165" s="349"/>
      <c r="H165" s="78"/>
      <c r="I165" s="78"/>
    </row>
    <row r="166" spans="2:9" ht="43.5" customHeight="1" thickBot="1" x14ac:dyDescent="0.25">
      <c r="B166" s="334" t="s">
        <v>44</v>
      </c>
      <c r="C166" s="334"/>
      <c r="D166" s="334"/>
      <c r="E166" s="334"/>
      <c r="F166" s="334"/>
      <c r="G166" s="334"/>
      <c r="H166" s="55"/>
    </row>
    <row r="167" spans="2:9" ht="15" thickBot="1" x14ac:dyDescent="0.25">
      <c r="B167" s="68" t="s">
        <v>33</v>
      </c>
      <c r="C167" s="69" t="s">
        <v>27</v>
      </c>
      <c r="D167" s="69" t="s">
        <v>28</v>
      </c>
      <c r="E167" s="69" t="s">
        <v>29</v>
      </c>
      <c r="F167" s="69" t="s">
        <v>30</v>
      </c>
      <c r="G167" s="69" t="s">
        <v>31</v>
      </c>
      <c r="H167" s="70" t="s">
        <v>1</v>
      </c>
      <c r="I167" s="1"/>
    </row>
    <row r="168" spans="2:9" x14ac:dyDescent="0.2">
      <c r="B168" s="9" t="str">
        <f>$B$32</f>
        <v>Liberal Arts</v>
      </c>
      <c r="C168" s="21">
        <f t="shared" ref="C168:G183" si="8">C143+$H$140*IF($H116=0,0,$H143*C116/$H116)+IF($H32=0,0,$H$141*$H143*C32/$H32)</f>
        <v>4112724.5637494428</v>
      </c>
      <c r="D168" s="21">
        <f t="shared" si="8"/>
        <v>1544468.3252470256</v>
      </c>
      <c r="E168" s="21">
        <f t="shared" si="8"/>
        <v>222867.58100353141</v>
      </c>
      <c r="F168" s="21">
        <f t="shared" si="8"/>
        <v>0</v>
      </c>
      <c r="G168" s="21">
        <f t="shared" si="8"/>
        <v>0</v>
      </c>
      <c r="H168" s="40">
        <f t="shared" ref="H168:H188" si="9">SUM(C168:G168)</f>
        <v>5880060.4700000007</v>
      </c>
      <c r="I168" s="56"/>
    </row>
    <row r="169" spans="2:9" x14ac:dyDescent="0.2">
      <c r="B169" s="9" t="str">
        <f>$B$33</f>
        <v>Science</v>
      </c>
      <c r="C169" s="22">
        <f t="shared" si="8"/>
        <v>1906505.3938268968</v>
      </c>
      <c r="D169" s="22">
        <f t="shared" si="8"/>
        <v>1326947.8728721133</v>
      </c>
      <c r="E169" s="22">
        <f t="shared" si="8"/>
        <v>278398.30330098968</v>
      </c>
      <c r="F169" s="22">
        <f t="shared" si="8"/>
        <v>0</v>
      </c>
      <c r="G169" s="22">
        <f t="shared" si="8"/>
        <v>0</v>
      </c>
      <c r="H169" s="75">
        <f t="shared" si="9"/>
        <v>3511851.57</v>
      </c>
      <c r="I169" s="56"/>
    </row>
    <row r="170" spans="2:9" x14ac:dyDescent="0.2">
      <c r="B170" s="9" t="str">
        <f>$B$34</f>
        <v>Fine Arts</v>
      </c>
      <c r="C170" s="22">
        <f t="shared" si="8"/>
        <v>914973.08063581947</v>
      </c>
      <c r="D170" s="22">
        <f t="shared" si="8"/>
        <v>210643.00804077007</v>
      </c>
      <c r="E170" s="22">
        <f t="shared" si="8"/>
        <v>5306.2313234104513</v>
      </c>
      <c r="F170" s="22">
        <f t="shared" si="8"/>
        <v>0</v>
      </c>
      <c r="G170" s="22">
        <f t="shared" si="8"/>
        <v>0</v>
      </c>
      <c r="H170" s="75">
        <f t="shared" si="9"/>
        <v>1130922.32</v>
      </c>
      <c r="I170" s="56"/>
    </row>
    <row r="171" spans="2:9" x14ac:dyDescent="0.2">
      <c r="B171" s="9" t="str">
        <f>$B$35</f>
        <v>Teacher Education</v>
      </c>
      <c r="C171" s="22">
        <f t="shared" si="8"/>
        <v>67405.050152748358</v>
      </c>
      <c r="D171" s="22">
        <f t="shared" si="8"/>
        <v>470246.7632066005</v>
      </c>
      <c r="E171" s="22">
        <f t="shared" si="8"/>
        <v>928483.4366406512</v>
      </c>
      <c r="F171" s="22">
        <f t="shared" si="8"/>
        <v>0</v>
      </c>
      <c r="G171" s="22">
        <f t="shared" si="8"/>
        <v>0</v>
      </c>
      <c r="H171" s="75">
        <f t="shared" si="9"/>
        <v>1466135.25</v>
      </c>
      <c r="I171" s="56"/>
    </row>
    <row r="172" spans="2:9" x14ac:dyDescent="0.2">
      <c r="B172" s="9" t="str">
        <f>$B$36</f>
        <v>Agriculture</v>
      </c>
      <c r="C172" s="22">
        <f t="shared" si="8"/>
        <v>0</v>
      </c>
      <c r="D172" s="22">
        <f t="shared" si="8"/>
        <v>0</v>
      </c>
      <c r="E172" s="22">
        <f t="shared" si="8"/>
        <v>0</v>
      </c>
      <c r="F172" s="22">
        <f t="shared" si="8"/>
        <v>0</v>
      </c>
      <c r="G172" s="22">
        <f t="shared" si="8"/>
        <v>0</v>
      </c>
      <c r="H172" s="75">
        <f t="shared" si="9"/>
        <v>0</v>
      </c>
      <c r="I172" s="56"/>
    </row>
    <row r="173" spans="2:9" x14ac:dyDescent="0.2">
      <c r="B173" s="9" t="str">
        <f>$B$37</f>
        <v>Engineering</v>
      </c>
      <c r="C173" s="22">
        <f t="shared" si="8"/>
        <v>448256.50057432434</v>
      </c>
      <c r="D173" s="22">
        <f t="shared" si="8"/>
        <v>1321963.7235472973</v>
      </c>
      <c r="E173" s="22">
        <f t="shared" si="8"/>
        <v>13999.695878378378</v>
      </c>
      <c r="F173" s="22">
        <f t="shared" si="8"/>
        <v>0</v>
      </c>
      <c r="G173" s="22">
        <f t="shared" si="8"/>
        <v>0</v>
      </c>
      <c r="H173" s="75">
        <f t="shared" si="9"/>
        <v>1784219.92</v>
      </c>
      <c r="I173" s="56"/>
    </row>
    <row r="174" spans="2:9" x14ac:dyDescent="0.2">
      <c r="B174" s="9" t="str">
        <f>$B$38</f>
        <v>Home Economics</v>
      </c>
      <c r="C174" s="22">
        <f t="shared" si="8"/>
        <v>25047.462620320854</v>
      </c>
      <c r="D174" s="22">
        <f t="shared" si="8"/>
        <v>192714.99737967915</v>
      </c>
      <c r="E174" s="22">
        <f t="shared" si="8"/>
        <v>0</v>
      </c>
      <c r="F174" s="22">
        <f t="shared" si="8"/>
        <v>0</v>
      </c>
      <c r="G174" s="22">
        <f t="shared" si="8"/>
        <v>0</v>
      </c>
      <c r="H174" s="75">
        <f t="shared" si="9"/>
        <v>217762.46</v>
      </c>
      <c r="I174" s="56"/>
    </row>
    <row r="175" spans="2:9" x14ac:dyDescent="0.2">
      <c r="B175" s="9" t="str">
        <f>$B$39</f>
        <v>Law</v>
      </c>
      <c r="C175" s="22">
        <f t="shared" si="8"/>
        <v>0</v>
      </c>
      <c r="D175" s="22">
        <f t="shared" si="8"/>
        <v>0</v>
      </c>
      <c r="E175" s="22">
        <f t="shared" si="8"/>
        <v>0</v>
      </c>
      <c r="F175" s="22">
        <f t="shared" si="8"/>
        <v>0</v>
      </c>
      <c r="G175" s="22">
        <f t="shared" si="8"/>
        <v>0</v>
      </c>
      <c r="H175" s="75">
        <f t="shared" si="9"/>
        <v>0</v>
      </c>
      <c r="I175" s="56"/>
    </row>
    <row r="176" spans="2:9" x14ac:dyDescent="0.2">
      <c r="B176" s="9" t="str">
        <f>$B$40</f>
        <v>Social Service</v>
      </c>
      <c r="C176" s="22">
        <f t="shared" si="8"/>
        <v>55032.990626016253</v>
      </c>
      <c r="D176" s="22">
        <f t="shared" si="8"/>
        <v>118425.76837398374</v>
      </c>
      <c r="E176" s="22">
        <f t="shared" si="8"/>
        <v>0</v>
      </c>
      <c r="F176" s="22">
        <f t="shared" si="8"/>
        <v>0</v>
      </c>
      <c r="G176" s="22">
        <f t="shared" si="8"/>
        <v>0</v>
      </c>
      <c r="H176" s="75">
        <f t="shared" si="9"/>
        <v>173458.75899999999</v>
      </c>
      <c r="I176" s="56"/>
    </row>
    <row r="177" spans="2:9" x14ac:dyDescent="0.2">
      <c r="B177" s="9" t="str">
        <f>$B$41</f>
        <v>Library Science</v>
      </c>
      <c r="C177" s="22">
        <f t="shared" si="8"/>
        <v>940.3</v>
      </c>
      <c r="D177" s="22">
        <f t="shared" si="8"/>
        <v>1407.4499999999998</v>
      </c>
      <c r="E177" s="22">
        <f t="shared" si="8"/>
        <v>0</v>
      </c>
      <c r="F177" s="22">
        <f t="shared" si="8"/>
        <v>0</v>
      </c>
      <c r="G177" s="22">
        <f t="shared" si="8"/>
        <v>0</v>
      </c>
      <c r="H177" s="75">
        <f t="shared" si="9"/>
        <v>2347.75</v>
      </c>
      <c r="I177" s="56"/>
    </row>
    <row r="178" spans="2:9" x14ac:dyDescent="0.2">
      <c r="B178" s="9" t="str">
        <f>$B$42</f>
        <v>Veterinary Science</v>
      </c>
      <c r="C178" s="22">
        <f t="shared" si="8"/>
        <v>0</v>
      </c>
      <c r="D178" s="22">
        <f t="shared" si="8"/>
        <v>0</v>
      </c>
      <c r="E178" s="22">
        <f t="shared" si="8"/>
        <v>0</v>
      </c>
      <c r="F178" s="22">
        <f t="shared" si="8"/>
        <v>0</v>
      </c>
      <c r="G178" s="22">
        <f t="shared" si="8"/>
        <v>0</v>
      </c>
      <c r="H178" s="75">
        <f t="shared" si="9"/>
        <v>0</v>
      </c>
      <c r="I178" s="56"/>
    </row>
    <row r="179" spans="2:9" x14ac:dyDescent="0.2">
      <c r="B179" s="9" t="str">
        <f>$B$43</f>
        <v>Vocational Training</v>
      </c>
      <c r="C179" s="22">
        <f t="shared" si="8"/>
        <v>1975.62</v>
      </c>
      <c r="D179" s="22">
        <f t="shared" si="8"/>
        <v>7902.79</v>
      </c>
      <c r="E179" s="22">
        <f t="shared" si="8"/>
        <v>0</v>
      </c>
      <c r="F179" s="22">
        <f t="shared" si="8"/>
        <v>0</v>
      </c>
      <c r="G179" s="22">
        <f t="shared" si="8"/>
        <v>0</v>
      </c>
      <c r="H179" s="75">
        <f t="shared" si="9"/>
        <v>9878.41</v>
      </c>
      <c r="I179" s="56"/>
    </row>
    <row r="180" spans="2:9" x14ac:dyDescent="0.2">
      <c r="B180" s="9" t="str">
        <f>$B$44</f>
        <v>Physical Training</v>
      </c>
      <c r="C180" s="22">
        <f t="shared" si="8"/>
        <v>6885.1900000000005</v>
      </c>
      <c r="D180" s="22">
        <f t="shared" si="8"/>
        <v>0</v>
      </c>
      <c r="E180" s="22">
        <f t="shared" si="8"/>
        <v>0</v>
      </c>
      <c r="F180" s="22">
        <f t="shared" si="8"/>
        <v>0</v>
      </c>
      <c r="G180" s="22">
        <f t="shared" si="8"/>
        <v>0</v>
      </c>
      <c r="H180" s="75">
        <f t="shared" si="9"/>
        <v>6885.1900000000005</v>
      </c>
      <c r="I180" s="56"/>
    </row>
    <row r="181" spans="2:9" x14ac:dyDescent="0.2">
      <c r="B181" s="9" t="str">
        <f>$B$45</f>
        <v>Health Services</v>
      </c>
      <c r="C181" s="22">
        <f t="shared" si="8"/>
        <v>105195.86608748481</v>
      </c>
      <c r="D181" s="22">
        <f t="shared" si="8"/>
        <v>10189.31538274605</v>
      </c>
      <c r="E181" s="22">
        <f t="shared" si="8"/>
        <v>11076.628529769137</v>
      </c>
      <c r="F181" s="22">
        <f t="shared" si="8"/>
        <v>0</v>
      </c>
      <c r="G181" s="22">
        <f t="shared" si="8"/>
        <v>0</v>
      </c>
      <c r="H181" s="75">
        <f t="shared" si="9"/>
        <v>126461.81</v>
      </c>
      <c r="I181" s="56"/>
    </row>
    <row r="182" spans="2:9" x14ac:dyDescent="0.2">
      <c r="B182" s="9" t="str">
        <f>$B$46</f>
        <v>Pharmacy</v>
      </c>
      <c r="C182" s="22">
        <f t="shared" si="8"/>
        <v>0</v>
      </c>
      <c r="D182" s="22">
        <f t="shared" si="8"/>
        <v>0</v>
      </c>
      <c r="E182" s="22">
        <f t="shared" si="8"/>
        <v>0</v>
      </c>
      <c r="F182" s="22">
        <f t="shared" si="8"/>
        <v>0</v>
      </c>
      <c r="G182" s="22">
        <f t="shared" si="8"/>
        <v>0</v>
      </c>
      <c r="H182" s="75">
        <f t="shared" si="9"/>
        <v>0</v>
      </c>
      <c r="I182" s="56"/>
    </row>
    <row r="183" spans="2:9" x14ac:dyDescent="0.2">
      <c r="B183" s="9" t="str">
        <f>$B$47</f>
        <v>Business Administration</v>
      </c>
      <c r="C183" s="22">
        <f t="shared" si="8"/>
        <v>428760.84283697046</v>
      </c>
      <c r="D183" s="22">
        <f t="shared" si="8"/>
        <v>2063501.4150962774</v>
      </c>
      <c r="E183" s="22">
        <f t="shared" si="8"/>
        <v>403097.25206675229</v>
      </c>
      <c r="F183" s="22">
        <f t="shared" si="8"/>
        <v>0</v>
      </c>
      <c r="G183" s="22">
        <f t="shared" si="8"/>
        <v>0</v>
      </c>
      <c r="H183" s="75">
        <f t="shared" si="9"/>
        <v>2895359.5100000002</v>
      </c>
      <c r="I183" s="56"/>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row>
    <row r="185" spans="2:9" x14ac:dyDescent="0.2">
      <c r="B185" s="9" t="str">
        <f>$B$49</f>
        <v>Teacher Ed-Practice Teaching</v>
      </c>
      <c r="C185" s="22">
        <f t="shared" si="10"/>
        <v>0</v>
      </c>
      <c r="D185" s="22">
        <f t="shared" si="10"/>
        <v>70728.070000000007</v>
      </c>
      <c r="E185" s="22">
        <f t="shared" si="10"/>
        <v>0</v>
      </c>
      <c r="F185" s="22">
        <f t="shared" si="10"/>
        <v>0</v>
      </c>
      <c r="G185" s="22">
        <f t="shared" si="10"/>
        <v>0</v>
      </c>
      <c r="H185" s="75">
        <f t="shared" si="9"/>
        <v>70728.070000000007</v>
      </c>
      <c r="I185" s="56"/>
    </row>
    <row r="186" spans="2:9" x14ac:dyDescent="0.2">
      <c r="B186" s="9" t="str">
        <f>$B$50</f>
        <v>Technology</v>
      </c>
      <c r="C186" s="22">
        <f t="shared" si="10"/>
        <v>33819.572380952384</v>
      </c>
      <c r="D186" s="22">
        <f t="shared" si="10"/>
        <v>244028.93761904765</v>
      </c>
      <c r="E186" s="22">
        <f t="shared" si="10"/>
        <v>0</v>
      </c>
      <c r="F186" s="22">
        <f t="shared" si="10"/>
        <v>0</v>
      </c>
      <c r="G186" s="22">
        <f t="shared" si="10"/>
        <v>0</v>
      </c>
      <c r="H186" s="75">
        <f t="shared" si="9"/>
        <v>277848.51</v>
      </c>
      <c r="I186" s="56"/>
    </row>
    <row r="187" spans="2:9" x14ac:dyDescent="0.2">
      <c r="B187" s="9" t="str">
        <f>$B$51</f>
        <v>Nursing</v>
      </c>
      <c r="C187" s="22">
        <f t="shared" si="10"/>
        <v>38895.524090909086</v>
      </c>
      <c r="D187" s="22">
        <f t="shared" si="10"/>
        <v>715988.99590909097</v>
      </c>
      <c r="E187" s="22">
        <f t="shared" si="10"/>
        <v>0</v>
      </c>
      <c r="F187" s="22">
        <f t="shared" si="10"/>
        <v>0</v>
      </c>
      <c r="G187" s="22">
        <f t="shared" si="10"/>
        <v>0</v>
      </c>
      <c r="H187" s="75">
        <f t="shared" si="9"/>
        <v>754884.52</v>
      </c>
      <c r="I187" s="56"/>
    </row>
    <row r="188" spans="2:9" x14ac:dyDescent="0.2">
      <c r="B188" s="39" t="str">
        <f>$B$52</f>
        <v>Totals</v>
      </c>
      <c r="C188" s="40">
        <f>SUM(C168:C187)</f>
        <v>8146417.957581888</v>
      </c>
      <c r="D188" s="40">
        <f>SUM(D168:D187)</f>
        <v>8299157.4326746324</v>
      </c>
      <c r="E188" s="40">
        <f>SUM(E168:E187)</f>
        <v>1863229.1287434828</v>
      </c>
      <c r="F188" s="40">
        <f>SUM(F168:F187)</f>
        <v>0</v>
      </c>
      <c r="G188" s="40">
        <f>SUM(G168:G187)</f>
        <v>0</v>
      </c>
      <c r="H188" s="40">
        <f t="shared" si="9"/>
        <v>18308804.519000001</v>
      </c>
      <c r="I188" s="56"/>
    </row>
    <row r="189" spans="2:9" x14ac:dyDescent="0.2">
      <c r="B189" s="50"/>
      <c r="C189" s="46"/>
      <c r="D189" s="46"/>
      <c r="E189" s="46"/>
      <c r="F189" s="46"/>
      <c r="G189" s="46"/>
      <c r="H189" s="47"/>
      <c r="I189" s="1"/>
    </row>
    <row r="190" spans="2:9" x14ac:dyDescent="0.2">
      <c r="B190" s="342" t="s">
        <v>36</v>
      </c>
      <c r="C190" s="342"/>
      <c r="D190" s="342"/>
      <c r="E190" s="342"/>
      <c r="F190" s="342"/>
      <c r="G190" s="342"/>
      <c r="H190" s="17">
        <f>H15</f>
        <v>5520819</v>
      </c>
    </row>
    <row r="191" spans="2:9" ht="43.5" customHeight="1" thickBot="1" x14ac:dyDescent="0.25">
      <c r="B191" s="332" t="s">
        <v>236</v>
      </c>
      <c r="C191" s="332"/>
      <c r="D191" s="332"/>
      <c r="E191" s="332"/>
      <c r="F191" s="332"/>
      <c r="G191" s="332"/>
      <c r="H191" s="332"/>
    </row>
    <row r="192" spans="2:9"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943208.85351322929</v>
      </c>
      <c r="D193" s="42">
        <f t="shared" si="11"/>
        <v>554685.13944024651</v>
      </c>
      <c r="E193" s="42">
        <f t="shared" si="11"/>
        <v>275173.71853355668</v>
      </c>
      <c r="F193" s="42">
        <f t="shared" si="11"/>
        <v>0</v>
      </c>
      <c r="G193" s="42">
        <f t="shared" si="11"/>
        <v>0</v>
      </c>
      <c r="H193" s="42">
        <f>SUM(C193:G193)</f>
        <v>1773067.7114870325</v>
      </c>
      <c r="I193" s="1"/>
    </row>
    <row r="194" spans="2:9" x14ac:dyDescent="0.2">
      <c r="B194" s="9" t="str">
        <f>$B$33</f>
        <v>Science</v>
      </c>
      <c r="C194" s="43">
        <f t="shared" si="11"/>
        <v>407519.99214161001</v>
      </c>
      <c r="D194" s="43">
        <f t="shared" si="11"/>
        <v>466142.3208564833</v>
      </c>
      <c r="E194" s="43">
        <f t="shared" si="11"/>
        <v>185297.915899065</v>
      </c>
      <c r="F194" s="43">
        <f t="shared" si="11"/>
        <v>0</v>
      </c>
      <c r="G194" s="43">
        <f t="shared" si="11"/>
        <v>0</v>
      </c>
      <c r="H194" s="43">
        <f t="shared" ref="H194:H213" si="12">SUM(C194:G194)</f>
        <v>1058960.2288971583</v>
      </c>
      <c r="I194" s="1"/>
    </row>
    <row r="195" spans="2:9" x14ac:dyDescent="0.2">
      <c r="B195" s="9" t="str">
        <f>$B$34</f>
        <v>Fine Arts</v>
      </c>
      <c r="C195" s="43">
        <f t="shared" si="11"/>
        <v>210652.42359940568</v>
      </c>
      <c r="D195" s="43">
        <f t="shared" si="11"/>
        <v>124313.60588305999</v>
      </c>
      <c r="E195" s="43">
        <f t="shared" si="11"/>
        <v>6051.1527495549572</v>
      </c>
      <c r="F195" s="43">
        <f t="shared" si="11"/>
        <v>0</v>
      </c>
      <c r="G195" s="43">
        <f t="shared" si="11"/>
        <v>0</v>
      </c>
      <c r="H195" s="43">
        <f t="shared" si="12"/>
        <v>341017.18223202066</v>
      </c>
      <c r="I195" s="1"/>
    </row>
    <row r="196" spans="2:9" x14ac:dyDescent="0.2">
      <c r="B196" s="9" t="str">
        <f>$B$35</f>
        <v>Teacher Education</v>
      </c>
      <c r="C196" s="43">
        <f t="shared" si="11"/>
        <v>6713.9753027425159</v>
      </c>
      <c r="D196" s="43">
        <f t="shared" si="11"/>
        <v>133377.97468006026</v>
      </c>
      <c r="E196" s="43">
        <f t="shared" si="11"/>
        <v>302004.89908986242</v>
      </c>
      <c r="F196" s="43">
        <f t="shared" si="11"/>
        <v>0</v>
      </c>
      <c r="G196" s="43">
        <f t="shared" si="11"/>
        <v>0</v>
      </c>
      <c r="H196" s="43">
        <f t="shared" si="12"/>
        <v>442096.84907266521</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140590.61193860995</v>
      </c>
      <c r="D198" s="43">
        <f t="shared" si="11"/>
        <v>385568.05079967796</v>
      </c>
      <c r="E198" s="43">
        <f t="shared" si="11"/>
        <v>11853.167651320884</v>
      </c>
      <c r="F198" s="43">
        <f t="shared" si="11"/>
        <v>0</v>
      </c>
      <c r="G198" s="43">
        <f t="shared" si="11"/>
        <v>0</v>
      </c>
      <c r="H198" s="43">
        <f t="shared" si="12"/>
        <v>538011.83038960886</v>
      </c>
      <c r="I198" s="1"/>
    </row>
    <row r="199" spans="2:9" x14ac:dyDescent="0.2">
      <c r="B199" s="9" t="str">
        <f>$B$38</f>
        <v>Home Economics</v>
      </c>
      <c r="C199" s="43">
        <f t="shared" si="11"/>
        <v>5552.8770539768975</v>
      </c>
      <c r="D199" s="43">
        <f t="shared" si="11"/>
        <v>60110.975637941468</v>
      </c>
      <c r="E199" s="43">
        <f t="shared" si="11"/>
        <v>0</v>
      </c>
      <c r="F199" s="43">
        <f t="shared" si="11"/>
        <v>0</v>
      </c>
      <c r="G199" s="43">
        <f t="shared" si="11"/>
        <v>0</v>
      </c>
      <c r="H199" s="43">
        <f t="shared" si="12"/>
        <v>65663.852691918364</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22907.54914880035</v>
      </c>
      <c r="D201" s="43">
        <f t="shared" si="11"/>
        <v>29397.107258418178</v>
      </c>
      <c r="E201" s="43">
        <f t="shared" si="11"/>
        <v>0</v>
      </c>
      <c r="F201" s="43">
        <f t="shared" si="11"/>
        <v>0</v>
      </c>
      <c r="G201" s="43">
        <f t="shared" si="11"/>
        <v>0</v>
      </c>
      <c r="H201" s="43">
        <f t="shared" si="12"/>
        <v>52304.656407218528</v>
      </c>
      <c r="I201" s="1"/>
    </row>
    <row r="202" spans="2:9" x14ac:dyDescent="0.2">
      <c r="B202" s="9" t="str">
        <f>$B$41</f>
        <v>Library Science</v>
      </c>
      <c r="C202" s="43">
        <f t="shared" si="11"/>
        <v>286.21882978553703</v>
      </c>
      <c r="D202" s="43">
        <f t="shared" si="11"/>
        <v>421.79617021026507</v>
      </c>
      <c r="E202" s="43">
        <f t="shared" si="11"/>
        <v>0</v>
      </c>
      <c r="F202" s="43">
        <f t="shared" si="11"/>
        <v>0</v>
      </c>
      <c r="G202" s="43">
        <f t="shared" si="11"/>
        <v>0</v>
      </c>
      <c r="H202" s="43">
        <f t="shared" si="12"/>
        <v>708.0149999958021</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595.61327331889083</v>
      </c>
      <c r="D204" s="43">
        <f t="shared" si="11"/>
        <v>2383.2256137338236</v>
      </c>
      <c r="E204" s="43">
        <f t="shared" si="11"/>
        <v>0</v>
      </c>
      <c r="F204" s="43">
        <f t="shared" si="11"/>
        <v>0</v>
      </c>
      <c r="G204" s="43">
        <f t="shared" si="11"/>
        <v>0</v>
      </c>
      <c r="H204" s="43">
        <f t="shared" si="12"/>
        <v>2978.8388870527142</v>
      </c>
      <c r="I204" s="1"/>
    </row>
    <row r="205" spans="2:9" x14ac:dyDescent="0.2">
      <c r="B205" s="9" t="str">
        <f>$B$44</f>
        <v>Physical Training</v>
      </c>
      <c r="C205" s="43">
        <f t="shared" si="11"/>
        <v>2076.148731575252</v>
      </c>
      <c r="D205" s="43">
        <f t="shared" si="11"/>
        <v>0</v>
      </c>
      <c r="E205" s="43">
        <f t="shared" si="11"/>
        <v>0</v>
      </c>
      <c r="F205" s="43">
        <f t="shared" si="11"/>
        <v>0</v>
      </c>
      <c r="G205" s="43">
        <f t="shared" si="11"/>
        <v>0</v>
      </c>
      <c r="H205" s="43">
        <f t="shared" si="12"/>
        <v>2076.148731575252</v>
      </c>
      <c r="I205" s="1"/>
    </row>
    <row r="206" spans="2:9" x14ac:dyDescent="0.2">
      <c r="B206" s="9" t="str">
        <f>$B$45</f>
        <v>Health Services</v>
      </c>
      <c r="C206" s="43">
        <f t="shared" si="11"/>
        <v>27508.294737971111</v>
      </c>
      <c r="D206" s="43">
        <f t="shared" si="11"/>
        <v>3178.1491652839391</v>
      </c>
      <c r="E206" s="43">
        <f t="shared" si="11"/>
        <v>7446.7109574026563</v>
      </c>
      <c r="F206" s="43">
        <f t="shared" si="11"/>
        <v>0</v>
      </c>
      <c r="G206" s="43">
        <f t="shared" si="11"/>
        <v>0</v>
      </c>
      <c r="H206" s="43">
        <f t="shared" si="12"/>
        <v>38133.154860657705</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55914.644508670121</v>
      </c>
      <c r="D208" s="43">
        <f t="shared" si="11"/>
        <v>581497.77950555389</v>
      </c>
      <c r="E208" s="43">
        <f t="shared" si="11"/>
        <v>235651.57188894652</v>
      </c>
      <c r="F208" s="43">
        <f t="shared" si="11"/>
        <v>0</v>
      </c>
      <c r="G208" s="43">
        <f t="shared" si="11"/>
        <v>0</v>
      </c>
      <c r="H208" s="43">
        <f t="shared" si="12"/>
        <v>873063.99590317043</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21327.358551428377</v>
      </c>
      <c r="E210" s="43">
        <f t="shared" si="13"/>
        <v>0</v>
      </c>
      <c r="F210" s="43">
        <f t="shared" si="13"/>
        <v>0</v>
      </c>
      <c r="G210" s="43">
        <f t="shared" si="13"/>
        <v>0</v>
      </c>
      <c r="H210" s="43">
        <f t="shared" si="12"/>
        <v>21327.358551428377</v>
      </c>
      <c r="I210" s="1"/>
    </row>
    <row r="211" spans="2:9" x14ac:dyDescent="0.2">
      <c r="B211" s="9" t="str">
        <f>$B$50</f>
        <v>Technology</v>
      </c>
      <c r="C211" s="43">
        <f t="shared" si="13"/>
        <v>6353.5945089639663</v>
      </c>
      <c r="D211" s="43">
        <f t="shared" si="13"/>
        <v>77428.566750768412</v>
      </c>
      <c r="E211" s="43">
        <f t="shared" si="13"/>
        <v>0</v>
      </c>
      <c r="F211" s="43">
        <f t="shared" si="13"/>
        <v>0</v>
      </c>
      <c r="G211" s="43">
        <f t="shared" si="13"/>
        <v>0</v>
      </c>
      <c r="H211" s="43">
        <f t="shared" si="12"/>
        <v>83782.161259732384</v>
      </c>
      <c r="I211" s="1"/>
    </row>
    <row r="212" spans="2:9" x14ac:dyDescent="0.2">
      <c r="B212" s="9" t="str">
        <f>$B$51</f>
        <v>Nursing</v>
      </c>
      <c r="C212" s="43">
        <f t="shared" si="13"/>
        <v>6054.2428313879991</v>
      </c>
      <c r="D212" s="43">
        <f t="shared" si="13"/>
        <v>221572.77279737697</v>
      </c>
      <c r="E212" s="43">
        <f t="shared" si="13"/>
        <v>0</v>
      </c>
      <c r="F212" s="43">
        <f t="shared" si="13"/>
        <v>0</v>
      </c>
      <c r="G212" s="43">
        <f t="shared" si="13"/>
        <v>0</v>
      </c>
      <c r="H212" s="43">
        <f t="shared" si="12"/>
        <v>227627.01562876496</v>
      </c>
      <c r="I212" s="1"/>
    </row>
    <row r="213" spans="2:9" x14ac:dyDescent="0.2">
      <c r="B213" s="39" t="str">
        <f>$B$52</f>
        <v>Totals</v>
      </c>
      <c r="C213" s="42">
        <f>SUM(C193:C212)</f>
        <v>1835935.0401200475</v>
      </c>
      <c r="D213" s="42">
        <f>SUM(D193:D212)</f>
        <v>2661404.8231102428</v>
      </c>
      <c r="E213" s="42">
        <f>SUM(E193:E212)</f>
        <v>1023479.1367697092</v>
      </c>
      <c r="F213" s="42">
        <f>SUM(F193:F212)</f>
        <v>0</v>
      </c>
      <c r="G213" s="42">
        <f>SUM(G193:G212)</f>
        <v>0</v>
      </c>
      <c r="H213" s="42">
        <f t="shared" si="12"/>
        <v>5520818.9999999991</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6488581</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2125247.7966006086</v>
      </c>
      <c r="D218" s="42">
        <f t="shared" si="14"/>
        <v>822501.83712271438</v>
      </c>
      <c r="E218" s="42">
        <f t="shared" si="14"/>
        <v>58600.259612477857</v>
      </c>
      <c r="F218" s="42">
        <f t="shared" si="14"/>
        <v>0</v>
      </c>
      <c r="G218" s="42">
        <f t="shared" si="14"/>
        <v>0</v>
      </c>
      <c r="H218" s="42">
        <f>SUM(C218:G218)</f>
        <v>3006349.8933358011</v>
      </c>
      <c r="I218" s="1"/>
    </row>
    <row r="219" spans="2:9" x14ac:dyDescent="0.2">
      <c r="B219" s="9" t="str">
        <f>$B$33</f>
        <v>Science</v>
      </c>
      <c r="C219" s="43">
        <f t="shared" si="14"/>
        <v>586835.32778704283</v>
      </c>
      <c r="D219" s="43">
        <f t="shared" si="14"/>
        <v>419601.05113014975</v>
      </c>
      <c r="E219" s="43">
        <f t="shared" si="14"/>
        <v>62589.47916356202</v>
      </c>
      <c r="F219" s="43">
        <f t="shared" si="14"/>
        <v>0</v>
      </c>
      <c r="G219" s="43">
        <f t="shared" si="14"/>
        <v>0</v>
      </c>
      <c r="H219" s="43">
        <f t="shared" ref="H219:H238" si="15">SUM(C219:G219)</f>
        <v>1069025.8580807545</v>
      </c>
      <c r="I219" s="1"/>
    </row>
    <row r="220" spans="2:9" x14ac:dyDescent="0.2">
      <c r="B220" s="9" t="str">
        <f>$B$34</f>
        <v>Fine Arts</v>
      </c>
      <c r="C220" s="43">
        <f t="shared" si="14"/>
        <v>260378.54237895095</v>
      </c>
      <c r="D220" s="43">
        <f t="shared" si="14"/>
        <v>55171.502979282799</v>
      </c>
      <c r="E220" s="43">
        <f t="shared" si="14"/>
        <v>825.35576918982883</v>
      </c>
      <c r="F220" s="43">
        <f t="shared" si="14"/>
        <v>0</v>
      </c>
      <c r="G220" s="43">
        <f t="shared" si="14"/>
        <v>0</v>
      </c>
      <c r="H220" s="43">
        <f t="shared" si="15"/>
        <v>316375.40112742357</v>
      </c>
      <c r="I220" s="1"/>
    </row>
    <row r="221" spans="2:9" x14ac:dyDescent="0.2">
      <c r="B221" s="9" t="str">
        <f>$B$35</f>
        <v>Teacher Education</v>
      </c>
      <c r="C221" s="43">
        <f t="shared" si="14"/>
        <v>22698.633101613312</v>
      </c>
      <c r="D221" s="43">
        <f t="shared" si="14"/>
        <v>159837.52111880129</v>
      </c>
      <c r="E221" s="43">
        <f t="shared" si="14"/>
        <v>257648.55928209159</v>
      </c>
      <c r="F221" s="43">
        <f t="shared" si="14"/>
        <v>0</v>
      </c>
      <c r="G221" s="43">
        <f t="shared" si="14"/>
        <v>0</v>
      </c>
      <c r="H221" s="43">
        <f t="shared" si="15"/>
        <v>440184.7135025062</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89533.497234141396</v>
      </c>
      <c r="D223" s="43">
        <f t="shared" si="14"/>
        <v>291400.33591555257</v>
      </c>
      <c r="E223" s="43">
        <f t="shared" si="14"/>
        <v>1925.8301281096008</v>
      </c>
      <c r="F223" s="43">
        <f t="shared" si="14"/>
        <v>0</v>
      </c>
      <c r="G223" s="43">
        <f t="shared" si="14"/>
        <v>0</v>
      </c>
      <c r="H223" s="43">
        <f t="shared" si="15"/>
        <v>382859.66327780357</v>
      </c>
      <c r="I223" s="1"/>
    </row>
    <row r="224" spans="2:9" x14ac:dyDescent="0.2">
      <c r="B224" s="9" t="str">
        <f>$B$38</f>
        <v>Home Economics</v>
      </c>
      <c r="C224" s="43">
        <f t="shared" si="14"/>
        <v>7868.8594752259487</v>
      </c>
      <c r="D224" s="43">
        <f t="shared" si="14"/>
        <v>63549.193741371688</v>
      </c>
      <c r="E224" s="43">
        <f t="shared" si="14"/>
        <v>0</v>
      </c>
      <c r="F224" s="43">
        <f t="shared" si="14"/>
        <v>0</v>
      </c>
      <c r="G224" s="43">
        <f t="shared" si="14"/>
        <v>0</v>
      </c>
      <c r="H224" s="43">
        <f t="shared" si="15"/>
        <v>71418.053216597633</v>
      </c>
      <c r="I224" s="1"/>
    </row>
    <row r="225" spans="2:9" x14ac:dyDescent="0.2">
      <c r="B225" s="9" t="str">
        <f>$B$39</f>
        <v>Law</v>
      </c>
      <c r="C225" s="43">
        <f t="shared" si="14"/>
        <v>0</v>
      </c>
      <c r="D225" s="43">
        <f t="shared" si="14"/>
        <v>0</v>
      </c>
      <c r="E225" s="43">
        <f t="shared" si="14"/>
        <v>0</v>
      </c>
      <c r="F225" s="43">
        <f t="shared" si="14"/>
        <v>0</v>
      </c>
      <c r="G225" s="43">
        <f t="shared" si="14"/>
        <v>0</v>
      </c>
      <c r="H225" s="43">
        <f t="shared" si="15"/>
        <v>0</v>
      </c>
      <c r="I225" s="1"/>
    </row>
    <row r="226" spans="2:9" x14ac:dyDescent="0.2">
      <c r="B226" s="9" t="str">
        <f>$B$40</f>
        <v>Social Service</v>
      </c>
      <c r="C226" s="43">
        <f t="shared" si="14"/>
        <v>11197.992330129235</v>
      </c>
      <c r="D226" s="43">
        <f t="shared" si="14"/>
        <v>28440.055481828094</v>
      </c>
      <c r="E226" s="43">
        <f t="shared" si="14"/>
        <v>0</v>
      </c>
      <c r="F226" s="43">
        <f t="shared" si="14"/>
        <v>0</v>
      </c>
      <c r="G226" s="43">
        <f t="shared" si="14"/>
        <v>0</v>
      </c>
      <c r="H226" s="43">
        <f t="shared" si="15"/>
        <v>39638.047811957331</v>
      </c>
      <c r="I226" s="1"/>
    </row>
    <row r="227" spans="2:9" x14ac:dyDescent="0.2">
      <c r="B227" s="9" t="str">
        <f>$B$41</f>
        <v>Library Science</v>
      </c>
      <c r="C227" s="43">
        <f t="shared" si="14"/>
        <v>100.88281378494807</v>
      </c>
      <c r="D227" s="43">
        <f t="shared" si="14"/>
        <v>165.34915977807032</v>
      </c>
      <c r="E227" s="43">
        <f t="shared" si="14"/>
        <v>0</v>
      </c>
      <c r="F227" s="43">
        <f t="shared" si="14"/>
        <v>0</v>
      </c>
      <c r="G227" s="43">
        <f t="shared" si="14"/>
        <v>0</v>
      </c>
      <c r="H227" s="43">
        <f t="shared" si="15"/>
        <v>266.23197356301841</v>
      </c>
      <c r="I227" s="1"/>
    </row>
    <row r="228" spans="2:9"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9" x14ac:dyDescent="0.2">
      <c r="B229" s="9" t="str">
        <f>$B$43</f>
        <v>Vocational Training</v>
      </c>
      <c r="C229" s="43">
        <f t="shared" si="14"/>
        <v>302.64844135484418</v>
      </c>
      <c r="D229" s="43">
        <f t="shared" si="14"/>
        <v>1322.7932782245625</v>
      </c>
      <c r="E229" s="43">
        <f t="shared" si="14"/>
        <v>0</v>
      </c>
      <c r="F229" s="43">
        <f t="shared" si="14"/>
        <v>0</v>
      </c>
      <c r="G229" s="43">
        <f t="shared" si="14"/>
        <v>0</v>
      </c>
      <c r="H229" s="43">
        <f t="shared" si="15"/>
        <v>1625.4417195794067</v>
      </c>
      <c r="I229" s="1"/>
    </row>
    <row r="230" spans="2:9" x14ac:dyDescent="0.2">
      <c r="B230" s="9" t="str">
        <f>$B$44</f>
        <v>Physical Training</v>
      </c>
      <c r="C230" s="43">
        <f t="shared" si="14"/>
        <v>3783.1055169355523</v>
      </c>
      <c r="D230" s="43">
        <f t="shared" si="14"/>
        <v>0</v>
      </c>
      <c r="E230" s="43">
        <f t="shared" si="14"/>
        <v>0</v>
      </c>
      <c r="F230" s="43">
        <f t="shared" si="14"/>
        <v>0</v>
      </c>
      <c r="G230" s="43">
        <f t="shared" si="14"/>
        <v>0</v>
      </c>
      <c r="H230" s="43">
        <f t="shared" si="15"/>
        <v>3783.1055169355523</v>
      </c>
      <c r="I230" s="1"/>
    </row>
    <row r="231" spans="2:9" x14ac:dyDescent="0.2">
      <c r="B231" s="9" t="str">
        <f>$B$45</f>
        <v>Health Services</v>
      </c>
      <c r="C231" s="43">
        <f t="shared" si="14"/>
        <v>35157.660604054399</v>
      </c>
      <c r="D231" s="43">
        <f t="shared" si="14"/>
        <v>3637.6815151175465</v>
      </c>
      <c r="E231" s="43">
        <f t="shared" si="14"/>
        <v>2751.1858972994296</v>
      </c>
      <c r="F231" s="43">
        <f t="shared" si="14"/>
        <v>0</v>
      </c>
      <c r="G231" s="43">
        <f t="shared" si="14"/>
        <v>0</v>
      </c>
      <c r="H231" s="43">
        <f t="shared" si="15"/>
        <v>41546.528016471377</v>
      </c>
      <c r="I231" s="1"/>
    </row>
    <row r="232" spans="2:9"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9" x14ac:dyDescent="0.2">
      <c r="B233" s="9" t="str">
        <f>$B$47</f>
        <v>Business Administration</v>
      </c>
      <c r="C233" s="43">
        <f t="shared" si="14"/>
        <v>131652.07198935721</v>
      </c>
      <c r="D233" s="43">
        <f t="shared" si="14"/>
        <v>648334.05548981368</v>
      </c>
      <c r="E233" s="43">
        <f t="shared" si="14"/>
        <v>91064.253200611129</v>
      </c>
      <c r="F233" s="43">
        <f t="shared" si="14"/>
        <v>0</v>
      </c>
      <c r="G233" s="43">
        <f t="shared" si="14"/>
        <v>0</v>
      </c>
      <c r="H233" s="43">
        <f t="shared" si="15"/>
        <v>871050.38067978201</v>
      </c>
      <c r="I233" s="1"/>
    </row>
    <row r="234" spans="2:9"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9" x14ac:dyDescent="0.2">
      <c r="B235" s="9" t="str">
        <f>$B$49</f>
        <v>Teacher Ed-Practice Teaching</v>
      </c>
      <c r="C235" s="43">
        <f t="shared" si="16"/>
        <v>0</v>
      </c>
      <c r="D235" s="43">
        <f t="shared" si="16"/>
        <v>15708.17017891668</v>
      </c>
      <c r="E235" s="43">
        <f t="shared" si="16"/>
        <v>0</v>
      </c>
      <c r="F235" s="43">
        <f t="shared" si="16"/>
        <v>0</v>
      </c>
      <c r="G235" s="43">
        <f t="shared" si="16"/>
        <v>0</v>
      </c>
      <c r="H235" s="43">
        <f t="shared" si="15"/>
        <v>15708.17017891668</v>
      </c>
      <c r="I235" s="1"/>
    </row>
    <row r="236" spans="2:9" x14ac:dyDescent="0.2">
      <c r="B236" s="9" t="str">
        <f>$B$50</f>
        <v>Technology</v>
      </c>
      <c r="C236" s="43">
        <f t="shared" si="16"/>
        <v>6506.9414891291499</v>
      </c>
      <c r="D236" s="43">
        <f t="shared" si="16"/>
        <v>48447.303814974606</v>
      </c>
      <c r="E236" s="43">
        <f t="shared" si="16"/>
        <v>0</v>
      </c>
      <c r="F236" s="43">
        <f t="shared" si="16"/>
        <v>0</v>
      </c>
      <c r="G236" s="43">
        <f t="shared" si="16"/>
        <v>0</v>
      </c>
      <c r="H236" s="43">
        <f t="shared" si="15"/>
        <v>54954.245304103759</v>
      </c>
      <c r="I236" s="1"/>
    </row>
    <row r="237" spans="2:9" x14ac:dyDescent="0.2">
      <c r="B237" s="9" t="str">
        <f>$B$51</f>
        <v>Nursing</v>
      </c>
      <c r="C237" s="43">
        <f t="shared" si="16"/>
        <v>8776.8047992904812</v>
      </c>
      <c r="D237" s="43">
        <f t="shared" si="16"/>
        <v>165018.46145851415</v>
      </c>
      <c r="E237" s="43">
        <f t="shared" si="16"/>
        <v>0</v>
      </c>
      <c r="F237" s="43">
        <f t="shared" si="16"/>
        <v>0</v>
      </c>
      <c r="G237" s="43">
        <f t="shared" si="16"/>
        <v>0</v>
      </c>
      <c r="H237" s="43">
        <f t="shared" si="15"/>
        <v>173795.26625780464</v>
      </c>
      <c r="I237" s="1"/>
    </row>
    <row r="238" spans="2:9" x14ac:dyDescent="0.2">
      <c r="B238" s="39" t="str">
        <f>$B$52</f>
        <v>Totals</v>
      </c>
      <c r="C238" s="42">
        <f>SUM(C218:C237)</f>
        <v>3290040.7645616191</v>
      </c>
      <c r="D238" s="42">
        <f>SUM(D218:D237)</f>
        <v>2723135.3123850399</v>
      </c>
      <c r="E238" s="42">
        <f>SUM(E218:E237)</f>
        <v>475404.92305334145</v>
      </c>
      <c r="F238" s="42">
        <f>SUM(F218:F237)</f>
        <v>0</v>
      </c>
      <c r="G238" s="42">
        <f>SUM(G218:G237)</f>
        <v>0</v>
      </c>
      <c r="H238" s="42">
        <f t="shared" si="15"/>
        <v>6488581</v>
      </c>
      <c r="I238" s="1"/>
    </row>
    <row r="239" spans="2:9" x14ac:dyDescent="0.2">
      <c r="B239" s="44"/>
      <c r="C239" s="45"/>
      <c r="D239" s="45"/>
      <c r="E239" s="45"/>
      <c r="F239" s="45"/>
      <c r="G239" s="45"/>
      <c r="H239" s="45"/>
      <c r="I239" s="1"/>
    </row>
    <row r="240" spans="2:9" x14ac:dyDescent="0.2">
      <c r="B240" s="28" t="s">
        <v>13</v>
      </c>
      <c r="C240" s="11"/>
      <c r="D240" s="11"/>
      <c r="E240" s="11"/>
      <c r="F240" s="11"/>
      <c r="G240" s="11"/>
      <c r="H240" s="17">
        <f>H16</f>
        <v>3217473</v>
      </c>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1053840.1853767333</v>
      </c>
      <c r="D243" s="42">
        <f t="shared" si="17"/>
        <v>407851.49378465512</v>
      </c>
      <c r="E243" s="42">
        <f t="shared" si="17"/>
        <v>29057.933174624464</v>
      </c>
      <c r="F243" s="42">
        <f t="shared" si="17"/>
        <v>0</v>
      </c>
      <c r="G243" s="42">
        <f t="shared" si="17"/>
        <v>0</v>
      </c>
      <c r="H243" s="42">
        <f>SUM(C243:G243)</f>
        <v>1490749.612336013</v>
      </c>
      <c r="I243" s="1"/>
    </row>
    <row r="244" spans="2:9" x14ac:dyDescent="0.2">
      <c r="B244" s="9" t="str">
        <f>$B$33</f>
        <v>Science</v>
      </c>
      <c r="C244" s="43">
        <f t="shared" si="17"/>
        <v>290992.25587242574</v>
      </c>
      <c r="D244" s="43">
        <f t="shared" si="17"/>
        <v>208066.30182822351</v>
      </c>
      <c r="E244" s="43">
        <f t="shared" si="17"/>
        <v>31036.055386042557</v>
      </c>
      <c r="F244" s="43">
        <f t="shared" si="17"/>
        <v>0</v>
      </c>
      <c r="G244" s="43">
        <f t="shared" si="17"/>
        <v>0</v>
      </c>
      <c r="H244" s="43">
        <f t="shared" ref="H244:H263" si="18">SUM(C244:G244)</f>
        <v>530094.61308669182</v>
      </c>
      <c r="I244" s="1"/>
    </row>
    <row r="245" spans="2:9" x14ac:dyDescent="0.2">
      <c r="B245" s="9" t="str">
        <f>$B$34</f>
        <v>Fine Arts</v>
      </c>
      <c r="C245" s="43">
        <f t="shared" si="17"/>
        <v>129113.11885967523</v>
      </c>
      <c r="D245" s="43">
        <f t="shared" si="17"/>
        <v>27357.726012091389</v>
      </c>
      <c r="E245" s="43">
        <f t="shared" si="17"/>
        <v>409.26666443133041</v>
      </c>
      <c r="F245" s="43">
        <f t="shared" si="17"/>
        <v>0</v>
      </c>
      <c r="G245" s="43">
        <f t="shared" si="17"/>
        <v>0</v>
      </c>
      <c r="H245" s="43">
        <f t="shared" si="18"/>
        <v>156880.11153619798</v>
      </c>
      <c r="I245" s="1"/>
    </row>
    <row r="246" spans="2:9" x14ac:dyDescent="0.2">
      <c r="B246" s="9" t="str">
        <f>$B$35</f>
        <v>Teacher Education</v>
      </c>
      <c r="C246" s="43">
        <f t="shared" si="17"/>
        <v>11255.502418995322</v>
      </c>
      <c r="D246" s="43">
        <f t="shared" si="17"/>
        <v>79258.147287777247</v>
      </c>
      <c r="E246" s="43">
        <f t="shared" si="17"/>
        <v>127759.41041331366</v>
      </c>
      <c r="F246" s="43">
        <f t="shared" si="17"/>
        <v>0</v>
      </c>
      <c r="G246" s="43">
        <f t="shared" si="17"/>
        <v>0</v>
      </c>
      <c r="H246" s="43">
        <f t="shared" si="18"/>
        <v>218273.06012008624</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44396.703986037108</v>
      </c>
      <c r="D248" s="43">
        <f t="shared" si="17"/>
        <v>144495.80162430287</v>
      </c>
      <c r="E248" s="43">
        <f t="shared" si="17"/>
        <v>954.95555033977098</v>
      </c>
      <c r="F248" s="43">
        <f t="shared" si="17"/>
        <v>0</v>
      </c>
      <c r="G248" s="43">
        <f t="shared" si="17"/>
        <v>0</v>
      </c>
      <c r="H248" s="43">
        <f t="shared" si="18"/>
        <v>189847.46116067976</v>
      </c>
      <c r="I248" s="1"/>
    </row>
    <row r="249" spans="2:9" x14ac:dyDescent="0.2">
      <c r="B249" s="9" t="str">
        <f>$B$38</f>
        <v>Home Economics</v>
      </c>
      <c r="C249" s="43">
        <f t="shared" si="17"/>
        <v>3901.9075052517119</v>
      </c>
      <c r="D249" s="43">
        <f t="shared" si="17"/>
        <v>31511.946145795577</v>
      </c>
      <c r="E249" s="43">
        <f t="shared" si="17"/>
        <v>0</v>
      </c>
      <c r="F249" s="43">
        <f t="shared" si="17"/>
        <v>0</v>
      </c>
      <c r="G249" s="43">
        <f t="shared" si="17"/>
        <v>0</v>
      </c>
      <c r="H249" s="43">
        <f t="shared" si="18"/>
        <v>35413.853651047291</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5552.7145267043588</v>
      </c>
      <c r="D251" s="43">
        <f t="shared" si="17"/>
        <v>14102.484138101056</v>
      </c>
      <c r="E251" s="43">
        <f t="shared" si="17"/>
        <v>0</v>
      </c>
      <c r="F251" s="43">
        <f t="shared" si="17"/>
        <v>0</v>
      </c>
      <c r="G251" s="43">
        <f t="shared" si="17"/>
        <v>0</v>
      </c>
      <c r="H251" s="43">
        <f t="shared" si="18"/>
        <v>19655.198664805415</v>
      </c>
      <c r="I251" s="1"/>
    </row>
    <row r="252" spans="2:9" x14ac:dyDescent="0.2">
      <c r="B252" s="9" t="str">
        <f>$B$41</f>
        <v>Library Science</v>
      </c>
      <c r="C252" s="43">
        <f t="shared" si="17"/>
        <v>50.02445519553477</v>
      </c>
      <c r="D252" s="43">
        <f t="shared" si="17"/>
        <v>81.991186849424736</v>
      </c>
      <c r="E252" s="43">
        <f t="shared" si="17"/>
        <v>0</v>
      </c>
      <c r="F252" s="43">
        <f t="shared" si="17"/>
        <v>0</v>
      </c>
      <c r="G252" s="43">
        <f t="shared" si="17"/>
        <v>0</v>
      </c>
      <c r="H252" s="43">
        <f t="shared" si="18"/>
        <v>132.01564204495952</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150.0733655866043</v>
      </c>
      <c r="D254" s="43">
        <f t="shared" si="17"/>
        <v>655.92949479539789</v>
      </c>
      <c r="E254" s="43">
        <f t="shared" si="17"/>
        <v>0</v>
      </c>
      <c r="F254" s="43">
        <f t="shared" si="17"/>
        <v>0</v>
      </c>
      <c r="G254" s="43">
        <f t="shared" si="17"/>
        <v>0</v>
      </c>
      <c r="H254" s="43">
        <f t="shared" si="18"/>
        <v>806.00286038200215</v>
      </c>
      <c r="I254" s="1"/>
    </row>
    <row r="255" spans="2:9" x14ac:dyDescent="0.2">
      <c r="B255" s="9" t="str">
        <f>$B$44</f>
        <v>Physical Training</v>
      </c>
      <c r="C255" s="43">
        <f t="shared" si="17"/>
        <v>1875.9170698325538</v>
      </c>
      <c r="D255" s="43">
        <f t="shared" si="17"/>
        <v>0</v>
      </c>
      <c r="E255" s="43">
        <f t="shared" si="17"/>
        <v>0</v>
      </c>
      <c r="F255" s="43">
        <f t="shared" si="17"/>
        <v>0</v>
      </c>
      <c r="G255" s="43">
        <f t="shared" si="17"/>
        <v>0</v>
      </c>
      <c r="H255" s="43">
        <f t="shared" si="18"/>
        <v>1875.9170698325538</v>
      </c>
      <c r="I255" s="1"/>
    </row>
    <row r="256" spans="2:9" x14ac:dyDescent="0.2">
      <c r="B256" s="9" t="str">
        <f>$B$45</f>
        <v>Health Services</v>
      </c>
      <c r="C256" s="43">
        <f t="shared" si="17"/>
        <v>17433.522635643865</v>
      </c>
      <c r="D256" s="43">
        <f t="shared" si="17"/>
        <v>1803.8061106873442</v>
      </c>
      <c r="E256" s="43">
        <f t="shared" si="17"/>
        <v>1364.2222147711013</v>
      </c>
      <c r="F256" s="43">
        <f t="shared" si="17"/>
        <v>0</v>
      </c>
      <c r="G256" s="43">
        <f t="shared" si="17"/>
        <v>0</v>
      </c>
      <c r="H256" s="43">
        <f t="shared" si="18"/>
        <v>20601.550961102308</v>
      </c>
      <c r="I256" s="1"/>
    </row>
    <row r="257" spans="2:9"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9" x14ac:dyDescent="0.2">
      <c r="B258" s="9" t="str">
        <f>$B$47</f>
        <v>Business Administration</v>
      </c>
      <c r="C258" s="43">
        <f t="shared" si="17"/>
        <v>65281.914030172869</v>
      </c>
      <c r="D258" s="43">
        <f t="shared" si="17"/>
        <v>321487.4436365944</v>
      </c>
      <c r="E258" s="43">
        <f t="shared" si="17"/>
        <v>45155.755308923464</v>
      </c>
      <c r="F258" s="43">
        <f t="shared" si="17"/>
        <v>0</v>
      </c>
      <c r="G258" s="43">
        <f t="shared" si="17"/>
        <v>0</v>
      </c>
      <c r="H258" s="43">
        <f t="shared" si="18"/>
        <v>431925.11297569075</v>
      </c>
      <c r="I258" s="1"/>
    </row>
    <row r="259" spans="2:9"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9" x14ac:dyDescent="0.2">
      <c r="B260" s="9" t="str">
        <f>$B$49</f>
        <v>Teacher Ed-Practice Teaching</v>
      </c>
      <c r="C260" s="43">
        <f t="shared" si="19"/>
        <v>0</v>
      </c>
      <c r="D260" s="43">
        <f t="shared" si="19"/>
        <v>7789.162750695351</v>
      </c>
      <c r="E260" s="43">
        <f t="shared" si="19"/>
        <v>0</v>
      </c>
      <c r="F260" s="43">
        <f t="shared" si="19"/>
        <v>0</v>
      </c>
      <c r="G260" s="43">
        <f t="shared" si="19"/>
        <v>0</v>
      </c>
      <c r="H260" s="43">
        <f t="shared" si="18"/>
        <v>7789.162750695351</v>
      </c>
      <c r="I260" s="1"/>
    </row>
    <row r="261" spans="2:9" x14ac:dyDescent="0.2">
      <c r="B261" s="9" t="str">
        <f>$B$50</f>
        <v>Technology</v>
      </c>
      <c r="C261" s="43">
        <f t="shared" si="19"/>
        <v>3226.5773601119927</v>
      </c>
      <c r="D261" s="43">
        <f t="shared" si="19"/>
        <v>24023.417746881449</v>
      </c>
      <c r="E261" s="43">
        <f t="shared" si="19"/>
        <v>0</v>
      </c>
      <c r="F261" s="43">
        <f t="shared" si="19"/>
        <v>0</v>
      </c>
      <c r="G261" s="43">
        <f t="shared" si="19"/>
        <v>0</v>
      </c>
      <c r="H261" s="43">
        <f t="shared" si="18"/>
        <v>27249.99510699344</v>
      </c>
      <c r="I261" s="1"/>
    </row>
    <row r="262" spans="2:9" x14ac:dyDescent="0.2">
      <c r="B262" s="9" t="str">
        <f>$B$51</f>
        <v>Nursing</v>
      </c>
      <c r="C262" s="43">
        <f t="shared" si="19"/>
        <v>4352.1276020115247</v>
      </c>
      <c r="D262" s="43">
        <f t="shared" si="19"/>
        <v>81827.204475725885</v>
      </c>
      <c r="E262" s="43">
        <f t="shared" si="19"/>
        <v>0</v>
      </c>
      <c r="F262" s="43">
        <f t="shared" si="19"/>
        <v>0</v>
      </c>
      <c r="G262" s="43">
        <f t="shared" si="19"/>
        <v>0</v>
      </c>
      <c r="H262" s="43">
        <f t="shared" si="18"/>
        <v>86179.332077737403</v>
      </c>
      <c r="I262" s="1"/>
    </row>
    <row r="263" spans="2:9" x14ac:dyDescent="0.2">
      <c r="B263" s="39" t="str">
        <f>$B$52</f>
        <v>Totals</v>
      </c>
      <c r="C263" s="42">
        <f>SUM(C243:C262)</f>
        <v>1631422.5450643776</v>
      </c>
      <c r="D263" s="42">
        <f>SUM(D243:D262)</f>
        <v>1350312.8562231762</v>
      </c>
      <c r="E263" s="42">
        <f>SUM(E243:E262)</f>
        <v>235737.59871244634</v>
      </c>
      <c r="F263" s="42">
        <f>SUM(F243:F262)</f>
        <v>0</v>
      </c>
      <c r="G263" s="42">
        <f>SUM(G243:G262)</f>
        <v>0</v>
      </c>
      <c r="H263" s="42">
        <f t="shared" si="18"/>
        <v>3217473</v>
      </c>
      <c r="I263" s="54"/>
    </row>
    <row r="264" spans="2:9" x14ac:dyDescent="0.2">
      <c r="B264" s="340"/>
      <c r="C264" s="340"/>
      <c r="D264" s="340"/>
      <c r="E264" s="340"/>
      <c r="F264" s="340"/>
      <c r="G264" s="340"/>
      <c r="H264" s="341"/>
      <c r="I264" s="53"/>
    </row>
    <row r="265" spans="2:9" x14ac:dyDescent="0.2">
      <c r="B265" s="178" t="s">
        <v>239</v>
      </c>
      <c r="C265" s="11"/>
      <c r="D265" s="11"/>
      <c r="E265" s="11"/>
      <c r="F265" s="11"/>
      <c r="G265" s="11"/>
      <c r="H265" s="17"/>
    </row>
    <row r="266" spans="2:9" ht="45" customHeight="1" thickBot="1" x14ac:dyDescent="0.25">
      <c r="B266" s="332" t="s">
        <v>240</v>
      </c>
      <c r="C266" s="332"/>
      <c r="D266" s="332"/>
      <c r="E266" s="332"/>
      <c r="F266" s="332"/>
      <c r="G266" s="332"/>
      <c r="H266" s="332"/>
    </row>
    <row r="267" spans="2:9" ht="15" thickBot="1" x14ac:dyDescent="0.25">
      <c r="B267" s="68" t="s">
        <v>33</v>
      </c>
      <c r="C267" s="69" t="s">
        <v>27</v>
      </c>
      <c r="D267" s="69" t="s">
        <v>28</v>
      </c>
      <c r="E267" s="69" t="s">
        <v>29</v>
      </c>
      <c r="F267" s="69" t="s">
        <v>30</v>
      </c>
      <c r="G267" s="69" t="s">
        <v>31</v>
      </c>
      <c r="H267" s="70" t="s">
        <v>1</v>
      </c>
      <c r="I267" s="1"/>
    </row>
    <row r="268" spans="2:9" x14ac:dyDescent="0.2">
      <c r="B268" s="9" t="str">
        <f>$B$32</f>
        <v>Liberal Arts</v>
      </c>
      <c r="C268" s="42">
        <f t="shared" ref="C268:G283" si="20">C243+C218+C193+C168+C116</f>
        <v>10676921.399240013</v>
      </c>
      <c r="D268" s="42">
        <f t="shared" si="20"/>
        <v>4765546.7955946419</v>
      </c>
      <c r="E268" s="42">
        <f t="shared" si="20"/>
        <v>1298104.4923241904</v>
      </c>
      <c r="F268" s="42">
        <f t="shared" si="20"/>
        <v>0</v>
      </c>
      <c r="G268" s="42">
        <f t="shared" si="20"/>
        <v>0</v>
      </c>
      <c r="H268" s="42">
        <f>SUM(C268:G268)</f>
        <v>16740572.687158845</v>
      </c>
      <c r="I268" s="1"/>
    </row>
    <row r="269" spans="2:9" x14ac:dyDescent="0.2">
      <c r="B269" s="9" t="str">
        <f>$B$33</f>
        <v>Science</v>
      </c>
      <c r="C269" s="43">
        <f t="shared" si="20"/>
        <v>4246892.9696279755</v>
      </c>
      <c r="D269" s="43">
        <f t="shared" si="20"/>
        <v>3627566.5466869697</v>
      </c>
      <c r="E269" s="43">
        <f t="shared" si="20"/>
        <v>1037044.7537496593</v>
      </c>
      <c r="F269" s="43">
        <f t="shared" si="20"/>
        <v>0</v>
      </c>
      <c r="G269" s="43">
        <f t="shared" si="20"/>
        <v>0</v>
      </c>
      <c r="H269" s="43">
        <f t="shared" ref="H269:H288" si="21">SUM(C269:G269)</f>
        <v>8911504.2700646035</v>
      </c>
      <c r="I269" s="1"/>
    </row>
    <row r="270" spans="2:9" x14ac:dyDescent="0.2">
      <c r="B270" s="9" t="str">
        <f>$B$34</f>
        <v>Fine Arts</v>
      </c>
      <c r="C270" s="43">
        <f t="shared" si="20"/>
        <v>2060481.1654738514</v>
      </c>
      <c r="D270" s="43">
        <f t="shared" si="20"/>
        <v>739324.84291520424</v>
      </c>
      <c r="E270" s="43">
        <f t="shared" si="20"/>
        <v>28258.006506586567</v>
      </c>
      <c r="F270" s="43">
        <f t="shared" si="20"/>
        <v>0</v>
      </c>
      <c r="G270" s="43">
        <f t="shared" si="20"/>
        <v>0</v>
      </c>
      <c r="H270" s="43">
        <f t="shared" si="21"/>
        <v>2828064.0148956422</v>
      </c>
      <c r="I270" s="1"/>
    </row>
    <row r="271" spans="2:9" x14ac:dyDescent="0.2">
      <c r="B271" s="9" t="str">
        <f>$B$35</f>
        <v>Teacher Education</v>
      </c>
      <c r="C271" s="43">
        <f t="shared" si="20"/>
        <v>125455.16097609951</v>
      </c>
      <c r="D271" s="43">
        <f t="shared" si="20"/>
        <v>1188026.4062932392</v>
      </c>
      <c r="E271" s="43">
        <f t="shared" si="20"/>
        <v>2397765.3054259187</v>
      </c>
      <c r="F271" s="43">
        <f t="shared" si="20"/>
        <v>0</v>
      </c>
      <c r="G271" s="43">
        <f t="shared" si="20"/>
        <v>0</v>
      </c>
      <c r="H271" s="43">
        <f t="shared" si="21"/>
        <v>3711246.8726952574</v>
      </c>
      <c r="I271" s="1"/>
    </row>
    <row r="272" spans="2:9"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9" x14ac:dyDescent="0.2">
      <c r="B273" s="9" t="str">
        <f>$B$37</f>
        <v>Engineering</v>
      </c>
      <c r="C273" s="43">
        <f t="shared" si="20"/>
        <v>1086756.3137331128</v>
      </c>
      <c r="D273" s="43">
        <f t="shared" si="20"/>
        <v>3141635.9118868308</v>
      </c>
      <c r="E273" s="43">
        <f t="shared" si="20"/>
        <v>59420.649208148636</v>
      </c>
      <c r="F273" s="43">
        <f t="shared" si="20"/>
        <v>0</v>
      </c>
      <c r="G273" s="43">
        <f t="shared" si="20"/>
        <v>0</v>
      </c>
      <c r="H273" s="43">
        <f t="shared" si="21"/>
        <v>4287812.8748280928</v>
      </c>
      <c r="I273" s="1"/>
    </row>
    <row r="274" spans="2:9" x14ac:dyDescent="0.2">
      <c r="B274" s="9" t="str">
        <f>$B$38</f>
        <v>Home Economics</v>
      </c>
      <c r="C274" s="43">
        <f t="shared" si="20"/>
        <v>56747.106654775409</v>
      </c>
      <c r="D274" s="43">
        <f t="shared" si="20"/>
        <v>503510.11290478788</v>
      </c>
      <c r="E274" s="43">
        <f t="shared" si="20"/>
        <v>0</v>
      </c>
      <c r="F274" s="43">
        <f t="shared" si="20"/>
        <v>0</v>
      </c>
      <c r="G274" s="43">
        <f t="shared" si="20"/>
        <v>0</v>
      </c>
      <c r="H274" s="43">
        <f t="shared" si="21"/>
        <v>560257.21955956332</v>
      </c>
      <c r="I274" s="1"/>
    </row>
    <row r="275" spans="2:9" x14ac:dyDescent="0.2">
      <c r="B275" s="9" t="str">
        <f>$B$39</f>
        <v>Law</v>
      </c>
      <c r="C275" s="43">
        <f t="shared" si="20"/>
        <v>0</v>
      </c>
      <c r="D275" s="43">
        <f t="shared" si="20"/>
        <v>0</v>
      </c>
      <c r="E275" s="43">
        <f t="shared" si="20"/>
        <v>0</v>
      </c>
      <c r="F275" s="43">
        <f t="shared" si="20"/>
        <v>0</v>
      </c>
      <c r="G275" s="43">
        <f t="shared" si="20"/>
        <v>0</v>
      </c>
      <c r="H275" s="43">
        <f t="shared" si="21"/>
        <v>0</v>
      </c>
      <c r="I275" s="1"/>
    </row>
    <row r="276" spans="2:9" x14ac:dyDescent="0.2">
      <c r="B276" s="9" t="str">
        <f>$B$40</f>
        <v>Social Service</v>
      </c>
      <c r="C276" s="43">
        <f t="shared" si="20"/>
        <v>153997.2466316502</v>
      </c>
      <c r="D276" s="43">
        <f t="shared" si="20"/>
        <v>266472.41525233106</v>
      </c>
      <c r="E276" s="43">
        <f t="shared" si="20"/>
        <v>0</v>
      </c>
      <c r="F276" s="43">
        <f t="shared" si="20"/>
        <v>0</v>
      </c>
      <c r="G276" s="43">
        <f t="shared" si="20"/>
        <v>0</v>
      </c>
      <c r="H276" s="43">
        <f t="shared" si="21"/>
        <v>420469.66188398126</v>
      </c>
      <c r="I276" s="1"/>
    </row>
    <row r="277" spans="2:9" x14ac:dyDescent="0.2">
      <c r="B277" s="9" t="str">
        <f>$B$41</f>
        <v>Library Science</v>
      </c>
      <c r="C277" s="43">
        <f t="shared" si="20"/>
        <v>2118.42609876602</v>
      </c>
      <c r="D277" s="43">
        <f t="shared" si="20"/>
        <v>3168.58651683776</v>
      </c>
      <c r="E277" s="43">
        <f t="shared" si="20"/>
        <v>0</v>
      </c>
      <c r="F277" s="43">
        <f t="shared" si="20"/>
        <v>0</v>
      </c>
      <c r="G277" s="43">
        <f t="shared" si="20"/>
        <v>0</v>
      </c>
      <c r="H277" s="43">
        <f t="shared" si="21"/>
        <v>5287.0126156037804</v>
      </c>
      <c r="I277" s="1"/>
    </row>
    <row r="278" spans="2:9"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9" x14ac:dyDescent="0.2">
      <c r="B279" s="9" t="str">
        <f>$B$43</f>
        <v>Vocational Training</v>
      </c>
      <c r="C279" s="43">
        <f t="shared" si="20"/>
        <v>4565.9550802603389</v>
      </c>
      <c r="D279" s="43">
        <f t="shared" si="20"/>
        <v>18434.738386753783</v>
      </c>
      <c r="E279" s="43">
        <f t="shared" si="20"/>
        <v>0</v>
      </c>
      <c r="F279" s="43">
        <f t="shared" si="20"/>
        <v>0</v>
      </c>
      <c r="G279" s="43">
        <f t="shared" si="20"/>
        <v>0</v>
      </c>
      <c r="H279" s="43">
        <f t="shared" si="21"/>
        <v>23000.69346701412</v>
      </c>
      <c r="I279" s="1"/>
    </row>
    <row r="280" spans="2:9" x14ac:dyDescent="0.2">
      <c r="B280" s="9" t="str">
        <f>$B$44</f>
        <v>Physical Training</v>
      </c>
      <c r="C280" s="43">
        <f t="shared" si="20"/>
        <v>19995.361318343359</v>
      </c>
      <c r="D280" s="43">
        <f t="shared" si="20"/>
        <v>0</v>
      </c>
      <c r="E280" s="43">
        <f t="shared" si="20"/>
        <v>0</v>
      </c>
      <c r="F280" s="43">
        <f t="shared" si="20"/>
        <v>0</v>
      </c>
      <c r="G280" s="43">
        <f t="shared" si="20"/>
        <v>0</v>
      </c>
      <c r="H280" s="43">
        <f t="shared" si="21"/>
        <v>19995.361318343359</v>
      </c>
      <c r="I280" s="1"/>
    </row>
    <row r="281" spans="2:9" x14ac:dyDescent="0.2">
      <c r="B281" s="9" t="str">
        <f>$B$45</f>
        <v>Health Services</v>
      </c>
      <c r="C281" s="43">
        <f t="shared" si="20"/>
        <v>256512.3440651542</v>
      </c>
      <c r="D281" s="43">
        <f t="shared" si="20"/>
        <v>27036.952173834878</v>
      </c>
      <c r="E281" s="43">
        <f t="shared" si="20"/>
        <v>41917.747599242328</v>
      </c>
      <c r="F281" s="43">
        <f t="shared" si="20"/>
        <v>0</v>
      </c>
      <c r="G281" s="43">
        <f t="shared" si="20"/>
        <v>0</v>
      </c>
      <c r="H281" s="43">
        <f t="shared" si="21"/>
        <v>325467.04383823142</v>
      </c>
      <c r="I281" s="1"/>
    </row>
    <row r="282" spans="2:9"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9" x14ac:dyDescent="0.2">
      <c r="B283" s="9" t="str">
        <f>$B$47</f>
        <v>Business Administration</v>
      </c>
      <c r="C283" s="43">
        <f t="shared" si="20"/>
        <v>826368.47336517065</v>
      </c>
      <c r="D283" s="43">
        <f t="shared" si="20"/>
        <v>5120276.6937282393</v>
      </c>
      <c r="E283" s="43">
        <f t="shared" si="20"/>
        <v>1385053.8324652333</v>
      </c>
      <c r="F283" s="43">
        <f t="shared" si="20"/>
        <v>0</v>
      </c>
      <c r="G283" s="43">
        <f t="shared" si="20"/>
        <v>0</v>
      </c>
      <c r="H283" s="43">
        <f t="shared" si="21"/>
        <v>7331698.9995586434</v>
      </c>
      <c r="I283" s="1"/>
    </row>
    <row r="284" spans="2:9"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9" x14ac:dyDescent="0.2">
      <c r="B285" s="9" t="str">
        <f>$B$49</f>
        <v>Teacher Ed-Practice Teaching</v>
      </c>
      <c r="C285" s="43">
        <f t="shared" si="22"/>
        <v>0</v>
      </c>
      <c r="D285" s="43">
        <f t="shared" si="22"/>
        <v>170767.76148104042</v>
      </c>
      <c r="E285" s="43">
        <f t="shared" si="22"/>
        <v>0</v>
      </c>
      <c r="F285" s="43">
        <f t="shared" si="22"/>
        <v>0</v>
      </c>
      <c r="G285" s="43">
        <f t="shared" si="22"/>
        <v>0</v>
      </c>
      <c r="H285" s="43">
        <f t="shared" si="21"/>
        <v>170767.76148104042</v>
      </c>
      <c r="I285" s="1"/>
    </row>
    <row r="286" spans="2:9" x14ac:dyDescent="0.2">
      <c r="B286" s="9" t="str">
        <f>$B$50</f>
        <v>Technology</v>
      </c>
      <c r="C286" s="43">
        <f t="shared" si="22"/>
        <v>66355.685739157489</v>
      </c>
      <c r="D286" s="43">
        <f t="shared" si="22"/>
        <v>594385.22593167215</v>
      </c>
      <c r="E286" s="43">
        <f t="shared" si="22"/>
        <v>0</v>
      </c>
      <c r="F286" s="43">
        <f t="shared" si="22"/>
        <v>0</v>
      </c>
      <c r="G286" s="43">
        <f t="shared" si="22"/>
        <v>0</v>
      </c>
      <c r="H286" s="43">
        <f t="shared" si="21"/>
        <v>660740.91167082964</v>
      </c>
      <c r="I286" s="1"/>
    </row>
    <row r="287" spans="2:9" x14ac:dyDescent="0.2">
      <c r="B287" s="9" t="str">
        <f>$B$51</f>
        <v>Nursing</v>
      </c>
      <c r="C287" s="43">
        <f t="shared" si="22"/>
        <v>73752.699323599081</v>
      </c>
      <c r="D287" s="43">
        <f t="shared" si="22"/>
        <v>1758043.4346407079</v>
      </c>
      <c r="E287" s="43">
        <f t="shared" si="22"/>
        <v>0</v>
      </c>
      <c r="F287" s="43">
        <f t="shared" si="22"/>
        <v>0</v>
      </c>
      <c r="G287" s="43">
        <f t="shared" si="22"/>
        <v>0</v>
      </c>
      <c r="H287" s="43">
        <f t="shared" si="21"/>
        <v>1831796.1339643069</v>
      </c>
      <c r="I287" s="1"/>
    </row>
    <row r="288" spans="2:9" x14ac:dyDescent="0.2">
      <c r="B288" s="39" t="str">
        <f>$B$52</f>
        <v>Totals</v>
      </c>
      <c r="C288" s="42">
        <f>SUM(C268:C287)</f>
        <v>19656920.307327926</v>
      </c>
      <c r="D288" s="42">
        <f>SUM(D268:D287)</f>
        <v>21924196.424393091</v>
      </c>
      <c r="E288" s="42">
        <f>SUM(E268:E287)</f>
        <v>6247564.7872789791</v>
      </c>
      <c r="F288" s="42">
        <f>SUM(F268:F287)</f>
        <v>0</v>
      </c>
      <c r="G288" s="42">
        <f>SUM(G268:G287)</f>
        <v>0</v>
      </c>
      <c r="H288" s="42">
        <f t="shared" si="21"/>
        <v>47828681.518999994</v>
      </c>
      <c r="I288" s="92"/>
    </row>
    <row r="289" spans="2:9" x14ac:dyDescent="0.2">
      <c r="H289" s="58"/>
    </row>
    <row r="290" spans="2:9" x14ac:dyDescent="0.2">
      <c r="B290" s="178" t="s">
        <v>228</v>
      </c>
      <c r="C290" s="11"/>
      <c r="D290" s="11"/>
      <c r="E290" s="11"/>
      <c r="F290" s="11"/>
      <c r="G290" s="11"/>
      <c r="H290" s="17"/>
    </row>
    <row r="291" spans="2:9" ht="30" customHeight="1" thickBot="1" x14ac:dyDescent="0.25">
      <c r="B291" s="332" t="s">
        <v>241</v>
      </c>
      <c r="C291" s="332"/>
      <c r="D291" s="332"/>
      <c r="E291" s="332"/>
      <c r="F291" s="332"/>
      <c r="G291" s="332"/>
      <c r="H291" s="332"/>
    </row>
    <row r="292" spans="2:9" ht="15" thickBot="1" x14ac:dyDescent="0.25">
      <c r="B292" s="68" t="s">
        <v>33</v>
      </c>
      <c r="C292" s="69" t="s">
        <v>27</v>
      </c>
      <c r="D292" s="69" t="s">
        <v>28</v>
      </c>
      <c r="E292" s="69" t="s">
        <v>29</v>
      </c>
      <c r="F292" s="69" t="s">
        <v>30</v>
      </c>
      <c r="G292" s="69" t="s">
        <v>31</v>
      </c>
      <c r="H292" s="70" t="s">
        <v>1</v>
      </c>
      <c r="I292" s="1"/>
    </row>
    <row r="293" spans="2:9" x14ac:dyDescent="0.2">
      <c r="B293" s="9" t="str">
        <f>$B$32</f>
        <v>Liberal Arts</v>
      </c>
      <c r="C293" s="40">
        <f t="shared" ref="C293:H308" si="23">IF(C32=0,0,C268/C32)</f>
        <v>253.40994942776479</v>
      </c>
      <c r="D293" s="40">
        <f t="shared" si="23"/>
        <v>319.34241074814997</v>
      </c>
      <c r="E293" s="40">
        <f t="shared" si="23"/>
        <v>1015.7312146511663</v>
      </c>
      <c r="F293" s="40">
        <f t="shared" si="23"/>
        <v>0</v>
      </c>
      <c r="G293" s="41">
        <f t="shared" si="23"/>
        <v>0</v>
      </c>
      <c r="H293" s="42">
        <f t="shared" si="23"/>
        <v>286.97796631739374</v>
      </c>
      <c r="I293" s="1"/>
    </row>
    <row r="294" spans="2:9" x14ac:dyDescent="0.2">
      <c r="B294" s="9" t="str">
        <f>$B$33</f>
        <v>Science</v>
      </c>
      <c r="C294" s="75">
        <f t="shared" si="23"/>
        <v>365.04151363486125</v>
      </c>
      <c r="D294" s="75">
        <f t="shared" si="23"/>
        <v>476.49632821318397</v>
      </c>
      <c r="E294" s="75">
        <f t="shared" si="23"/>
        <v>759.73974633674675</v>
      </c>
      <c r="F294" s="75">
        <f t="shared" si="23"/>
        <v>0</v>
      </c>
      <c r="G294" s="96">
        <f t="shared" si="23"/>
        <v>0</v>
      </c>
      <c r="H294" s="43">
        <f t="shared" si="23"/>
        <v>432.34544294899104</v>
      </c>
      <c r="I294" s="1"/>
    </row>
    <row r="295" spans="2:9" x14ac:dyDescent="0.2">
      <c r="B295" s="9" t="str">
        <f>$B$34</f>
        <v>Fine Arts</v>
      </c>
      <c r="C295" s="75">
        <f t="shared" si="23"/>
        <v>399.16334085119166</v>
      </c>
      <c r="D295" s="75">
        <f t="shared" si="23"/>
        <v>738.58625665854572</v>
      </c>
      <c r="E295" s="75">
        <f t="shared" si="23"/>
        <v>1569.8892503659204</v>
      </c>
      <c r="F295" s="75">
        <f t="shared" si="23"/>
        <v>0</v>
      </c>
      <c r="G295" s="96">
        <f t="shared" si="23"/>
        <v>0</v>
      </c>
      <c r="H295" s="43">
        <f t="shared" si="23"/>
        <v>457.54150054936775</v>
      </c>
      <c r="I295" s="1"/>
    </row>
    <row r="296" spans="2:9" x14ac:dyDescent="0.2">
      <c r="B296" s="9" t="str">
        <f>$B$35</f>
        <v>Teacher Education</v>
      </c>
      <c r="C296" s="75">
        <f t="shared" si="23"/>
        <v>278.78924661355444</v>
      </c>
      <c r="D296" s="75">
        <f t="shared" si="23"/>
        <v>409.66427803215146</v>
      </c>
      <c r="E296" s="75">
        <f t="shared" si="23"/>
        <v>426.7245604958033</v>
      </c>
      <c r="F296" s="75">
        <f t="shared" si="23"/>
        <v>0</v>
      </c>
      <c r="G296" s="96">
        <f t="shared" si="23"/>
        <v>0</v>
      </c>
      <c r="H296" s="43">
        <f t="shared" si="23"/>
        <v>413.7860266133635</v>
      </c>
      <c r="I296" s="1"/>
    </row>
    <row r="297" spans="2:9"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9" x14ac:dyDescent="0.2">
      <c r="B298" s="9" t="str">
        <f>$B$37</f>
        <v>Engineering</v>
      </c>
      <c r="C298" s="75">
        <f t="shared" si="23"/>
        <v>612.25707815950011</v>
      </c>
      <c r="D298" s="75">
        <f t="shared" si="23"/>
        <v>594.21901113804256</v>
      </c>
      <c r="E298" s="75">
        <f t="shared" si="23"/>
        <v>1414.7773620987771</v>
      </c>
      <c r="F298" s="75">
        <f t="shared" si="23"/>
        <v>0</v>
      </c>
      <c r="G298" s="96">
        <f t="shared" si="23"/>
        <v>0</v>
      </c>
      <c r="H298" s="43">
        <f t="shared" si="23"/>
        <v>603.57726278548603</v>
      </c>
      <c r="I298" s="1"/>
    </row>
    <row r="299" spans="2:9" x14ac:dyDescent="0.2">
      <c r="B299" s="9" t="str">
        <f>$B$38</f>
        <v>Home Economics</v>
      </c>
      <c r="C299" s="75">
        <f t="shared" si="23"/>
        <v>363.76350419727828</v>
      </c>
      <c r="D299" s="75">
        <f t="shared" si="23"/>
        <v>436.69567467891403</v>
      </c>
      <c r="E299" s="75">
        <f t="shared" si="23"/>
        <v>0</v>
      </c>
      <c r="F299" s="75">
        <f t="shared" si="23"/>
        <v>0</v>
      </c>
      <c r="G299" s="96">
        <f t="shared" si="23"/>
        <v>0</v>
      </c>
      <c r="H299" s="43">
        <f t="shared" si="23"/>
        <v>428.00398744046089</v>
      </c>
      <c r="I299" s="1"/>
    </row>
    <row r="300" spans="2:9" x14ac:dyDescent="0.2">
      <c r="B300" s="9" t="str">
        <f>$B$39</f>
        <v>Law</v>
      </c>
      <c r="C300" s="75">
        <f t="shared" si="23"/>
        <v>0</v>
      </c>
      <c r="D300" s="75">
        <f t="shared" si="23"/>
        <v>0</v>
      </c>
      <c r="E300" s="75">
        <f t="shared" si="23"/>
        <v>0</v>
      </c>
      <c r="F300" s="75">
        <f t="shared" si="23"/>
        <v>0</v>
      </c>
      <c r="G300" s="96">
        <f t="shared" si="23"/>
        <v>0</v>
      </c>
      <c r="H300" s="43">
        <f t="shared" si="23"/>
        <v>0</v>
      </c>
      <c r="I300" s="1"/>
    </row>
    <row r="301" spans="2:9" x14ac:dyDescent="0.2">
      <c r="B301" s="9" t="str">
        <f>$B$40</f>
        <v>Social Service</v>
      </c>
      <c r="C301" s="75">
        <f t="shared" si="23"/>
        <v>693.6812911335594</v>
      </c>
      <c r="D301" s="75">
        <f t="shared" si="23"/>
        <v>516.41940940374241</v>
      </c>
      <c r="E301" s="75">
        <f t="shared" si="23"/>
        <v>0</v>
      </c>
      <c r="F301" s="75">
        <f t="shared" si="23"/>
        <v>0</v>
      </c>
      <c r="G301" s="96">
        <f t="shared" si="23"/>
        <v>0</v>
      </c>
      <c r="H301" s="43">
        <f t="shared" si="23"/>
        <v>569.74208927368738</v>
      </c>
      <c r="I301" s="1"/>
    </row>
    <row r="302" spans="2:9" x14ac:dyDescent="0.2">
      <c r="B302" s="9" t="str">
        <f>$B$41</f>
        <v>Library Science</v>
      </c>
      <c r="C302" s="75">
        <f t="shared" si="23"/>
        <v>1059.21304938301</v>
      </c>
      <c r="D302" s="75">
        <f t="shared" si="23"/>
        <v>1056.1955056125867</v>
      </c>
      <c r="E302" s="75">
        <f t="shared" si="23"/>
        <v>0</v>
      </c>
      <c r="F302" s="75">
        <f t="shared" si="23"/>
        <v>0</v>
      </c>
      <c r="G302" s="96">
        <f t="shared" si="23"/>
        <v>0</v>
      </c>
      <c r="H302" s="43">
        <f t="shared" si="23"/>
        <v>1057.4025231207561</v>
      </c>
      <c r="I302" s="1"/>
    </row>
    <row r="303" spans="2:9"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9" x14ac:dyDescent="0.2">
      <c r="B304" s="9" t="str">
        <f>$B$43</f>
        <v>Vocational Training</v>
      </c>
      <c r="C304" s="75">
        <f t="shared" si="23"/>
        <v>760.9925133767232</v>
      </c>
      <c r="D304" s="75">
        <f t="shared" si="23"/>
        <v>768.11409944807428</v>
      </c>
      <c r="E304" s="75">
        <f t="shared" si="23"/>
        <v>0</v>
      </c>
      <c r="F304" s="75">
        <f t="shared" si="23"/>
        <v>0</v>
      </c>
      <c r="G304" s="96">
        <f t="shared" si="23"/>
        <v>0</v>
      </c>
      <c r="H304" s="43">
        <f t="shared" si="23"/>
        <v>766.68978223380395</v>
      </c>
      <c r="I304" s="1"/>
    </row>
    <row r="305" spans="2:9" x14ac:dyDescent="0.2">
      <c r="B305" s="9" t="str">
        <f>$B$44</f>
        <v>Physical Training</v>
      </c>
      <c r="C305" s="75">
        <f t="shared" si="23"/>
        <v>266.60481757791143</v>
      </c>
      <c r="D305" s="75">
        <f t="shared" si="23"/>
        <v>0</v>
      </c>
      <c r="E305" s="75">
        <f t="shared" si="23"/>
        <v>0</v>
      </c>
      <c r="F305" s="75">
        <f t="shared" si="23"/>
        <v>0</v>
      </c>
      <c r="G305" s="96">
        <f t="shared" si="23"/>
        <v>0</v>
      </c>
      <c r="H305" s="43">
        <f t="shared" si="23"/>
        <v>266.60481757791143</v>
      </c>
      <c r="I305" s="1"/>
    </row>
    <row r="306" spans="2:9" x14ac:dyDescent="0.2">
      <c r="B306" s="9" t="str">
        <f>$B$45</f>
        <v>Health Services</v>
      </c>
      <c r="C306" s="75">
        <f t="shared" si="23"/>
        <v>368.02344916090993</v>
      </c>
      <c r="D306" s="75">
        <f t="shared" si="23"/>
        <v>409.65079051264968</v>
      </c>
      <c r="E306" s="75">
        <f t="shared" si="23"/>
        <v>698.62912665403883</v>
      </c>
      <c r="F306" s="75">
        <f t="shared" si="23"/>
        <v>0</v>
      </c>
      <c r="G306" s="96">
        <f t="shared" si="23"/>
        <v>0</v>
      </c>
      <c r="H306" s="43">
        <f t="shared" si="23"/>
        <v>395.4642087949349</v>
      </c>
      <c r="I306" s="1"/>
    </row>
    <row r="307" spans="2:9"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9" x14ac:dyDescent="0.2">
      <c r="B308" s="9" t="str">
        <f>$B$47</f>
        <v>Business Administration</v>
      </c>
      <c r="C308" s="75">
        <f t="shared" si="23"/>
        <v>316.61627331998875</v>
      </c>
      <c r="D308" s="75">
        <f t="shared" si="23"/>
        <v>435.28663552905203</v>
      </c>
      <c r="E308" s="75">
        <f t="shared" si="23"/>
        <v>697.40877767635106</v>
      </c>
      <c r="F308" s="75">
        <f t="shared" si="23"/>
        <v>0</v>
      </c>
      <c r="G308" s="96">
        <f t="shared" si="23"/>
        <v>0</v>
      </c>
      <c r="H308" s="43">
        <f t="shared" si="23"/>
        <v>448.17525518421928</v>
      </c>
      <c r="I308" s="1"/>
    </row>
    <row r="309" spans="2:9"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9" x14ac:dyDescent="0.2">
      <c r="B310" s="9" t="str">
        <f>$B$49</f>
        <v>Teacher Ed-Practice Teaching</v>
      </c>
      <c r="C310" s="75">
        <f t="shared" si="24"/>
        <v>0</v>
      </c>
      <c r="D310" s="75">
        <f t="shared" si="24"/>
        <v>599.18512800365056</v>
      </c>
      <c r="E310" s="75">
        <f t="shared" si="24"/>
        <v>0</v>
      </c>
      <c r="F310" s="75">
        <f t="shared" si="24"/>
        <v>0</v>
      </c>
      <c r="G310" s="96">
        <f t="shared" si="24"/>
        <v>0</v>
      </c>
      <c r="H310" s="43">
        <f t="shared" si="24"/>
        <v>599.18512800365056</v>
      </c>
      <c r="I310" s="1"/>
    </row>
    <row r="311" spans="2:9" x14ac:dyDescent="0.2">
      <c r="B311" s="9" t="str">
        <f>$B$50</f>
        <v>Technology</v>
      </c>
      <c r="C311" s="75">
        <f t="shared" si="24"/>
        <v>514.38516076866267</v>
      </c>
      <c r="D311" s="75">
        <f t="shared" si="24"/>
        <v>676.20617284604339</v>
      </c>
      <c r="E311" s="75">
        <f t="shared" si="24"/>
        <v>0</v>
      </c>
      <c r="F311" s="75">
        <f t="shared" si="24"/>
        <v>0</v>
      </c>
      <c r="G311" s="96">
        <f t="shared" si="24"/>
        <v>0</v>
      </c>
      <c r="H311" s="43">
        <f t="shared" si="24"/>
        <v>655.4969361813786</v>
      </c>
      <c r="I311" s="1"/>
    </row>
    <row r="312" spans="2:9" x14ac:dyDescent="0.2">
      <c r="B312" s="9" t="str">
        <f>$B$51</f>
        <v>Nursing</v>
      </c>
      <c r="C312" s="75">
        <f t="shared" si="24"/>
        <v>423.8660880666614</v>
      </c>
      <c r="D312" s="75">
        <f t="shared" si="24"/>
        <v>587.18885592542017</v>
      </c>
      <c r="E312" s="75">
        <f t="shared" si="24"/>
        <v>0</v>
      </c>
      <c r="F312" s="75">
        <f t="shared" si="24"/>
        <v>0</v>
      </c>
      <c r="G312" s="96">
        <f t="shared" si="24"/>
        <v>0</v>
      </c>
      <c r="H312" s="43">
        <f t="shared" si="24"/>
        <v>578.21847663014739</v>
      </c>
      <c r="I312" s="1"/>
    </row>
    <row r="313" spans="2:9" x14ac:dyDescent="0.2">
      <c r="B313" s="39" t="str">
        <f>$B$52</f>
        <v>Totals</v>
      </c>
      <c r="C313" s="42">
        <f t="shared" si="24"/>
        <v>301.37095143469418</v>
      </c>
      <c r="D313" s="42">
        <f t="shared" si="24"/>
        <v>443.74676512221123</v>
      </c>
      <c r="E313" s="42">
        <f t="shared" si="24"/>
        <v>602.58148025453113</v>
      </c>
      <c r="F313" s="42">
        <f t="shared" si="24"/>
        <v>0</v>
      </c>
      <c r="G313" s="42">
        <f t="shared" si="24"/>
        <v>0</v>
      </c>
      <c r="H313" s="42">
        <f t="shared" si="24"/>
        <v>382.62945215199994</v>
      </c>
      <c r="I313" s="54"/>
    </row>
    <row r="315" spans="2:9" x14ac:dyDescent="0.2">
      <c r="B315" s="28" t="s">
        <v>39</v>
      </c>
      <c r="C315" s="11"/>
      <c r="D315" s="11"/>
      <c r="E315" s="11"/>
      <c r="F315" s="11"/>
      <c r="G315" s="11"/>
      <c r="H315" s="17"/>
    </row>
    <row r="316" spans="2:9" ht="55.5" customHeight="1" thickBot="1" x14ac:dyDescent="0.25">
      <c r="B316" s="332" t="s">
        <v>242</v>
      </c>
      <c r="C316" s="332"/>
      <c r="D316" s="332"/>
      <c r="E316" s="332"/>
      <c r="F316" s="332"/>
      <c r="G316" s="332"/>
      <c r="H316" s="332"/>
    </row>
    <row r="317" spans="2:9" ht="15" thickBot="1" x14ac:dyDescent="0.25">
      <c r="B317" s="68" t="s">
        <v>33</v>
      </c>
      <c r="C317" s="69" t="s">
        <v>27</v>
      </c>
      <c r="D317" s="69" t="s">
        <v>28</v>
      </c>
      <c r="E317" s="69" t="s">
        <v>29</v>
      </c>
      <c r="F317" s="69" t="s">
        <v>30</v>
      </c>
      <c r="G317" s="69" t="s">
        <v>31</v>
      </c>
      <c r="H317" s="70" t="s">
        <v>1</v>
      </c>
      <c r="I317" s="1"/>
    </row>
    <row r="318" spans="2:9" x14ac:dyDescent="0.2">
      <c r="B318" s="9" t="str">
        <f>$B$32</f>
        <v>Liberal Arts</v>
      </c>
      <c r="C318" s="59">
        <f t="shared" ref="C318:H318" si="25">IF($C$293=0,"",C293/$C$293)</f>
        <v>1</v>
      </c>
      <c r="D318" s="59">
        <f t="shared" si="25"/>
        <v>1.2601810286820621</v>
      </c>
      <c r="E318" s="59">
        <f t="shared" si="25"/>
        <v>4.008253097184344</v>
      </c>
      <c r="F318" s="59">
        <f t="shared" si="25"/>
        <v>0</v>
      </c>
      <c r="G318" s="59">
        <f t="shared" si="25"/>
        <v>0</v>
      </c>
      <c r="H318" s="59">
        <f t="shared" si="25"/>
        <v>1.132465268097919</v>
      </c>
      <c r="I318" s="1"/>
    </row>
    <row r="319" spans="2:9" x14ac:dyDescent="0.2">
      <c r="B319" s="9" t="str">
        <f>$B$33</f>
        <v>Science</v>
      </c>
      <c r="C319" s="59">
        <f t="shared" ref="C319:H334" si="26">IF($C$293=0,"",C294/$C$293)</f>
        <v>1.440517684720652</v>
      </c>
      <c r="D319" s="59">
        <f t="shared" si="26"/>
        <v>1.8803378844799878</v>
      </c>
      <c r="E319" s="59">
        <f t="shared" si="26"/>
        <v>2.9980659719649747</v>
      </c>
      <c r="F319" s="59">
        <f t="shared" si="26"/>
        <v>0</v>
      </c>
      <c r="G319" s="59">
        <f t="shared" si="26"/>
        <v>0</v>
      </c>
      <c r="H319" s="59">
        <f t="shared" si="26"/>
        <v>1.706110766074054</v>
      </c>
      <c r="I319" s="1"/>
    </row>
    <row r="320" spans="2:9" x14ac:dyDescent="0.2">
      <c r="B320" s="9" t="str">
        <f>$B$34</f>
        <v>Fine Arts</v>
      </c>
      <c r="C320" s="59">
        <f t="shared" si="26"/>
        <v>1.5751683852688438</v>
      </c>
      <c r="D320" s="59">
        <f t="shared" si="26"/>
        <v>2.9145906004337125</v>
      </c>
      <c r="E320" s="59">
        <f t="shared" si="26"/>
        <v>6.1950576680629572</v>
      </c>
      <c r="F320" s="59">
        <f t="shared" si="26"/>
        <v>0</v>
      </c>
      <c r="G320" s="59">
        <f t="shared" si="26"/>
        <v>0</v>
      </c>
      <c r="H320" s="59">
        <f t="shared" si="26"/>
        <v>1.8055388179610179</v>
      </c>
      <c r="I320" s="1"/>
    </row>
    <row r="321" spans="2:9" x14ac:dyDescent="0.2">
      <c r="B321" s="9" t="str">
        <f>$B$35</f>
        <v>Teacher Education</v>
      </c>
      <c r="C321" s="59">
        <f t="shared" si="26"/>
        <v>1.1001511473527368</v>
      </c>
      <c r="D321" s="59">
        <f t="shared" si="26"/>
        <v>1.6166069207512603</v>
      </c>
      <c r="E321" s="59">
        <f t="shared" si="26"/>
        <v>1.6839297804186741</v>
      </c>
      <c r="F321" s="59">
        <f t="shared" si="26"/>
        <v>0</v>
      </c>
      <c r="G321" s="59">
        <f t="shared" si="26"/>
        <v>0</v>
      </c>
      <c r="H321" s="59">
        <f t="shared" si="26"/>
        <v>1.6328720618418906</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2.4160735580511439</v>
      </c>
      <c r="D323" s="59">
        <f t="shared" si="26"/>
        <v>2.3448921894340473</v>
      </c>
      <c r="E323" s="59">
        <f t="shared" si="26"/>
        <v>5.5829590167771341</v>
      </c>
      <c r="F323" s="59">
        <f t="shared" si="26"/>
        <v>0</v>
      </c>
      <c r="G323" s="59">
        <f t="shared" si="26"/>
        <v>0</v>
      </c>
      <c r="H323" s="59">
        <f t="shared" si="26"/>
        <v>2.3818214878636303</v>
      </c>
      <c r="I323" s="1"/>
    </row>
    <row r="324" spans="2:9" x14ac:dyDescent="0.2">
      <c r="B324" s="9" t="str">
        <f>$B$38</f>
        <v>Home Economics</v>
      </c>
      <c r="C324" s="59">
        <f t="shared" si="26"/>
        <v>1.4354744358645242</v>
      </c>
      <c r="D324" s="59">
        <f t="shared" si="26"/>
        <v>1.7232775416475719</v>
      </c>
      <c r="E324" s="59">
        <f t="shared" si="26"/>
        <v>0</v>
      </c>
      <c r="F324" s="59">
        <f t="shared" si="26"/>
        <v>0</v>
      </c>
      <c r="G324" s="59">
        <f t="shared" si="26"/>
        <v>0</v>
      </c>
      <c r="H324" s="59">
        <f t="shared" si="26"/>
        <v>1.688978623005742</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2.7373877493760173</v>
      </c>
      <c r="D326" s="59">
        <f t="shared" si="26"/>
        <v>2.0378813482654881</v>
      </c>
      <c r="E326" s="59">
        <f t="shared" si="26"/>
        <v>0</v>
      </c>
      <c r="F326" s="59">
        <f t="shared" si="26"/>
        <v>0</v>
      </c>
      <c r="G326" s="59">
        <f t="shared" si="26"/>
        <v>0</v>
      </c>
      <c r="H326" s="59">
        <f t="shared" si="26"/>
        <v>2.2483019729897937</v>
      </c>
      <c r="I326" s="1"/>
    </row>
    <row r="327" spans="2:9" x14ac:dyDescent="0.2">
      <c r="B327" s="9" t="str">
        <f>$B$41</f>
        <v>Library Science</v>
      </c>
      <c r="C327" s="59">
        <f t="shared" si="26"/>
        <v>4.1798400251247498</v>
      </c>
      <c r="D327" s="59">
        <f t="shared" si="26"/>
        <v>4.1679322694220344</v>
      </c>
      <c r="E327" s="59">
        <f t="shared" si="26"/>
        <v>0</v>
      </c>
      <c r="F327" s="59">
        <f t="shared" si="26"/>
        <v>0</v>
      </c>
      <c r="G327" s="59">
        <f t="shared" si="26"/>
        <v>0</v>
      </c>
      <c r="H327" s="59">
        <f t="shared" si="26"/>
        <v>4.1726953717031208</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3.0030096099034433</v>
      </c>
      <c r="D329" s="59">
        <f t="shared" si="26"/>
        <v>3.0311126346166901</v>
      </c>
      <c r="E329" s="59">
        <f t="shared" si="26"/>
        <v>0</v>
      </c>
      <c r="F329" s="59">
        <f t="shared" si="26"/>
        <v>0</v>
      </c>
      <c r="G329" s="59">
        <f t="shared" si="26"/>
        <v>0</v>
      </c>
      <c r="H329" s="59">
        <f t="shared" si="26"/>
        <v>3.02549202967404</v>
      </c>
      <c r="I329" s="1"/>
    </row>
    <row r="330" spans="2:9" x14ac:dyDescent="0.2">
      <c r="B330" s="9" t="str">
        <f>$B$44</f>
        <v>Physical Training</v>
      </c>
      <c r="C330" s="59">
        <f t="shared" si="26"/>
        <v>1.0520692584483857</v>
      </c>
      <c r="D330" s="59">
        <f t="shared" si="26"/>
        <v>0</v>
      </c>
      <c r="E330" s="59">
        <f t="shared" si="26"/>
        <v>0</v>
      </c>
      <c r="F330" s="59">
        <f t="shared" si="26"/>
        <v>0</v>
      </c>
      <c r="G330" s="59">
        <f t="shared" si="26"/>
        <v>0</v>
      </c>
      <c r="H330" s="59">
        <f t="shared" si="26"/>
        <v>1.0520692584483857</v>
      </c>
      <c r="I330" s="1"/>
    </row>
    <row r="331" spans="2:9" x14ac:dyDescent="0.2">
      <c r="B331" s="9" t="str">
        <f>$B$45</f>
        <v>Health Services</v>
      </c>
      <c r="C331" s="59">
        <f t="shared" si="26"/>
        <v>1.4522849240606319</v>
      </c>
      <c r="D331" s="59">
        <f t="shared" si="26"/>
        <v>1.6165536966393728</v>
      </c>
      <c r="E331" s="59">
        <f t="shared" si="26"/>
        <v>2.7569127740707948</v>
      </c>
      <c r="F331" s="59">
        <f t="shared" si="26"/>
        <v>0</v>
      </c>
      <c r="G331" s="59">
        <f t="shared" si="26"/>
        <v>0</v>
      </c>
      <c r="H331" s="59">
        <f t="shared" si="26"/>
        <v>1.5605709629315998</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1.2494232133937626</v>
      </c>
      <c r="D333" s="59">
        <f t="shared" si="26"/>
        <v>1.7177172266203056</v>
      </c>
      <c r="E333" s="59">
        <f t="shared" si="26"/>
        <v>2.7520970634783595</v>
      </c>
      <c r="F333" s="59">
        <f t="shared" si="26"/>
        <v>0</v>
      </c>
      <c r="G333" s="59">
        <f t="shared" si="26"/>
        <v>0</v>
      </c>
      <c r="H333" s="59">
        <f t="shared" si="26"/>
        <v>1.7685779749226969</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2.3644893555154192</v>
      </c>
      <c r="E335" s="59">
        <f t="shared" si="27"/>
        <v>0</v>
      </c>
      <c r="F335" s="59">
        <f t="shared" si="27"/>
        <v>0</v>
      </c>
      <c r="G335" s="59">
        <f t="shared" si="27"/>
        <v>0</v>
      </c>
      <c r="H335" s="59">
        <f t="shared" si="27"/>
        <v>2.3644893555154192</v>
      </c>
      <c r="I335" s="1"/>
    </row>
    <row r="336" spans="2:9" x14ac:dyDescent="0.2">
      <c r="B336" s="9" t="str">
        <f>$B$50</f>
        <v>Technology</v>
      </c>
      <c r="C336" s="59">
        <f t="shared" si="27"/>
        <v>2.0298538472156147</v>
      </c>
      <c r="D336" s="59">
        <f t="shared" si="27"/>
        <v>2.6684278749631249</v>
      </c>
      <c r="E336" s="59">
        <f t="shared" si="27"/>
        <v>0</v>
      </c>
      <c r="F336" s="59">
        <f t="shared" si="27"/>
        <v>0</v>
      </c>
      <c r="G336" s="59">
        <f t="shared" si="27"/>
        <v>0</v>
      </c>
      <c r="H336" s="59">
        <f t="shared" si="27"/>
        <v>2.5867056035549614</v>
      </c>
      <c r="I336" s="1"/>
    </row>
    <row r="337" spans="2:9" x14ac:dyDescent="0.2">
      <c r="B337" s="9" t="str">
        <f>$B$51</f>
        <v>Nursing</v>
      </c>
      <c r="C337" s="59">
        <f t="shared" si="27"/>
        <v>1.6726497480616309</v>
      </c>
      <c r="D337" s="59">
        <f t="shared" si="27"/>
        <v>2.3171499668871527</v>
      </c>
      <c r="E337" s="59">
        <f t="shared" si="27"/>
        <v>0</v>
      </c>
      <c r="F337" s="59">
        <f t="shared" si="27"/>
        <v>0</v>
      </c>
      <c r="G337" s="59">
        <f t="shared" si="27"/>
        <v>0</v>
      </c>
      <c r="H337" s="59">
        <f t="shared" si="27"/>
        <v>2.2817512806259019</v>
      </c>
      <c r="I337" s="1"/>
    </row>
    <row r="338" spans="2:9" x14ac:dyDescent="0.2">
      <c r="B338" s="39" t="str">
        <f>$B$52</f>
        <v>Totals</v>
      </c>
      <c r="C338" s="59">
        <f t="shared" si="27"/>
        <v>1.1892625057352013</v>
      </c>
      <c r="D338" s="59">
        <f t="shared" si="27"/>
        <v>1.7511023782777815</v>
      </c>
      <c r="E338" s="59">
        <f t="shared" si="27"/>
        <v>2.3778919557627658</v>
      </c>
      <c r="F338" s="59">
        <f t="shared" si="27"/>
        <v>0</v>
      </c>
      <c r="G338" s="59">
        <f t="shared" si="27"/>
        <v>0</v>
      </c>
      <c r="H338" s="59">
        <f t="shared" si="27"/>
        <v>1.5099227674999776</v>
      </c>
      <c r="I338" s="54"/>
    </row>
    <row r="340" spans="2:9" x14ac:dyDescent="0.2">
      <c r="B340" s="178" t="s">
        <v>243</v>
      </c>
      <c r="C340" s="11"/>
      <c r="D340" s="11"/>
      <c r="E340" s="11"/>
      <c r="F340" s="11"/>
      <c r="G340" s="11"/>
      <c r="H340" s="17"/>
    </row>
    <row r="341" spans="2:9" ht="55.5" customHeight="1" thickBot="1" x14ac:dyDescent="0.25">
      <c r="B341" s="332" t="s">
        <v>244</v>
      </c>
      <c r="C341" s="332"/>
      <c r="D341" s="332"/>
      <c r="E341" s="332"/>
      <c r="F341" s="332"/>
      <c r="G341" s="332"/>
      <c r="H341" s="332"/>
    </row>
    <row r="342" spans="2:9" ht="15" thickBot="1" x14ac:dyDescent="0.25">
      <c r="B342" s="68" t="s">
        <v>33</v>
      </c>
      <c r="C342" s="69" t="s">
        <v>27</v>
      </c>
      <c r="D342" s="69" t="s">
        <v>28</v>
      </c>
      <c r="E342" s="69" t="s">
        <v>29</v>
      </c>
      <c r="F342" s="69" t="s">
        <v>30</v>
      </c>
      <c r="G342" s="69" t="s">
        <v>31</v>
      </c>
      <c r="H342" s="70" t="s">
        <v>1</v>
      </c>
      <c r="I342" s="1"/>
    </row>
    <row r="343" spans="2:9" x14ac:dyDescent="0.2">
      <c r="B343" s="9" t="str">
        <f>$B$32</f>
        <v>Liberal Arts</v>
      </c>
      <c r="C343" s="42">
        <f t="shared" ref="C343:D358" si="28">C293*30</f>
        <v>7602.2984828329436</v>
      </c>
      <c r="D343" s="42">
        <f t="shared" si="28"/>
        <v>9580.2723224444999</v>
      </c>
      <c r="E343" s="42">
        <f>E293*24</f>
        <v>24377.549151627991</v>
      </c>
      <c r="F343" s="42">
        <f>F293*18</f>
        <v>0</v>
      </c>
      <c r="G343" s="42">
        <f>G293*24</f>
        <v>0</v>
      </c>
      <c r="H343" s="42">
        <f>IF((C32/30+D32/30+E32/24+F32/18+G32/24)=0,0,H268/(C32/30+D32/30+E32/24+F32/18+G32/24))</f>
        <v>8562.4418084984754</v>
      </c>
      <c r="I343" s="1"/>
    </row>
    <row r="344" spans="2:9" x14ac:dyDescent="0.2">
      <c r="B344" s="9" t="str">
        <f>$B$33</f>
        <v>Science</v>
      </c>
      <c r="C344" s="43">
        <f t="shared" si="28"/>
        <v>10951.245409045838</v>
      </c>
      <c r="D344" s="43">
        <f t="shared" si="28"/>
        <v>14294.889846395519</v>
      </c>
      <c r="E344" s="43">
        <f>E294*24</f>
        <v>18233.75391208192</v>
      </c>
      <c r="F344" s="43">
        <f>F294*18</f>
        <v>0</v>
      </c>
      <c r="G344" s="43">
        <f>G294*24</f>
        <v>0</v>
      </c>
      <c r="H344" s="43">
        <f t="shared" ref="H344:H363" si="29">IF((C33/30+D33/30+E33/24+F33/18+G33/24)=0,0,H269/(C33/30+D33/30+E33/24+F33/18+G33/24))</f>
        <v>12759.124627536925</v>
      </c>
      <c r="I344" s="1"/>
    </row>
    <row r="345" spans="2:9" x14ac:dyDescent="0.2">
      <c r="B345" s="9" t="str">
        <f>$B$34</f>
        <v>Fine Arts</v>
      </c>
      <c r="C345" s="43">
        <f t="shared" si="28"/>
        <v>11974.90022553575</v>
      </c>
      <c r="D345" s="43">
        <f t="shared" si="28"/>
        <v>22157.587699756372</v>
      </c>
      <c r="E345" s="43">
        <f t="shared" ref="E345:E363" si="30">E295*24</f>
        <v>37677.342008782085</v>
      </c>
      <c r="F345" s="43">
        <f t="shared" ref="F345:F363" si="31">F295*18</f>
        <v>0</v>
      </c>
      <c r="G345" s="43">
        <f t="shared" ref="G345:G363" si="32">G295*24</f>
        <v>0</v>
      </c>
      <c r="H345" s="43">
        <f t="shared" si="29"/>
        <v>13716.259065050403</v>
      </c>
      <c r="I345" s="1"/>
    </row>
    <row r="346" spans="2:9" x14ac:dyDescent="0.2">
      <c r="B346" s="9" t="str">
        <f>$B$35</f>
        <v>Teacher Education</v>
      </c>
      <c r="C346" s="43">
        <f t="shared" si="28"/>
        <v>8363.6773984066331</v>
      </c>
      <c r="D346" s="43">
        <f t="shared" si="28"/>
        <v>12289.928340964543</v>
      </c>
      <c r="E346" s="43">
        <f t="shared" si="30"/>
        <v>10241.389451899278</v>
      </c>
      <c r="F346" s="43">
        <f t="shared" si="31"/>
        <v>0</v>
      </c>
      <c r="G346" s="43">
        <f t="shared" si="32"/>
        <v>0</v>
      </c>
      <c r="H346" s="43">
        <f t="shared" si="29"/>
        <v>10732.60934385904</v>
      </c>
      <c r="I346" s="1"/>
    </row>
    <row r="347" spans="2:9"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9" x14ac:dyDescent="0.2">
      <c r="B348" s="9" t="str">
        <f>$B$37</f>
        <v>Engineering</v>
      </c>
      <c r="C348" s="43">
        <f t="shared" si="28"/>
        <v>18367.712344785003</v>
      </c>
      <c r="D348" s="43">
        <f t="shared" si="28"/>
        <v>17826.570334141277</v>
      </c>
      <c r="E348" s="43">
        <f t="shared" si="30"/>
        <v>33954.656690370648</v>
      </c>
      <c r="F348" s="43">
        <f t="shared" si="31"/>
        <v>0</v>
      </c>
      <c r="G348" s="43">
        <f t="shared" si="32"/>
        <v>0</v>
      </c>
      <c r="H348" s="43">
        <f t="shared" si="29"/>
        <v>18080.594032587363</v>
      </c>
      <c r="I348" s="1"/>
    </row>
    <row r="349" spans="2:9" x14ac:dyDescent="0.2">
      <c r="B349" s="9" t="str">
        <f>$B$38</f>
        <v>Home Economics</v>
      </c>
      <c r="C349" s="43">
        <f t="shared" si="28"/>
        <v>10912.905125918349</v>
      </c>
      <c r="D349" s="43">
        <f t="shared" si="28"/>
        <v>13100.870240367422</v>
      </c>
      <c r="E349" s="43">
        <f t="shared" si="30"/>
        <v>0</v>
      </c>
      <c r="F349" s="43">
        <f t="shared" si="31"/>
        <v>0</v>
      </c>
      <c r="G349" s="43">
        <f t="shared" si="32"/>
        <v>0</v>
      </c>
      <c r="H349" s="43">
        <f t="shared" si="29"/>
        <v>12840.119623213828</v>
      </c>
      <c r="I349" s="1"/>
    </row>
    <row r="350" spans="2:9" x14ac:dyDescent="0.2">
      <c r="B350" s="9" t="str">
        <f>$B$39</f>
        <v>Law</v>
      </c>
      <c r="C350" s="43">
        <f t="shared" si="28"/>
        <v>0</v>
      </c>
      <c r="D350" s="43">
        <f t="shared" si="28"/>
        <v>0</v>
      </c>
      <c r="E350" s="43">
        <f t="shared" si="30"/>
        <v>0</v>
      </c>
      <c r="F350" s="43">
        <f t="shared" si="31"/>
        <v>0</v>
      </c>
      <c r="G350" s="43">
        <f t="shared" si="32"/>
        <v>0</v>
      </c>
      <c r="H350" s="43">
        <f t="shared" si="29"/>
        <v>0</v>
      </c>
      <c r="I350" s="1"/>
    </row>
    <row r="351" spans="2:9" x14ac:dyDescent="0.2">
      <c r="B351" s="9" t="str">
        <f>$B$40</f>
        <v>Social Service</v>
      </c>
      <c r="C351" s="43">
        <f t="shared" si="28"/>
        <v>20810.438734006781</v>
      </c>
      <c r="D351" s="43">
        <f t="shared" si="28"/>
        <v>15492.582282112273</v>
      </c>
      <c r="E351" s="43">
        <f t="shared" si="30"/>
        <v>0</v>
      </c>
      <c r="F351" s="43">
        <f t="shared" si="31"/>
        <v>0</v>
      </c>
      <c r="G351" s="43">
        <f t="shared" si="32"/>
        <v>0</v>
      </c>
      <c r="H351" s="43">
        <f t="shared" si="29"/>
        <v>17092.26267821062</v>
      </c>
      <c r="I351" s="1"/>
    </row>
    <row r="352" spans="2:9" x14ac:dyDescent="0.2">
      <c r="B352" s="9" t="str">
        <f>$B$41</f>
        <v>Library Science</v>
      </c>
      <c r="C352" s="43">
        <f t="shared" si="28"/>
        <v>31776.3914814903</v>
      </c>
      <c r="D352" s="43">
        <f t="shared" si="28"/>
        <v>31685.865168377601</v>
      </c>
      <c r="E352" s="43">
        <f t="shared" si="30"/>
        <v>0</v>
      </c>
      <c r="F352" s="43">
        <f t="shared" si="31"/>
        <v>0</v>
      </c>
      <c r="G352" s="43">
        <f t="shared" si="32"/>
        <v>0</v>
      </c>
      <c r="H352" s="43">
        <f t="shared" si="29"/>
        <v>31722.075693622679</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22829.775401301697</v>
      </c>
      <c r="D354" s="43">
        <f t="shared" si="28"/>
        <v>23043.422983442229</v>
      </c>
      <c r="E354" s="43">
        <f t="shared" si="30"/>
        <v>0</v>
      </c>
      <c r="F354" s="43">
        <f t="shared" si="31"/>
        <v>0</v>
      </c>
      <c r="G354" s="43">
        <f t="shared" si="32"/>
        <v>0</v>
      </c>
      <c r="H354" s="43">
        <f t="shared" si="29"/>
        <v>23000.69346701412</v>
      </c>
      <c r="I354" s="1"/>
    </row>
    <row r="355" spans="2:9" x14ac:dyDescent="0.2">
      <c r="B355" s="9" t="str">
        <f>$B$44</f>
        <v>Physical Training</v>
      </c>
      <c r="C355" s="43">
        <f t="shared" si="28"/>
        <v>7998.1445273373429</v>
      </c>
      <c r="D355" s="43">
        <f t="shared" si="28"/>
        <v>0</v>
      </c>
      <c r="E355" s="43">
        <f t="shared" si="30"/>
        <v>0</v>
      </c>
      <c r="F355" s="43">
        <f t="shared" si="31"/>
        <v>0</v>
      </c>
      <c r="G355" s="43">
        <f t="shared" si="32"/>
        <v>0</v>
      </c>
      <c r="H355" s="43">
        <f t="shared" si="29"/>
        <v>7998.1445273373438</v>
      </c>
      <c r="I355" s="1"/>
    </row>
    <row r="356" spans="2:9" x14ac:dyDescent="0.2">
      <c r="B356" s="9" t="str">
        <f>$B$45</f>
        <v>Health Services</v>
      </c>
      <c r="C356" s="43">
        <f t="shared" si="28"/>
        <v>11040.703474827298</v>
      </c>
      <c r="D356" s="43">
        <f t="shared" si="28"/>
        <v>12289.52371537949</v>
      </c>
      <c r="E356" s="43">
        <f t="shared" si="30"/>
        <v>16767.099039696932</v>
      </c>
      <c r="F356" s="43">
        <f t="shared" si="31"/>
        <v>0</v>
      </c>
      <c r="G356" s="43">
        <f t="shared" si="32"/>
        <v>0</v>
      </c>
      <c r="H356" s="43">
        <f t="shared" si="29"/>
        <v>11651.564815211148</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9498.488199599662</v>
      </c>
      <c r="D358" s="43">
        <f t="shared" si="28"/>
        <v>13058.599065871562</v>
      </c>
      <c r="E358" s="43">
        <f t="shared" si="30"/>
        <v>16737.810664232427</v>
      </c>
      <c r="F358" s="43">
        <f t="shared" si="31"/>
        <v>0</v>
      </c>
      <c r="G358" s="43">
        <f t="shared" si="32"/>
        <v>0</v>
      </c>
      <c r="H358" s="43">
        <f t="shared" si="29"/>
        <v>13049.210642624621</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17975.553840109518</v>
      </c>
      <c r="E360" s="43">
        <f t="shared" si="30"/>
        <v>0</v>
      </c>
      <c r="F360" s="43">
        <f t="shared" si="31"/>
        <v>0</v>
      </c>
      <c r="G360" s="43">
        <f t="shared" si="32"/>
        <v>0</v>
      </c>
      <c r="H360" s="43">
        <f t="shared" si="29"/>
        <v>17975.553840109518</v>
      </c>
      <c r="I360" s="1"/>
    </row>
    <row r="361" spans="2:9" x14ac:dyDescent="0.2">
      <c r="B361" s="9" t="str">
        <f>$B$50</f>
        <v>Technology</v>
      </c>
      <c r="C361" s="43">
        <f t="shared" si="33"/>
        <v>15431.55482305988</v>
      </c>
      <c r="D361" s="43">
        <f t="shared" si="33"/>
        <v>20286.185185381302</v>
      </c>
      <c r="E361" s="43">
        <f t="shared" si="30"/>
        <v>0</v>
      </c>
      <c r="F361" s="43">
        <f t="shared" si="31"/>
        <v>0</v>
      </c>
      <c r="G361" s="43">
        <f t="shared" si="32"/>
        <v>0</v>
      </c>
      <c r="H361" s="43">
        <f t="shared" si="29"/>
        <v>19664.908085441359</v>
      </c>
      <c r="I361" s="1"/>
    </row>
    <row r="362" spans="2:9" x14ac:dyDescent="0.2">
      <c r="B362" s="9" t="str">
        <f>$B$51</f>
        <v>Nursing</v>
      </c>
      <c r="C362" s="43">
        <f t="shared" si="33"/>
        <v>12715.982641999843</v>
      </c>
      <c r="D362" s="43">
        <f t="shared" si="33"/>
        <v>17615.665677762605</v>
      </c>
      <c r="E362" s="43">
        <f t="shared" si="30"/>
        <v>0</v>
      </c>
      <c r="F362" s="43">
        <f t="shared" si="31"/>
        <v>0</v>
      </c>
      <c r="G362" s="43">
        <f t="shared" si="32"/>
        <v>0</v>
      </c>
      <c r="H362" s="43">
        <f t="shared" si="29"/>
        <v>17346.554298904422</v>
      </c>
      <c r="I362" s="1"/>
    </row>
    <row r="363" spans="2:9" x14ac:dyDescent="0.2">
      <c r="B363" s="39" t="str">
        <f>$B$52</f>
        <v>Totals</v>
      </c>
      <c r="C363" s="42">
        <f t="shared" si="33"/>
        <v>9041.1285430408261</v>
      </c>
      <c r="D363" s="42">
        <f t="shared" si="33"/>
        <v>13312.402953666337</v>
      </c>
      <c r="E363" s="42">
        <f t="shared" si="30"/>
        <v>14461.955526108748</v>
      </c>
      <c r="F363" s="42">
        <f t="shared" si="31"/>
        <v>0</v>
      </c>
      <c r="G363" s="42">
        <f t="shared" si="32"/>
        <v>0</v>
      </c>
      <c r="H363" s="42">
        <f t="shared" si="29"/>
        <v>11245.692877061256</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B1:M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74</v>
      </c>
      <c r="C3" s="6"/>
      <c r="D3" s="6"/>
      <c r="E3" s="6"/>
      <c r="F3" s="6"/>
      <c r="G3" s="6"/>
      <c r="H3" s="6"/>
    </row>
    <row r="4" spans="2:8" x14ac:dyDescent="0.2">
      <c r="B4" s="90" t="s">
        <v>143</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Data!G8</f>
        <v>135429194</v>
      </c>
      <c r="G13" s="33"/>
      <c r="H13" s="60">
        <f>F13</f>
        <v>135429194</v>
      </c>
    </row>
    <row r="14" spans="2:8" x14ac:dyDescent="0.2">
      <c r="B14" s="338" t="s">
        <v>15</v>
      </c>
      <c r="C14" s="338"/>
      <c r="D14" s="338"/>
      <c r="E14" s="338"/>
      <c r="F14" s="82">
        <f>Data!H8</f>
        <v>62122058</v>
      </c>
      <c r="G14" s="33"/>
      <c r="H14" s="30">
        <f>F14</f>
        <v>62122058</v>
      </c>
    </row>
    <row r="15" spans="2:8" x14ac:dyDescent="0.2">
      <c r="B15" s="338" t="s">
        <v>16</v>
      </c>
      <c r="C15" s="338"/>
      <c r="D15" s="338"/>
      <c r="E15" s="338"/>
      <c r="F15" s="82">
        <f>Data!I8</f>
        <v>57600799</v>
      </c>
      <c r="G15" s="33"/>
      <c r="H15" s="30">
        <f>F15</f>
        <v>57600799</v>
      </c>
    </row>
    <row r="16" spans="2:8" x14ac:dyDescent="0.2">
      <c r="B16" s="338" t="s">
        <v>20</v>
      </c>
      <c r="C16" s="338"/>
      <c r="D16" s="338"/>
      <c r="E16" s="338"/>
      <c r="F16" s="82">
        <f>Data!J8</f>
        <v>27383803</v>
      </c>
      <c r="G16" s="33"/>
      <c r="H16" s="30">
        <f>F16-G16</f>
        <v>27383803</v>
      </c>
    </row>
    <row r="17" spans="2:13" x14ac:dyDescent="0.2">
      <c r="B17" s="338" t="s">
        <v>17</v>
      </c>
      <c r="C17" s="338"/>
      <c r="D17" s="338"/>
      <c r="E17" s="338"/>
      <c r="F17" s="82">
        <f>Data!K8</f>
        <v>39088218</v>
      </c>
      <c r="G17" s="33"/>
      <c r="H17" s="30">
        <f>F17</f>
        <v>39088218</v>
      </c>
    </row>
    <row r="18" spans="2:13" x14ac:dyDescent="0.2">
      <c r="B18" s="338" t="s">
        <v>1</v>
      </c>
      <c r="C18" s="338"/>
      <c r="D18" s="338"/>
      <c r="E18" s="338"/>
      <c r="F18" s="83">
        <f>SUM(F13:F17)</f>
        <v>321624072</v>
      </c>
      <c r="G18" s="34"/>
      <c r="H18" s="29">
        <f>SUM(H13:H17)</f>
        <v>321624072</v>
      </c>
    </row>
    <row r="19" spans="2:13" ht="13.5" customHeight="1" x14ac:dyDescent="0.2">
      <c r="B19" s="27"/>
      <c r="D19" s="27"/>
      <c r="E19" s="27"/>
      <c r="F19" s="27"/>
      <c r="G19" s="27"/>
      <c r="H19" s="5"/>
    </row>
    <row r="20" spans="2:13" ht="13.5" customHeight="1" x14ac:dyDescent="0.2">
      <c r="B20" s="27"/>
      <c r="D20" s="339" t="s">
        <v>24</v>
      </c>
      <c r="E20" s="339"/>
      <c r="F20" s="339"/>
      <c r="G20" s="35" t="s">
        <v>25</v>
      </c>
      <c r="H20" s="35" t="s">
        <v>26</v>
      </c>
    </row>
    <row r="21" spans="2:13" ht="28.5" x14ac:dyDescent="0.2">
      <c r="B21" s="344" t="s">
        <v>23</v>
      </c>
      <c r="C21" s="345"/>
      <c r="D21" s="343" t="str">
        <f>Data!L8</f>
        <v>Sheri Hardison</v>
      </c>
      <c r="E21" s="343"/>
      <c r="F21" s="343"/>
      <c r="G21" s="94" t="str">
        <f>Data!M8</f>
        <v>210-458-6914</v>
      </c>
      <c r="H21" s="84" t="str">
        <f>Data!N8</f>
        <v>tammy.anthony@utsa.edu</v>
      </c>
    </row>
    <row r="22" spans="2:13" ht="13.5" customHeight="1" x14ac:dyDescent="0.2">
      <c r="B22" s="27"/>
      <c r="C22" s="27"/>
      <c r="D22" s="27"/>
      <c r="E22" s="27"/>
      <c r="F22" s="27"/>
      <c r="G22" s="27"/>
      <c r="H22" s="5"/>
    </row>
    <row r="23" spans="2:13" ht="13.5" customHeight="1" thickBot="1" x14ac:dyDescent="0.25">
      <c r="B23" s="3" t="s">
        <v>68</v>
      </c>
      <c r="C23" s="27"/>
      <c r="D23" s="27"/>
      <c r="E23" s="27"/>
      <c r="F23" s="27"/>
      <c r="G23" s="27"/>
      <c r="H23" s="5"/>
    </row>
    <row r="24" spans="2:13" s="37" customFormat="1" x14ac:dyDescent="0.2">
      <c r="B24" s="62"/>
      <c r="C24" s="65" t="s">
        <v>27</v>
      </c>
      <c r="D24" s="66" t="s">
        <v>28</v>
      </c>
      <c r="E24" s="66" t="s">
        <v>29</v>
      </c>
      <c r="F24" s="66" t="s">
        <v>30</v>
      </c>
      <c r="G24" s="66" t="s">
        <v>31</v>
      </c>
      <c r="H24" s="67" t="s">
        <v>32</v>
      </c>
    </row>
    <row r="25" spans="2:13" s="37" customFormat="1" ht="15" thickBot="1" x14ac:dyDescent="0.25">
      <c r="B25" s="61" t="s">
        <v>687</v>
      </c>
      <c r="C25" s="85">
        <f>Data!O8</f>
        <v>10565</v>
      </c>
      <c r="D25" s="86">
        <f>Data!P8</f>
        <v>14261</v>
      </c>
      <c r="E25" s="86">
        <f>Data!Q8</f>
        <v>3392</v>
      </c>
      <c r="F25" s="86">
        <f>Data!R8</f>
        <v>741</v>
      </c>
      <c r="G25" s="86">
        <f>Data!S8</f>
        <v>0</v>
      </c>
      <c r="H25" s="74">
        <f>SUM(C25:G25)</f>
        <v>28959</v>
      </c>
    </row>
    <row r="26" spans="2:13" x14ac:dyDescent="0.2">
      <c r="C26" s="2"/>
      <c r="D26" s="2"/>
      <c r="E26" s="2"/>
      <c r="F26" s="2"/>
      <c r="G26" s="2"/>
      <c r="H26" s="2"/>
      <c r="I26" s="2"/>
    </row>
    <row r="27" spans="2:13" ht="13.5" customHeight="1" x14ac:dyDescent="0.2">
      <c r="B27" s="27"/>
      <c r="D27" s="339" t="s">
        <v>24</v>
      </c>
      <c r="E27" s="339"/>
      <c r="F27" s="339"/>
      <c r="G27" s="35" t="s">
        <v>25</v>
      </c>
      <c r="H27" s="35" t="s">
        <v>26</v>
      </c>
    </row>
    <row r="28" spans="2:13" ht="28.5" x14ac:dyDescent="0.2">
      <c r="B28" s="344" t="s">
        <v>40</v>
      </c>
      <c r="C28" s="345"/>
      <c r="D28" s="343" t="str">
        <f>Data!T8</f>
        <v>Wilkerson, Steve</v>
      </c>
      <c r="E28" s="343"/>
      <c r="F28" s="343"/>
      <c r="G28" s="94" t="str">
        <f>Data!U8</f>
        <v>(210) 458-4939</v>
      </c>
      <c r="H28" s="84" t="str">
        <f>Data!V8</f>
        <v>Steve.Wilkerson@utsa.edu</v>
      </c>
    </row>
    <row r="29" spans="2:13" ht="13.5" customHeight="1" x14ac:dyDescent="0.2">
      <c r="B29" s="27"/>
      <c r="C29" s="27"/>
      <c r="D29" s="27"/>
      <c r="E29" s="27"/>
      <c r="F29" s="27"/>
      <c r="G29" s="27"/>
      <c r="H29" s="5"/>
    </row>
    <row r="30" spans="2:13" ht="15" thickBot="1" x14ac:dyDescent="0.25">
      <c r="B30" s="3" t="s">
        <v>10</v>
      </c>
      <c r="C30" s="1"/>
      <c r="D30" s="1"/>
      <c r="E30" s="1"/>
      <c r="F30" s="1"/>
      <c r="G30" s="1"/>
      <c r="H30" s="1"/>
      <c r="I30" s="1"/>
    </row>
    <row r="31" spans="2:13" ht="15" thickBot="1" x14ac:dyDescent="0.25">
      <c r="B31" s="68" t="s">
        <v>33</v>
      </c>
      <c r="C31" s="69" t="s">
        <v>27</v>
      </c>
      <c r="D31" s="69" t="s">
        <v>28</v>
      </c>
      <c r="E31" s="69" t="s">
        <v>29</v>
      </c>
      <c r="F31" s="69" t="s">
        <v>30</v>
      </c>
      <c r="G31" s="69" t="s">
        <v>31</v>
      </c>
      <c r="H31" s="70" t="s">
        <v>32</v>
      </c>
      <c r="I31" s="1"/>
    </row>
    <row r="32" spans="2:13" x14ac:dyDescent="0.2">
      <c r="B32" s="9" t="s">
        <v>46</v>
      </c>
      <c r="C32" s="87">
        <f>Data!W8</f>
        <v>208261</v>
      </c>
      <c r="D32" s="87">
        <f>Data!AQ8</f>
        <v>68986</v>
      </c>
      <c r="E32" s="87">
        <f>Data!BK8</f>
        <v>12030</v>
      </c>
      <c r="F32" s="87">
        <f>Data!CE8</f>
        <v>2661</v>
      </c>
      <c r="G32" s="87">
        <f>Data!CY8</f>
        <v>0</v>
      </c>
      <c r="H32" s="22">
        <f>SUM(C32:G32)</f>
        <v>291938</v>
      </c>
      <c r="I32" s="1"/>
      <c r="M32" s="18"/>
    </row>
    <row r="33" spans="2:13" x14ac:dyDescent="0.2">
      <c r="B33" s="7" t="s">
        <v>47</v>
      </c>
      <c r="C33" s="87">
        <f>Data!X8</f>
        <v>81842</v>
      </c>
      <c r="D33" s="87">
        <f>Data!AR8</f>
        <v>36144</v>
      </c>
      <c r="E33" s="87">
        <f>Data!BL8</f>
        <v>4894</v>
      </c>
      <c r="F33" s="87">
        <f>Data!CF8</f>
        <v>2576</v>
      </c>
      <c r="G33" s="87">
        <f>Data!CZ8</f>
        <v>0</v>
      </c>
      <c r="H33" s="22">
        <f t="shared" ref="H33:H52" si="0">SUM(C33:G33)</f>
        <v>125456</v>
      </c>
      <c r="I33" s="1"/>
      <c r="M33" s="18"/>
    </row>
    <row r="34" spans="2:13" x14ac:dyDescent="0.2">
      <c r="B34" s="7" t="s">
        <v>48</v>
      </c>
      <c r="C34" s="87">
        <f>Data!Y8</f>
        <v>18321</v>
      </c>
      <c r="D34" s="87">
        <f>Data!AS8</f>
        <v>5311</v>
      </c>
      <c r="E34" s="87">
        <f>Data!BM8</f>
        <v>855</v>
      </c>
      <c r="F34" s="87">
        <f>Data!CG8</f>
        <v>0</v>
      </c>
      <c r="G34" s="87">
        <f>Data!DA8</f>
        <v>0</v>
      </c>
      <c r="H34" s="22">
        <f t="shared" si="0"/>
        <v>24487</v>
      </c>
      <c r="I34" s="1"/>
      <c r="M34" s="18"/>
    </row>
    <row r="35" spans="2:13" x14ac:dyDescent="0.2">
      <c r="B35" s="7" t="s">
        <v>49</v>
      </c>
      <c r="C35" s="87">
        <f>Data!Z8</f>
        <v>4557</v>
      </c>
      <c r="D35" s="87">
        <f>Data!AT8</f>
        <v>14745</v>
      </c>
      <c r="E35" s="87">
        <f>Data!BN8</f>
        <v>8504</v>
      </c>
      <c r="F35" s="87">
        <f>Data!CH8</f>
        <v>1034</v>
      </c>
      <c r="G35" s="87">
        <f>Data!DB8</f>
        <v>0</v>
      </c>
      <c r="H35" s="22">
        <f t="shared" si="0"/>
        <v>28840</v>
      </c>
      <c r="I35" s="1"/>
      <c r="M35" s="18"/>
    </row>
    <row r="36" spans="2:13" x14ac:dyDescent="0.2">
      <c r="B36" s="7" t="s">
        <v>50</v>
      </c>
      <c r="C36" s="87">
        <f>Data!AA8</f>
        <v>0</v>
      </c>
      <c r="D36" s="87">
        <f>Data!AU8</f>
        <v>36</v>
      </c>
      <c r="E36" s="87">
        <f>Data!BO8</f>
        <v>45</v>
      </c>
      <c r="F36" s="87">
        <f>Data!CI8</f>
        <v>0</v>
      </c>
      <c r="G36" s="87">
        <f>Data!DC8</f>
        <v>0</v>
      </c>
      <c r="H36" s="22">
        <f t="shared" si="0"/>
        <v>81</v>
      </c>
      <c r="I36" s="1"/>
      <c r="M36" s="18"/>
    </row>
    <row r="37" spans="2:13" x14ac:dyDescent="0.2">
      <c r="B37" s="7" t="s">
        <v>51</v>
      </c>
      <c r="C37" s="87">
        <f>Data!AB8</f>
        <v>33167</v>
      </c>
      <c r="D37" s="87">
        <f>Data!AV8</f>
        <v>39934</v>
      </c>
      <c r="E37" s="87">
        <f>Data!BP8</f>
        <v>8998</v>
      </c>
      <c r="F37" s="87">
        <f>Data!CJ8</f>
        <v>2945</v>
      </c>
      <c r="G37" s="87">
        <f>Data!DD8</f>
        <v>0</v>
      </c>
      <c r="H37" s="22">
        <f t="shared" si="0"/>
        <v>85044</v>
      </c>
      <c r="I37" s="1"/>
      <c r="M37" s="18"/>
    </row>
    <row r="38" spans="2:13" x14ac:dyDescent="0.2">
      <c r="B38" s="7" t="s">
        <v>52</v>
      </c>
      <c r="C38" s="87">
        <f>Data!AC8</f>
        <v>0</v>
      </c>
      <c r="D38" s="87">
        <f>Data!AW8</f>
        <v>48</v>
      </c>
      <c r="E38" s="87">
        <f>Data!BQ8</f>
        <v>558</v>
      </c>
      <c r="F38" s="87">
        <f>Data!CK8</f>
        <v>9</v>
      </c>
      <c r="G38" s="87">
        <f>Data!DE8</f>
        <v>0</v>
      </c>
      <c r="H38" s="22">
        <f t="shared" si="0"/>
        <v>615</v>
      </c>
      <c r="I38" s="1"/>
      <c r="M38" s="18"/>
    </row>
    <row r="39" spans="2:13" x14ac:dyDescent="0.2">
      <c r="B39" s="7" t="s">
        <v>53</v>
      </c>
      <c r="C39" s="87">
        <f>Data!AD8</f>
        <v>0</v>
      </c>
      <c r="D39" s="87">
        <f>Data!AX8</f>
        <v>0</v>
      </c>
      <c r="E39" s="87">
        <f>Data!BR8</f>
        <v>0</v>
      </c>
      <c r="F39" s="87">
        <f>Data!CL8</f>
        <v>0</v>
      </c>
      <c r="G39" s="87">
        <f>Data!DF8</f>
        <v>0</v>
      </c>
      <c r="H39" s="22">
        <f t="shared" si="0"/>
        <v>0</v>
      </c>
      <c r="I39" s="1"/>
      <c r="M39" s="18"/>
    </row>
    <row r="40" spans="2:13" x14ac:dyDescent="0.2">
      <c r="B40" s="7" t="s">
        <v>54</v>
      </c>
      <c r="C40" s="87">
        <f>Data!AE8</f>
        <v>0</v>
      </c>
      <c r="D40" s="87">
        <f>Data!AY8</f>
        <v>0</v>
      </c>
      <c r="E40" s="87">
        <f>Data!BS8</f>
        <v>4023</v>
      </c>
      <c r="F40" s="87">
        <f>Data!CM8</f>
        <v>0</v>
      </c>
      <c r="G40" s="87">
        <f>Data!DG8</f>
        <v>0</v>
      </c>
      <c r="H40" s="22">
        <f t="shared" si="0"/>
        <v>4023</v>
      </c>
      <c r="I40" s="1"/>
      <c r="M40" s="18"/>
    </row>
    <row r="41" spans="2:13" x14ac:dyDescent="0.2">
      <c r="B41" s="7" t="s">
        <v>55</v>
      </c>
      <c r="C41" s="87">
        <f>Data!AF8</f>
        <v>21</v>
      </c>
      <c r="D41" s="87">
        <f>Data!AZ8</f>
        <v>96</v>
      </c>
      <c r="E41" s="87">
        <f>Data!BT8</f>
        <v>6</v>
      </c>
      <c r="F41" s="87">
        <f>Data!CN8</f>
        <v>0</v>
      </c>
      <c r="G41" s="87">
        <f>Data!DH8</f>
        <v>0</v>
      </c>
      <c r="H41" s="22">
        <f t="shared" si="0"/>
        <v>123</v>
      </c>
      <c r="I41" s="1"/>
      <c r="M41" s="18"/>
    </row>
    <row r="42" spans="2:13" x14ac:dyDescent="0.2">
      <c r="B42" s="7" t="s">
        <v>56</v>
      </c>
      <c r="C42" s="87">
        <f>Data!AG8</f>
        <v>0</v>
      </c>
      <c r="D42" s="87">
        <f>Data!BA8</f>
        <v>0</v>
      </c>
      <c r="E42" s="87">
        <f>Data!BU8</f>
        <v>0</v>
      </c>
      <c r="F42" s="87">
        <f>Data!CO8</f>
        <v>0</v>
      </c>
      <c r="G42" s="87">
        <f>Data!DI8</f>
        <v>0</v>
      </c>
      <c r="H42" s="22">
        <f t="shared" si="0"/>
        <v>0</v>
      </c>
      <c r="I42" s="1"/>
      <c r="M42" s="18"/>
    </row>
    <row r="43" spans="2:13" x14ac:dyDescent="0.2">
      <c r="B43" s="7" t="s">
        <v>57</v>
      </c>
      <c r="C43" s="87">
        <f>Data!AH8</f>
        <v>156</v>
      </c>
      <c r="D43" s="87">
        <f>Data!BB8</f>
        <v>3</v>
      </c>
      <c r="E43" s="87">
        <f>Data!BV8</f>
        <v>0</v>
      </c>
      <c r="F43" s="87">
        <f>Data!CP8</f>
        <v>0</v>
      </c>
      <c r="G43" s="87">
        <f>Data!DJ8</f>
        <v>0</v>
      </c>
      <c r="H43" s="22">
        <f t="shared" si="0"/>
        <v>159</v>
      </c>
      <c r="I43" s="1"/>
      <c r="M43" s="18"/>
    </row>
    <row r="44" spans="2:13" x14ac:dyDescent="0.2">
      <c r="B44" s="7" t="s">
        <v>58</v>
      </c>
      <c r="C44" s="87">
        <f>Data!AI8</f>
        <v>105</v>
      </c>
      <c r="D44" s="87">
        <f>Data!BC8</f>
        <v>0</v>
      </c>
      <c r="E44" s="87">
        <f>Data!BW8</f>
        <v>0</v>
      </c>
      <c r="F44" s="87">
        <f>Data!CQ8</f>
        <v>0</v>
      </c>
      <c r="G44" s="87">
        <f>Data!DK8</f>
        <v>0</v>
      </c>
      <c r="H44" s="22">
        <f t="shared" si="0"/>
        <v>105</v>
      </c>
      <c r="I44" s="1"/>
      <c r="M44" s="18"/>
    </row>
    <row r="45" spans="2:13" x14ac:dyDescent="0.2">
      <c r="B45" s="7" t="s">
        <v>59</v>
      </c>
      <c r="C45" s="87">
        <f>Data!AJ8</f>
        <v>8090</v>
      </c>
      <c r="D45" s="87">
        <f>Data!BD8</f>
        <v>21756</v>
      </c>
      <c r="E45" s="87">
        <f>Data!BX8</f>
        <v>5939</v>
      </c>
      <c r="F45" s="87">
        <f>Data!CR8</f>
        <v>359</v>
      </c>
      <c r="G45" s="87">
        <f>Data!DL8</f>
        <v>0</v>
      </c>
      <c r="H45" s="22">
        <f t="shared" si="0"/>
        <v>36144</v>
      </c>
      <c r="I45" s="1"/>
      <c r="M45" s="18"/>
    </row>
    <row r="46" spans="2:13" x14ac:dyDescent="0.2">
      <c r="B46" s="7" t="s">
        <v>60</v>
      </c>
      <c r="C46" s="87">
        <f>Data!AK8</f>
        <v>0</v>
      </c>
      <c r="D46" s="87">
        <f>Data!BE8</f>
        <v>0</v>
      </c>
      <c r="E46" s="87">
        <f>Data!BY8</f>
        <v>0</v>
      </c>
      <c r="F46" s="87">
        <f>Data!CS8</f>
        <v>0</v>
      </c>
      <c r="G46" s="87">
        <f>Data!DM8</f>
        <v>0</v>
      </c>
      <c r="H46" s="22">
        <f t="shared" si="0"/>
        <v>0</v>
      </c>
      <c r="I46" s="1"/>
      <c r="M46" s="18"/>
    </row>
    <row r="47" spans="2:13" x14ac:dyDescent="0.2">
      <c r="B47" s="7" t="s">
        <v>61</v>
      </c>
      <c r="C47" s="87">
        <f>Data!AL8</f>
        <v>31009</v>
      </c>
      <c r="D47" s="87">
        <f>Data!BF8</f>
        <v>59313</v>
      </c>
      <c r="E47" s="87">
        <f>Data!BZ8</f>
        <v>11698</v>
      </c>
      <c r="F47" s="87">
        <f>Data!CT8</f>
        <v>920</v>
      </c>
      <c r="G47" s="87">
        <f>Data!DN8</f>
        <v>0</v>
      </c>
      <c r="H47" s="22">
        <f t="shared" si="0"/>
        <v>102940</v>
      </c>
      <c r="I47" s="1"/>
      <c r="M47" s="18"/>
    </row>
    <row r="48" spans="2:13" x14ac:dyDescent="0.2">
      <c r="B48" s="7" t="s">
        <v>62</v>
      </c>
      <c r="C48" s="87">
        <f>Data!AM8</f>
        <v>0</v>
      </c>
      <c r="D48" s="87">
        <f>Data!BG8</f>
        <v>0</v>
      </c>
      <c r="E48" s="87">
        <f>Data!CA8</f>
        <v>0</v>
      </c>
      <c r="F48" s="87">
        <f>Data!CU8</f>
        <v>0</v>
      </c>
      <c r="G48" s="87">
        <f>Data!DO8</f>
        <v>0</v>
      </c>
      <c r="H48" s="22">
        <f t="shared" si="0"/>
        <v>0</v>
      </c>
      <c r="I48" s="1"/>
      <c r="M48" s="18"/>
    </row>
    <row r="49" spans="2:13" x14ac:dyDescent="0.2">
      <c r="B49" s="7" t="s">
        <v>63</v>
      </c>
      <c r="C49" s="87">
        <f>Data!AN8</f>
        <v>0</v>
      </c>
      <c r="D49" s="87">
        <f>Data!BH8</f>
        <v>1941</v>
      </c>
      <c r="E49" s="87">
        <f>Data!CB8</f>
        <v>0</v>
      </c>
      <c r="F49" s="87">
        <f>Data!CV8</f>
        <v>0</v>
      </c>
      <c r="G49" s="87">
        <f>Data!DP8</f>
        <v>0</v>
      </c>
      <c r="H49" s="22">
        <f t="shared" si="0"/>
        <v>1941</v>
      </c>
      <c r="I49" s="1"/>
      <c r="M49" s="18"/>
    </row>
    <row r="50" spans="2:13" x14ac:dyDescent="0.2">
      <c r="B50" s="7" t="s">
        <v>64</v>
      </c>
      <c r="C50" s="87">
        <f>Data!AO8</f>
        <v>870</v>
      </c>
      <c r="D50" s="87">
        <f>Data!BI8</f>
        <v>758</v>
      </c>
      <c r="E50" s="87">
        <f>Data!CC8</f>
        <v>0</v>
      </c>
      <c r="F50" s="87">
        <f>Data!CW8</f>
        <v>0</v>
      </c>
      <c r="G50" s="87">
        <f>Data!DQ8</f>
        <v>0</v>
      </c>
      <c r="H50" s="22">
        <f t="shared" si="0"/>
        <v>1628</v>
      </c>
      <c r="I50" s="1"/>
      <c r="M50" s="18"/>
    </row>
    <row r="51" spans="2:13" x14ac:dyDescent="0.2">
      <c r="B51" s="7" t="s">
        <v>0</v>
      </c>
      <c r="C51" s="87">
        <f>Data!AP8</f>
        <v>0</v>
      </c>
      <c r="D51" s="87">
        <f>Data!BJ8</f>
        <v>0</v>
      </c>
      <c r="E51" s="87">
        <f>Data!CD8</f>
        <v>0</v>
      </c>
      <c r="F51" s="87">
        <f>Data!CX8</f>
        <v>0</v>
      </c>
      <c r="G51" s="87">
        <f>Data!DR8</f>
        <v>0</v>
      </c>
      <c r="H51" s="22">
        <f t="shared" si="0"/>
        <v>0</v>
      </c>
      <c r="I51" s="1"/>
      <c r="M51" s="18"/>
    </row>
    <row r="52" spans="2:13" x14ac:dyDescent="0.2">
      <c r="B52" s="8" t="s">
        <v>35</v>
      </c>
      <c r="C52" s="22">
        <f>SUM(C32:C51)</f>
        <v>386399</v>
      </c>
      <c r="D52" s="22">
        <f>SUM(D32:D51)</f>
        <v>249071</v>
      </c>
      <c r="E52" s="22">
        <f>SUM(E32:E51)</f>
        <v>57550</v>
      </c>
      <c r="F52" s="22">
        <f>SUM(F32:F51)</f>
        <v>10504</v>
      </c>
      <c r="G52" s="22">
        <f>SUM(G32:G51)</f>
        <v>0</v>
      </c>
      <c r="H52" s="22">
        <f t="shared" si="0"/>
        <v>703524</v>
      </c>
      <c r="I52" s="1"/>
    </row>
    <row r="53" spans="2:13" x14ac:dyDescent="0.2">
      <c r="B53" s="14"/>
      <c r="C53" s="18"/>
      <c r="D53" s="18"/>
      <c r="E53" s="18"/>
      <c r="F53" s="18"/>
      <c r="G53" s="18"/>
      <c r="H53" s="18"/>
      <c r="I53" s="1"/>
    </row>
    <row r="54" spans="2:13" ht="13.5" customHeight="1" x14ac:dyDescent="0.2">
      <c r="B54" s="27"/>
      <c r="D54" s="339" t="s">
        <v>24</v>
      </c>
      <c r="E54" s="339"/>
      <c r="F54" s="339"/>
      <c r="G54" s="35" t="s">
        <v>25</v>
      </c>
      <c r="H54" s="35" t="s">
        <v>26</v>
      </c>
    </row>
    <row r="55" spans="2:13" ht="28.5" x14ac:dyDescent="0.2">
      <c r="B55" s="344" t="s">
        <v>41</v>
      </c>
      <c r="C55" s="345"/>
      <c r="D55" s="343" t="str">
        <f>Data!T8</f>
        <v>Wilkerson, Steve</v>
      </c>
      <c r="E55" s="343"/>
      <c r="F55" s="343"/>
      <c r="G55" s="94" t="str">
        <f>Data!U8</f>
        <v>(210) 458-4939</v>
      </c>
      <c r="H55" s="84" t="str">
        <f>Data!V8</f>
        <v>Steve.Wilkerson@utsa.edu</v>
      </c>
    </row>
    <row r="56" spans="2:13" ht="13.5" customHeight="1" x14ac:dyDescent="0.2">
      <c r="B56" s="27"/>
      <c r="C56" s="27"/>
      <c r="D56" s="27"/>
      <c r="E56" s="27"/>
      <c r="F56" s="27"/>
      <c r="G56" s="27"/>
      <c r="H56" s="5"/>
    </row>
    <row r="57" spans="2:13" x14ac:dyDescent="0.2">
      <c r="B57" s="3" t="s">
        <v>11</v>
      </c>
      <c r="C57" s="1"/>
      <c r="D57" s="1"/>
      <c r="E57" s="1"/>
      <c r="F57" s="1"/>
      <c r="G57" s="1"/>
      <c r="H57" s="1"/>
      <c r="I57" s="1"/>
    </row>
    <row r="58" spans="2:13" ht="39" customHeight="1" x14ac:dyDescent="0.2">
      <c r="B58" s="358" t="s">
        <v>43</v>
      </c>
      <c r="C58" s="358"/>
      <c r="D58" s="358"/>
      <c r="E58" s="358"/>
      <c r="F58" s="358"/>
      <c r="G58" s="358"/>
      <c r="H58" s="38"/>
    </row>
    <row r="59" spans="2:13" ht="15" thickBot="1" x14ac:dyDescent="0.25">
      <c r="B59" s="36"/>
      <c r="C59" s="1"/>
      <c r="D59" s="1"/>
      <c r="E59" s="1"/>
      <c r="F59" s="1"/>
      <c r="G59" s="1"/>
      <c r="H59" s="1"/>
      <c r="I59" s="1"/>
    </row>
    <row r="60" spans="2:13" ht="15" thickBot="1" x14ac:dyDescent="0.25">
      <c r="B60" s="68" t="s">
        <v>33</v>
      </c>
      <c r="C60" s="69" t="s">
        <v>27</v>
      </c>
      <c r="D60" s="69" t="s">
        <v>28</v>
      </c>
      <c r="E60" s="69" t="s">
        <v>29</v>
      </c>
      <c r="F60" s="69" t="s">
        <v>30</v>
      </c>
      <c r="G60" s="69" t="s">
        <v>31</v>
      </c>
      <c r="H60" s="70" t="s">
        <v>32</v>
      </c>
      <c r="I60" s="1"/>
    </row>
    <row r="61" spans="2:13" x14ac:dyDescent="0.2">
      <c r="B61" s="9" t="str">
        <f>$B$32</f>
        <v>Liberal Arts</v>
      </c>
      <c r="C61" s="88">
        <f>Data!DS8</f>
        <v>8133515</v>
      </c>
      <c r="D61" s="88">
        <f>Data!EM8</f>
        <v>7195530</v>
      </c>
      <c r="E61" s="88">
        <f>Data!FG8</f>
        <v>6125356</v>
      </c>
      <c r="F61" s="88">
        <f>Data!GA8</f>
        <v>2832896</v>
      </c>
      <c r="G61" s="88">
        <f>Data!GU8</f>
        <v>0</v>
      </c>
      <c r="H61" s="21">
        <f>SUM(C61:G61)</f>
        <v>24287297</v>
      </c>
      <c r="I61" s="1"/>
    </row>
    <row r="62" spans="2:13" x14ac:dyDescent="0.2">
      <c r="B62" s="9" t="str">
        <f>$B$33</f>
        <v>Science</v>
      </c>
      <c r="C62" s="87">
        <f>Data!DT8</f>
        <v>5164071</v>
      </c>
      <c r="D62" s="87">
        <f>Data!EN8</f>
        <v>5465178</v>
      </c>
      <c r="E62" s="87">
        <f>Data!FH8</f>
        <v>2882614</v>
      </c>
      <c r="F62" s="87">
        <f>Data!GB8</f>
        <v>3177274</v>
      </c>
      <c r="G62" s="87">
        <f>Data!GV8</f>
        <v>0</v>
      </c>
      <c r="H62" s="22">
        <f t="shared" ref="H62:H81" si="1">SUM(C62:G62)</f>
        <v>16689137</v>
      </c>
      <c r="I62" s="1"/>
    </row>
    <row r="63" spans="2:13" x14ac:dyDescent="0.2">
      <c r="B63" s="9" t="str">
        <f>$B$34</f>
        <v>Fine Arts</v>
      </c>
      <c r="C63" s="87">
        <f>Data!DU8</f>
        <v>1856884</v>
      </c>
      <c r="D63" s="87">
        <f>Data!EO8</f>
        <v>1269813</v>
      </c>
      <c r="E63" s="87">
        <f>Data!FI8</f>
        <v>680257</v>
      </c>
      <c r="F63" s="87">
        <f>Data!GC8</f>
        <v>0</v>
      </c>
      <c r="G63" s="87">
        <f>Data!GW8</f>
        <v>0</v>
      </c>
      <c r="H63" s="22">
        <f t="shared" si="1"/>
        <v>3806954</v>
      </c>
      <c r="I63" s="1"/>
    </row>
    <row r="64" spans="2:13" x14ac:dyDescent="0.2">
      <c r="B64" s="9" t="str">
        <f>$B$35</f>
        <v>Teacher Education</v>
      </c>
      <c r="C64" s="87">
        <f>Data!DV8</f>
        <v>206023</v>
      </c>
      <c r="D64" s="87">
        <f>Data!EP8</f>
        <v>1009759</v>
      </c>
      <c r="E64" s="87">
        <f>Data!FJ8</f>
        <v>2221890</v>
      </c>
      <c r="F64" s="87">
        <f>Data!GD8</f>
        <v>712664</v>
      </c>
      <c r="G64" s="87">
        <f>Data!GX8</f>
        <v>0</v>
      </c>
      <c r="H64" s="22">
        <f t="shared" si="1"/>
        <v>4150336</v>
      </c>
      <c r="I64" s="1"/>
    </row>
    <row r="65" spans="2:9" x14ac:dyDescent="0.2">
      <c r="B65" s="9" t="str">
        <f>$B$36</f>
        <v>Agriculture</v>
      </c>
      <c r="C65" s="87">
        <f>Data!DW8</f>
        <v>0</v>
      </c>
      <c r="D65" s="87">
        <f>Data!EQ8</f>
        <v>6230</v>
      </c>
      <c r="E65" s="87">
        <f>Data!FK8</f>
        <v>3000</v>
      </c>
      <c r="F65" s="87">
        <f>Data!GE8</f>
        <v>0</v>
      </c>
      <c r="G65" s="87">
        <f>Data!GY8</f>
        <v>0</v>
      </c>
      <c r="H65" s="22">
        <f t="shared" si="1"/>
        <v>9230</v>
      </c>
      <c r="I65" s="1"/>
    </row>
    <row r="66" spans="2:9" x14ac:dyDescent="0.2">
      <c r="B66" s="9" t="str">
        <f>$B$37</f>
        <v>Engineering</v>
      </c>
      <c r="C66" s="87">
        <f>Data!DX8</f>
        <v>1972327</v>
      </c>
      <c r="D66" s="87">
        <f>Data!ER8</f>
        <v>6306689</v>
      </c>
      <c r="E66" s="87">
        <f>Data!FL8</f>
        <v>4825201</v>
      </c>
      <c r="F66" s="87">
        <f>Data!GF8</f>
        <v>3728138</v>
      </c>
      <c r="G66" s="87">
        <f>Data!GZ8</f>
        <v>0</v>
      </c>
      <c r="H66" s="22">
        <f t="shared" si="1"/>
        <v>16832355</v>
      </c>
      <c r="I66" s="1"/>
    </row>
    <row r="67" spans="2:9" x14ac:dyDescent="0.2">
      <c r="B67" s="9" t="str">
        <f>$B$38</f>
        <v>Home Economics</v>
      </c>
      <c r="C67" s="87">
        <f>Data!DY8</f>
        <v>0</v>
      </c>
      <c r="D67" s="87">
        <f>Data!ES8</f>
        <v>3637</v>
      </c>
      <c r="E67" s="87">
        <f>Data!FM8</f>
        <v>51840</v>
      </c>
      <c r="F67" s="87">
        <f>Data!GG8</f>
        <v>744</v>
      </c>
      <c r="G67" s="87">
        <f>Data!HA8</f>
        <v>0</v>
      </c>
      <c r="H67" s="22">
        <f t="shared" si="1"/>
        <v>56221</v>
      </c>
      <c r="I67" s="1"/>
    </row>
    <row r="68" spans="2:9" x14ac:dyDescent="0.2">
      <c r="B68" s="9" t="str">
        <f>$B$39</f>
        <v>Law</v>
      </c>
      <c r="C68" s="87">
        <f>Data!DZ8</f>
        <v>0</v>
      </c>
      <c r="D68" s="87">
        <f>Data!ET8</f>
        <v>0</v>
      </c>
      <c r="E68" s="87">
        <f>Data!FN8</f>
        <v>0</v>
      </c>
      <c r="F68" s="87">
        <f>Data!GH8</f>
        <v>0</v>
      </c>
      <c r="G68" s="87">
        <f>Data!HB8</f>
        <v>0</v>
      </c>
      <c r="H68" s="22">
        <f t="shared" si="1"/>
        <v>0</v>
      </c>
      <c r="I68" s="1"/>
    </row>
    <row r="69" spans="2:9" x14ac:dyDescent="0.2">
      <c r="B69" s="9" t="str">
        <f>$B$46</f>
        <v>Pharmacy</v>
      </c>
      <c r="C69" s="87">
        <f>Data!EA8</f>
        <v>0</v>
      </c>
      <c r="D69" s="87">
        <f>Data!EU8</f>
        <v>0</v>
      </c>
      <c r="E69" s="87">
        <f>Data!FO8</f>
        <v>852053</v>
      </c>
      <c r="F69" s="87">
        <f>Data!GI8</f>
        <v>0</v>
      </c>
      <c r="G69" s="87">
        <f>Data!HC8</f>
        <v>0</v>
      </c>
      <c r="H69" s="22">
        <f t="shared" si="1"/>
        <v>852053</v>
      </c>
      <c r="I69" s="1"/>
    </row>
    <row r="70" spans="2:9" x14ac:dyDescent="0.2">
      <c r="B70" s="9" t="str">
        <f>$B$41</f>
        <v>Library Science</v>
      </c>
      <c r="C70" s="87">
        <f>Data!EB8</f>
        <v>1577</v>
      </c>
      <c r="D70" s="87">
        <f>Data!EV8</f>
        <v>11031</v>
      </c>
      <c r="E70" s="87">
        <f>Data!FP8</f>
        <v>5411</v>
      </c>
      <c r="F70" s="87">
        <f>Data!GJ8</f>
        <v>0</v>
      </c>
      <c r="G70" s="87">
        <f>Data!HD8</f>
        <v>0</v>
      </c>
      <c r="H70" s="22">
        <f t="shared" si="1"/>
        <v>18019</v>
      </c>
      <c r="I70" s="1"/>
    </row>
    <row r="71" spans="2:9" x14ac:dyDescent="0.2">
      <c r="B71" s="9" t="str">
        <f>$B$42</f>
        <v>Veterinary Science</v>
      </c>
      <c r="C71" s="87">
        <f>Data!EC8</f>
        <v>0</v>
      </c>
      <c r="D71" s="87">
        <f>Data!EW8</f>
        <v>0</v>
      </c>
      <c r="E71" s="87">
        <f>Data!FQ8</f>
        <v>0</v>
      </c>
      <c r="F71" s="87">
        <f>Data!GK8</f>
        <v>0</v>
      </c>
      <c r="G71" s="87">
        <f>Data!HE8</f>
        <v>0</v>
      </c>
      <c r="H71" s="22">
        <f t="shared" si="1"/>
        <v>0</v>
      </c>
      <c r="I71" s="1"/>
    </row>
    <row r="72" spans="2:9" x14ac:dyDescent="0.2">
      <c r="B72" s="9" t="str">
        <f>$B$43</f>
        <v>Vocational Training</v>
      </c>
      <c r="C72" s="87">
        <f>Data!ED8</f>
        <v>3758</v>
      </c>
      <c r="D72" s="87">
        <f>Data!EX8</f>
        <v>17751</v>
      </c>
      <c r="E72" s="87">
        <f>Data!FR8</f>
        <v>0</v>
      </c>
      <c r="F72" s="87">
        <f>Data!GL8</f>
        <v>0</v>
      </c>
      <c r="G72" s="87">
        <f>Data!HF8</f>
        <v>0</v>
      </c>
      <c r="H72" s="22">
        <f t="shared" si="1"/>
        <v>21509</v>
      </c>
      <c r="I72" s="1"/>
    </row>
    <row r="73" spans="2:9" x14ac:dyDescent="0.2">
      <c r="B73" s="9" t="str">
        <f>$B$44</f>
        <v>Physical Training</v>
      </c>
      <c r="C73" s="87">
        <f>Data!EE8</f>
        <v>5741</v>
      </c>
      <c r="D73" s="87">
        <f>Data!EY8</f>
        <v>0</v>
      </c>
      <c r="E73" s="87">
        <f>Data!FS8</f>
        <v>0</v>
      </c>
      <c r="F73" s="87">
        <f>Data!GM8</f>
        <v>0</v>
      </c>
      <c r="G73" s="87">
        <f>Data!HG8</f>
        <v>0</v>
      </c>
      <c r="H73" s="22">
        <f t="shared" si="1"/>
        <v>5741</v>
      </c>
      <c r="I73" s="1"/>
    </row>
    <row r="74" spans="2:9" x14ac:dyDescent="0.2">
      <c r="B74" s="9" t="str">
        <f>$B$45</f>
        <v>Health Services</v>
      </c>
      <c r="C74" s="87">
        <f>Data!EF8</f>
        <v>305598</v>
      </c>
      <c r="D74" s="87">
        <f>Data!EZ8</f>
        <v>1060347</v>
      </c>
      <c r="E74" s="87">
        <f>Data!FT8</f>
        <v>1034895</v>
      </c>
      <c r="F74" s="87">
        <f>Data!GN8</f>
        <v>227600</v>
      </c>
      <c r="G74" s="87">
        <f>Data!HH8</f>
        <v>0</v>
      </c>
      <c r="H74" s="22">
        <f t="shared" si="1"/>
        <v>2628440</v>
      </c>
      <c r="I74" s="1"/>
    </row>
    <row r="75" spans="2:9" x14ac:dyDescent="0.2">
      <c r="B75" s="9" t="str">
        <f>$B$46</f>
        <v>Pharmacy</v>
      </c>
      <c r="C75" s="87">
        <f>Data!EG8</f>
        <v>0</v>
      </c>
      <c r="D75" s="87">
        <f>Data!FA8</f>
        <v>0</v>
      </c>
      <c r="E75" s="87">
        <f>Data!FU8</f>
        <v>0</v>
      </c>
      <c r="F75" s="87">
        <f>Data!GO8</f>
        <v>0</v>
      </c>
      <c r="G75" s="87">
        <f>Data!HI8</f>
        <v>0</v>
      </c>
      <c r="H75" s="22">
        <f t="shared" si="1"/>
        <v>0</v>
      </c>
      <c r="I75" s="1"/>
    </row>
    <row r="76" spans="2:9" x14ac:dyDescent="0.2">
      <c r="B76" s="9" t="str">
        <f>$B$47</f>
        <v>Business Administration</v>
      </c>
      <c r="C76" s="87">
        <f>Data!EH8</f>
        <v>1532184</v>
      </c>
      <c r="D76" s="87">
        <f>Data!FB8</f>
        <v>5128133</v>
      </c>
      <c r="E76" s="87">
        <f>Data!FV8</f>
        <v>4082688</v>
      </c>
      <c r="F76" s="87">
        <f>Data!GP8</f>
        <v>2775541</v>
      </c>
      <c r="G76" s="87">
        <f>Data!HJ8</f>
        <v>0</v>
      </c>
      <c r="H76" s="22">
        <f t="shared" si="1"/>
        <v>13518546</v>
      </c>
      <c r="I76" s="1"/>
    </row>
    <row r="77" spans="2:9" x14ac:dyDescent="0.2">
      <c r="B77" s="9" t="str">
        <f>$B$48</f>
        <v>Optometry</v>
      </c>
      <c r="C77" s="87">
        <f>Data!EI8</f>
        <v>0</v>
      </c>
      <c r="D77" s="87">
        <f>Data!FC8</f>
        <v>0</v>
      </c>
      <c r="E77" s="87">
        <f>Data!FW8</f>
        <v>0</v>
      </c>
      <c r="F77" s="87">
        <f>Data!GQ8</f>
        <v>0</v>
      </c>
      <c r="G77" s="87">
        <f>Data!HK8</f>
        <v>0</v>
      </c>
      <c r="H77" s="22">
        <f t="shared" si="1"/>
        <v>0</v>
      </c>
      <c r="I77" s="1"/>
    </row>
    <row r="78" spans="2:9" x14ac:dyDescent="0.2">
      <c r="B78" s="9" t="str">
        <f>$B$49</f>
        <v>Teacher Ed-Practice Teaching</v>
      </c>
      <c r="C78" s="87">
        <f>Data!EJ8</f>
        <v>0</v>
      </c>
      <c r="D78" s="87">
        <f>Data!FD8</f>
        <v>208776</v>
      </c>
      <c r="E78" s="87">
        <f>Data!FX8</f>
        <v>0</v>
      </c>
      <c r="F78" s="87">
        <f>Data!GR8</f>
        <v>0</v>
      </c>
      <c r="G78" s="87">
        <f>Data!HL8</f>
        <v>0</v>
      </c>
      <c r="H78" s="22">
        <f t="shared" si="1"/>
        <v>208776</v>
      </c>
      <c r="I78" s="1"/>
    </row>
    <row r="79" spans="2:9" x14ac:dyDescent="0.2">
      <c r="B79" s="9" t="str">
        <f>$B$50</f>
        <v>Technology</v>
      </c>
      <c r="C79" s="87">
        <f>Data!EK8</f>
        <v>94690</v>
      </c>
      <c r="D79" s="87">
        <f>Data!FE8</f>
        <v>107933</v>
      </c>
      <c r="E79" s="87">
        <f>Data!FY8</f>
        <v>0</v>
      </c>
      <c r="F79" s="87">
        <f>Data!GS8</f>
        <v>0</v>
      </c>
      <c r="G79" s="87">
        <f>Data!HM8</f>
        <v>0</v>
      </c>
      <c r="H79" s="22">
        <f t="shared" si="1"/>
        <v>202623</v>
      </c>
      <c r="I79" s="1"/>
    </row>
    <row r="80" spans="2:9" x14ac:dyDescent="0.2">
      <c r="B80" s="9" t="str">
        <f>$B$51</f>
        <v>Nursing</v>
      </c>
      <c r="C80" s="87">
        <f>Data!EL8</f>
        <v>0</v>
      </c>
      <c r="D80" s="87">
        <f>Data!FF8</f>
        <v>0</v>
      </c>
      <c r="E80" s="87">
        <f>Data!FZ8</f>
        <v>0</v>
      </c>
      <c r="F80" s="87">
        <f>Data!GT8</f>
        <v>0</v>
      </c>
      <c r="G80" s="87">
        <f>Data!HN8</f>
        <v>0</v>
      </c>
      <c r="H80" s="22">
        <f t="shared" si="1"/>
        <v>0</v>
      </c>
      <c r="I80" s="1"/>
    </row>
    <row r="81" spans="2:9" x14ac:dyDescent="0.2">
      <c r="B81" s="39" t="str">
        <f>$B$52</f>
        <v>Totals</v>
      </c>
      <c r="C81" s="21">
        <f>SUM(C61:C80)</f>
        <v>19276368</v>
      </c>
      <c r="D81" s="21">
        <f>SUM(D61:D80)</f>
        <v>27790807</v>
      </c>
      <c r="E81" s="21">
        <f>SUM(E61:E80)</f>
        <v>22765205</v>
      </c>
      <c r="F81" s="21">
        <f>SUM(F61:F80)</f>
        <v>13454857</v>
      </c>
      <c r="G81" s="21">
        <f>SUM(G61:G80)</f>
        <v>0</v>
      </c>
      <c r="H81" s="21">
        <f t="shared" si="1"/>
        <v>83287237</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Data!T8</f>
        <v>Wilkerson, Steve</v>
      </c>
      <c r="E84" s="343"/>
      <c r="F84" s="343"/>
      <c r="G84" s="94" t="str">
        <f>Data!U8</f>
        <v>(210) 458-4939</v>
      </c>
      <c r="H84" s="84" t="str">
        <f>Data!V2</f>
        <v>venkatak@uta.edu</v>
      </c>
    </row>
    <row r="85" spans="2:9" ht="13.5" customHeight="1" x14ac:dyDescent="0.2">
      <c r="B85" s="27"/>
      <c r="C85" s="27"/>
      <c r="D85" s="27"/>
      <c r="E85" s="27"/>
      <c r="F85" s="27"/>
      <c r="G85" s="27"/>
      <c r="H85" s="5"/>
    </row>
    <row r="86" spans="2:9" x14ac:dyDescent="0.2">
      <c r="B86" s="28" t="s">
        <v>34</v>
      </c>
      <c r="C86" s="13"/>
      <c r="D86" s="13"/>
      <c r="E86" s="13"/>
      <c r="F86" s="13"/>
      <c r="G86" s="13"/>
      <c r="H86" s="17">
        <f>H13+H14</f>
        <v>197551252</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Data!HR8</f>
        <v>1281600.1000000001</v>
      </c>
      <c r="D91" s="172">
        <f>Data!IL8</f>
        <v>424531.3</v>
      </c>
      <c r="E91" s="172">
        <f>Data!JF8</f>
        <v>74031.13</v>
      </c>
      <c r="F91" s="172">
        <f>Data!JZ8</f>
        <v>16375.46</v>
      </c>
      <c r="G91" s="172">
        <f>Data!KT8</f>
        <v>0</v>
      </c>
      <c r="H91" s="40">
        <f t="shared" ref="H91:H111" si="2">SUM(C91:G91)</f>
        <v>1796537.9900000002</v>
      </c>
    </row>
    <row r="92" spans="2:9" x14ac:dyDescent="0.2">
      <c r="B92" s="9" t="str">
        <f>$B$33</f>
        <v>Science</v>
      </c>
      <c r="C92" s="172">
        <f>Data!HS8</f>
        <v>435447.76</v>
      </c>
      <c r="D92" s="172">
        <f>Data!IM8</f>
        <v>192307.42</v>
      </c>
      <c r="E92" s="172">
        <f>Data!JG8</f>
        <v>26038.959999999999</v>
      </c>
      <c r="F92" s="172">
        <f>Data!KA8</f>
        <v>13705.84</v>
      </c>
      <c r="G92" s="172">
        <f>Data!KU8</f>
        <v>0</v>
      </c>
      <c r="H92" s="75">
        <f t="shared" si="2"/>
        <v>667499.98</v>
      </c>
    </row>
    <row r="93" spans="2:9" x14ac:dyDescent="0.2">
      <c r="B93" s="9" t="str">
        <f>$B$34</f>
        <v>Fine Arts</v>
      </c>
      <c r="C93" s="172">
        <f>Data!HT8</f>
        <v>71022.210000000006</v>
      </c>
      <c r="D93" s="172">
        <f>Data!IN8</f>
        <v>20588.330000000002</v>
      </c>
      <c r="E93" s="172">
        <f>Data!JH8</f>
        <v>3314.44</v>
      </c>
      <c r="F93" s="172">
        <f>Data!KB8</f>
        <v>0</v>
      </c>
      <c r="G93" s="172">
        <f>Data!KV8</f>
        <v>0</v>
      </c>
      <c r="H93" s="75">
        <f t="shared" si="2"/>
        <v>94924.98000000001</v>
      </c>
    </row>
    <row r="94" spans="2:9" x14ac:dyDescent="0.2">
      <c r="B94" s="9" t="str">
        <f>$B$35</f>
        <v>Teacher Education</v>
      </c>
      <c r="C94" s="172">
        <f>Data!HU8</f>
        <v>73260.41</v>
      </c>
      <c r="D94" s="172">
        <f>Data!IO8</f>
        <v>237047.34</v>
      </c>
      <c r="E94" s="172">
        <f>Data!JI8</f>
        <v>136714.18</v>
      </c>
      <c r="F94" s="172">
        <f>Data!KC8</f>
        <v>16623.05</v>
      </c>
      <c r="G94" s="172">
        <f>Data!KW8</f>
        <v>0</v>
      </c>
      <c r="H94" s="75">
        <f t="shared" si="2"/>
        <v>463644.98</v>
      </c>
    </row>
    <row r="95" spans="2:9" x14ac:dyDescent="0.2">
      <c r="B95" s="9" t="str">
        <f>$B$36</f>
        <v>Agriculture</v>
      </c>
      <c r="C95" s="172">
        <f>Data!HV8</f>
        <v>0</v>
      </c>
      <c r="D95" s="172">
        <f>Data!IP8</f>
        <v>0</v>
      </c>
      <c r="E95" s="172">
        <f>Data!JJ8</f>
        <v>0</v>
      </c>
      <c r="F95" s="172">
        <f>Data!KD8</f>
        <v>0</v>
      </c>
      <c r="G95" s="172">
        <f>Data!KX8</f>
        <v>0</v>
      </c>
      <c r="H95" s="75">
        <f t="shared" si="2"/>
        <v>0</v>
      </c>
    </row>
    <row r="96" spans="2:9" x14ac:dyDescent="0.2">
      <c r="B96" s="9" t="str">
        <f>$B$37</f>
        <v>Engineering</v>
      </c>
      <c r="C96" s="172">
        <f>Data!HW8</f>
        <v>591460.22</v>
      </c>
      <c r="D96" s="172">
        <f>Data!IQ8</f>
        <v>712134.73</v>
      </c>
      <c r="E96" s="172">
        <f>Data!JK8</f>
        <v>160459.46</v>
      </c>
      <c r="F96" s="172">
        <f>Data!KE8</f>
        <v>52517.57</v>
      </c>
      <c r="G96" s="172">
        <f>Data!KY8</f>
        <v>0</v>
      </c>
      <c r="H96" s="75">
        <f t="shared" si="2"/>
        <v>1516571.98</v>
      </c>
    </row>
    <row r="97" spans="2:8" x14ac:dyDescent="0.2">
      <c r="B97" s="9" t="str">
        <f>$B$38</f>
        <v>Home Economics</v>
      </c>
      <c r="C97" s="172">
        <f>Data!HX8</f>
        <v>0</v>
      </c>
      <c r="D97" s="172">
        <f>Data!IR8</f>
        <v>0</v>
      </c>
      <c r="E97" s="172">
        <f>Data!JL8</f>
        <v>0</v>
      </c>
      <c r="F97" s="172">
        <f>Data!KF8</f>
        <v>0</v>
      </c>
      <c r="G97" s="172">
        <f>Data!KZ8</f>
        <v>0</v>
      </c>
      <c r="H97" s="75">
        <f t="shared" si="2"/>
        <v>0</v>
      </c>
    </row>
    <row r="98" spans="2:8" x14ac:dyDescent="0.2">
      <c r="B98" s="9" t="str">
        <f>$B$39</f>
        <v>Law</v>
      </c>
      <c r="C98" s="172">
        <f>Data!HY8</f>
        <v>0</v>
      </c>
      <c r="D98" s="172">
        <f>Data!IS8</f>
        <v>0</v>
      </c>
      <c r="E98" s="172">
        <f>Data!JM8</f>
        <v>0</v>
      </c>
      <c r="F98" s="172">
        <f>Data!KG8</f>
        <v>0</v>
      </c>
      <c r="G98" s="172">
        <f>Data!LA8</f>
        <v>0</v>
      </c>
      <c r="H98" s="75">
        <f t="shared" si="2"/>
        <v>0</v>
      </c>
    </row>
    <row r="99" spans="2:8" x14ac:dyDescent="0.2">
      <c r="B99" s="9" t="str">
        <f>$B$40</f>
        <v>Social Service</v>
      </c>
      <c r="C99" s="172">
        <f>Data!HZ8</f>
        <v>0</v>
      </c>
      <c r="D99" s="172">
        <f>Data!IT8</f>
        <v>0</v>
      </c>
      <c r="E99" s="172">
        <f>Data!JN8</f>
        <v>22752</v>
      </c>
      <c r="F99" s="172">
        <f>Data!KH8</f>
        <v>0</v>
      </c>
      <c r="G99" s="172">
        <f>Data!LB8</f>
        <v>0</v>
      </c>
      <c r="H99" s="75">
        <f t="shared" si="2"/>
        <v>22752</v>
      </c>
    </row>
    <row r="100" spans="2:8" x14ac:dyDescent="0.2">
      <c r="B100" s="9" t="str">
        <f>$B$41</f>
        <v>Library Science</v>
      </c>
      <c r="C100" s="172">
        <f>Data!IA8</f>
        <v>0</v>
      </c>
      <c r="D100" s="172">
        <f>Data!IU8</f>
        <v>0</v>
      </c>
      <c r="E100" s="172">
        <f>Data!JO8</f>
        <v>0</v>
      </c>
      <c r="F100" s="172">
        <f>Data!KI8</f>
        <v>0</v>
      </c>
      <c r="G100" s="172">
        <f>Data!LC8</f>
        <v>0</v>
      </c>
      <c r="H100" s="75">
        <f t="shared" si="2"/>
        <v>0</v>
      </c>
    </row>
    <row r="101" spans="2:8" x14ac:dyDescent="0.2">
      <c r="B101" s="9" t="str">
        <f>$B$42</f>
        <v>Veterinary Science</v>
      </c>
      <c r="C101" s="172">
        <f>Data!IB8</f>
        <v>0</v>
      </c>
      <c r="D101" s="172">
        <f>Data!IV8</f>
        <v>0</v>
      </c>
      <c r="E101" s="172">
        <f>Data!JP8</f>
        <v>0</v>
      </c>
      <c r="F101" s="172">
        <f>Data!KJ8</f>
        <v>0</v>
      </c>
      <c r="G101" s="172">
        <f>Data!LD8</f>
        <v>0</v>
      </c>
      <c r="H101" s="75">
        <f t="shared" si="2"/>
        <v>0</v>
      </c>
    </row>
    <row r="102" spans="2:8" x14ac:dyDescent="0.2">
      <c r="B102" s="9" t="str">
        <f>$B$43</f>
        <v>Vocational Training</v>
      </c>
      <c r="C102" s="172">
        <f>Data!IC8</f>
        <v>0</v>
      </c>
      <c r="D102" s="172">
        <f>Data!IW8</f>
        <v>0</v>
      </c>
      <c r="E102" s="172">
        <f>Data!JQ8</f>
        <v>0</v>
      </c>
      <c r="F102" s="172">
        <f>Data!KK8</f>
        <v>0</v>
      </c>
      <c r="G102" s="172">
        <f>Data!LE8</f>
        <v>0</v>
      </c>
      <c r="H102" s="75">
        <f t="shared" si="2"/>
        <v>0</v>
      </c>
    </row>
    <row r="103" spans="2:8" x14ac:dyDescent="0.2">
      <c r="B103" s="9" t="str">
        <f>$B$44</f>
        <v>Physical Training</v>
      </c>
      <c r="C103" s="172">
        <f>Data!ID8</f>
        <v>0</v>
      </c>
      <c r="D103" s="172">
        <f>Data!IX8</f>
        <v>0</v>
      </c>
      <c r="E103" s="172">
        <f>Data!JR8</f>
        <v>0</v>
      </c>
      <c r="F103" s="172">
        <f>Data!KL8</f>
        <v>0</v>
      </c>
      <c r="G103" s="172">
        <f>Data!LF8</f>
        <v>0</v>
      </c>
      <c r="H103" s="75">
        <f t="shared" si="2"/>
        <v>0</v>
      </c>
    </row>
    <row r="104" spans="2:8" x14ac:dyDescent="0.2">
      <c r="B104" s="9" t="str">
        <f>$B$45</f>
        <v>Health Services</v>
      </c>
      <c r="C104" s="172">
        <f>Data!IE8</f>
        <v>26259.14</v>
      </c>
      <c r="D104" s="172">
        <f>Data!IY8</f>
        <v>70617.31</v>
      </c>
      <c r="E104" s="172">
        <f>Data!JS8</f>
        <v>19277.259999999998</v>
      </c>
      <c r="F104" s="172">
        <f>Data!KM8</f>
        <v>1165.27</v>
      </c>
      <c r="G104" s="172">
        <f>Data!LG8</f>
        <v>0</v>
      </c>
      <c r="H104" s="75">
        <f t="shared" si="2"/>
        <v>117318.98</v>
      </c>
    </row>
    <row r="105" spans="2:8" x14ac:dyDescent="0.2">
      <c r="B105" s="9" t="str">
        <f>$B$46</f>
        <v>Pharmacy</v>
      </c>
      <c r="C105" s="172">
        <f>Data!IF8</f>
        <v>0</v>
      </c>
      <c r="D105" s="172">
        <f>Data!IZ8</f>
        <v>0</v>
      </c>
      <c r="E105" s="172">
        <f>Data!JT8</f>
        <v>0</v>
      </c>
      <c r="F105" s="172">
        <f>Data!KN8</f>
        <v>0</v>
      </c>
      <c r="G105" s="172">
        <f>Data!LH8</f>
        <v>0</v>
      </c>
      <c r="H105" s="75">
        <f t="shared" si="2"/>
        <v>0</v>
      </c>
    </row>
    <row r="106" spans="2:8" x14ac:dyDescent="0.2">
      <c r="B106" s="9" t="str">
        <f>$B$47</f>
        <v>Business Administration</v>
      </c>
      <c r="C106" s="172">
        <f>Data!IG8</f>
        <v>535394.15</v>
      </c>
      <c r="D106" s="172">
        <f>Data!JA8</f>
        <v>1024084.4</v>
      </c>
      <c r="E106" s="172">
        <f>Data!JU8</f>
        <v>201974.93</v>
      </c>
      <c r="F106" s="172">
        <f>Data!KO8</f>
        <v>15884.5</v>
      </c>
      <c r="G106" s="172">
        <f>Data!LI8</f>
        <v>0</v>
      </c>
      <c r="H106" s="75">
        <f t="shared" si="2"/>
        <v>1777337.98</v>
      </c>
    </row>
    <row r="107" spans="2:8" x14ac:dyDescent="0.2">
      <c r="B107" s="9" t="str">
        <f>$B$48</f>
        <v>Optometry</v>
      </c>
      <c r="C107" s="172">
        <f>Data!IH8</f>
        <v>0</v>
      </c>
      <c r="D107" s="172">
        <f>Data!JB8</f>
        <v>0</v>
      </c>
      <c r="E107" s="172">
        <f>Data!JV8</f>
        <v>0</v>
      </c>
      <c r="F107" s="172">
        <f>Data!KP8</f>
        <v>0</v>
      </c>
      <c r="G107" s="172">
        <f>Data!LJ8</f>
        <v>0</v>
      </c>
      <c r="H107" s="75">
        <f t="shared" si="2"/>
        <v>0</v>
      </c>
    </row>
    <row r="108" spans="2:8" x14ac:dyDescent="0.2">
      <c r="B108" s="9" t="str">
        <f>$B$49</f>
        <v>Teacher Ed-Practice Teaching</v>
      </c>
      <c r="C108" s="172">
        <f>Data!II8</f>
        <v>0</v>
      </c>
      <c r="D108" s="172">
        <f>Data!JC8</f>
        <v>0</v>
      </c>
      <c r="E108" s="172">
        <f>Data!JW8</f>
        <v>0</v>
      </c>
      <c r="F108" s="172">
        <f>Data!KQ8</f>
        <v>0</v>
      </c>
      <c r="G108" s="172">
        <f>Data!LK8</f>
        <v>0</v>
      </c>
      <c r="H108" s="75">
        <f t="shared" si="2"/>
        <v>0</v>
      </c>
    </row>
    <row r="109" spans="2:8" x14ac:dyDescent="0.2">
      <c r="B109" s="9" t="str">
        <f>$B$50</f>
        <v>Technology</v>
      </c>
      <c r="C109" s="172">
        <f>Data!IJ8</f>
        <v>0</v>
      </c>
      <c r="D109" s="172">
        <f>Data!JD8</f>
        <v>0</v>
      </c>
      <c r="E109" s="172">
        <f>Data!JX8</f>
        <v>0</v>
      </c>
      <c r="F109" s="172">
        <f>Data!KR8</f>
        <v>0</v>
      </c>
      <c r="G109" s="172">
        <f>Data!LL8</f>
        <v>0</v>
      </c>
      <c r="H109" s="75">
        <f t="shared" si="2"/>
        <v>0</v>
      </c>
    </row>
    <row r="110" spans="2:8" x14ac:dyDescent="0.2">
      <c r="B110" s="9" t="str">
        <f>$B$51</f>
        <v>Nursing</v>
      </c>
      <c r="C110" s="172">
        <f>Data!IK8</f>
        <v>0</v>
      </c>
      <c r="D110" s="172">
        <f>Data!JE8</f>
        <v>0</v>
      </c>
      <c r="E110" s="172">
        <f>Data!JY8</f>
        <v>0</v>
      </c>
      <c r="F110" s="172">
        <f>Data!KS8</f>
        <v>0</v>
      </c>
      <c r="G110" s="172">
        <f>Data!HPM8</f>
        <v>0</v>
      </c>
      <c r="H110" s="75">
        <f t="shared" si="2"/>
        <v>0</v>
      </c>
    </row>
    <row r="111" spans="2:8" x14ac:dyDescent="0.2">
      <c r="B111" s="39" t="str">
        <f>$B$52</f>
        <v>Totals</v>
      </c>
      <c r="C111" s="40">
        <f>SUM(C91:C110)</f>
        <v>3014443.99</v>
      </c>
      <c r="D111" s="40">
        <f>SUM(D91:D110)</f>
        <v>2681310.83</v>
      </c>
      <c r="E111" s="40">
        <f>SUM(E91:E110)</f>
        <v>644562.36</v>
      </c>
      <c r="F111" s="40">
        <f>SUM(F91:F110)</f>
        <v>116271.69</v>
      </c>
      <c r="G111" s="40">
        <f>SUM(G91:G110)</f>
        <v>0</v>
      </c>
      <c r="H111" s="40">
        <f t="shared" si="2"/>
        <v>6456588.870000001</v>
      </c>
    </row>
    <row r="112" spans="2:8" x14ac:dyDescent="0.2">
      <c r="B112" s="44"/>
      <c r="C112" s="46"/>
      <c r="D112" s="46"/>
      <c r="E112" s="46"/>
      <c r="F112" s="46"/>
      <c r="G112" s="46"/>
      <c r="H112" s="49"/>
    </row>
    <row r="113" spans="2:9" ht="14.25" customHeight="1"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9415115.0999999996</v>
      </c>
      <c r="D116" s="21">
        <f t="shared" si="3"/>
        <v>7620061.2999999998</v>
      </c>
      <c r="E116" s="21">
        <f t="shared" si="3"/>
        <v>6199387.1299999999</v>
      </c>
      <c r="F116" s="21">
        <f t="shared" si="3"/>
        <v>2849271.46</v>
      </c>
      <c r="G116" s="21">
        <f t="shared" si="3"/>
        <v>0</v>
      </c>
      <c r="H116" s="40">
        <f t="shared" ref="H116:H136" si="4">SUM(C116:G116)</f>
        <v>26083834.989999998</v>
      </c>
      <c r="I116" s="1"/>
    </row>
    <row r="117" spans="2:9" x14ac:dyDescent="0.2">
      <c r="B117" s="9" t="str">
        <f>$B$33</f>
        <v>Science</v>
      </c>
      <c r="C117" s="22">
        <f t="shared" si="3"/>
        <v>5599518.7599999998</v>
      </c>
      <c r="D117" s="22">
        <f t="shared" si="3"/>
        <v>5657485.4199999999</v>
      </c>
      <c r="E117" s="22">
        <f t="shared" si="3"/>
        <v>2908652.96</v>
      </c>
      <c r="F117" s="22">
        <f t="shared" si="3"/>
        <v>3190979.84</v>
      </c>
      <c r="G117" s="22">
        <f t="shared" si="3"/>
        <v>0</v>
      </c>
      <c r="H117" s="75">
        <f t="shared" si="4"/>
        <v>17356636.98</v>
      </c>
      <c r="I117" s="1"/>
    </row>
    <row r="118" spans="2:9" x14ac:dyDescent="0.2">
      <c r="B118" s="9" t="str">
        <f>$B$34</f>
        <v>Fine Arts</v>
      </c>
      <c r="C118" s="22">
        <f t="shared" si="3"/>
        <v>1927906.21</v>
      </c>
      <c r="D118" s="22">
        <f t="shared" si="3"/>
        <v>1290401.33</v>
      </c>
      <c r="E118" s="22">
        <f t="shared" si="3"/>
        <v>683571.44</v>
      </c>
      <c r="F118" s="22">
        <f t="shared" si="3"/>
        <v>0</v>
      </c>
      <c r="G118" s="22">
        <f t="shared" si="3"/>
        <v>0</v>
      </c>
      <c r="H118" s="75">
        <f t="shared" si="4"/>
        <v>3901878.98</v>
      </c>
      <c r="I118" s="1"/>
    </row>
    <row r="119" spans="2:9" x14ac:dyDescent="0.2">
      <c r="B119" s="9" t="str">
        <f>$B$35</f>
        <v>Teacher Education</v>
      </c>
      <c r="C119" s="22">
        <f t="shared" si="3"/>
        <v>279283.41000000003</v>
      </c>
      <c r="D119" s="22">
        <f t="shared" si="3"/>
        <v>1246806.3400000001</v>
      </c>
      <c r="E119" s="22">
        <f t="shared" si="3"/>
        <v>2358604.1800000002</v>
      </c>
      <c r="F119" s="22">
        <f t="shared" si="3"/>
        <v>729287.05</v>
      </c>
      <c r="G119" s="22">
        <f t="shared" si="3"/>
        <v>0</v>
      </c>
      <c r="H119" s="75">
        <f t="shared" si="4"/>
        <v>4613980.9800000004</v>
      </c>
      <c r="I119" s="1"/>
    </row>
    <row r="120" spans="2:9" x14ac:dyDescent="0.2">
      <c r="B120" s="9" t="str">
        <f>$B$36</f>
        <v>Agriculture</v>
      </c>
      <c r="C120" s="22">
        <f t="shared" si="3"/>
        <v>0</v>
      </c>
      <c r="D120" s="22">
        <f t="shared" si="3"/>
        <v>6230</v>
      </c>
      <c r="E120" s="22">
        <f t="shared" si="3"/>
        <v>3000</v>
      </c>
      <c r="F120" s="22">
        <f t="shared" si="3"/>
        <v>0</v>
      </c>
      <c r="G120" s="22">
        <f t="shared" si="3"/>
        <v>0</v>
      </c>
      <c r="H120" s="75">
        <f t="shared" si="4"/>
        <v>9230</v>
      </c>
      <c r="I120" s="1"/>
    </row>
    <row r="121" spans="2:9" x14ac:dyDescent="0.2">
      <c r="B121" s="9" t="str">
        <f>$B$37</f>
        <v>Engineering</v>
      </c>
      <c r="C121" s="22">
        <f t="shared" si="3"/>
        <v>2563787.2199999997</v>
      </c>
      <c r="D121" s="22">
        <f t="shared" si="3"/>
        <v>7018823.7300000004</v>
      </c>
      <c r="E121" s="22">
        <f t="shared" si="3"/>
        <v>4985660.46</v>
      </c>
      <c r="F121" s="22">
        <f t="shared" si="3"/>
        <v>3780655.57</v>
      </c>
      <c r="G121" s="22">
        <f t="shared" si="3"/>
        <v>0</v>
      </c>
      <c r="H121" s="75">
        <f t="shared" si="4"/>
        <v>18348926.98</v>
      </c>
      <c r="I121" s="1"/>
    </row>
    <row r="122" spans="2:9" x14ac:dyDescent="0.2">
      <c r="B122" s="9" t="str">
        <f>$B$38</f>
        <v>Home Economics</v>
      </c>
      <c r="C122" s="22">
        <f t="shared" si="3"/>
        <v>0</v>
      </c>
      <c r="D122" s="22">
        <f t="shared" si="3"/>
        <v>3637</v>
      </c>
      <c r="E122" s="22">
        <f t="shared" si="3"/>
        <v>51840</v>
      </c>
      <c r="F122" s="22">
        <f t="shared" si="3"/>
        <v>744</v>
      </c>
      <c r="G122" s="22">
        <f t="shared" si="3"/>
        <v>0</v>
      </c>
      <c r="H122" s="75">
        <f t="shared" si="4"/>
        <v>56221</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874805</v>
      </c>
      <c r="F124" s="22">
        <f t="shared" si="3"/>
        <v>0</v>
      </c>
      <c r="G124" s="22">
        <f t="shared" si="3"/>
        <v>0</v>
      </c>
      <c r="H124" s="75">
        <f t="shared" si="4"/>
        <v>874805</v>
      </c>
      <c r="I124" s="1"/>
    </row>
    <row r="125" spans="2:9" x14ac:dyDescent="0.2">
      <c r="B125" s="9" t="str">
        <f>$B$41</f>
        <v>Library Science</v>
      </c>
      <c r="C125" s="22">
        <f t="shared" si="3"/>
        <v>1577</v>
      </c>
      <c r="D125" s="22">
        <f t="shared" si="3"/>
        <v>11031</v>
      </c>
      <c r="E125" s="22">
        <f t="shared" si="3"/>
        <v>5411</v>
      </c>
      <c r="F125" s="22">
        <f t="shared" si="3"/>
        <v>0</v>
      </c>
      <c r="G125" s="22">
        <f t="shared" si="3"/>
        <v>0</v>
      </c>
      <c r="H125" s="75">
        <f t="shared" si="4"/>
        <v>18019</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3758</v>
      </c>
      <c r="D127" s="22">
        <f t="shared" si="3"/>
        <v>17751</v>
      </c>
      <c r="E127" s="22">
        <f t="shared" si="3"/>
        <v>0</v>
      </c>
      <c r="F127" s="22">
        <f t="shared" si="3"/>
        <v>0</v>
      </c>
      <c r="G127" s="22">
        <f t="shared" si="3"/>
        <v>0</v>
      </c>
      <c r="H127" s="75">
        <f t="shared" si="4"/>
        <v>21509</v>
      </c>
      <c r="I127" s="1"/>
    </row>
    <row r="128" spans="2:9" x14ac:dyDescent="0.2">
      <c r="B128" s="9" t="str">
        <f>$B$44</f>
        <v>Physical Training</v>
      </c>
      <c r="C128" s="22">
        <f t="shared" si="3"/>
        <v>5741</v>
      </c>
      <c r="D128" s="22">
        <f t="shared" si="3"/>
        <v>0</v>
      </c>
      <c r="E128" s="22">
        <f t="shared" si="3"/>
        <v>0</v>
      </c>
      <c r="F128" s="22">
        <f t="shared" si="3"/>
        <v>0</v>
      </c>
      <c r="G128" s="22">
        <f t="shared" si="3"/>
        <v>0</v>
      </c>
      <c r="H128" s="75">
        <f t="shared" si="4"/>
        <v>5741</v>
      </c>
      <c r="I128" s="1"/>
    </row>
    <row r="129" spans="2:9" x14ac:dyDescent="0.2">
      <c r="B129" s="9" t="str">
        <f>$B$45</f>
        <v>Health Services</v>
      </c>
      <c r="C129" s="22">
        <f t="shared" si="3"/>
        <v>331857.14</v>
      </c>
      <c r="D129" s="22">
        <f t="shared" si="3"/>
        <v>1130964.31</v>
      </c>
      <c r="E129" s="22">
        <f t="shared" si="3"/>
        <v>1054172.26</v>
      </c>
      <c r="F129" s="22">
        <f t="shared" si="3"/>
        <v>228765.27</v>
      </c>
      <c r="G129" s="22">
        <f t="shared" si="3"/>
        <v>0</v>
      </c>
      <c r="H129" s="75">
        <f t="shared" si="4"/>
        <v>2745758.98</v>
      </c>
      <c r="I129" s="1"/>
    </row>
    <row r="130" spans="2:9" x14ac:dyDescent="0.2">
      <c r="B130" s="9" t="str">
        <f>$B$46</f>
        <v>Pharmacy</v>
      </c>
      <c r="C130" s="22">
        <f t="shared" si="3"/>
        <v>0</v>
      </c>
      <c r="D130" s="22">
        <f t="shared" si="3"/>
        <v>0</v>
      </c>
      <c r="E130" s="22">
        <f t="shared" si="3"/>
        <v>0</v>
      </c>
      <c r="F130" s="22">
        <f t="shared" si="3"/>
        <v>0</v>
      </c>
      <c r="G130" s="22">
        <f t="shared" si="3"/>
        <v>0</v>
      </c>
      <c r="H130" s="75">
        <f t="shared" si="4"/>
        <v>0</v>
      </c>
      <c r="I130" s="1"/>
    </row>
    <row r="131" spans="2:9" x14ac:dyDescent="0.2">
      <c r="B131" s="9" t="str">
        <f>$B$47</f>
        <v>Business Administration</v>
      </c>
      <c r="C131" s="22">
        <f t="shared" si="3"/>
        <v>2067578.15</v>
      </c>
      <c r="D131" s="22">
        <f t="shared" si="3"/>
        <v>6152217.4000000004</v>
      </c>
      <c r="E131" s="22">
        <f t="shared" si="3"/>
        <v>4284662.93</v>
      </c>
      <c r="F131" s="22">
        <f t="shared" si="3"/>
        <v>2791425.5</v>
      </c>
      <c r="G131" s="22">
        <f t="shared" si="3"/>
        <v>0</v>
      </c>
      <c r="H131" s="75">
        <f t="shared" si="4"/>
        <v>15295883.98</v>
      </c>
      <c r="I131" s="1"/>
    </row>
    <row r="132" spans="2:9"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9" x14ac:dyDescent="0.2">
      <c r="B133" s="9" t="str">
        <f>$B$49</f>
        <v>Teacher Ed-Practice Teaching</v>
      </c>
      <c r="C133" s="22">
        <f t="shared" si="5"/>
        <v>0</v>
      </c>
      <c r="D133" s="22">
        <f t="shared" si="5"/>
        <v>208776</v>
      </c>
      <c r="E133" s="22">
        <f t="shared" si="5"/>
        <v>0</v>
      </c>
      <c r="F133" s="22">
        <f t="shared" si="5"/>
        <v>0</v>
      </c>
      <c r="G133" s="22">
        <f t="shared" si="5"/>
        <v>0</v>
      </c>
      <c r="H133" s="75">
        <f t="shared" si="4"/>
        <v>208776</v>
      </c>
      <c r="I133" s="1"/>
    </row>
    <row r="134" spans="2:9" x14ac:dyDescent="0.2">
      <c r="B134" s="9" t="str">
        <f>$B$50</f>
        <v>Technology</v>
      </c>
      <c r="C134" s="22">
        <f t="shared" si="5"/>
        <v>94690</v>
      </c>
      <c r="D134" s="22">
        <f t="shared" si="5"/>
        <v>107933</v>
      </c>
      <c r="E134" s="22">
        <f t="shared" si="5"/>
        <v>0</v>
      </c>
      <c r="F134" s="22">
        <f t="shared" si="5"/>
        <v>0</v>
      </c>
      <c r="G134" s="22">
        <f t="shared" si="5"/>
        <v>0</v>
      </c>
      <c r="H134" s="75">
        <f t="shared" si="4"/>
        <v>202623</v>
      </c>
      <c r="I134" s="1"/>
    </row>
    <row r="135" spans="2:9" x14ac:dyDescent="0.2">
      <c r="B135" s="9" t="str">
        <f>$B$51</f>
        <v>Nursing</v>
      </c>
      <c r="C135" s="22">
        <f t="shared" si="5"/>
        <v>0</v>
      </c>
      <c r="D135" s="22">
        <f t="shared" si="5"/>
        <v>0</v>
      </c>
      <c r="E135" s="22">
        <f t="shared" si="5"/>
        <v>0</v>
      </c>
      <c r="F135" s="22">
        <f t="shared" si="5"/>
        <v>0</v>
      </c>
      <c r="G135" s="22">
        <f t="shared" si="5"/>
        <v>0</v>
      </c>
      <c r="H135" s="75">
        <f t="shared" si="4"/>
        <v>0</v>
      </c>
      <c r="I135" s="1"/>
    </row>
    <row r="136" spans="2:9" x14ac:dyDescent="0.2">
      <c r="B136" s="39" t="str">
        <f>$B$52</f>
        <v>Totals</v>
      </c>
      <c r="C136" s="40">
        <f>SUM(C116:C135)</f>
        <v>22290811.989999998</v>
      </c>
      <c r="D136" s="40">
        <f>SUM(D116:D135)</f>
        <v>30472117.829999998</v>
      </c>
      <c r="E136" s="40">
        <f>SUM(E116:E135)</f>
        <v>23409767.359999999</v>
      </c>
      <c r="F136" s="40">
        <f>SUM(F116:F135)</f>
        <v>13571128.689999999</v>
      </c>
      <c r="G136" s="40">
        <f>SUM(G116:G135)</f>
        <v>0</v>
      </c>
      <c r="H136" s="40">
        <f t="shared" si="4"/>
        <v>89743825.86999999</v>
      </c>
      <c r="I136" s="1"/>
    </row>
    <row r="137" spans="2:9" x14ac:dyDescent="0.2">
      <c r="B137" s="50"/>
      <c r="C137" s="51"/>
      <c r="D137" s="51"/>
      <c r="E137" s="51"/>
      <c r="F137" s="51"/>
      <c r="G137" s="51"/>
      <c r="H137" s="52"/>
      <c r="I137" s="1"/>
    </row>
    <row r="138" spans="2:9" x14ac:dyDescent="0.2">
      <c r="B138" s="28" t="s">
        <v>4</v>
      </c>
      <c r="C138" s="12"/>
      <c r="D138" s="12"/>
      <c r="E138" s="12"/>
      <c r="F138" s="12"/>
      <c r="G138" s="12"/>
      <c r="H138" s="17">
        <f>H86-H81-H111</f>
        <v>107807426.13</v>
      </c>
    </row>
    <row r="139" spans="2:9" ht="152.25" customHeight="1" thickBot="1" x14ac:dyDescent="0.25">
      <c r="B139" s="332" t="s">
        <v>235</v>
      </c>
      <c r="C139" s="332"/>
      <c r="D139" s="332"/>
      <c r="E139" s="332"/>
      <c r="F139" s="332"/>
      <c r="G139" s="332"/>
      <c r="H139" s="38"/>
    </row>
    <row r="140" spans="2:9" ht="25.5" customHeight="1" thickTop="1" x14ac:dyDescent="0.2">
      <c r="B140" s="350" t="s">
        <v>7</v>
      </c>
      <c r="C140" s="351"/>
      <c r="D140" s="351"/>
      <c r="E140" s="351"/>
      <c r="F140" s="354" t="s">
        <v>2</v>
      </c>
      <c r="G140" s="355"/>
      <c r="H140" s="80">
        <f>Data!QD8</f>
        <v>1</v>
      </c>
      <c r="I140" s="333" t="str">
        <f>IF(H140+H141=1,"","Error, the two cells on the left must equal 100%")</f>
        <v/>
      </c>
    </row>
    <row r="141" spans="2:9" ht="25.5" customHeight="1" thickBot="1" x14ac:dyDescent="0.25">
      <c r="B141" s="352"/>
      <c r="C141" s="353"/>
      <c r="D141" s="353"/>
      <c r="E141" s="353"/>
      <c r="F141" s="356" t="s">
        <v>3</v>
      </c>
      <c r="G141" s="357"/>
      <c r="H141" s="95">
        <f>1-H140</f>
        <v>0</v>
      </c>
      <c r="I141" s="333"/>
    </row>
    <row r="142" spans="2:9" ht="43.5" thickBot="1" x14ac:dyDescent="0.25">
      <c r="B142" s="71" t="s">
        <v>33</v>
      </c>
      <c r="C142" s="72" t="s">
        <v>27</v>
      </c>
      <c r="D142" s="72" t="s">
        <v>28</v>
      </c>
      <c r="E142" s="72" t="s">
        <v>29</v>
      </c>
      <c r="F142" s="72" t="s">
        <v>30</v>
      </c>
      <c r="G142" s="72" t="s">
        <v>31</v>
      </c>
      <c r="H142" s="79" t="s">
        <v>6</v>
      </c>
      <c r="I142" s="73" t="s">
        <v>8</v>
      </c>
    </row>
    <row r="143" spans="2:9" x14ac:dyDescent="0.2">
      <c r="B143" s="9" t="str">
        <f>$B$32</f>
        <v>Liberal Arts</v>
      </c>
      <c r="C143" s="172">
        <f>Data!LN8</f>
        <v>0</v>
      </c>
      <c r="D143" s="172">
        <f>Data!MH8</f>
        <v>0</v>
      </c>
      <c r="E143" s="172">
        <f>Data!NB8</f>
        <v>0</v>
      </c>
      <c r="F143" s="172">
        <f>Data!NV8</f>
        <v>0</v>
      </c>
      <c r="G143" s="172">
        <f>Data!OP8</f>
        <v>0</v>
      </c>
      <c r="H143" s="173">
        <f>Data!PJ8</f>
        <v>16155965.690216266</v>
      </c>
      <c r="I143" s="76">
        <f t="shared" ref="I143:I162" si="6">SUM(C143:H143)</f>
        <v>16155965.690216266</v>
      </c>
    </row>
    <row r="144" spans="2:9" x14ac:dyDescent="0.2">
      <c r="B144" s="9" t="str">
        <f>$B$33</f>
        <v>Science</v>
      </c>
      <c r="C144" s="172">
        <f>Data!LO8</f>
        <v>0</v>
      </c>
      <c r="D144" s="172">
        <f>Data!MI8</f>
        <v>0</v>
      </c>
      <c r="E144" s="172">
        <f>Data!NC8</f>
        <v>0</v>
      </c>
      <c r="F144" s="172">
        <f>Data!NW8</f>
        <v>0</v>
      </c>
      <c r="G144" s="172">
        <f>Data!OQ8</f>
        <v>0</v>
      </c>
      <c r="H144" s="174">
        <f>Data!PK8</f>
        <v>31498996.950012937</v>
      </c>
      <c r="I144" s="76">
        <f t="shared" si="6"/>
        <v>31498996.950012937</v>
      </c>
    </row>
    <row r="145" spans="2:9" x14ac:dyDescent="0.2">
      <c r="B145" s="9" t="str">
        <f>$B$34</f>
        <v>Fine Arts</v>
      </c>
      <c r="C145" s="172">
        <f>Data!LP8</f>
        <v>0</v>
      </c>
      <c r="D145" s="172">
        <f>Data!MJ8</f>
        <v>0</v>
      </c>
      <c r="E145" s="172">
        <f>Data!ND8</f>
        <v>0</v>
      </c>
      <c r="F145" s="172">
        <f>Data!NX8</f>
        <v>0</v>
      </c>
      <c r="G145" s="172">
        <f>Data!OR8</f>
        <v>0</v>
      </c>
      <c r="H145" s="174">
        <f>Data!PL8</f>
        <v>4192411.437359957</v>
      </c>
      <c r="I145" s="76">
        <f t="shared" si="6"/>
        <v>4192411.437359957</v>
      </c>
    </row>
    <row r="146" spans="2:9" x14ac:dyDescent="0.2">
      <c r="B146" s="9" t="str">
        <f>$B$35</f>
        <v>Teacher Education</v>
      </c>
      <c r="C146" s="172">
        <f>Data!LQ8</f>
        <v>0</v>
      </c>
      <c r="D146" s="172">
        <f>Data!MK8</f>
        <v>0</v>
      </c>
      <c r="E146" s="172">
        <f>Data!NE8</f>
        <v>0</v>
      </c>
      <c r="F146" s="172">
        <f>Data!NY8</f>
        <v>0</v>
      </c>
      <c r="G146" s="172">
        <f>Data!OS8</f>
        <v>0</v>
      </c>
      <c r="H146" s="174">
        <f>Data!PN8</f>
        <v>13908888.568723693</v>
      </c>
      <c r="I146" s="76">
        <f t="shared" si="6"/>
        <v>13908888.568723693</v>
      </c>
    </row>
    <row r="147" spans="2:9" x14ac:dyDescent="0.2">
      <c r="B147" s="9" t="str">
        <f>$B$36</f>
        <v>Agriculture</v>
      </c>
      <c r="C147" s="172">
        <f>Data!LR8</f>
        <v>0</v>
      </c>
      <c r="D147" s="172">
        <f>Data!ML8</f>
        <v>0</v>
      </c>
      <c r="E147" s="172">
        <f>Data!NF8</f>
        <v>0</v>
      </c>
      <c r="F147" s="172">
        <f>Data!NZ8</f>
        <v>0</v>
      </c>
      <c r="G147" s="172">
        <f>Data!OT8</f>
        <v>0</v>
      </c>
      <c r="H147" s="174">
        <f>Data!PM8</f>
        <v>3230.5</v>
      </c>
      <c r="I147" s="76">
        <f t="shared" si="6"/>
        <v>3230.5</v>
      </c>
    </row>
    <row r="148" spans="2:9" x14ac:dyDescent="0.2">
      <c r="B148" s="9" t="str">
        <f>$B$37</f>
        <v>Engineering</v>
      </c>
      <c r="C148" s="172">
        <f>Data!LS8</f>
        <v>0</v>
      </c>
      <c r="D148" s="172">
        <f>Data!MM8</f>
        <v>0</v>
      </c>
      <c r="E148" s="172">
        <f>Data!NG8</f>
        <v>0</v>
      </c>
      <c r="F148" s="172">
        <f>Data!OA8</f>
        <v>0</v>
      </c>
      <c r="G148" s="172">
        <f>Data!OU8</f>
        <v>0</v>
      </c>
      <c r="H148" s="174">
        <f>Data!PO8</f>
        <v>31201100</v>
      </c>
      <c r="I148" s="76">
        <f t="shared" si="6"/>
        <v>31201100</v>
      </c>
    </row>
    <row r="149" spans="2:9" x14ac:dyDescent="0.2">
      <c r="B149" s="9" t="str">
        <f>$B$38</f>
        <v>Home Economics</v>
      </c>
      <c r="C149" s="172">
        <f>Data!LT8</f>
        <v>0</v>
      </c>
      <c r="D149" s="172">
        <f>Data!MN8</f>
        <v>0</v>
      </c>
      <c r="E149" s="172">
        <f>Data!NH8</f>
        <v>0</v>
      </c>
      <c r="F149" s="172">
        <f>Data!OB8</f>
        <v>0</v>
      </c>
      <c r="G149" s="172">
        <f>Data!OV8</f>
        <v>0</v>
      </c>
      <c r="H149" s="174">
        <f>Data!PP8</f>
        <v>19677.350000000006</v>
      </c>
      <c r="I149" s="76">
        <f t="shared" si="6"/>
        <v>19677.350000000006</v>
      </c>
    </row>
    <row r="150" spans="2:9" x14ac:dyDescent="0.2">
      <c r="B150" s="9" t="str">
        <f>$B$39</f>
        <v>Law</v>
      </c>
      <c r="C150" s="172">
        <f>Data!LU8</f>
        <v>0</v>
      </c>
      <c r="D150" s="172">
        <f>Data!MO8</f>
        <v>0</v>
      </c>
      <c r="E150" s="172">
        <f>Data!NI8</f>
        <v>0</v>
      </c>
      <c r="F150" s="172">
        <f>Data!OC8</f>
        <v>0</v>
      </c>
      <c r="G150" s="172">
        <f>Data!OW8</f>
        <v>0</v>
      </c>
      <c r="H150" s="174">
        <f>Data!PQ8</f>
        <v>0</v>
      </c>
      <c r="I150" s="76">
        <f t="shared" si="6"/>
        <v>0</v>
      </c>
    </row>
    <row r="151" spans="2:9" x14ac:dyDescent="0.2">
      <c r="B151" s="9" t="str">
        <f>$B$40</f>
        <v>Social Service</v>
      </c>
      <c r="C151" s="172">
        <f>Data!LV8</f>
        <v>0</v>
      </c>
      <c r="D151" s="172">
        <f>Data!MP8</f>
        <v>0</v>
      </c>
      <c r="E151" s="172">
        <f>Data!NJ8</f>
        <v>0</v>
      </c>
      <c r="F151" s="172">
        <f>Data!OD8</f>
        <v>0</v>
      </c>
      <c r="G151" s="172">
        <f>Data!OX8</f>
        <v>0</v>
      </c>
      <c r="H151" s="174">
        <f>Data!PR8</f>
        <v>1049856.4727830917</v>
      </c>
      <c r="I151" s="76">
        <f t="shared" si="6"/>
        <v>1049856.4727830917</v>
      </c>
    </row>
    <row r="152" spans="2:9" x14ac:dyDescent="0.2">
      <c r="B152" s="9" t="str">
        <f>$B$41</f>
        <v>Library Science</v>
      </c>
      <c r="C152" s="172">
        <f>Data!LW8</f>
        <v>0</v>
      </c>
      <c r="D152" s="172">
        <f>Data!MQ8</f>
        <v>0</v>
      </c>
      <c r="E152" s="172">
        <f>Data!NK8</f>
        <v>0</v>
      </c>
      <c r="F152" s="172">
        <f>Data!OE8</f>
        <v>0</v>
      </c>
      <c r="G152" s="172">
        <f>Data!OY8</f>
        <v>0</v>
      </c>
      <c r="H152" s="174">
        <f>Data!PS8</f>
        <v>6306.6500000000015</v>
      </c>
      <c r="I152" s="76">
        <f t="shared" si="6"/>
        <v>6306.6500000000015</v>
      </c>
    </row>
    <row r="153" spans="2:9" x14ac:dyDescent="0.2">
      <c r="B153" s="9" t="str">
        <f>$B$42</f>
        <v>Veterinary Science</v>
      </c>
      <c r="C153" s="172">
        <f>Data!LX8</f>
        <v>0</v>
      </c>
      <c r="D153" s="172">
        <f>Data!MR8</f>
        <v>0</v>
      </c>
      <c r="E153" s="172">
        <f>Data!NL8</f>
        <v>0</v>
      </c>
      <c r="F153" s="172">
        <f>Data!OF8</f>
        <v>0</v>
      </c>
      <c r="G153" s="172">
        <f>Data!OZ8</f>
        <v>0</v>
      </c>
      <c r="H153" s="174">
        <f>Data!PT8</f>
        <v>0</v>
      </c>
      <c r="I153" s="76">
        <f t="shared" si="6"/>
        <v>0</v>
      </c>
    </row>
    <row r="154" spans="2:9" x14ac:dyDescent="0.2">
      <c r="B154" s="9" t="str">
        <f>$B$43</f>
        <v>Vocational Training</v>
      </c>
      <c r="C154" s="172">
        <f>Data!LY8</f>
        <v>0</v>
      </c>
      <c r="D154" s="172">
        <f>Data!MS8</f>
        <v>0</v>
      </c>
      <c r="E154" s="172">
        <f>Data!NM8</f>
        <v>0</v>
      </c>
      <c r="F154" s="172">
        <f>Data!OG8</f>
        <v>0</v>
      </c>
      <c r="G154" s="172">
        <f>Data!PA8</f>
        <v>0</v>
      </c>
      <c r="H154" s="174">
        <f>Data!PU8</f>
        <v>7528.1500000000015</v>
      </c>
      <c r="I154" s="76">
        <f t="shared" si="6"/>
        <v>7528.1500000000015</v>
      </c>
    </row>
    <row r="155" spans="2:9" x14ac:dyDescent="0.2">
      <c r="B155" s="9" t="str">
        <f>$B$44</f>
        <v>Physical Training</v>
      </c>
      <c r="C155" s="172">
        <f>Data!LZ8</f>
        <v>0</v>
      </c>
      <c r="D155" s="172">
        <f>Data!MT8</f>
        <v>0</v>
      </c>
      <c r="E155" s="172">
        <f>Data!NN8</f>
        <v>0</v>
      </c>
      <c r="F155" s="172">
        <f>Data!OH8</f>
        <v>0</v>
      </c>
      <c r="G155" s="172">
        <f>Data!PB8</f>
        <v>0</v>
      </c>
      <c r="H155" s="174">
        <f>Data!PV8</f>
        <v>2009.3500000000004</v>
      </c>
      <c r="I155" s="76">
        <f t="shared" si="6"/>
        <v>2009.3500000000004</v>
      </c>
    </row>
    <row r="156" spans="2:9" x14ac:dyDescent="0.2">
      <c r="B156" s="9" t="str">
        <f>$B$45</f>
        <v>Health Services</v>
      </c>
      <c r="C156" s="172">
        <f>Data!MA8</f>
        <v>0</v>
      </c>
      <c r="D156" s="172">
        <f>Data!MU8</f>
        <v>0</v>
      </c>
      <c r="E156" s="172">
        <f>Data!NO8</f>
        <v>0</v>
      </c>
      <c r="F156" s="172">
        <f>Data!OI8</f>
        <v>0</v>
      </c>
      <c r="G156" s="172">
        <f>Data!PC8</f>
        <v>0</v>
      </c>
      <c r="H156" s="174">
        <f>Data!PW8</f>
        <v>1705895.0806733053</v>
      </c>
      <c r="I156" s="76">
        <f t="shared" si="6"/>
        <v>1705895.0806733053</v>
      </c>
    </row>
    <row r="157" spans="2:9" x14ac:dyDescent="0.2">
      <c r="B157" s="9" t="str">
        <f>$B$46</f>
        <v>Pharmacy</v>
      </c>
      <c r="C157" s="172">
        <f>Data!MB8</f>
        <v>0</v>
      </c>
      <c r="D157" s="172">
        <f>Data!MV8</f>
        <v>0</v>
      </c>
      <c r="E157" s="172">
        <f>Data!NP8</f>
        <v>0</v>
      </c>
      <c r="F157" s="172">
        <f>Data!OJ8</f>
        <v>0</v>
      </c>
      <c r="G157" s="172">
        <f>Data!PD8</f>
        <v>0</v>
      </c>
      <c r="H157" s="174">
        <f>Data!PX8</f>
        <v>0</v>
      </c>
      <c r="I157" s="76">
        <f t="shared" si="6"/>
        <v>0</v>
      </c>
    </row>
    <row r="158" spans="2:9" x14ac:dyDescent="0.2">
      <c r="B158" s="9" t="str">
        <f>$B$47</f>
        <v>Business Administration</v>
      </c>
      <c r="C158" s="172">
        <f>Data!MC8</f>
        <v>0</v>
      </c>
      <c r="D158" s="172">
        <f>Data!MW8</f>
        <v>0</v>
      </c>
      <c r="E158" s="172">
        <f>Data!NQ8</f>
        <v>0</v>
      </c>
      <c r="F158" s="172">
        <f>Data!OK8</f>
        <v>0</v>
      </c>
      <c r="G158" s="172">
        <f>Data!PE8</f>
        <v>0</v>
      </c>
      <c r="H158" s="174">
        <f>Data!PY8</f>
        <v>7271379.9570370279</v>
      </c>
      <c r="I158" s="76">
        <f t="shared" si="6"/>
        <v>7271379.9570370279</v>
      </c>
    </row>
    <row r="159" spans="2:9" x14ac:dyDescent="0.2">
      <c r="B159" s="9" t="str">
        <f>$B$48</f>
        <v>Optometry</v>
      </c>
      <c r="C159" s="172">
        <f>Data!MD8</f>
        <v>0</v>
      </c>
      <c r="D159" s="172">
        <f>Data!MX8</f>
        <v>0</v>
      </c>
      <c r="E159" s="172">
        <f>Data!NR8</f>
        <v>0</v>
      </c>
      <c r="F159" s="172">
        <f>Data!OL8</f>
        <v>0</v>
      </c>
      <c r="G159" s="172">
        <f>Data!PF8</f>
        <v>0</v>
      </c>
      <c r="H159" s="174">
        <f>Data!PZ8</f>
        <v>0</v>
      </c>
      <c r="I159" s="76">
        <f t="shared" si="6"/>
        <v>0</v>
      </c>
    </row>
    <row r="160" spans="2:9" x14ac:dyDescent="0.2">
      <c r="B160" s="9" t="str">
        <f>$B$49</f>
        <v>Teacher Ed-Practice Teaching</v>
      </c>
      <c r="C160" s="172">
        <f>Data!ME8</f>
        <v>0</v>
      </c>
      <c r="D160" s="172">
        <f>Data!MY8</f>
        <v>0</v>
      </c>
      <c r="E160" s="172">
        <f>Data!NS8</f>
        <v>0</v>
      </c>
      <c r="F160" s="172">
        <f>Data!OM8</f>
        <v>0</v>
      </c>
      <c r="G160" s="172">
        <f>Data!PG8</f>
        <v>0</v>
      </c>
      <c r="H160" s="174">
        <f>Data!QA8</f>
        <v>73071.600000000035</v>
      </c>
      <c r="I160" s="76">
        <f t="shared" si="6"/>
        <v>73071.600000000035</v>
      </c>
    </row>
    <row r="161" spans="2:9" x14ac:dyDescent="0.2">
      <c r="B161" s="9" t="str">
        <f>$B$50</f>
        <v>Technology</v>
      </c>
      <c r="C161" s="172">
        <f>Data!MF8</f>
        <v>0</v>
      </c>
      <c r="D161" s="172">
        <f>Data!MZ8</f>
        <v>0</v>
      </c>
      <c r="E161" s="172">
        <f>Data!NT8</f>
        <v>0</v>
      </c>
      <c r="F161" s="172">
        <f>Data!ON8</f>
        <v>0</v>
      </c>
      <c r="G161" s="172">
        <f>Data!PH8</f>
        <v>0</v>
      </c>
      <c r="H161" s="174">
        <f>Data!QB8</f>
        <v>711108.02146972646</v>
      </c>
      <c r="I161" s="76">
        <f t="shared" si="6"/>
        <v>711108.02146972646</v>
      </c>
    </row>
    <row r="162" spans="2:9" x14ac:dyDescent="0.2">
      <c r="B162" s="9" t="str">
        <f>$B$51</f>
        <v>Nursing</v>
      </c>
      <c r="C162" s="172">
        <f>Data!MG8</f>
        <v>0</v>
      </c>
      <c r="D162" s="172">
        <f>Data!NA8</f>
        <v>0</v>
      </c>
      <c r="E162" s="172">
        <f>Data!NU8</f>
        <v>0</v>
      </c>
      <c r="F162" s="172">
        <f>Data!OO8</f>
        <v>0</v>
      </c>
      <c r="G162" s="172">
        <f>Data!PI8</f>
        <v>0</v>
      </c>
      <c r="H162" s="174">
        <f>Data!QC8</f>
        <v>0</v>
      </c>
      <c r="I162" s="76">
        <f t="shared" si="6"/>
        <v>0</v>
      </c>
    </row>
    <row r="163" spans="2:9" ht="15" thickBot="1" x14ac:dyDescent="0.25">
      <c r="B163" s="39" t="str">
        <f>$B$52</f>
        <v>Totals</v>
      </c>
      <c r="C163" s="40">
        <f t="shared" ref="C163:H163" si="7">SUM(C143:C162)</f>
        <v>0</v>
      </c>
      <c r="D163" s="40">
        <f t="shared" si="7"/>
        <v>0</v>
      </c>
      <c r="E163" s="40">
        <f t="shared" si="7"/>
        <v>0</v>
      </c>
      <c r="F163" s="40">
        <f t="shared" si="7"/>
        <v>0</v>
      </c>
      <c r="G163" s="41">
        <f t="shared" si="7"/>
        <v>0</v>
      </c>
      <c r="H163" s="77">
        <f t="shared" si="7"/>
        <v>107807425.77827601</v>
      </c>
      <c r="I163" s="76">
        <f>SUM(I143:I162)</f>
        <v>107807425.77827601</v>
      </c>
    </row>
    <row r="164" spans="2:9" ht="15" thickTop="1" x14ac:dyDescent="0.2">
      <c r="B164" s="14"/>
      <c r="C164" s="46"/>
      <c r="D164" s="46"/>
      <c r="E164" s="46"/>
      <c r="F164" s="46"/>
      <c r="G164" s="46"/>
      <c r="H164" s="47"/>
      <c r="I164" s="48"/>
    </row>
    <row r="165" spans="2:9" ht="14.25" customHeight="1" x14ac:dyDescent="0.2">
      <c r="B165" s="349" t="s">
        <v>69</v>
      </c>
      <c r="C165" s="349"/>
      <c r="D165" s="349"/>
      <c r="E165" s="349"/>
      <c r="F165" s="349"/>
      <c r="G165" s="349"/>
      <c r="H165" s="78"/>
      <c r="I165" s="78"/>
    </row>
    <row r="166" spans="2:9" ht="43.5" customHeight="1" thickBot="1" x14ac:dyDescent="0.25">
      <c r="B166" s="334" t="s">
        <v>44</v>
      </c>
      <c r="C166" s="334"/>
      <c r="D166" s="334"/>
      <c r="E166" s="334"/>
      <c r="F166" s="334"/>
      <c r="G166" s="334"/>
      <c r="H166" s="55"/>
    </row>
    <row r="167" spans="2:9" ht="15" thickBot="1" x14ac:dyDescent="0.25">
      <c r="B167" s="68" t="s">
        <v>33</v>
      </c>
      <c r="C167" s="69" t="s">
        <v>27</v>
      </c>
      <c r="D167" s="69" t="s">
        <v>28</v>
      </c>
      <c r="E167" s="69" t="s">
        <v>29</v>
      </c>
      <c r="F167" s="69" t="s">
        <v>30</v>
      </c>
      <c r="G167" s="69" t="s">
        <v>31</v>
      </c>
      <c r="H167" s="70" t="s">
        <v>1</v>
      </c>
      <c r="I167" s="1"/>
    </row>
    <row r="168" spans="2:9" x14ac:dyDescent="0.2">
      <c r="B168" s="9" t="str">
        <f>$B$32</f>
        <v>Liberal Arts</v>
      </c>
      <c r="C168" s="21">
        <f t="shared" ref="C168:G183" si="8">C143+$H$140*IF($H116=0,0,$H143*C116/$H116)+IF($H32=0,0,$H$141*$H143*C32/$H32)</f>
        <v>5831591.7342427988</v>
      </c>
      <c r="D168" s="21">
        <f t="shared" si="8"/>
        <v>4719760.3023996418</v>
      </c>
      <c r="E168" s="21">
        <f t="shared" si="8"/>
        <v>3839814.4218841451</v>
      </c>
      <c r="F168" s="21">
        <f t="shared" si="8"/>
        <v>1764799.2316896806</v>
      </c>
      <c r="G168" s="21">
        <f t="shared" si="8"/>
        <v>0</v>
      </c>
      <c r="H168" s="40">
        <f t="shared" ref="H168:H188" si="9">SUM(C168:G168)</f>
        <v>16155965.690216266</v>
      </c>
      <c r="I168" s="56"/>
    </row>
    <row r="169" spans="2:9" x14ac:dyDescent="0.2">
      <c r="B169" s="9" t="str">
        <f>$B$33</f>
        <v>Science</v>
      </c>
      <c r="C169" s="22">
        <f t="shared" si="8"/>
        <v>10162062.186702497</v>
      </c>
      <c r="D169" s="22">
        <f t="shared" si="8"/>
        <v>10267260.656235876</v>
      </c>
      <c r="E169" s="22">
        <f t="shared" si="8"/>
        <v>5278652.2424395429</v>
      </c>
      <c r="F169" s="22">
        <f t="shared" si="8"/>
        <v>5791021.8646350214</v>
      </c>
      <c r="G169" s="22">
        <f t="shared" si="8"/>
        <v>0</v>
      </c>
      <c r="H169" s="75">
        <f t="shared" si="9"/>
        <v>31498996.950012933</v>
      </c>
      <c r="I169" s="56"/>
    </row>
    <row r="170" spans="2:9" x14ac:dyDescent="0.2">
      <c r="B170" s="9" t="str">
        <f>$B$34</f>
        <v>Fine Arts</v>
      </c>
      <c r="C170" s="22">
        <f t="shared" si="8"/>
        <v>2071457.3892195106</v>
      </c>
      <c r="D170" s="22">
        <f t="shared" si="8"/>
        <v>1386484.1330051967</v>
      </c>
      <c r="E170" s="22">
        <f t="shared" si="8"/>
        <v>734469.91513524984</v>
      </c>
      <c r="F170" s="22">
        <f t="shared" si="8"/>
        <v>0</v>
      </c>
      <c r="G170" s="22">
        <f t="shared" si="8"/>
        <v>0</v>
      </c>
      <c r="H170" s="75">
        <f t="shared" si="9"/>
        <v>4192411.4373599575</v>
      </c>
      <c r="I170" s="56"/>
    </row>
    <row r="171" spans="2:9" x14ac:dyDescent="0.2">
      <c r="B171" s="9" t="str">
        <f>$B$35</f>
        <v>Teacher Education</v>
      </c>
      <c r="C171" s="22">
        <f t="shared" si="8"/>
        <v>841902.43644722877</v>
      </c>
      <c r="D171" s="22">
        <f t="shared" si="8"/>
        <v>3758509.3057401869</v>
      </c>
      <c r="E171" s="22">
        <f t="shared" si="8"/>
        <v>7110034.2328125332</v>
      </c>
      <c r="F171" s="22">
        <f t="shared" si="8"/>
        <v>2198442.5937237442</v>
      </c>
      <c r="G171" s="22">
        <f t="shared" si="8"/>
        <v>0</v>
      </c>
      <c r="H171" s="75">
        <f t="shared" si="9"/>
        <v>13908888.568723693</v>
      </c>
      <c r="I171" s="56"/>
    </row>
    <row r="172" spans="2:9" x14ac:dyDescent="0.2">
      <c r="B172" s="9" t="str">
        <f>$B$36</f>
        <v>Agriculture</v>
      </c>
      <c r="C172" s="22">
        <f t="shared" si="8"/>
        <v>0</v>
      </c>
      <c r="D172" s="22">
        <f t="shared" si="8"/>
        <v>2180.5</v>
      </c>
      <c r="E172" s="22">
        <f t="shared" si="8"/>
        <v>1050</v>
      </c>
      <c r="F172" s="22">
        <f t="shared" si="8"/>
        <v>0</v>
      </c>
      <c r="G172" s="22">
        <f t="shared" si="8"/>
        <v>0</v>
      </c>
      <c r="H172" s="75">
        <f t="shared" si="9"/>
        <v>3230.5</v>
      </c>
      <c r="I172" s="56"/>
    </row>
    <row r="173" spans="2:9" x14ac:dyDescent="0.2">
      <c r="B173" s="9" t="str">
        <f>$B$37</f>
        <v>Engineering</v>
      </c>
      <c r="C173" s="22">
        <f t="shared" si="8"/>
        <v>4359545.4664533185</v>
      </c>
      <c r="D173" s="22">
        <f t="shared" si="8"/>
        <v>11935031.477361245</v>
      </c>
      <c r="E173" s="22">
        <f t="shared" si="8"/>
        <v>8477775.8801951483</v>
      </c>
      <c r="F173" s="22">
        <f t="shared" si="8"/>
        <v>6428747.1759902872</v>
      </c>
      <c r="G173" s="22">
        <f t="shared" si="8"/>
        <v>0</v>
      </c>
      <c r="H173" s="75">
        <f t="shared" si="9"/>
        <v>31201100</v>
      </c>
      <c r="I173" s="56"/>
    </row>
    <row r="174" spans="2:9" x14ac:dyDescent="0.2">
      <c r="B174" s="9" t="str">
        <f>$B$38</f>
        <v>Home Economics</v>
      </c>
      <c r="C174" s="22">
        <f t="shared" si="8"/>
        <v>0</v>
      </c>
      <c r="D174" s="22">
        <f t="shared" si="8"/>
        <v>1272.9500000000003</v>
      </c>
      <c r="E174" s="22">
        <f t="shared" si="8"/>
        <v>18144.000000000007</v>
      </c>
      <c r="F174" s="22">
        <f t="shared" si="8"/>
        <v>260.40000000000009</v>
      </c>
      <c r="G174" s="22">
        <f t="shared" si="8"/>
        <v>0</v>
      </c>
      <c r="H174" s="75">
        <f t="shared" si="9"/>
        <v>19677.350000000009</v>
      </c>
      <c r="I174" s="56"/>
    </row>
    <row r="175" spans="2:9" x14ac:dyDescent="0.2">
      <c r="B175" s="9" t="str">
        <f>$B$39</f>
        <v>Law</v>
      </c>
      <c r="C175" s="22">
        <f t="shared" si="8"/>
        <v>0</v>
      </c>
      <c r="D175" s="22">
        <f t="shared" si="8"/>
        <v>0</v>
      </c>
      <c r="E175" s="22">
        <f t="shared" si="8"/>
        <v>0</v>
      </c>
      <c r="F175" s="22">
        <f t="shared" si="8"/>
        <v>0</v>
      </c>
      <c r="G175" s="22">
        <f t="shared" si="8"/>
        <v>0</v>
      </c>
      <c r="H175" s="75">
        <f t="shared" si="9"/>
        <v>0</v>
      </c>
      <c r="I175" s="56"/>
    </row>
    <row r="176" spans="2:9" x14ac:dyDescent="0.2">
      <c r="B176" s="9" t="str">
        <f>$B$40</f>
        <v>Social Service</v>
      </c>
      <c r="C176" s="22">
        <f t="shared" si="8"/>
        <v>0</v>
      </c>
      <c r="D176" s="22">
        <f t="shared" si="8"/>
        <v>0</v>
      </c>
      <c r="E176" s="22">
        <f t="shared" si="8"/>
        <v>1049856.4727830917</v>
      </c>
      <c r="F176" s="22">
        <f t="shared" si="8"/>
        <v>0</v>
      </c>
      <c r="G176" s="22">
        <f t="shared" si="8"/>
        <v>0</v>
      </c>
      <c r="H176" s="75">
        <f t="shared" si="9"/>
        <v>1049856.4727830917</v>
      </c>
      <c r="I176" s="56"/>
    </row>
    <row r="177" spans="2:9" x14ac:dyDescent="0.2">
      <c r="B177" s="9" t="str">
        <f>$B$41</f>
        <v>Library Science</v>
      </c>
      <c r="C177" s="22">
        <f t="shared" si="8"/>
        <v>551.95000000000016</v>
      </c>
      <c r="D177" s="22">
        <f t="shared" si="8"/>
        <v>3860.8500000000013</v>
      </c>
      <c r="E177" s="22">
        <f t="shared" si="8"/>
        <v>1893.8500000000004</v>
      </c>
      <c r="F177" s="22">
        <f t="shared" si="8"/>
        <v>0</v>
      </c>
      <c r="G177" s="22">
        <f t="shared" si="8"/>
        <v>0</v>
      </c>
      <c r="H177" s="75">
        <f t="shared" si="9"/>
        <v>6306.6500000000015</v>
      </c>
      <c r="I177" s="56"/>
    </row>
    <row r="178" spans="2:9" x14ac:dyDescent="0.2">
      <c r="B178" s="9" t="str">
        <f>$B$42</f>
        <v>Veterinary Science</v>
      </c>
      <c r="C178" s="22">
        <f t="shared" si="8"/>
        <v>0</v>
      </c>
      <c r="D178" s="22">
        <f t="shared" si="8"/>
        <v>0</v>
      </c>
      <c r="E178" s="22">
        <f t="shared" si="8"/>
        <v>0</v>
      </c>
      <c r="F178" s="22">
        <f t="shared" si="8"/>
        <v>0</v>
      </c>
      <c r="G178" s="22">
        <f t="shared" si="8"/>
        <v>0</v>
      </c>
      <c r="H178" s="75">
        <f t="shared" si="9"/>
        <v>0</v>
      </c>
      <c r="I178" s="56"/>
    </row>
    <row r="179" spans="2:9" x14ac:dyDescent="0.2">
      <c r="B179" s="9" t="str">
        <f>$B$43</f>
        <v>Vocational Training</v>
      </c>
      <c r="C179" s="22">
        <f t="shared" si="8"/>
        <v>1315.3000000000004</v>
      </c>
      <c r="D179" s="22">
        <f t="shared" si="8"/>
        <v>6212.8500000000013</v>
      </c>
      <c r="E179" s="22">
        <f t="shared" si="8"/>
        <v>0</v>
      </c>
      <c r="F179" s="22">
        <f t="shared" si="8"/>
        <v>0</v>
      </c>
      <c r="G179" s="22">
        <f t="shared" si="8"/>
        <v>0</v>
      </c>
      <c r="H179" s="75">
        <f t="shared" si="9"/>
        <v>7528.1500000000015</v>
      </c>
      <c r="I179" s="56"/>
    </row>
    <row r="180" spans="2:9" x14ac:dyDescent="0.2">
      <c r="B180" s="9" t="str">
        <f>$B$44</f>
        <v>Physical Training</v>
      </c>
      <c r="C180" s="22">
        <f t="shared" si="8"/>
        <v>2009.3500000000004</v>
      </c>
      <c r="D180" s="22">
        <f t="shared" si="8"/>
        <v>0</v>
      </c>
      <c r="E180" s="22">
        <f t="shared" si="8"/>
        <v>0</v>
      </c>
      <c r="F180" s="22">
        <f t="shared" si="8"/>
        <v>0</v>
      </c>
      <c r="G180" s="22">
        <f t="shared" si="8"/>
        <v>0</v>
      </c>
      <c r="H180" s="75">
        <f t="shared" si="9"/>
        <v>2009.3500000000004</v>
      </c>
      <c r="I180" s="56"/>
    </row>
    <row r="181" spans="2:9" x14ac:dyDescent="0.2">
      <c r="B181" s="9" t="str">
        <f>$B$45</f>
        <v>Health Services</v>
      </c>
      <c r="C181" s="22">
        <f t="shared" si="8"/>
        <v>206177.40549547883</v>
      </c>
      <c r="D181" s="22">
        <f t="shared" si="8"/>
        <v>702649.60140313522</v>
      </c>
      <c r="E181" s="22">
        <f t="shared" si="8"/>
        <v>654939.95853789779</v>
      </c>
      <c r="F181" s="22">
        <f t="shared" si="8"/>
        <v>142128.11523679344</v>
      </c>
      <c r="G181" s="22">
        <f t="shared" si="8"/>
        <v>0</v>
      </c>
      <c r="H181" s="75">
        <f t="shared" si="9"/>
        <v>1705895.0806733053</v>
      </c>
      <c r="I181" s="56"/>
    </row>
    <row r="182" spans="2:9" x14ac:dyDescent="0.2">
      <c r="B182" s="9" t="str">
        <f>$B$46</f>
        <v>Pharmacy</v>
      </c>
      <c r="C182" s="22">
        <f t="shared" si="8"/>
        <v>0</v>
      </c>
      <c r="D182" s="22">
        <f t="shared" si="8"/>
        <v>0</v>
      </c>
      <c r="E182" s="22">
        <f t="shared" si="8"/>
        <v>0</v>
      </c>
      <c r="F182" s="22">
        <f t="shared" si="8"/>
        <v>0</v>
      </c>
      <c r="G182" s="22">
        <f t="shared" si="8"/>
        <v>0</v>
      </c>
      <c r="H182" s="75">
        <f t="shared" si="9"/>
        <v>0</v>
      </c>
      <c r="I182" s="56"/>
    </row>
    <row r="183" spans="2:9" x14ac:dyDescent="0.2">
      <c r="B183" s="9" t="str">
        <f>$B$47</f>
        <v>Business Administration</v>
      </c>
      <c r="C183" s="22">
        <f t="shared" si="8"/>
        <v>982888.35997811332</v>
      </c>
      <c r="D183" s="22">
        <f t="shared" si="8"/>
        <v>2924650.2099641617</v>
      </c>
      <c r="E183" s="22">
        <f t="shared" si="8"/>
        <v>2036849.4029242462</v>
      </c>
      <c r="F183" s="22">
        <f t="shared" si="8"/>
        <v>1326991.9841705065</v>
      </c>
      <c r="G183" s="22">
        <f t="shared" si="8"/>
        <v>0</v>
      </c>
      <c r="H183" s="75">
        <f t="shared" si="9"/>
        <v>7271379.9570370279</v>
      </c>
      <c r="I183" s="56"/>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row>
    <row r="185" spans="2:9" x14ac:dyDescent="0.2">
      <c r="B185" s="9" t="str">
        <f>$B$49</f>
        <v>Teacher Ed-Practice Teaching</v>
      </c>
      <c r="C185" s="22">
        <f t="shared" si="10"/>
        <v>0</v>
      </c>
      <c r="D185" s="22">
        <f t="shared" si="10"/>
        <v>73071.600000000035</v>
      </c>
      <c r="E185" s="22">
        <f t="shared" si="10"/>
        <v>0</v>
      </c>
      <c r="F185" s="22">
        <f t="shared" si="10"/>
        <v>0</v>
      </c>
      <c r="G185" s="22">
        <f t="shared" si="10"/>
        <v>0</v>
      </c>
      <c r="H185" s="75">
        <f t="shared" si="9"/>
        <v>73071.600000000035</v>
      </c>
      <c r="I185" s="56"/>
    </row>
    <row r="186" spans="2:9" x14ac:dyDescent="0.2">
      <c r="B186" s="9" t="str">
        <f>$B$50</f>
        <v>Technology</v>
      </c>
      <c r="C186" s="22">
        <f t="shared" si="10"/>
        <v>332315.77142263413</v>
      </c>
      <c r="D186" s="22">
        <f t="shared" si="10"/>
        <v>378792.25004709233</v>
      </c>
      <c r="E186" s="22">
        <f t="shared" si="10"/>
        <v>0</v>
      </c>
      <c r="F186" s="22">
        <f t="shared" si="10"/>
        <v>0</v>
      </c>
      <c r="G186" s="22">
        <f t="shared" si="10"/>
        <v>0</v>
      </c>
      <c r="H186" s="75">
        <f t="shared" si="9"/>
        <v>711108.02146972646</v>
      </c>
      <c r="I186" s="56"/>
    </row>
    <row r="187" spans="2:9" x14ac:dyDescent="0.2">
      <c r="B187" s="9" t="str">
        <f>$B$51</f>
        <v>Nursing</v>
      </c>
      <c r="C187" s="22">
        <f t="shared" si="10"/>
        <v>0</v>
      </c>
      <c r="D187" s="22">
        <f t="shared" si="10"/>
        <v>0</v>
      </c>
      <c r="E187" s="22">
        <f t="shared" si="10"/>
        <v>0</v>
      </c>
      <c r="F187" s="22">
        <f t="shared" si="10"/>
        <v>0</v>
      </c>
      <c r="G187" s="22">
        <f t="shared" si="10"/>
        <v>0</v>
      </c>
      <c r="H187" s="75">
        <f t="shared" si="9"/>
        <v>0</v>
      </c>
      <c r="I187" s="56"/>
    </row>
    <row r="188" spans="2:9" x14ac:dyDescent="0.2">
      <c r="B188" s="39" t="str">
        <f>$B$52</f>
        <v>Totals</v>
      </c>
      <c r="C188" s="40">
        <f>SUM(C168:C187)</f>
        <v>24791817.349961583</v>
      </c>
      <c r="D188" s="40">
        <f>SUM(D168:D187)</f>
        <v>36159736.686156541</v>
      </c>
      <c r="E188" s="40">
        <f>SUM(E168:E187)</f>
        <v>29203480.376711857</v>
      </c>
      <c r="F188" s="40">
        <f>SUM(F168:F187)</f>
        <v>17652391.365446031</v>
      </c>
      <c r="G188" s="40">
        <f>SUM(G168:G187)</f>
        <v>0</v>
      </c>
      <c r="H188" s="40">
        <f t="shared" si="9"/>
        <v>107807425.77827601</v>
      </c>
      <c r="I188" s="56"/>
    </row>
    <row r="189" spans="2:9" x14ac:dyDescent="0.2">
      <c r="B189" s="50"/>
      <c r="C189" s="46"/>
      <c r="D189" s="46"/>
      <c r="E189" s="46"/>
      <c r="F189" s="46"/>
      <c r="G189" s="46"/>
      <c r="H189" s="47"/>
      <c r="I189" s="1"/>
    </row>
    <row r="190" spans="2:9" x14ac:dyDescent="0.2">
      <c r="B190" s="342" t="s">
        <v>36</v>
      </c>
      <c r="C190" s="342"/>
      <c r="D190" s="342"/>
      <c r="E190" s="342"/>
      <c r="F190" s="342"/>
      <c r="G190" s="342"/>
      <c r="H190" s="17">
        <f>H15</f>
        <v>57600799</v>
      </c>
    </row>
    <row r="191" spans="2:9" ht="43.5" customHeight="1" thickBot="1" x14ac:dyDescent="0.25">
      <c r="B191" s="332" t="s">
        <v>236</v>
      </c>
      <c r="C191" s="332"/>
      <c r="D191" s="332"/>
      <c r="E191" s="332"/>
      <c r="F191" s="332"/>
      <c r="G191" s="332"/>
      <c r="H191" s="332"/>
    </row>
    <row r="192" spans="2:9"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6042957.7988189347</v>
      </c>
      <c r="D193" s="42">
        <f t="shared" si="11"/>
        <v>4890828.0325020514</v>
      </c>
      <c r="E193" s="42">
        <f t="shared" si="11"/>
        <v>3978988.5102021997</v>
      </c>
      <c r="F193" s="42">
        <f t="shared" si="11"/>
        <v>1828764.3865510696</v>
      </c>
      <c r="G193" s="42">
        <f t="shared" si="11"/>
        <v>0</v>
      </c>
      <c r="H193" s="42">
        <f>SUM(C193:G193)</f>
        <v>16741538.728074254</v>
      </c>
      <c r="I193" s="1"/>
    </row>
    <row r="194" spans="2:9" x14ac:dyDescent="0.2">
      <c r="B194" s="9" t="str">
        <f>$B$33</f>
        <v>Science</v>
      </c>
      <c r="C194" s="43">
        <f t="shared" si="11"/>
        <v>3593971.5235531139</v>
      </c>
      <c r="D194" s="43">
        <f t="shared" si="11"/>
        <v>3631176.6003257264</v>
      </c>
      <c r="E194" s="43">
        <f t="shared" si="11"/>
        <v>1866877.5582668956</v>
      </c>
      <c r="F194" s="43">
        <f t="shared" si="11"/>
        <v>2048085.0531505446</v>
      </c>
      <c r="G194" s="43">
        <f t="shared" si="11"/>
        <v>0</v>
      </c>
      <c r="H194" s="43">
        <f t="shared" ref="H194:H213" si="12">SUM(C194:G194)</f>
        <v>11140110.735296279</v>
      </c>
      <c r="I194" s="1"/>
    </row>
    <row r="195" spans="2:9" x14ac:dyDescent="0.2">
      <c r="B195" s="9" t="str">
        <f>$B$34</f>
        <v>Fine Arts</v>
      </c>
      <c r="C195" s="43">
        <f t="shared" si="11"/>
        <v>1237399.1972876631</v>
      </c>
      <c r="D195" s="43">
        <f t="shared" si="11"/>
        <v>828225.75166710664</v>
      </c>
      <c r="E195" s="43">
        <f t="shared" si="11"/>
        <v>438740.6123583013</v>
      </c>
      <c r="F195" s="43">
        <f t="shared" si="11"/>
        <v>0</v>
      </c>
      <c r="G195" s="43">
        <f t="shared" si="11"/>
        <v>0</v>
      </c>
      <c r="H195" s="43">
        <f t="shared" si="12"/>
        <v>2504365.5613130713</v>
      </c>
      <c r="I195" s="1"/>
    </row>
    <row r="196" spans="2:9" x14ac:dyDescent="0.2">
      <c r="B196" s="9" t="str">
        <f>$B$35</f>
        <v>Teacher Education</v>
      </c>
      <c r="C196" s="43">
        <f t="shared" si="11"/>
        <v>179254.08692457154</v>
      </c>
      <c r="D196" s="43">
        <f t="shared" si="11"/>
        <v>800244.92700252729</v>
      </c>
      <c r="E196" s="43">
        <f t="shared" si="11"/>
        <v>1513836.5673148213</v>
      </c>
      <c r="F196" s="43">
        <f t="shared" si="11"/>
        <v>468082.5268270119</v>
      </c>
      <c r="G196" s="43">
        <f t="shared" si="11"/>
        <v>0</v>
      </c>
      <c r="H196" s="43">
        <f t="shared" si="12"/>
        <v>2961418.1080689318</v>
      </c>
      <c r="I196" s="1"/>
    </row>
    <row r="197" spans="2:9" x14ac:dyDescent="0.2">
      <c r="B197" s="9" t="str">
        <f>$B$36</f>
        <v>Agriculture</v>
      </c>
      <c r="C197" s="43">
        <f t="shared" si="11"/>
        <v>0</v>
      </c>
      <c r="D197" s="43">
        <f t="shared" si="11"/>
        <v>3998.6369456749353</v>
      </c>
      <c r="E197" s="43">
        <f t="shared" si="11"/>
        <v>1925.5073574678661</v>
      </c>
      <c r="F197" s="43">
        <f t="shared" si="11"/>
        <v>0</v>
      </c>
      <c r="G197" s="43">
        <f t="shared" si="11"/>
        <v>0</v>
      </c>
      <c r="H197" s="43">
        <f t="shared" si="12"/>
        <v>5924.1443031428016</v>
      </c>
      <c r="I197" s="1"/>
    </row>
    <row r="198" spans="2:9" x14ac:dyDescent="0.2">
      <c r="B198" s="9" t="str">
        <f>$B$37</f>
        <v>Engineering</v>
      </c>
      <c r="C198" s="43">
        <f t="shared" si="11"/>
        <v>1645530.3850306955</v>
      </c>
      <c r="D198" s="43">
        <f t="shared" si="11"/>
        <v>4504932.2442950169</v>
      </c>
      <c r="E198" s="43">
        <f t="shared" si="11"/>
        <v>3199975.2991888751</v>
      </c>
      <c r="F198" s="43">
        <f t="shared" si="11"/>
        <v>2426560.0386956232</v>
      </c>
      <c r="G198" s="43">
        <f t="shared" si="11"/>
        <v>0</v>
      </c>
      <c r="H198" s="43">
        <f t="shared" si="12"/>
        <v>11776997.967210211</v>
      </c>
      <c r="I198" s="1"/>
    </row>
    <row r="199" spans="2:9" x14ac:dyDescent="0.2">
      <c r="B199" s="9" t="str">
        <f>$B$38</f>
        <v>Home Economics</v>
      </c>
      <c r="C199" s="43">
        <f t="shared" si="11"/>
        <v>0</v>
      </c>
      <c r="D199" s="43">
        <f t="shared" si="11"/>
        <v>2334.3567530368764</v>
      </c>
      <c r="E199" s="43">
        <f t="shared" si="11"/>
        <v>33272.767137044728</v>
      </c>
      <c r="F199" s="43">
        <f t="shared" si="11"/>
        <v>477.52582465203079</v>
      </c>
      <c r="G199" s="43">
        <f t="shared" si="11"/>
        <v>0</v>
      </c>
      <c r="H199" s="43">
        <f t="shared" si="12"/>
        <v>36084.649714733634</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561481.15461655892</v>
      </c>
      <c r="F201" s="43">
        <f t="shared" si="11"/>
        <v>0</v>
      </c>
      <c r="G201" s="43">
        <f t="shared" si="11"/>
        <v>0</v>
      </c>
      <c r="H201" s="43">
        <f t="shared" si="12"/>
        <v>561481.15461655892</v>
      </c>
      <c r="I201" s="1"/>
    </row>
    <row r="202" spans="2:9" x14ac:dyDescent="0.2">
      <c r="B202" s="9" t="str">
        <f>$B$41</f>
        <v>Library Science</v>
      </c>
      <c r="C202" s="43">
        <f t="shared" si="11"/>
        <v>1012.1750342422749</v>
      </c>
      <c r="D202" s="43">
        <f t="shared" si="11"/>
        <v>7080.0905534093426</v>
      </c>
      <c r="E202" s="43">
        <f t="shared" si="11"/>
        <v>3472.9734370862079</v>
      </c>
      <c r="F202" s="43">
        <f t="shared" si="11"/>
        <v>0</v>
      </c>
      <c r="G202" s="43">
        <f t="shared" si="11"/>
        <v>0</v>
      </c>
      <c r="H202" s="43">
        <f t="shared" si="12"/>
        <v>11565.239024737824</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2412.0188831214136</v>
      </c>
      <c r="D204" s="43">
        <f t="shared" si="11"/>
        <v>11393.227034137364</v>
      </c>
      <c r="E204" s="43">
        <f t="shared" si="11"/>
        <v>0</v>
      </c>
      <c r="F204" s="43">
        <f t="shared" si="11"/>
        <v>0</v>
      </c>
      <c r="G204" s="43">
        <f t="shared" si="11"/>
        <v>0</v>
      </c>
      <c r="H204" s="43">
        <f t="shared" si="12"/>
        <v>13805.245917258777</v>
      </c>
      <c r="I204" s="1"/>
    </row>
    <row r="205" spans="2:9" x14ac:dyDescent="0.2">
      <c r="B205" s="9" t="str">
        <f>$B$44</f>
        <v>Physical Training</v>
      </c>
      <c r="C205" s="43">
        <f t="shared" si="11"/>
        <v>3684.7792464076729</v>
      </c>
      <c r="D205" s="43">
        <f t="shared" si="11"/>
        <v>0</v>
      </c>
      <c r="E205" s="43">
        <f t="shared" si="11"/>
        <v>0</v>
      </c>
      <c r="F205" s="43">
        <f t="shared" si="11"/>
        <v>0</v>
      </c>
      <c r="G205" s="43">
        <f t="shared" si="11"/>
        <v>0</v>
      </c>
      <c r="H205" s="43">
        <f t="shared" si="12"/>
        <v>3684.7792464076729</v>
      </c>
      <c r="I205" s="1"/>
    </row>
    <row r="206" spans="2:9" x14ac:dyDescent="0.2">
      <c r="B206" s="9" t="str">
        <f>$B$45</f>
        <v>Health Services</v>
      </c>
      <c r="C206" s="43">
        <f t="shared" si="11"/>
        <v>212997.7882327479</v>
      </c>
      <c r="D206" s="43">
        <f t="shared" si="11"/>
        <v>725893.36664618959</v>
      </c>
      <c r="E206" s="43">
        <f t="shared" si="11"/>
        <v>676605.48088950943</v>
      </c>
      <c r="F206" s="43">
        <f t="shared" si="11"/>
        <v>146829.73683937429</v>
      </c>
      <c r="G206" s="43">
        <f t="shared" si="11"/>
        <v>0</v>
      </c>
      <c r="H206" s="43">
        <f t="shared" si="12"/>
        <v>1762326.3726078214</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1327045.646654933</v>
      </c>
      <c r="D208" s="43">
        <f t="shared" si="11"/>
        <v>3948713.2894806089</v>
      </c>
      <c r="E208" s="43">
        <f t="shared" si="11"/>
        <v>2750049.998661608</v>
      </c>
      <c r="F208" s="43">
        <f t="shared" si="11"/>
        <v>1791636.7793578056</v>
      </c>
      <c r="G208" s="43">
        <f t="shared" si="11"/>
        <v>0</v>
      </c>
      <c r="H208" s="43">
        <f t="shared" si="12"/>
        <v>9817445.714154955</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133999.90802090373</v>
      </c>
      <c r="E210" s="43">
        <f t="shared" si="13"/>
        <v>0</v>
      </c>
      <c r="F210" s="43">
        <f t="shared" si="13"/>
        <v>0</v>
      </c>
      <c r="G210" s="43">
        <f t="shared" si="13"/>
        <v>0</v>
      </c>
      <c r="H210" s="43">
        <f t="shared" si="12"/>
        <v>133999.90802090373</v>
      </c>
      <c r="I210" s="1"/>
    </row>
    <row r="211" spans="2:9" x14ac:dyDescent="0.2">
      <c r="B211" s="9" t="str">
        <f>$B$50</f>
        <v>Technology</v>
      </c>
      <c r="C211" s="43">
        <f t="shared" si="13"/>
        <v>60775.430559544075</v>
      </c>
      <c r="D211" s="43">
        <f t="shared" si="13"/>
        <v>69275.26187119307</v>
      </c>
      <c r="E211" s="43">
        <f t="shared" si="13"/>
        <v>0</v>
      </c>
      <c r="F211" s="43">
        <f t="shared" si="13"/>
        <v>0</v>
      </c>
      <c r="G211" s="43">
        <f t="shared" si="13"/>
        <v>0</v>
      </c>
      <c r="H211" s="43">
        <f t="shared" si="12"/>
        <v>130050.69243073714</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14307040.830225978</v>
      </c>
      <c r="D213" s="42">
        <f>SUM(D193:D212)</f>
        <v>19558095.693097576</v>
      </c>
      <c r="E213" s="42">
        <f>SUM(E193:E212)</f>
        <v>15025226.429430366</v>
      </c>
      <c r="F213" s="42">
        <f>SUM(F193:F212)</f>
        <v>8710436.0472460818</v>
      </c>
      <c r="G213" s="42">
        <f>SUM(G193:G212)</f>
        <v>0</v>
      </c>
      <c r="H213" s="42">
        <f t="shared" si="12"/>
        <v>57600799</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39088218</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7686059.9547766438</v>
      </c>
      <c r="D218" s="42">
        <f t="shared" si="14"/>
        <v>5331508.3090465087</v>
      </c>
      <c r="E218" s="42">
        <f t="shared" si="14"/>
        <v>957058.43180349458</v>
      </c>
      <c r="F218" s="42">
        <f t="shared" si="14"/>
        <v>253379.03645893701</v>
      </c>
      <c r="G218" s="42">
        <f t="shared" si="14"/>
        <v>0</v>
      </c>
      <c r="H218" s="42">
        <f>SUM(C218:G218)</f>
        <v>14228005.732085584</v>
      </c>
      <c r="I218" s="1"/>
    </row>
    <row r="219" spans="2:9" x14ac:dyDescent="0.2">
      <c r="B219" s="9" t="str">
        <f>$B$33</f>
        <v>Science</v>
      </c>
      <c r="C219" s="43">
        <f t="shared" si="14"/>
        <v>3020452.7915396066</v>
      </c>
      <c r="D219" s="43">
        <f t="shared" si="14"/>
        <v>2793349.9017507471</v>
      </c>
      <c r="E219" s="43">
        <f t="shared" si="14"/>
        <v>389346.96302961779</v>
      </c>
      <c r="F219" s="43">
        <f t="shared" si="14"/>
        <v>245285.38065322122</v>
      </c>
      <c r="G219" s="43">
        <f t="shared" si="14"/>
        <v>0</v>
      </c>
      <c r="H219" s="43">
        <f t="shared" ref="H219:H238" si="15">SUM(C219:G219)</f>
        <v>6448435.0369731924</v>
      </c>
      <c r="I219" s="1"/>
    </row>
    <row r="220" spans="2:9" x14ac:dyDescent="0.2">
      <c r="B220" s="9" t="str">
        <f>$B$34</f>
        <v>Fine Arts</v>
      </c>
      <c r="C220" s="43">
        <f t="shared" si="14"/>
        <v>676153.0216001214</v>
      </c>
      <c r="D220" s="43">
        <f t="shared" si="14"/>
        <v>410454.88402496174</v>
      </c>
      <c r="E220" s="43">
        <f t="shared" si="14"/>
        <v>68020.362360098734</v>
      </c>
      <c r="F220" s="43">
        <f t="shared" si="14"/>
        <v>0</v>
      </c>
      <c r="G220" s="43">
        <f t="shared" si="14"/>
        <v>0</v>
      </c>
      <c r="H220" s="43">
        <f t="shared" si="15"/>
        <v>1154628.2679851817</v>
      </c>
      <c r="I220" s="1"/>
    </row>
    <row r="221" spans="2:9" x14ac:dyDescent="0.2">
      <c r="B221" s="9" t="str">
        <f>$B$35</f>
        <v>Teacher Education</v>
      </c>
      <c r="C221" s="43">
        <f t="shared" si="14"/>
        <v>168180.1931898779</v>
      </c>
      <c r="D221" s="43">
        <f t="shared" si="14"/>
        <v>1139551.3584914445</v>
      </c>
      <c r="E221" s="43">
        <f t="shared" si="14"/>
        <v>676544.04855003464</v>
      </c>
      <c r="F221" s="43">
        <f t="shared" si="14"/>
        <v>98456.942389530581</v>
      </c>
      <c r="G221" s="43">
        <f t="shared" si="14"/>
        <v>0</v>
      </c>
      <c r="H221" s="43">
        <f t="shared" si="15"/>
        <v>2082732.5426208877</v>
      </c>
      <c r="I221" s="1"/>
    </row>
    <row r="222" spans="2:9" x14ac:dyDescent="0.2">
      <c r="B222" s="9" t="str">
        <f>$B$36</f>
        <v>Agriculture</v>
      </c>
      <c r="C222" s="43">
        <f t="shared" si="14"/>
        <v>0</v>
      </c>
      <c r="D222" s="43">
        <f t="shared" si="14"/>
        <v>2782.2210176800268</v>
      </c>
      <c r="E222" s="43">
        <f t="shared" si="14"/>
        <v>3580.0190715841436</v>
      </c>
      <c r="F222" s="43">
        <f t="shared" si="14"/>
        <v>0</v>
      </c>
      <c r="G222" s="43">
        <f t="shared" si="14"/>
        <v>0</v>
      </c>
      <c r="H222" s="43">
        <f t="shared" si="15"/>
        <v>6362.2400892641708</v>
      </c>
      <c r="I222" s="1"/>
    </row>
    <row r="223" spans="2:9" x14ac:dyDescent="0.2">
      <c r="B223" s="9" t="str">
        <f>$B$37</f>
        <v>Engineering</v>
      </c>
      <c r="C223" s="43">
        <f t="shared" si="14"/>
        <v>1224058.0354462762</v>
      </c>
      <c r="D223" s="43">
        <f t="shared" si="14"/>
        <v>3086255.9477787279</v>
      </c>
      <c r="E223" s="43">
        <f t="shared" si="14"/>
        <v>715844.70235809172</v>
      </c>
      <c r="F223" s="43">
        <f t="shared" si="14"/>
        <v>280421.36879803438</v>
      </c>
      <c r="G223" s="43">
        <f t="shared" si="14"/>
        <v>0</v>
      </c>
      <c r="H223" s="43">
        <f t="shared" si="15"/>
        <v>5306580.0543811303</v>
      </c>
      <c r="I223" s="1"/>
    </row>
    <row r="224" spans="2:9" x14ac:dyDescent="0.2">
      <c r="B224" s="9" t="str">
        <f>$B$38</f>
        <v>Home Economics</v>
      </c>
      <c r="C224" s="43">
        <f t="shared" si="14"/>
        <v>0</v>
      </c>
      <c r="D224" s="43">
        <f t="shared" si="14"/>
        <v>3709.6280235733693</v>
      </c>
      <c r="E224" s="43">
        <f t="shared" si="14"/>
        <v>44392.236487643386</v>
      </c>
      <c r="F224" s="43">
        <f t="shared" si="14"/>
        <v>856.97532060519836</v>
      </c>
      <c r="G224" s="43">
        <f t="shared" si="14"/>
        <v>0</v>
      </c>
      <c r="H224" s="43">
        <f t="shared" si="15"/>
        <v>48958.839831821955</v>
      </c>
      <c r="I224" s="1"/>
    </row>
    <row r="225" spans="2:9" x14ac:dyDescent="0.2">
      <c r="B225" s="9" t="str">
        <f>$B$39</f>
        <v>Law</v>
      </c>
      <c r="C225" s="43">
        <f t="shared" si="14"/>
        <v>0</v>
      </c>
      <c r="D225" s="43">
        <f t="shared" si="14"/>
        <v>0</v>
      </c>
      <c r="E225" s="43">
        <f t="shared" si="14"/>
        <v>0</v>
      </c>
      <c r="F225" s="43">
        <f t="shared" si="14"/>
        <v>0</v>
      </c>
      <c r="G225" s="43">
        <f t="shared" si="14"/>
        <v>0</v>
      </c>
      <c r="H225" s="43">
        <f t="shared" si="15"/>
        <v>0</v>
      </c>
      <c r="I225" s="1"/>
    </row>
    <row r="226" spans="2:9" x14ac:dyDescent="0.2">
      <c r="B226" s="9" t="str">
        <f>$B$40</f>
        <v>Social Service</v>
      </c>
      <c r="C226" s="43">
        <f t="shared" si="14"/>
        <v>0</v>
      </c>
      <c r="D226" s="43">
        <f t="shared" si="14"/>
        <v>0</v>
      </c>
      <c r="E226" s="43">
        <f t="shared" si="14"/>
        <v>320053.70499962242</v>
      </c>
      <c r="F226" s="43">
        <f t="shared" si="14"/>
        <v>0</v>
      </c>
      <c r="G226" s="43">
        <f t="shared" si="14"/>
        <v>0</v>
      </c>
      <c r="H226" s="43">
        <f t="shared" si="15"/>
        <v>320053.70499962242</v>
      </c>
      <c r="I226" s="1"/>
    </row>
    <row r="227" spans="2:9" x14ac:dyDescent="0.2">
      <c r="B227" s="9" t="str">
        <f>$B$41</f>
        <v>Library Science</v>
      </c>
      <c r="C227" s="43">
        <f t="shared" si="14"/>
        <v>775.02393175058944</v>
      </c>
      <c r="D227" s="43">
        <f t="shared" si="14"/>
        <v>7419.2560471467386</v>
      </c>
      <c r="E227" s="43">
        <f t="shared" si="14"/>
        <v>477.33587621121916</v>
      </c>
      <c r="F227" s="43">
        <f t="shared" si="14"/>
        <v>0</v>
      </c>
      <c r="G227" s="43">
        <f t="shared" si="14"/>
        <v>0</v>
      </c>
      <c r="H227" s="43">
        <f t="shared" si="15"/>
        <v>8671.6158551085464</v>
      </c>
      <c r="I227" s="1"/>
    </row>
    <row r="228" spans="2:9"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9" x14ac:dyDescent="0.2">
      <c r="B229" s="9" t="str">
        <f>$B$43</f>
        <v>Vocational Training</v>
      </c>
      <c r="C229" s="43">
        <f t="shared" si="14"/>
        <v>5757.3206358615216</v>
      </c>
      <c r="D229" s="43">
        <f t="shared" si="14"/>
        <v>231.85175147333558</v>
      </c>
      <c r="E229" s="43">
        <f t="shared" si="14"/>
        <v>0</v>
      </c>
      <c r="F229" s="43">
        <f t="shared" si="14"/>
        <v>0</v>
      </c>
      <c r="G229" s="43">
        <f t="shared" si="14"/>
        <v>0</v>
      </c>
      <c r="H229" s="43">
        <f t="shared" si="15"/>
        <v>5989.1723873348574</v>
      </c>
      <c r="I229" s="1"/>
    </row>
    <row r="230" spans="2:9" x14ac:dyDescent="0.2">
      <c r="B230" s="9" t="str">
        <f>$B$44</f>
        <v>Physical Training</v>
      </c>
      <c r="C230" s="43">
        <f t="shared" si="14"/>
        <v>3875.1196587529471</v>
      </c>
      <c r="D230" s="43">
        <f t="shared" si="14"/>
        <v>0</v>
      </c>
      <c r="E230" s="43">
        <f t="shared" si="14"/>
        <v>0</v>
      </c>
      <c r="F230" s="43">
        <f t="shared" si="14"/>
        <v>0</v>
      </c>
      <c r="G230" s="43">
        <f t="shared" si="14"/>
        <v>0</v>
      </c>
      <c r="H230" s="43">
        <f t="shared" si="15"/>
        <v>3875.1196587529471</v>
      </c>
      <c r="I230" s="1"/>
    </row>
    <row r="231" spans="2:9" x14ac:dyDescent="0.2">
      <c r="B231" s="9" t="str">
        <f>$B$45</f>
        <v>Health Services</v>
      </c>
      <c r="C231" s="43">
        <f t="shared" si="14"/>
        <v>298568.74323153665</v>
      </c>
      <c r="D231" s="43">
        <f t="shared" si="14"/>
        <v>1681388.9016846297</v>
      </c>
      <c r="E231" s="43">
        <f t="shared" si="14"/>
        <v>472482.96146973845</v>
      </c>
      <c r="F231" s="43">
        <f t="shared" si="14"/>
        <v>34183.793344140693</v>
      </c>
      <c r="G231" s="43">
        <f t="shared" si="14"/>
        <v>0</v>
      </c>
      <c r="H231" s="43">
        <f t="shared" si="15"/>
        <v>2486624.3997300453</v>
      </c>
      <c r="I231" s="1"/>
    </row>
    <row r="232" spans="2:9"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9" x14ac:dyDescent="0.2">
      <c r="B233" s="9" t="str">
        <f>$B$47</f>
        <v>Business Administration</v>
      </c>
      <c r="C233" s="43">
        <f t="shared" si="14"/>
        <v>1144415.0999835252</v>
      </c>
      <c r="D233" s="43">
        <f t="shared" si="14"/>
        <v>4583940.9783793176</v>
      </c>
      <c r="E233" s="43">
        <f t="shared" si="14"/>
        <v>930645.84665314027</v>
      </c>
      <c r="F233" s="43">
        <f t="shared" si="14"/>
        <v>87601.921661864719</v>
      </c>
      <c r="G233" s="43">
        <f t="shared" si="14"/>
        <v>0</v>
      </c>
      <c r="H233" s="43">
        <f t="shared" si="15"/>
        <v>6746603.8466778481</v>
      </c>
      <c r="I233" s="1"/>
    </row>
    <row r="234" spans="2:9"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9" x14ac:dyDescent="0.2">
      <c r="B235" s="9" t="str">
        <f>$B$49</f>
        <v>Teacher Ed-Practice Teaching</v>
      </c>
      <c r="C235" s="43">
        <f t="shared" si="16"/>
        <v>0</v>
      </c>
      <c r="D235" s="43">
        <f t="shared" si="16"/>
        <v>150008.08320324813</v>
      </c>
      <c r="E235" s="43">
        <f t="shared" si="16"/>
        <v>0</v>
      </c>
      <c r="F235" s="43">
        <f t="shared" si="16"/>
        <v>0</v>
      </c>
      <c r="G235" s="43">
        <f t="shared" si="16"/>
        <v>0</v>
      </c>
      <c r="H235" s="43">
        <f t="shared" si="15"/>
        <v>150008.08320324813</v>
      </c>
      <c r="I235" s="1"/>
    </row>
    <row r="236" spans="2:9" x14ac:dyDescent="0.2">
      <c r="B236" s="9" t="str">
        <f>$B$50</f>
        <v>Technology</v>
      </c>
      <c r="C236" s="43">
        <f t="shared" si="16"/>
        <v>32108.134315381561</v>
      </c>
      <c r="D236" s="43">
        <f t="shared" si="16"/>
        <v>58581.209205596126</v>
      </c>
      <c r="E236" s="43">
        <f t="shared" si="16"/>
        <v>0</v>
      </c>
      <c r="F236" s="43">
        <f t="shared" si="16"/>
        <v>0</v>
      </c>
      <c r="G236" s="43">
        <f t="shared" si="16"/>
        <v>0</v>
      </c>
      <c r="H236" s="43">
        <f t="shared" si="15"/>
        <v>90689.34352097768</v>
      </c>
      <c r="I236" s="1"/>
    </row>
    <row r="237" spans="2:9"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9" x14ac:dyDescent="0.2">
      <c r="B238" s="39" t="str">
        <f>$B$52</f>
        <v>Totals</v>
      </c>
      <c r="C238" s="42">
        <f>SUM(C218:C237)</f>
        <v>14260403.438309334</v>
      </c>
      <c r="D238" s="42">
        <f>SUM(D218:D237)</f>
        <v>19249182.530405056</v>
      </c>
      <c r="E238" s="42">
        <f>SUM(E218:E237)</f>
        <v>4578446.6126592765</v>
      </c>
      <c r="F238" s="42">
        <f>SUM(F218:F237)</f>
        <v>1000185.4186263338</v>
      </c>
      <c r="G238" s="42">
        <f>SUM(G218:G237)</f>
        <v>0</v>
      </c>
      <c r="H238" s="42">
        <f t="shared" si="15"/>
        <v>39088218</v>
      </c>
      <c r="I238" s="1"/>
    </row>
    <row r="239" spans="2:9" x14ac:dyDescent="0.2">
      <c r="B239" s="44"/>
      <c r="C239" s="45"/>
      <c r="D239" s="45"/>
      <c r="E239" s="45"/>
      <c r="F239" s="45"/>
      <c r="G239" s="45"/>
      <c r="H239" s="45"/>
      <c r="I239" s="1"/>
    </row>
    <row r="240" spans="2:9" x14ac:dyDescent="0.2">
      <c r="B240" s="28" t="s">
        <v>13</v>
      </c>
      <c r="C240" s="11"/>
      <c r="D240" s="11"/>
      <c r="E240" s="11"/>
      <c r="F240" s="11"/>
      <c r="G240" s="11"/>
      <c r="H240" s="17">
        <f>H16</f>
        <v>27383803</v>
      </c>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5384577.8195310039</v>
      </c>
      <c r="D243" s="42">
        <f t="shared" si="17"/>
        <v>3735063.4205885958</v>
      </c>
      <c r="E243" s="42">
        <f t="shared" si="17"/>
        <v>670480.79695001268</v>
      </c>
      <c r="F243" s="42">
        <f t="shared" si="17"/>
        <v>177508.26140811405</v>
      </c>
      <c r="G243" s="42">
        <f t="shared" si="17"/>
        <v>0</v>
      </c>
      <c r="H243" s="42">
        <f>SUM(C243:G243)</f>
        <v>9967630.2984777261</v>
      </c>
      <c r="I243" s="1"/>
    </row>
    <row r="244" spans="2:9" x14ac:dyDescent="0.2">
      <c r="B244" s="9" t="str">
        <f>$B$33</f>
        <v>Science</v>
      </c>
      <c r="C244" s="43">
        <f t="shared" si="17"/>
        <v>2116020.8483876307</v>
      </c>
      <c r="D244" s="43">
        <f t="shared" si="17"/>
        <v>1956920.7125178182</v>
      </c>
      <c r="E244" s="43">
        <f t="shared" si="17"/>
        <v>272762.51207592367</v>
      </c>
      <c r="F244" s="43">
        <f t="shared" si="17"/>
        <v>171838.13656042906</v>
      </c>
      <c r="G244" s="43">
        <f t="shared" si="17"/>
        <v>0</v>
      </c>
      <c r="H244" s="43">
        <f t="shared" ref="H244:H263" si="18">SUM(C244:G244)</f>
        <v>4517542.2095418014</v>
      </c>
      <c r="I244" s="1"/>
    </row>
    <row r="245" spans="2:9" x14ac:dyDescent="0.2">
      <c r="B245" s="9" t="str">
        <f>$B$34</f>
        <v>Fine Arts</v>
      </c>
      <c r="C245" s="43">
        <f t="shared" si="17"/>
        <v>473688.54577490513</v>
      </c>
      <c r="D245" s="43">
        <f t="shared" si="17"/>
        <v>287549.96414846543</v>
      </c>
      <c r="E245" s="43">
        <f t="shared" si="17"/>
        <v>47652.625219639296</v>
      </c>
      <c r="F245" s="43">
        <f t="shared" si="17"/>
        <v>0</v>
      </c>
      <c r="G245" s="43">
        <f t="shared" si="17"/>
        <v>0</v>
      </c>
      <c r="H245" s="43">
        <f t="shared" si="18"/>
        <v>808891.13514300983</v>
      </c>
      <c r="I245" s="1"/>
    </row>
    <row r="246" spans="2:9" x14ac:dyDescent="0.2">
      <c r="B246" s="9" t="str">
        <f>$B$35</f>
        <v>Teacher Education</v>
      </c>
      <c r="C246" s="43">
        <f t="shared" si="17"/>
        <v>117821.00884756523</v>
      </c>
      <c r="D246" s="43">
        <f t="shared" si="17"/>
        <v>798328.79332877474</v>
      </c>
      <c r="E246" s="43">
        <f t="shared" si="17"/>
        <v>473962.48522551177</v>
      </c>
      <c r="F246" s="43">
        <f t="shared" si="17"/>
        <v>68975.401088308878</v>
      </c>
      <c r="G246" s="43">
        <f t="shared" si="17"/>
        <v>0</v>
      </c>
      <c r="H246" s="43">
        <f t="shared" si="18"/>
        <v>1459087.6884901605</v>
      </c>
      <c r="I246" s="1"/>
    </row>
    <row r="247" spans="2:9" x14ac:dyDescent="0.2">
      <c r="B247" s="9" t="str">
        <f>$B$36</f>
        <v>Agriculture</v>
      </c>
      <c r="C247" s="43">
        <f t="shared" si="17"/>
        <v>0</v>
      </c>
      <c r="D247" s="43">
        <f t="shared" si="17"/>
        <v>1949.1242156551975</v>
      </c>
      <c r="E247" s="43">
        <f t="shared" si="17"/>
        <v>2508.0329062968049</v>
      </c>
      <c r="F247" s="43">
        <f t="shared" si="17"/>
        <v>0</v>
      </c>
      <c r="G247" s="43">
        <f t="shared" si="17"/>
        <v>0</v>
      </c>
      <c r="H247" s="43">
        <f t="shared" si="18"/>
        <v>4457.1571219520029</v>
      </c>
      <c r="I247" s="1"/>
    </row>
    <row r="248" spans="2:9" x14ac:dyDescent="0.2">
      <c r="B248" s="9" t="str">
        <f>$B$37</f>
        <v>Engineering</v>
      </c>
      <c r="C248" s="43">
        <f t="shared" si="17"/>
        <v>857531.13900530967</v>
      </c>
      <c r="D248" s="43">
        <f t="shared" si="17"/>
        <v>2162120.1785548516</v>
      </c>
      <c r="E248" s="43">
        <f t="shared" si="17"/>
        <v>501495.11313019227</v>
      </c>
      <c r="F248" s="43">
        <f t="shared" si="17"/>
        <v>196453.14913449675</v>
      </c>
      <c r="G248" s="43">
        <f t="shared" si="17"/>
        <v>0</v>
      </c>
      <c r="H248" s="43">
        <f t="shared" si="18"/>
        <v>3717599.5798248504</v>
      </c>
      <c r="I248" s="1"/>
    </row>
    <row r="249" spans="2:9" x14ac:dyDescent="0.2">
      <c r="B249" s="9" t="str">
        <f>$B$38</f>
        <v>Home Economics</v>
      </c>
      <c r="C249" s="43">
        <f t="shared" si="17"/>
        <v>0</v>
      </c>
      <c r="D249" s="43">
        <f t="shared" si="17"/>
        <v>2598.8322875402637</v>
      </c>
      <c r="E249" s="43">
        <f t="shared" si="17"/>
        <v>31099.608038080383</v>
      </c>
      <c r="F249" s="43">
        <f t="shared" si="17"/>
        <v>600.36616034311396</v>
      </c>
      <c r="G249" s="43">
        <f t="shared" si="17"/>
        <v>0</v>
      </c>
      <c r="H249" s="43">
        <f t="shared" si="18"/>
        <v>34298.806485963767</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224218.14182293438</v>
      </c>
      <c r="F251" s="43">
        <f t="shared" si="17"/>
        <v>0</v>
      </c>
      <c r="G251" s="43">
        <f t="shared" si="17"/>
        <v>0</v>
      </c>
      <c r="H251" s="43">
        <f t="shared" si="18"/>
        <v>224218.14182293438</v>
      </c>
      <c r="I251" s="1"/>
    </row>
    <row r="252" spans="2:9" x14ac:dyDescent="0.2">
      <c r="B252" s="9" t="str">
        <f>$B$41</f>
        <v>Library Science</v>
      </c>
      <c r="C252" s="43">
        <f t="shared" si="17"/>
        <v>542.95395782288119</v>
      </c>
      <c r="D252" s="43">
        <f t="shared" si="17"/>
        <v>5197.6645750805274</v>
      </c>
      <c r="E252" s="43">
        <f t="shared" si="17"/>
        <v>334.40438750624071</v>
      </c>
      <c r="F252" s="43">
        <f t="shared" si="17"/>
        <v>0</v>
      </c>
      <c r="G252" s="43">
        <f t="shared" si="17"/>
        <v>0</v>
      </c>
      <c r="H252" s="43">
        <f t="shared" si="18"/>
        <v>6075.0229204096495</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4033.3722581128318</v>
      </c>
      <c r="D254" s="43">
        <f t="shared" si="17"/>
        <v>162.42701797126648</v>
      </c>
      <c r="E254" s="43">
        <f t="shared" si="17"/>
        <v>0</v>
      </c>
      <c r="F254" s="43">
        <f t="shared" si="17"/>
        <v>0</v>
      </c>
      <c r="G254" s="43">
        <f t="shared" si="17"/>
        <v>0</v>
      </c>
      <c r="H254" s="43">
        <f t="shared" si="18"/>
        <v>4195.799276084098</v>
      </c>
      <c r="I254" s="1"/>
    </row>
    <row r="255" spans="2:9" x14ac:dyDescent="0.2">
      <c r="B255" s="9" t="str">
        <f>$B$44</f>
        <v>Physical Training</v>
      </c>
      <c r="C255" s="43">
        <f t="shared" si="17"/>
        <v>2714.7697891144062</v>
      </c>
      <c r="D255" s="43">
        <f t="shared" si="17"/>
        <v>0</v>
      </c>
      <c r="E255" s="43">
        <f t="shared" si="17"/>
        <v>0</v>
      </c>
      <c r="F255" s="43">
        <f t="shared" si="17"/>
        <v>0</v>
      </c>
      <c r="G255" s="43">
        <f t="shared" si="17"/>
        <v>0</v>
      </c>
      <c r="H255" s="43">
        <f t="shared" si="18"/>
        <v>2714.7697891144062</v>
      </c>
      <c r="I255" s="1"/>
    </row>
    <row r="256" spans="2:9" x14ac:dyDescent="0.2">
      <c r="B256" s="9" t="str">
        <f>$B$45</f>
        <v>Health Services</v>
      </c>
      <c r="C256" s="43">
        <f t="shared" si="17"/>
        <v>209166.54851367188</v>
      </c>
      <c r="D256" s="43">
        <f t="shared" si="17"/>
        <v>1177920.7343276246</v>
      </c>
      <c r="E256" s="43">
        <f t="shared" si="17"/>
        <v>331004.60956659389</v>
      </c>
      <c r="F256" s="43">
        <f t="shared" si="17"/>
        <v>23947.939062575326</v>
      </c>
      <c r="G256" s="43">
        <f t="shared" si="17"/>
        <v>0</v>
      </c>
      <c r="H256" s="43">
        <f t="shared" si="18"/>
        <v>1742039.8314704658</v>
      </c>
      <c r="I256" s="1"/>
    </row>
    <row r="257" spans="2:9"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9" x14ac:dyDescent="0.2">
      <c r="B258" s="9" t="str">
        <f>$B$47</f>
        <v>Business Administration</v>
      </c>
      <c r="C258" s="43">
        <f t="shared" si="17"/>
        <v>801736.15610141552</v>
      </c>
      <c r="D258" s="43">
        <f t="shared" si="17"/>
        <v>3211344.5723099094</v>
      </c>
      <c r="E258" s="43">
        <f t="shared" si="17"/>
        <v>651977.08750800055</v>
      </c>
      <c r="F258" s="43">
        <f t="shared" si="17"/>
        <v>61370.763057296092</v>
      </c>
      <c r="G258" s="43">
        <f t="shared" si="17"/>
        <v>0</v>
      </c>
      <c r="H258" s="43">
        <f t="shared" si="18"/>
        <v>4726428.5789766219</v>
      </c>
      <c r="I258" s="1"/>
    </row>
    <row r="259" spans="2:9"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9" x14ac:dyDescent="0.2">
      <c r="B260" s="9" t="str">
        <f>$B$49</f>
        <v>Teacher Ed-Practice Teaching</v>
      </c>
      <c r="C260" s="43">
        <f t="shared" si="19"/>
        <v>0</v>
      </c>
      <c r="D260" s="43">
        <f t="shared" si="19"/>
        <v>105090.2806274094</v>
      </c>
      <c r="E260" s="43">
        <f t="shared" si="19"/>
        <v>0</v>
      </c>
      <c r="F260" s="43">
        <f t="shared" si="19"/>
        <v>0</v>
      </c>
      <c r="G260" s="43">
        <f t="shared" si="19"/>
        <v>0</v>
      </c>
      <c r="H260" s="43">
        <f t="shared" si="18"/>
        <v>105090.2806274094</v>
      </c>
      <c r="I260" s="1"/>
    </row>
    <row r="261" spans="2:9" x14ac:dyDescent="0.2">
      <c r="B261" s="9" t="str">
        <f>$B$50</f>
        <v>Technology</v>
      </c>
      <c r="C261" s="43">
        <f t="shared" si="19"/>
        <v>22493.806824090792</v>
      </c>
      <c r="D261" s="43">
        <f t="shared" si="19"/>
        <v>41039.893207406662</v>
      </c>
      <c r="E261" s="43">
        <f t="shared" si="19"/>
        <v>0</v>
      </c>
      <c r="F261" s="43">
        <f t="shared" si="19"/>
        <v>0</v>
      </c>
      <c r="G261" s="43">
        <f t="shared" si="19"/>
        <v>0</v>
      </c>
      <c r="H261" s="43">
        <f t="shared" si="18"/>
        <v>63533.700031497458</v>
      </c>
      <c r="I261" s="1"/>
    </row>
    <row r="262" spans="2:9"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9" x14ac:dyDescent="0.2">
      <c r="B263" s="39" t="str">
        <f>$B$52</f>
        <v>Totals</v>
      </c>
      <c r="C263" s="42">
        <f>SUM(C243:C262)</f>
        <v>9990326.9689906407</v>
      </c>
      <c r="D263" s="42">
        <f>SUM(D243:D262)</f>
        <v>13485286.597707106</v>
      </c>
      <c r="E263" s="42">
        <f>SUM(E243:E262)</f>
        <v>3207495.416830692</v>
      </c>
      <c r="F263" s="42">
        <f>SUM(F243:F262)</f>
        <v>700694.01647156326</v>
      </c>
      <c r="G263" s="42">
        <f>SUM(G243:G262)</f>
        <v>0</v>
      </c>
      <c r="H263" s="42">
        <f t="shared" si="18"/>
        <v>27383803.000000004</v>
      </c>
      <c r="I263" s="54"/>
    </row>
    <row r="264" spans="2:9" x14ac:dyDescent="0.2">
      <c r="B264" s="340"/>
      <c r="C264" s="340"/>
      <c r="D264" s="340"/>
      <c r="E264" s="340"/>
      <c r="F264" s="340"/>
      <c r="G264" s="340"/>
      <c r="H264" s="341"/>
      <c r="I264" s="53"/>
    </row>
    <row r="265" spans="2:9" x14ac:dyDescent="0.2">
      <c r="B265" s="178" t="s">
        <v>239</v>
      </c>
      <c r="C265" s="11"/>
      <c r="D265" s="11"/>
      <c r="E265" s="11"/>
      <c r="F265" s="11"/>
      <c r="G265" s="11"/>
      <c r="H265" s="17"/>
    </row>
    <row r="266" spans="2:9" ht="45" customHeight="1" thickBot="1" x14ac:dyDescent="0.25">
      <c r="B266" s="332" t="s">
        <v>240</v>
      </c>
      <c r="C266" s="332"/>
      <c r="D266" s="332"/>
      <c r="E266" s="332"/>
      <c r="F266" s="332"/>
      <c r="G266" s="332"/>
      <c r="H266" s="332"/>
    </row>
    <row r="267" spans="2:9" ht="15" thickBot="1" x14ac:dyDescent="0.25">
      <c r="B267" s="68" t="s">
        <v>33</v>
      </c>
      <c r="C267" s="69" t="s">
        <v>27</v>
      </c>
      <c r="D267" s="69" t="s">
        <v>28</v>
      </c>
      <c r="E267" s="69" t="s">
        <v>29</v>
      </c>
      <c r="F267" s="69" t="s">
        <v>30</v>
      </c>
      <c r="G267" s="69" t="s">
        <v>31</v>
      </c>
      <c r="H267" s="70" t="s">
        <v>1</v>
      </c>
      <c r="I267" s="1"/>
    </row>
    <row r="268" spans="2:9" x14ac:dyDescent="0.2">
      <c r="B268" s="9" t="str">
        <f>$B$32</f>
        <v>Liberal Arts</v>
      </c>
      <c r="C268" s="42">
        <f t="shared" ref="C268:G283" si="20">C243+C218+C193+C168+C116</f>
        <v>34360302.407369383</v>
      </c>
      <c r="D268" s="42">
        <f t="shared" si="20"/>
        <v>26297221.364536799</v>
      </c>
      <c r="E268" s="42">
        <f t="shared" si="20"/>
        <v>15645729.290839851</v>
      </c>
      <c r="F268" s="42">
        <f t="shared" si="20"/>
        <v>6873722.3761078008</v>
      </c>
      <c r="G268" s="42">
        <f t="shared" si="20"/>
        <v>0</v>
      </c>
      <c r="H268" s="42">
        <f>SUM(C268:G268)</f>
        <v>83176975.43885383</v>
      </c>
      <c r="I268" s="1"/>
    </row>
    <row r="269" spans="2:9" x14ac:dyDescent="0.2">
      <c r="B269" s="9" t="str">
        <f>$B$33</f>
        <v>Science</v>
      </c>
      <c r="C269" s="43">
        <f t="shared" si="20"/>
        <v>24492026.110182844</v>
      </c>
      <c r="D269" s="43">
        <f t="shared" si="20"/>
        <v>24306193.290830165</v>
      </c>
      <c r="E269" s="43">
        <f t="shared" si="20"/>
        <v>10716292.235811979</v>
      </c>
      <c r="F269" s="43">
        <f t="shared" si="20"/>
        <v>11447210.274999216</v>
      </c>
      <c r="G269" s="43">
        <f t="shared" si="20"/>
        <v>0</v>
      </c>
      <c r="H269" s="43">
        <f t="shared" ref="H269:H288" si="21">SUM(C269:G269)</f>
        <v>70961721.911824197</v>
      </c>
      <c r="I269" s="1"/>
    </row>
    <row r="270" spans="2:9" x14ac:dyDescent="0.2">
      <c r="B270" s="9" t="str">
        <f>$B$34</f>
        <v>Fine Arts</v>
      </c>
      <c r="C270" s="43">
        <f t="shared" si="20"/>
        <v>6386604.3638821999</v>
      </c>
      <c r="D270" s="43">
        <f t="shared" si="20"/>
        <v>4203116.0628457312</v>
      </c>
      <c r="E270" s="43">
        <f t="shared" si="20"/>
        <v>1972454.9550732891</v>
      </c>
      <c r="F270" s="43">
        <f t="shared" si="20"/>
        <v>0</v>
      </c>
      <c r="G270" s="43">
        <f t="shared" si="20"/>
        <v>0</v>
      </c>
      <c r="H270" s="43">
        <f t="shared" si="21"/>
        <v>12562175.381801222</v>
      </c>
      <c r="I270" s="1"/>
    </row>
    <row r="271" spans="2:9" x14ac:dyDescent="0.2">
      <c r="B271" s="9" t="str">
        <f>$B$35</f>
        <v>Teacher Education</v>
      </c>
      <c r="C271" s="43">
        <f t="shared" si="20"/>
        <v>1586441.1354092434</v>
      </c>
      <c r="D271" s="43">
        <f t="shared" si="20"/>
        <v>7743440.7245629337</v>
      </c>
      <c r="E271" s="43">
        <f t="shared" si="20"/>
        <v>12132981.513902901</v>
      </c>
      <c r="F271" s="43">
        <f t="shared" si="20"/>
        <v>3563244.5140285958</v>
      </c>
      <c r="G271" s="43">
        <f t="shared" si="20"/>
        <v>0</v>
      </c>
      <c r="H271" s="43">
        <f t="shared" si="21"/>
        <v>25026107.887903675</v>
      </c>
      <c r="I271" s="1"/>
    </row>
    <row r="272" spans="2:9" x14ac:dyDescent="0.2">
      <c r="B272" s="9" t="str">
        <f>$B$36</f>
        <v>Agriculture</v>
      </c>
      <c r="C272" s="43">
        <f t="shared" si="20"/>
        <v>0</v>
      </c>
      <c r="D272" s="43">
        <f t="shared" si="20"/>
        <v>17140.48217901016</v>
      </c>
      <c r="E272" s="43">
        <f t="shared" si="20"/>
        <v>12063.559335348815</v>
      </c>
      <c r="F272" s="43">
        <f t="shared" si="20"/>
        <v>0</v>
      </c>
      <c r="G272" s="43">
        <f t="shared" si="20"/>
        <v>0</v>
      </c>
      <c r="H272" s="43">
        <f t="shared" si="21"/>
        <v>29204.041514358974</v>
      </c>
      <c r="I272" s="1"/>
    </row>
    <row r="273" spans="2:9" x14ac:dyDescent="0.2">
      <c r="B273" s="9" t="str">
        <f>$B$37</f>
        <v>Engineering</v>
      </c>
      <c r="C273" s="43">
        <f t="shared" si="20"/>
        <v>10650452.2459356</v>
      </c>
      <c r="D273" s="43">
        <f t="shared" si="20"/>
        <v>28707163.577989843</v>
      </c>
      <c r="E273" s="43">
        <f t="shared" si="20"/>
        <v>17880751.454872306</v>
      </c>
      <c r="F273" s="43">
        <f t="shared" si="20"/>
        <v>13112837.302618442</v>
      </c>
      <c r="G273" s="43">
        <f t="shared" si="20"/>
        <v>0</v>
      </c>
      <c r="H273" s="43">
        <f t="shared" si="21"/>
        <v>70351204.58141619</v>
      </c>
      <c r="I273" s="1"/>
    </row>
    <row r="274" spans="2:9" x14ac:dyDescent="0.2">
      <c r="B274" s="9" t="str">
        <f>$B$38</f>
        <v>Home Economics</v>
      </c>
      <c r="C274" s="43">
        <f t="shared" si="20"/>
        <v>0</v>
      </c>
      <c r="D274" s="43">
        <f t="shared" si="20"/>
        <v>13552.76706415051</v>
      </c>
      <c r="E274" s="43">
        <f t="shared" si="20"/>
        <v>178748.6116627685</v>
      </c>
      <c r="F274" s="43">
        <f t="shared" si="20"/>
        <v>2939.2673056003432</v>
      </c>
      <c r="G274" s="43">
        <f t="shared" si="20"/>
        <v>0</v>
      </c>
      <c r="H274" s="43">
        <f t="shared" si="21"/>
        <v>195240.64603251935</v>
      </c>
      <c r="I274" s="1"/>
    </row>
    <row r="275" spans="2:9" x14ac:dyDescent="0.2">
      <c r="B275" s="9" t="str">
        <f>$B$39</f>
        <v>Law</v>
      </c>
      <c r="C275" s="43">
        <f t="shared" si="20"/>
        <v>0</v>
      </c>
      <c r="D275" s="43">
        <f t="shared" si="20"/>
        <v>0</v>
      </c>
      <c r="E275" s="43">
        <f t="shared" si="20"/>
        <v>0</v>
      </c>
      <c r="F275" s="43">
        <f t="shared" si="20"/>
        <v>0</v>
      </c>
      <c r="G275" s="43">
        <f t="shared" si="20"/>
        <v>0</v>
      </c>
      <c r="H275" s="43">
        <f t="shared" si="21"/>
        <v>0</v>
      </c>
      <c r="I275" s="1"/>
    </row>
    <row r="276" spans="2:9" x14ac:dyDescent="0.2">
      <c r="B276" s="9" t="str">
        <f>$B$40</f>
        <v>Social Service</v>
      </c>
      <c r="C276" s="43">
        <f t="shared" si="20"/>
        <v>0</v>
      </c>
      <c r="D276" s="43">
        <f t="shared" si="20"/>
        <v>0</v>
      </c>
      <c r="E276" s="43">
        <f t="shared" si="20"/>
        <v>3030414.4742222074</v>
      </c>
      <c r="F276" s="43">
        <f t="shared" si="20"/>
        <v>0</v>
      </c>
      <c r="G276" s="43">
        <f t="shared" si="20"/>
        <v>0</v>
      </c>
      <c r="H276" s="43">
        <f t="shared" si="21"/>
        <v>3030414.4742222074</v>
      </c>
      <c r="I276" s="1"/>
    </row>
    <row r="277" spans="2:9" x14ac:dyDescent="0.2">
      <c r="B277" s="9" t="str">
        <f>$B$41</f>
        <v>Library Science</v>
      </c>
      <c r="C277" s="43">
        <f t="shared" si="20"/>
        <v>4459.1029238157462</v>
      </c>
      <c r="D277" s="43">
        <f t="shared" si="20"/>
        <v>34588.861175636615</v>
      </c>
      <c r="E277" s="43">
        <f t="shared" si="20"/>
        <v>11589.563700803668</v>
      </c>
      <c r="F277" s="43">
        <f t="shared" si="20"/>
        <v>0</v>
      </c>
      <c r="G277" s="43">
        <f t="shared" si="20"/>
        <v>0</v>
      </c>
      <c r="H277" s="43">
        <f t="shared" si="21"/>
        <v>50637.527800256037</v>
      </c>
      <c r="I277" s="1"/>
    </row>
    <row r="278" spans="2:9"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9" x14ac:dyDescent="0.2">
      <c r="B279" s="9" t="str">
        <f>$B$43</f>
        <v>Vocational Training</v>
      </c>
      <c r="C279" s="43">
        <f t="shared" si="20"/>
        <v>17276.011777095766</v>
      </c>
      <c r="D279" s="43">
        <f t="shared" si="20"/>
        <v>35751.355803581966</v>
      </c>
      <c r="E279" s="43">
        <f t="shared" si="20"/>
        <v>0</v>
      </c>
      <c r="F279" s="43">
        <f t="shared" si="20"/>
        <v>0</v>
      </c>
      <c r="G279" s="43">
        <f t="shared" si="20"/>
        <v>0</v>
      </c>
      <c r="H279" s="43">
        <f t="shared" si="21"/>
        <v>53027.367580677732</v>
      </c>
      <c r="I279" s="1"/>
    </row>
    <row r="280" spans="2:9" x14ac:dyDescent="0.2">
      <c r="B280" s="9" t="str">
        <f>$B$44</f>
        <v>Physical Training</v>
      </c>
      <c r="C280" s="43">
        <f t="shared" si="20"/>
        <v>18025.01869427503</v>
      </c>
      <c r="D280" s="43">
        <f t="shared" si="20"/>
        <v>0</v>
      </c>
      <c r="E280" s="43">
        <f t="shared" si="20"/>
        <v>0</v>
      </c>
      <c r="F280" s="43">
        <f t="shared" si="20"/>
        <v>0</v>
      </c>
      <c r="G280" s="43">
        <f t="shared" si="20"/>
        <v>0</v>
      </c>
      <c r="H280" s="43">
        <f t="shared" si="21"/>
        <v>18025.01869427503</v>
      </c>
      <c r="I280" s="1"/>
    </row>
    <row r="281" spans="2:9" x14ac:dyDescent="0.2">
      <c r="B281" s="9" t="str">
        <f>$B$45</f>
        <v>Health Services</v>
      </c>
      <c r="C281" s="43">
        <f t="shared" si="20"/>
        <v>1258767.6254734355</v>
      </c>
      <c r="D281" s="43">
        <f t="shared" si="20"/>
        <v>5418816.9140615799</v>
      </c>
      <c r="E281" s="43">
        <f t="shared" si="20"/>
        <v>3189205.2704637395</v>
      </c>
      <c r="F281" s="43">
        <f t="shared" si="20"/>
        <v>575854.85448288382</v>
      </c>
      <c r="G281" s="43">
        <f t="shared" si="20"/>
        <v>0</v>
      </c>
      <c r="H281" s="43">
        <f t="shared" si="21"/>
        <v>10442644.664481638</v>
      </c>
      <c r="I281" s="1"/>
    </row>
    <row r="282" spans="2:9"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9" x14ac:dyDescent="0.2">
      <c r="B283" s="9" t="str">
        <f>$B$47</f>
        <v>Business Administration</v>
      </c>
      <c r="C283" s="43">
        <f t="shared" si="20"/>
        <v>6323663.4127179869</v>
      </c>
      <c r="D283" s="43">
        <f t="shared" si="20"/>
        <v>20820866.450133998</v>
      </c>
      <c r="E283" s="43">
        <f t="shared" si="20"/>
        <v>10654185.265746996</v>
      </c>
      <c r="F283" s="43">
        <f t="shared" si="20"/>
        <v>6059026.9482474728</v>
      </c>
      <c r="G283" s="43">
        <f t="shared" si="20"/>
        <v>0</v>
      </c>
      <c r="H283" s="43">
        <f t="shared" si="21"/>
        <v>43857742.076846451</v>
      </c>
      <c r="I283" s="1"/>
    </row>
    <row r="284" spans="2:9"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9" x14ac:dyDescent="0.2">
      <c r="B285" s="9" t="str">
        <f>$B$49</f>
        <v>Teacher Ed-Practice Teaching</v>
      </c>
      <c r="C285" s="43">
        <f t="shared" si="22"/>
        <v>0</v>
      </c>
      <c r="D285" s="43">
        <f t="shared" si="22"/>
        <v>670945.87185156136</v>
      </c>
      <c r="E285" s="43">
        <f t="shared" si="22"/>
        <v>0</v>
      </c>
      <c r="F285" s="43">
        <f t="shared" si="22"/>
        <v>0</v>
      </c>
      <c r="G285" s="43">
        <f t="shared" si="22"/>
        <v>0</v>
      </c>
      <c r="H285" s="43">
        <f t="shared" si="21"/>
        <v>670945.87185156136</v>
      </c>
      <c r="I285" s="1"/>
    </row>
    <row r="286" spans="2:9" x14ac:dyDescent="0.2">
      <c r="B286" s="9" t="str">
        <f>$B$50</f>
        <v>Technology</v>
      </c>
      <c r="C286" s="43">
        <f t="shared" si="22"/>
        <v>542383.14312165056</v>
      </c>
      <c r="D286" s="43">
        <f t="shared" si="22"/>
        <v>655621.61433128815</v>
      </c>
      <c r="E286" s="43">
        <f t="shared" si="22"/>
        <v>0</v>
      </c>
      <c r="F286" s="43">
        <f t="shared" si="22"/>
        <v>0</v>
      </c>
      <c r="G286" s="43">
        <f t="shared" si="22"/>
        <v>0</v>
      </c>
      <c r="H286" s="43">
        <f t="shared" si="21"/>
        <v>1198004.7574529387</v>
      </c>
      <c r="I286" s="1"/>
    </row>
    <row r="287" spans="2:9"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9" x14ac:dyDescent="0.2">
      <c r="B288" s="39" t="str">
        <f>$B$52</f>
        <v>Totals</v>
      </c>
      <c r="C288" s="42">
        <f>SUM(C268:C287)</f>
        <v>85640400.577487528</v>
      </c>
      <c r="D288" s="42">
        <f>SUM(D268:D287)</f>
        <v>118924419.33736628</v>
      </c>
      <c r="E288" s="42">
        <f>SUM(E268:E287)</f>
        <v>75424416.19563219</v>
      </c>
      <c r="F288" s="42">
        <f>SUM(F268:F287)</f>
        <v>41634835.537790008</v>
      </c>
      <c r="G288" s="42">
        <f>SUM(G268:G287)</f>
        <v>0</v>
      </c>
      <c r="H288" s="42">
        <f t="shared" si="21"/>
        <v>321624071.64827603</v>
      </c>
      <c r="I288" s="92"/>
    </row>
    <row r="289" spans="2:9" x14ac:dyDescent="0.2">
      <c r="H289" s="58"/>
    </row>
    <row r="290" spans="2:9" x14ac:dyDescent="0.2">
      <c r="B290" s="178" t="s">
        <v>228</v>
      </c>
      <c r="C290" s="11"/>
      <c r="D290" s="11"/>
      <c r="E290" s="11"/>
      <c r="F290" s="11"/>
      <c r="G290" s="11"/>
      <c r="H290" s="17"/>
    </row>
    <row r="291" spans="2:9" ht="30" customHeight="1" thickBot="1" x14ac:dyDescent="0.25">
      <c r="B291" s="332" t="s">
        <v>241</v>
      </c>
      <c r="C291" s="332"/>
      <c r="D291" s="332"/>
      <c r="E291" s="332"/>
      <c r="F291" s="332"/>
      <c r="G291" s="332"/>
      <c r="H291" s="332"/>
    </row>
    <row r="292" spans="2:9" ht="15" thickBot="1" x14ac:dyDescent="0.25">
      <c r="B292" s="68" t="s">
        <v>33</v>
      </c>
      <c r="C292" s="69" t="s">
        <v>27</v>
      </c>
      <c r="D292" s="69" t="s">
        <v>28</v>
      </c>
      <c r="E292" s="69" t="s">
        <v>29</v>
      </c>
      <c r="F292" s="69" t="s">
        <v>30</v>
      </c>
      <c r="G292" s="69" t="s">
        <v>31</v>
      </c>
      <c r="H292" s="70" t="s">
        <v>1</v>
      </c>
      <c r="I292" s="1"/>
    </row>
    <row r="293" spans="2:9" x14ac:dyDescent="0.2">
      <c r="B293" s="9" t="str">
        <f>$B$32</f>
        <v>Liberal Arts</v>
      </c>
      <c r="C293" s="40">
        <f t="shared" ref="C293:H308" si="23">IF(C32=0,0,C268/C32)</f>
        <v>164.98673494974759</v>
      </c>
      <c r="D293" s="40">
        <f t="shared" si="23"/>
        <v>381.19649442693878</v>
      </c>
      <c r="E293" s="40">
        <f t="shared" si="23"/>
        <v>1300.5593757971612</v>
      </c>
      <c r="F293" s="40">
        <f t="shared" si="23"/>
        <v>2583.1350530281102</v>
      </c>
      <c r="G293" s="41">
        <f t="shared" si="23"/>
        <v>0</v>
      </c>
      <c r="H293" s="42">
        <f t="shared" si="23"/>
        <v>284.91315087057467</v>
      </c>
      <c r="I293" s="1"/>
    </row>
    <row r="294" spans="2:9" x14ac:dyDescent="0.2">
      <c r="B294" s="9" t="str">
        <f>$B$33</f>
        <v>Science</v>
      </c>
      <c r="C294" s="75">
        <f t="shared" si="23"/>
        <v>299.25986791846293</v>
      </c>
      <c r="D294" s="75">
        <f t="shared" si="23"/>
        <v>672.48210742668675</v>
      </c>
      <c r="E294" s="75">
        <f t="shared" si="23"/>
        <v>2189.6796558667711</v>
      </c>
      <c r="F294" s="75">
        <f t="shared" si="23"/>
        <v>4443.792808617708</v>
      </c>
      <c r="G294" s="96">
        <f t="shared" si="23"/>
        <v>0</v>
      </c>
      <c r="H294" s="43">
        <f t="shared" si="23"/>
        <v>565.63035575679282</v>
      </c>
      <c r="I294" s="1"/>
    </row>
    <row r="295" spans="2:9" x14ac:dyDescent="0.2">
      <c r="B295" s="9" t="str">
        <f>$B$34</f>
        <v>Fine Arts</v>
      </c>
      <c r="C295" s="75">
        <f t="shared" si="23"/>
        <v>348.59474722352491</v>
      </c>
      <c r="D295" s="75">
        <f t="shared" si="23"/>
        <v>791.39824192162143</v>
      </c>
      <c r="E295" s="75">
        <f t="shared" si="23"/>
        <v>2306.964859734841</v>
      </c>
      <c r="F295" s="75">
        <f t="shared" si="23"/>
        <v>0</v>
      </c>
      <c r="G295" s="96">
        <f t="shared" si="23"/>
        <v>0</v>
      </c>
      <c r="H295" s="43">
        <f t="shared" si="23"/>
        <v>513.01406386250756</v>
      </c>
      <c r="I295" s="1"/>
    </row>
    <row r="296" spans="2:9" x14ac:dyDescent="0.2">
      <c r="B296" s="9" t="str">
        <f>$B$35</f>
        <v>Teacher Education</v>
      </c>
      <c r="C296" s="75">
        <f t="shared" si="23"/>
        <v>348.13279249709092</v>
      </c>
      <c r="D296" s="75">
        <f t="shared" si="23"/>
        <v>525.15705151325426</v>
      </c>
      <c r="E296" s="75">
        <f t="shared" si="23"/>
        <v>1426.738183666851</v>
      </c>
      <c r="F296" s="75">
        <f t="shared" si="23"/>
        <v>3446.0778665653729</v>
      </c>
      <c r="G296" s="96">
        <f t="shared" si="23"/>
        <v>0</v>
      </c>
      <c r="H296" s="43">
        <f t="shared" si="23"/>
        <v>867.75686157779739</v>
      </c>
      <c r="I296" s="1"/>
    </row>
    <row r="297" spans="2:9" x14ac:dyDescent="0.2">
      <c r="B297" s="9" t="str">
        <f>$B$36</f>
        <v>Agriculture</v>
      </c>
      <c r="C297" s="75">
        <f t="shared" si="23"/>
        <v>0</v>
      </c>
      <c r="D297" s="75">
        <f t="shared" si="23"/>
        <v>476.12450497250444</v>
      </c>
      <c r="E297" s="75">
        <f t="shared" si="23"/>
        <v>268.07909634108478</v>
      </c>
      <c r="F297" s="75">
        <f t="shared" si="23"/>
        <v>0</v>
      </c>
      <c r="G297" s="96">
        <f t="shared" si="23"/>
        <v>0</v>
      </c>
      <c r="H297" s="43">
        <f t="shared" si="23"/>
        <v>360.5437223994935</v>
      </c>
      <c r="I297" s="1"/>
    </row>
    <row r="298" spans="2:9" x14ac:dyDescent="0.2">
      <c r="B298" s="9" t="str">
        <f>$B$37</f>
        <v>Engineering</v>
      </c>
      <c r="C298" s="75">
        <f t="shared" si="23"/>
        <v>321.11593589820001</v>
      </c>
      <c r="D298" s="75">
        <f t="shared" si="23"/>
        <v>718.86521705789164</v>
      </c>
      <c r="E298" s="75">
        <f t="shared" si="23"/>
        <v>1987.1917598213277</v>
      </c>
      <c r="F298" s="75">
        <f t="shared" si="23"/>
        <v>4452.5763336565169</v>
      </c>
      <c r="G298" s="96">
        <f t="shared" si="23"/>
        <v>0</v>
      </c>
      <c r="H298" s="43">
        <f t="shared" si="23"/>
        <v>827.23301563209861</v>
      </c>
      <c r="I298" s="1"/>
    </row>
    <row r="299" spans="2:9" x14ac:dyDescent="0.2">
      <c r="B299" s="9" t="str">
        <f>$B$38</f>
        <v>Home Economics</v>
      </c>
      <c r="C299" s="75">
        <f t="shared" si="23"/>
        <v>0</v>
      </c>
      <c r="D299" s="75">
        <f t="shared" si="23"/>
        <v>282.34931383646898</v>
      </c>
      <c r="E299" s="75">
        <f t="shared" si="23"/>
        <v>320.33801373256006</v>
      </c>
      <c r="F299" s="75">
        <f t="shared" si="23"/>
        <v>326.58525617781589</v>
      </c>
      <c r="G299" s="96">
        <f t="shared" si="23"/>
        <v>0</v>
      </c>
      <c r="H299" s="43">
        <f t="shared" si="23"/>
        <v>317.46446509352739</v>
      </c>
      <c r="I299" s="1"/>
    </row>
    <row r="300" spans="2:9" x14ac:dyDescent="0.2">
      <c r="B300" s="9" t="str">
        <f>$B$39</f>
        <v>Law</v>
      </c>
      <c r="C300" s="75">
        <f t="shared" si="23"/>
        <v>0</v>
      </c>
      <c r="D300" s="75">
        <f t="shared" si="23"/>
        <v>0</v>
      </c>
      <c r="E300" s="75">
        <f t="shared" si="23"/>
        <v>0</v>
      </c>
      <c r="F300" s="75">
        <f t="shared" si="23"/>
        <v>0</v>
      </c>
      <c r="G300" s="96">
        <f t="shared" si="23"/>
        <v>0</v>
      </c>
      <c r="H300" s="43">
        <f t="shared" si="23"/>
        <v>0</v>
      </c>
      <c r="I300" s="1"/>
    </row>
    <row r="301" spans="2:9" x14ac:dyDescent="0.2">
      <c r="B301" s="9" t="str">
        <f>$B$40</f>
        <v>Social Service</v>
      </c>
      <c r="C301" s="75">
        <f t="shared" si="23"/>
        <v>0</v>
      </c>
      <c r="D301" s="75">
        <f t="shared" si="23"/>
        <v>0</v>
      </c>
      <c r="E301" s="75">
        <f t="shared" si="23"/>
        <v>753.27230281436925</v>
      </c>
      <c r="F301" s="75">
        <f t="shared" si="23"/>
        <v>0</v>
      </c>
      <c r="G301" s="96">
        <f t="shared" si="23"/>
        <v>0</v>
      </c>
      <c r="H301" s="43">
        <f t="shared" si="23"/>
        <v>753.27230281436925</v>
      </c>
      <c r="I301" s="1"/>
    </row>
    <row r="302" spans="2:9" x14ac:dyDescent="0.2">
      <c r="B302" s="9" t="str">
        <f>$B$41</f>
        <v>Library Science</v>
      </c>
      <c r="C302" s="75">
        <f t="shared" si="23"/>
        <v>212.3382344674165</v>
      </c>
      <c r="D302" s="75">
        <f t="shared" si="23"/>
        <v>360.30063724621476</v>
      </c>
      <c r="E302" s="75">
        <f t="shared" si="23"/>
        <v>1931.5939501339446</v>
      </c>
      <c r="F302" s="75">
        <f t="shared" si="23"/>
        <v>0</v>
      </c>
      <c r="G302" s="96">
        <f t="shared" si="23"/>
        <v>0</v>
      </c>
      <c r="H302" s="43">
        <f t="shared" si="23"/>
        <v>411.68721788826048</v>
      </c>
      <c r="I302" s="1"/>
    </row>
    <row r="303" spans="2:9"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9" x14ac:dyDescent="0.2">
      <c r="B304" s="9" t="str">
        <f>$B$43</f>
        <v>Vocational Training</v>
      </c>
      <c r="C304" s="75">
        <f t="shared" si="23"/>
        <v>110.74366523779337</v>
      </c>
      <c r="D304" s="75">
        <f t="shared" si="23"/>
        <v>11917.118601193988</v>
      </c>
      <c r="E304" s="75">
        <f t="shared" si="23"/>
        <v>0</v>
      </c>
      <c r="F304" s="75">
        <f t="shared" si="23"/>
        <v>0</v>
      </c>
      <c r="G304" s="96">
        <f t="shared" si="23"/>
        <v>0</v>
      </c>
      <c r="H304" s="43">
        <f t="shared" si="23"/>
        <v>333.50545648224988</v>
      </c>
      <c r="I304" s="1"/>
    </row>
    <row r="305" spans="2:9" x14ac:dyDescent="0.2">
      <c r="B305" s="9" t="str">
        <f>$B$44</f>
        <v>Physical Training</v>
      </c>
      <c r="C305" s="75">
        <f t="shared" si="23"/>
        <v>171.66684470738124</v>
      </c>
      <c r="D305" s="75">
        <f t="shared" si="23"/>
        <v>0</v>
      </c>
      <c r="E305" s="75">
        <f t="shared" si="23"/>
        <v>0</v>
      </c>
      <c r="F305" s="75">
        <f t="shared" si="23"/>
        <v>0</v>
      </c>
      <c r="G305" s="96">
        <f t="shared" si="23"/>
        <v>0</v>
      </c>
      <c r="H305" s="43">
        <f t="shared" si="23"/>
        <v>171.66684470738124</v>
      </c>
      <c r="I305" s="1"/>
    </row>
    <row r="306" spans="2:9" x14ac:dyDescent="0.2">
      <c r="B306" s="9" t="str">
        <f>$B$45</f>
        <v>Health Services</v>
      </c>
      <c r="C306" s="75">
        <f t="shared" si="23"/>
        <v>155.59550376680289</v>
      </c>
      <c r="D306" s="75">
        <f t="shared" si="23"/>
        <v>249.07229794362843</v>
      </c>
      <c r="E306" s="75">
        <f t="shared" si="23"/>
        <v>536.99364715671652</v>
      </c>
      <c r="F306" s="75">
        <f t="shared" si="23"/>
        <v>1604.0525194509298</v>
      </c>
      <c r="G306" s="96">
        <f t="shared" si="23"/>
        <v>0</v>
      </c>
      <c r="H306" s="43">
        <f t="shared" si="23"/>
        <v>288.91779173532643</v>
      </c>
      <c r="I306" s="1"/>
    </row>
    <row r="307" spans="2:9"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9" x14ac:dyDescent="0.2">
      <c r="B308" s="9" t="str">
        <f>$B$47</f>
        <v>Business Administration</v>
      </c>
      <c r="C308" s="75">
        <f t="shared" si="23"/>
        <v>203.92993688019564</v>
      </c>
      <c r="D308" s="75">
        <f t="shared" si="23"/>
        <v>351.03377758896022</v>
      </c>
      <c r="E308" s="75">
        <f t="shared" si="23"/>
        <v>910.76981242494412</v>
      </c>
      <c r="F308" s="75">
        <f t="shared" si="23"/>
        <v>6585.8988567907309</v>
      </c>
      <c r="G308" s="96">
        <f t="shared" si="23"/>
        <v>0</v>
      </c>
      <c r="H308" s="43">
        <f t="shared" si="23"/>
        <v>426.05150647801099</v>
      </c>
      <c r="I308" s="1"/>
    </row>
    <row r="309" spans="2:9"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9" x14ac:dyDescent="0.2">
      <c r="B310" s="9" t="str">
        <f>$B$49</f>
        <v>Teacher Ed-Practice Teaching</v>
      </c>
      <c r="C310" s="75">
        <f t="shared" si="24"/>
        <v>0</v>
      </c>
      <c r="D310" s="75">
        <f t="shared" si="24"/>
        <v>345.67020703326193</v>
      </c>
      <c r="E310" s="75">
        <f t="shared" si="24"/>
        <v>0</v>
      </c>
      <c r="F310" s="75">
        <f t="shared" si="24"/>
        <v>0</v>
      </c>
      <c r="G310" s="96">
        <f t="shared" si="24"/>
        <v>0</v>
      </c>
      <c r="H310" s="43">
        <f t="shared" si="24"/>
        <v>345.67020703326193</v>
      </c>
      <c r="I310" s="1"/>
    </row>
    <row r="311" spans="2:9" x14ac:dyDescent="0.2">
      <c r="B311" s="9" t="str">
        <f>$B$50</f>
        <v>Technology</v>
      </c>
      <c r="C311" s="75">
        <f t="shared" si="24"/>
        <v>623.42890013982822</v>
      </c>
      <c r="D311" s="75">
        <f t="shared" si="24"/>
        <v>864.93616666396849</v>
      </c>
      <c r="E311" s="75">
        <f t="shared" si="24"/>
        <v>0</v>
      </c>
      <c r="F311" s="75">
        <f t="shared" si="24"/>
        <v>0</v>
      </c>
      <c r="G311" s="96">
        <f t="shared" si="24"/>
        <v>0</v>
      </c>
      <c r="H311" s="43">
        <f t="shared" si="24"/>
        <v>735.87515814062579</v>
      </c>
      <c r="I311" s="1"/>
    </row>
    <row r="312" spans="2:9"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9" x14ac:dyDescent="0.2">
      <c r="B313" s="39" t="str">
        <f>$B$52</f>
        <v>Totals</v>
      </c>
      <c r="C313" s="42">
        <f t="shared" si="24"/>
        <v>221.63722105255843</v>
      </c>
      <c r="D313" s="42">
        <f t="shared" si="24"/>
        <v>477.47196316458474</v>
      </c>
      <c r="E313" s="42">
        <f t="shared" si="24"/>
        <v>1310.5893344158503</v>
      </c>
      <c r="F313" s="42">
        <f t="shared" si="24"/>
        <v>3963.7124464765811</v>
      </c>
      <c r="G313" s="42">
        <f t="shared" si="24"/>
        <v>0</v>
      </c>
      <c r="H313" s="42">
        <f t="shared" si="24"/>
        <v>457.16147799972146</v>
      </c>
      <c r="I313" s="54"/>
    </row>
    <row r="315" spans="2:9" x14ac:dyDescent="0.2">
      <c r="B315" s="28" t="s">
        <v>39</v>
      </c>
      <c r="C315" s="11"/>
      <c r="D315" s="11"/>
      <c r="E315" s="11"/>
      <c r="F315" s="11"/>
      <c r="G315" s="11"/>
      <c r="H315" s="17"/>
    </row>
    <row r="316" spans="2:9" ht="55.5" customHeight="1" thickBot="1" x14ac:dyDescent="0.25">
      <c r="B316" s="332" t="s">
        <v>242</v>
      </c>
      <c r="C316" s="332"/>
      <c r="D316" s="332"/>
      <c r="E316" s="332"/>
      <c r="F316" s="332"/>
      <c r="G316" s="332"/>
      <c r="H316" s="332"/>
    </row>
    <row r="317" spans="2:9" ht="15" thickBot="1" x14ac:dyDescent="0.25">
      <c r="B317" s="68" t="s">
        <v>33</v>
      </c>
      <c r="C317" s="69" t="s">
        <v>27</v>
      </c>
      <c r="D317" s="69" t="s">
        <v>28</v>
      </c>
      <c r="E317" s="69" t="s">
        <v>29</v>
      </c>
      <c r="F317" s="69" t="s">
        <v>30</v>
      </c>
      <c r="G317" s="69" t="s">
        <v>31</v>
      </c>
      <c r="H317" s="70" t="s">
        <v>1</v>
      </c>
      <c r="I317" s="1"/>
    </row>
    <row r="318" spans="2:9" x14ac:dyDescent="0.2">
      <c r="B318" s="9" t="str">
        <f>$B$32</f>
        <v>Liberal Arts</v>
      </c>
      <c r="C318" s="59">
        <f t="shared" ref="C318:H318" si="25">IF($C$293=0,"",C293/$C$293)</f>
        <v>1</v>
      </c>
      <c r="D318" s="59">
        <f t="shared" si="25"/>
        <v>2.310467532696161</v>
      </c>
      <c r="E318" s="59">
        <f t="shared" si="25"/>
        <v>7.8828117678266167</v>
      </c>
      <c r="F318" s="59">
        <f t="shared" si="25"/>
        <v>15.656622660087754</v>
      </c>
      <c r="G318" s="59">
        <f t="shared" si="25"/>
        <v>0</v>
      </c>
      <c r="H318" s="59">
        <f t="shared" si="25"/>
        <v>1.7268852005426667</v>
      </c>
      <c r="I318" s="1"/>
    </row>
    <row r="319" spans="2:9" x14ac:dyDescent="0.2">
      <c r="B319" s="9" t="str">
        <f>$B$33</f>
        <v>Science</v>
      </c>
      <c r="C319" s="59">
        <f t="shared" ref="C319:H334" si="26">IF($C$293=0,"",C294/$C$293)</f>
        <v>1.813841991658377</v>
      </c>
      <c r="D319" s="59">
        <f t="shared" si="26"/>
        <v>4.075976820994212</v>
      </c>
      <c r="E319" s="59">
        <f t="shared" si="26"/>
        <v>13.271852773701557</v>
      </c>
      <c r="F319" s="59">
        <f t="shared" si="26"/>
        <v>26.934242986087451</v>
      </c>
      <c r="G319" s="59">
        <f t="shared" si="26"/>
        <v>0</v>
      </c>
      <c r="H319" s="59">
        <f t="shared" si="26"/>
        <v>3.4283383808345267</v>
      </c>
      <c r="I319" s="1"/>
    </row>
    <row r="320" spans="2:9" x14ac:dyDescent="0.2">
      <c r="B320" s="9" t="str">
        <f>$B$34</f>
        <v>Fine Arts</v>
      </c>
      <c r="C320" s="59">
        <f t="shared" si="26"/>
        <v>2.112865299926697</v>
      </c>
      <c r="D320" s="59">
        <f t="shared" si="26"/>
        <v>4.7967386115172781</v>
      </c>
      <c r="E320" s="59">
        <f t="shared" si="26"/>
        <v>13.982729341468008</v>
      </c>
      <c r="F320" s="59">
        <f t="shared" si="26"/>
        <v>0</v>
      </c>
      <c r="G320" s="59">
        <f t="shared" si="26"/>
        <v>0</v>
      </c>
      <c r="H320" s="59">
        <f t="shared" si="26"/>
        <v>3.1094261245836745</v>
      </c>
      <c r="I320" s="1"/>
    </row>
    <row r="321" spans="2:9" x14ac:dyDescent="0.2">
      <c r="B321" s="9" t="str">
        <f>$B$35</f>
        <v>Teacher Education</v>
      </c>
      <c r="C321" s="59">
        <f t="shared" si="26"/>
        <v>2.1100653492120247</v>
      </c>
      <c r="D321" s="59">
        <f t="shared" si="26"/>
        <v>3.1830259061324475</v>
      </c>
      <c r="E321" s="59">
        <f t="shared" si="26"/>
        <v>8.6475932995547389</v>
      </c>
      <c r="F321" s="59">
        <f t="shared" si="26"/>
        <v>20.886999597967648</v>
      </c>
      <c r="G321" s="59">
        <f t="shared" si="26"/>
        <v>0</v>
      </c>
      <c r="H321" s="59">
        <f t="shared" si="26"/>
        <v>5.259555332385375</v>
      </c>
      <c r="I321" s="1"/>
    </row>
    <row r="322" spans="2:9" x14ac:dyDescent="0.2">
      <c r="B322" s="9" t="str">
        <f>$B$36</f>
        <v>Agriculture</v>
      </c>
      <c r="C322" s="59">
        <f t="shared" si="26"/>
        <v>0</v>
      </c>
      <c r="D322" s="59">
        <f t="shared" si="26"/>
        <v>2.8858350649676447</v>
      </c>
      <c r="E322" s="59">
        <f t="shared" si="26"/>
        <v>1.6248524247888021</v>
      </c>
      <c r="F322" s="59">
        <f t="shared" si="26"/>
        <v>0</v>
      </c>
      <c r="G322" s="59">
        <f t="shared" si="26"/>
        <v>0</v>
      </c>
      <c r="H322" s="59">
        <f t="shared" si="26"/>
        <v>2.1852891537571768</v>
      </c>
      <c r="I322" s="1"/>
    </row>
    <row r="323" spans="2:9" x14ac:dyDescent="0.2">
      <c r="B323" s="9" t="str">
        <f>$B$37</f>
        <v>Engineering</v>
      </c>
      <c r="C323" s="59">
        <f t="shared" si="26"/>
        <v>1.9463136596769854</v>
      </c>
      <c r="D323" s="59">
        <f t="shared" si="26"/>
        <v>4.3571091777581206</v>
      </c>
      <c r="E323" s="59">
        <f t="shared" si="26"/>
        <v>12.044554736031328</v>
      </c>
      <c r="F323" s="59">
        <f t="shared" si="26"/>
        <v>26.987480751181014</v>
      </c>
      <c r="G323" s="59">
        <f t="shared" si="26"/>
        <v>0</v>
      </c>
      <c r="H323" s="59">
        <f t="shared" si="26"/>
        <v>5.0139365197090608</v>
      </c>
      <c r="I323" s="1"/>
    </row>
    <row r="324" spans="2:9" x14ac:dyDescent="0.2">
      <c r="B324" s="9" t="str">
        <f>$B$38</f>
        <v>Home Economics</v>
      </c>
      <c r="C324" s="59">
        <f t="shared" si="26"/>
        <v>0</v>
      </c>
      <c r="D324" s="59">
        <f t="shared" si="26"/>
        <v>1.7113455449764989</v>
      </c>
      <c r="E324" s="59">
        <f t="shared" si="26"/>
        <v>1.9415986008216362</v>
      </c>
      <c r="F324" s="59">
        <f t="shared" si="26"/>
        <v>1.9794637203850887</v>
      </c>
      <c r="G324" s="59">
        <f t="shared" si="26"/>
        <v>0</v>
      </c>
      <c r="H324" s="59">
        <f t="shared" si="26"/>
        <v>1.9241817543102613</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0</v>
      </c>
      <c r="E326" s="59">
        <f t="shared" si="26"/>
        <v>4.5656537360037115</v>
      </c>
      <c r="F326" s="59">
        <f t="shared" si="26"/>
        <v>0</v>
      </c>
      <c r="G326" s="59">
        <f t="shared" si="26"/>
        <v>0</v>
      </c>
      <c r="H326" s="59">
        <f t="shared" si="26"/>
        <v>4.5656537360037115</v>
      </c>
      <c r="I326" s="1"/>
    </row>
    <row r="327" spans="2:9" x14ac:dyDescent="0.2">
      <c r="B327" s="9" t="str">
        <f>$B$41</f>
        <v>Library Science</v>
      </c>
      <c r="C327" s="59">
        <f t="shared" si="26"/>
        <v>1.2870018582529767</v>
      </c>
      <c r="D327" s="59">
        <f t="shared" si="26"/>
        <v>2.1838157919541641</v>
      </c>
      <c r="E327" s="59">
        <f t="shared" si="26"/>
        <v>11.707571222148728</v>
      </c>
      <c r="F327" s="59">
        <f t="shared" si="26"/>
        <v>0</v>
      </c>
      <c r="G327" s="59">
        <f t="shared" si="26"/>
        <v>0</v>
      </c>
      <c r="H327" s="59">
        <f t="shared" si="26"/>
        <v>2.4952746535268671</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0.67122769155668294</v>
      </c>
      <c r="D329" s="59">
        <f t="shared" si="26"/>
        <v>72.230768157353737</v>
      </c>
      <c r="E329" s="59">
        <f t="shared" si="26"/>
        <v>0</v>
      </c>
      <c r="F329" s="59">
        <f t="shared" si="26"/>
        <v>0</v>
      </c>
      <c r="G329" s="59">
        <f t="shared" si="26"/>
        <v>0</v>
      </c>
      <c r="H329" s="59">
        <f t="shared" si="26"/>
        <v>2.0214077003453066</v>
      </c>
      <c r="I329" s="1"/>
    </row>
    <row r="330" spans="2:9" x14ac:dyDescent="0.2">
      <c r="B330" s="9" t="str">
        <f>$B$44</f>
        <v>Physical Training</v>
      </c>
      <c r="C330" s="59">
        <f t="shared" si="26"/>
        <v>1.0404887687465803</v>
      </c>
      <c r="D330" s="59">
        <f t="shared" si="26"/>
        <v>0</v>
      </c>
      <c r="E330" s="59">
        <f t="shared" si="26"/>
        <v>0</v>
      </c>
      <c r="F330" s="59">
        <f t="shared" si="26"/>
        <v>0</v>
      </c>
      <c r="G330" s="59">
        <f t="shared" si="26"/>
        <v>0</v>
      </c>
      <c r="H330" s="59">
        <f t="shared" si="26"/>
        <v>1.0404887687465803</v>
      </c>
      <c r="I330" s="1"/>
    </row>
    <row r="331" spans="2:9" x14ac:dyDescent="0.2">
      <c r="B331" s="9" t="str">
        <f>$B$45</f>
        <v>Health Services</v>
      </c>
      <c r="C331" s="59">
        <f t="shared" si="26"/>
        <v>0.94307887124498146</v>
      </c>
      <c r="D331" s="59">
        <f t="shared" si="26"/>
        <v>1.509650445652446</v>
      </c>
      <c r="E331" s="59">
        <f t="shared" si="26"/>
        <v>3.2547686171271679</v>
      </c>
      <c r="F331" s="59">
        <f t="shared" si="26"/>
        <v>9.7223120388405739</v>
      </c>
      <c r="G331" s="59">
        <f t="shared" si="26"/>
        <v>0</v>
      </c>
      <c r="H331" s="59">
        <f t="shared" si="26"/>
        <v>1.7511577026075844</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1.2360383817663254</v>
      </c>
      <c r="D333" s="59">
        <f t="shared" si="26"/>
        <v>2.127648490624896</v>
      </c>
      <c r="E333" s="59">
        <f t="shared" si="26"/>
        <v>5.5202608421964987</v>
      </c>
      <c r="F333" s="59">
        <f t="shared" si="26"/>
        <v>39.917747683149763</v>
      </c>
      <c r="G333" s="59">
        <f t="shared" si="26"/>
        <v>0</v>
      </c>
      <c r="H333" s="59">
        <f t="shared" si="26"/>
        <v>2.5823379473978907</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2.0951393888638852</v>
      </c>
      <c r="E335" s="59">
        <f t="shared" si="27"/>
        <v>0</v>
      </c>
      <c r="F335" s="59">
        <f t="shared" si="27"/>
        <v>0</v>
      </c>
      <c r="G335" s="59">
        <f t="shared" si="27"/>
        <v>0</v>
      </c>
      <c r="H335" s="59">
        <f t="shared" si="27"/>
        <v>2.0951393888638852</v>
      </c>
      <c r="I335" s="1"/>
    </row>
    <row r="336" spans="2:9" x14ac:dyDescent="0.2">
      <c r="B336" s="9" t="str">
        <f>$B$50</f>
        <v>Technology</v>
      </c>
      <c r="C336" s="59">
        <f t="shared" si="27"/>
        <v>3.7786607531188192</v>
      </c>
      <c r="D336" s="59">
        <f t="shared" si="27"/>
        <v>5.2424588372357013</v>
      </c>
      <c r="E336" s="59">
        <f t="shared" si="27"/>
        <v>0</v>
      </c>
      <c r="F336" s="59">
        <f t="shared" si="27"/>
        <v>0</v>
      </c>
      <c r="G336" s="59">
        <f t="shared" si="27"/>
        <v>0</v>
      </c>
      <c r="H336" s="59">
        <f t="shared" si="27"/>
        <v>4.4602080183280313</v>
      </c>
      <c r="I336" s="1"/>
    </row>
    <row r="337" spans="2:9"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9" x14ac:dyDescent="0.2">
      <c r="B338" s="39" t="str">
        <f>$B$52</f>
        <v>Totals</v>
      </c>
      <c r="C338" s="59">
        <f t="shared" si="27"/>
        <v>1.3433638838908213</v>
      </c>
      <c r="D338" s="59">
        <f t="shared" si="27"/>
        <v>2.8940021348383875</v>
      </c>
      <c r="E338" s="59">
        <f t="shared" si="27"/>
        <v>7.943604283186982</v>
      </c>
      <c r="F338" s="59">
        <f t="shared" si="27"/>
        <v>24.02443110159048</v>
      </c>
      <c r="G338" s="59">
        <f t="shared" si="27"/>
        <v>0</v>
      </c>
      <c r="H338" s="59">
        <f t="shared" si="27"/>
        <v>2.7708983885217546</v>
      </c>
      <c r="I338" s="54"/>
    </row>
    <row r="340" spans="2:9" x14ac:dyDescent="0.2">
      <c r="B340" s="178" t="s">
        <v>243</v>
      </c>
      <c r="C340" s="11"/>
      <c r="D340" s="11"/>
      <c r="E340" s="11"/>
      <c r="F340" s="11"/>
      <c r="G340" s="11"/>
      <c r="H340" s="17"/>
    </row>
    <row r="341" spans="2:9" ht="55.5" customHeight="1" thickBot="1" x14ac:dyDescent="0.25">
      <c r="B341" s="332" t="s">
        <v>244</v>
      </c>
      <c r="C341" s="332"/>
      <c r="D341" s="332"/>
      <c r="E341" s="332"/>
      <c r="F341" s="332"/>
      <c r="G341" s="332"/>
      <c r="H341" s="332"/>
    </row>
    <row r="342" spans="2:9" ht="15" thickBot="1" x14ac:dyDescent="0.25">
      <c r="B342" s="68" t="s">
        <v>33</v>
      </c>
      <c r="C342" s="69" t="s">
        <v>27</v>
      </c>
      <c r="D342" s="69" t="s">
        <v>28</v>
      </c>
      <c r="E342" s="69" t="s">
        <v>29</v>
      </c>
      <c r="F342" s="69" t="s">
        <v>30</v>
      </c>
      <c r="G342" s="69" t="s">
        <v>31</v>
      </c>
      <c r="H342" s="70" t="s">
        <v>1</v>
      </c>
      <c r="I342" s="1"/>
    </row>
    <row r="343" spans="2:9" x14ac:dyDescent="0.2">
      <c r="B343" s="9" t="str">
        <f>$B$32</f>
        <v>Liberal Arts</v>
      </c>
      <c r="C343" s="42">
        <f t="shared" ref="C343:D358" si="28">C293*30</f>
        <v>4949.6020484924275</v>
      </c>
      <c r="D343" s="42">
        <f t="shared" si="28"/>
        <v>11435.894832808164</v>
      </c>
      <c r="E343" s="42">
        <f>E293*24</f>
        <v>31213.425019131872</v>
      </c>
      <c r="F343" s="42">
        <f>F293*18</f>
        <v>46496.43095450598</v>
      </c>
      <c r="G343" s="42">
        <f>G293*24</f>
        <v>0</v>
      </c>
      <c r="H343" s="42">
        <f>IF((C32/30+D32/30+E32/24+F32/18+G32/24)=0,0,H268/(C32/30+D32/30+E32/24+F32/18+G32/24))</f>
        <v>8409.6571447633687</v>
      </c>
      <c r="I343" s="1"/>
    </row>
    <row r="344" spans="2:9" x14ac:dyDescent="0.2">
      <c r="B344" s="9" t="str">
        <f>$B$33</f>
        <v>Science</v>
      </c>
      <c r="C344" s="43">
        <f t="shared" si="28"/>
        <v>8977.7960375538878</v>
      </c>
      <c r="D344" s="43">
        <f t="shared" si="28"/>
        <v>20174.463222800601</v>
      </c>
      <c r="E344" s="43">
        <f>E294*24</f>
        <v>52552.311740802506</v>
      </c>
      <c r="F344" s="43">
        <f>F294*18</f>
        <v>79988.270555118739</v>
      </c>
      <c r="G344" s="43">
        <f>G294*24</f>
        <v>0</v>
      </c>
      <c r="H344" s="43">
        <f t="shared" ref="H344:H363" si="29">IF((C33/30+D33/30+E33/24+F33/18+G33/24)=0,0,H269/(C33/30+D33/30+E33/24+F33/18+G33/24))</f>
        <v>16580.25047882587</v>
      </c>
      <c r="I344" s="1"/>
    </row>
    <row r="345" spans="2:9" x14ac:dyDescent="0.2">
      <c r="B345" s="9" t="str">
        <f>$B$34</f>
        <v>Fine Arts</v>
      </c>
      <c r="C345" s="43">
        <f t="shared" si="28"/>
        <v>10457.842416705747</v>
      </c>
      <c r="D345" s="43">
        <f t="shared" si="28"/>
        <v>23741.947257648644</v>
      </c>
      <c r="E345" s="43">
        <f t="shared" ref="E345:E363" si="30">E295*24</f>
        <v>55367.156633636187</v>
      </c>
      <c r="F345" s="43">
        <f t="shared" ref="F345:F363" si="31">F295*18</f>
        <v>0</v>
      </c>
      <c r="G345" s="43">
        <f t="shared" ref="G345:G363" si="32">G295*24</f>
        <v>0</v>
      </c>
      <c r="H345" s="43">
        <f t="shared" si="29"/>
        <v>15257.239616369407</v>
      </c>
      <c r="I345" s="1"/>
    </row>
    <row r="346" spans="2:9" x14ac:dyDescent="0.2">
      <c r="B346" s="9" t="str">
        <f>$B$35</f>
        <v>Teacher Education</v>
      </c>
      <c r="C346" s="43">
        <f t="shared" si="28"/>
        <v>10443.983774912727</v>
      </c>
      <c r="D346" s="43">
        <f t="shared" si="28"/>
        <v>15754.711545397628</v>
      </c>
      <c r="E346" s="43">
        <f t="shared" si="30"/>
        <v>34241.716408004424</v>
      </c>
      <c r="F346" s="43">
        <f t="shared" si="31"/>
        <v>62029.401598176715</v>
      </c>
      <c r="G346" s="43">
        <f t="shared" si="32"/>
        <v>0</v>
      </c>
      <c r="H346" s="43">
        <f t="shared" si="29"/>
        <v>23717.43265917624</v>
      </c>
      <c r="I346" s="1"/>
    </row>
    <row r="347" spans="2:9" x14ac:dyDescent="0.2">
      <c r="B347" s="9" t="str">
        <f>$B$36</f>
        <v>Agriculture</v>
      </c>
      <c r="C347" s="43">
        <f t="shared" si="28"/>
        <v>0</v>
      </c>
      <c r="D347" s="43">
        <f t="shared" si="28"/>
        <v>14283.735149175132</v>
      </c>
      <c r="E347" s="43">
        <f t="shared" si="30"/>
        <v>6433.8983121860347</v>
      </c>
      <c r="F347" s="43">
        <f t="shared" si="31"/>
        <v>0</v>
      </c>
      <c r="G347" s="43">
        <f t="shared" si="32"/>
        <v>0</v>
      </c>
      <c r="H347" s="43">
        <f t="shared" si="29"/>
        <v>9497.2492729622682</v>
      </c>
      <c r="I347" s="1"/>
    </row>
    <row r="348" spans="2:9" x14ac:dyDescent="0.2">
      <c r="B348" s="9" t="str">
        <f>$B$37</f>
        <v>Engineering</v>
      </c>
      <c r="C348" s="43">
        <f t="shared" si="28"/>
        <v>9633.4780769459994</v>
      </c>
      <c r="D348" s="43">
        <f t="shared" si="28"/>
        <v>21565.956511736749</v>
      </c>
      <c r="E348" s="43">
        <f t="shared" si="30"/>
        <v>47692.602235711864</v>
      </c>
      <c r="F348" s="43">
        <f t="shared" si="31"/>
        <v>80146.374005817299</v>
      </c>
      <c r="G348" s="43">
        <f t="shared" si="32"/>
        <v>0</v>
      </c>
      <c r="H348" s="43">
        <f t="shared" si="29"/>
        <v>23645.653320016423</v>
      </c>
      <c r="I348" s="1"/>
    </row>
    <row r="349" spans="2:9" x14ac:dyDescent="0.2">
      <c r="B349" s="9" t="str">
        <f>$B$38</f>
        <v>Home Economics</v>
      </c>
      <c r="C349" s="43">
        <f t="shared" si="28"/>
        <v>0</v>
      </c>
      <c r="D349" s="43">
        <f t="shared" si="28"/>
        <v>8470.4794150940688</v>
      </c>
      <c r="E349" s="43">
        <f t="shared" si="30"/>
        <v>7688.1123295814414</v>
      </c>
      <c r="F349" s="43">
        <f t="shared" si="31"/>
        <v>5878.5346112006864</v>
      </c>
      <c r="G349" s="43">
        <f t="shared" si="32"/>
        <v>0</v>
      </c>
      <c r="H349" s="43">
        <f t="shared" si="29"/>
        <v>7701.8006324465223</v>
      </c>
      <c r="I349" s="1"/>
    </row>
    <row r="350" spans="2:9" x14ac:dyDescent="0.2">
      <c r="B350" s="9" t="str">
        <f>$B$39</f>
        <v>Law</v>
      </c>
      <c r="C350" s="43">
        <f t="shared" si="28"/>
        <v>0</v>
      </c>
      <c r="D350" s="43">
        <f t="shared" si="28"/>
        <v>0</v>
      </c>
      <c r="E350" s="43">
        <f t="shared" si="30"/>
        <v>0</v>
      </c>
      <c r="F350" s="43">
        <f t="shared" si="31"/>
        <v>0</v>
      </c>
      <c r="G350" s="43">
        <f t="shared" si="32"/>
        <v>0</v>
      </c>
      <c r="H350" s="43">
        <f t="shared" si="29"/>
        <v>0</v>
      </c>
      <c r="I350" s="1"/>
    </row>
    <row r="351" spans="2:9" x14ac:dyDescent="0.2">
      <c r="B351" s="9" t="str">
        <f>$B$40</f>
        <v>Social Service</v>
      </c>
      <c r="C351" s="43">
        <f t="shared" si="28"/>
        <v>0</v>
      </c>
      <c r="D351" s="43">
        <f t="shared" si="28"/>
        <v>0</v>
      </c>
      <c r="E351" s="43">
        <f t="shared" si="30"/>
        <v>18078.535267544863</v>
      </c>
      <c r="F351" s="43">
        <f t="shared" si="31"/>
        <v>0</v>
      </c>
      <c r="G351" s="43">
        <f t="shared" si="32"/>
        <v>0</v>
      </c>
      <c r="H351" s="43">
        <f t="shared" si="29"/>
        <v>18078.535267544863</v>
      </c>
      <c r="I351" s="1"/>
    </row>
    <row r="352" spans="2:9" x14ac:dyDescent="0.2">
      <c r="B352" s="9" t="str">
        <f>$B$41</f>
        <v>Library Science</v>
      </c>
      <c r="C352" s="43">
        <f t="shared" si="28"/>
        <v>6370.1470340224951</v>
      </c>
      <c r="D352" s="43">
        <f t="shared" si="28"/>
        <v>10809.019117386442</v>
      </c>
      <c r="E352" s="43">
        <f t="shared" si="30"/>
        <v>46358.254803214673</v>
      </c>
      <c r="F352" s="43">
        <f t="shared" si="31"/>
        <v>0</v>
      </c>
      <c r="G352" s="43">
        <f t="shared" si="32"/>
        <v>0</v>
      </c>
      <c r="H352" s="43">
        <f t="shared" si="29"/>
        <v>12201.813927772539</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3322.3099571338012</v>
      </c>
      <c r="D354" s="43">
        <f t="shared" si="28"/>
        <v>357513.55803581962</v>
      </c>
      <c r="E354" s="43">
        <f t="shared" si="30"/>
        <v>0</v>
      </c>
      <c r="F354" s="43">
        <f t="shared" si="31"/>
        <v>0</v>
      </c>
      <c r="G354" s="43">
        <f t="shared" si="32"/>
        <v>0</v>
      </c>
      <c r="H354" s="43">
        <f t="shared" si="29"/>
        <v>10005.163694467497</v>
      </c>
      <c r="I354" s="1"/>
    </row>
    <row r="355" spans="2:9" x14ac:dyDescent="0.2">
      <c r="B355" s="9" t="str">
        <f>$B$44</f>
        <v>Physical Training</v>
      </c>
      <c r="C355" s="43">
        <f t="shared" si="28"/>
        <v>5150.0053412214374</v>
      </c>
      <c r="D355" s="43">
        <f t="shared" si="28"/>
        <v>0</v>
      </c>
      <c r="E355" s="43">
        <f t="shared" si="30"/>
        <v>0</v>
      </c>
      <c r="F355" s="43">
        <f t="shared" si="31"/>
        <v>0</v>
      </c>
      <c r="G355" s="43">
        <f t="shared" si="32"/>
        <v>0</v>
      </c>
      <c r="H355" s="43">
        <f t="shared" si="29"/>
        <v>5150.0053412214374</v>
      </c>
      <c r="I355" s="1"/>
    </row>
    <row r="356" spans="2:9" x14ac:dyDescent="0.2">
      <c r="B356" s="9" t="str">
        <f>$B$45</f>
        <v>Health Services</v>
      </c>
      <c r="C356" s="43">
        <f t="shared" si="28"/>
        <v>4667.8651130040871</v>
      </c>
      <c r="D356" s="43">
        <f t="shared" si="28"/>
        <v>7472.1689383088524</v>
      </c>
      <c r="E356" s="43">
        <f t="shared" si="30"/>
        <v>12887.847531761196</v>
      </c>
      <c r="F356" s="43">
        <f t="shared" si="31"/>
        <v>28872.945350116737</v>
      </c>
      <c r="G356" s="43">
        <f t="shared" si="32"/>
        <v>0</v>
      </c>
      <c r="H356" s="43">
        <f t="shared" si="29"/>
        <v>8272.9124993417718</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6117.8981064058689</v>
      </c>
      <c r="D358" s="43">
        <f t="shared" si="28"/>
        <v>10531.013327668807</v>
      </c>
      <c r="E358" s="43">
        <f t="shared" si="30"/>
        <v>21858.475498198659</v>
      </c>
      <c r="F358" s="43">
        <f t="shared" si="31"/>
        <v>118546.17942223315</v>
      </c>
      <c r="G358" s="43">
        <f t="shared" si="32"/>
        <v>0</v>
      </c>
      <c r="H358" s="43">
        <f t="shared" si="29"/>
        <v>12356.865472519883</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10370.106210997857</v>
      </c>
      <c r="E360" s="43">
        <f t="shared" si="30"/>
        <v>0</v>
      </c>
      <c r="F360" s="43">
        <f t="shared" si="31"/>
        <v>0</v>
      </c>
      <c r="G360" s="43">
        <f t="shared" si="32"/>
        <v>0</v>
      </c>
      <c r="H360" s="43">
        <f t="shared" si="29"/>
        <v>10370.106210997857</v>
      </c>
      <c r="I360" s="1"/>
    </row>
    <row r="361" spans="2:9" x14ac:dyDescent="0.2">
      <c r="B361" s="9" t="str">
        <f>$B$50</f>
        <v>Technology</v>
      </c>
      <c r="C361" s="43">
        <f t="shared" si="33"/>
        <v>18702.867004194846</v>
      </c>
      <c r="D361" s="43">
        <f t="shared" si="33"/>
        <v>25948.084999919054</v>
      </c>
      <c r="E361" s="43">
        <f t="shared" si="30"/>
        <v>0</v>
      </c>
      <c r="F361" s="43">
        <f t="shared" si="31"/>
        <v>0</v>
      </c>
      <c r="G361" s="43">
        <f t="shared" si="32"/>
        <v>0</v>
      </c>
      <c r="H361" s="43">
        <f t="shared" si="29"/>
        <v>22076.254744218772</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6649.1166315767532</v>
      </c>
      <c r="D363" s="42">
        <f t="shared" si="33"/>
        <v>14324.158894937542</v>
      </c>
      <c r="E363" s="42">
        <f t="shared" si="30"/>
        <v>31454.144025980408</v>
      </c>
      <c r="F363" s="42">
        <f t="shared" si="31"/>
        <v>71346.824036578459</v>
      </c>
      <c r="G363" s="42">
        <f t="shared" si="32"/>
        <v>0</v>
      </c>
      <c r="H363" s="42">
        <f t="shared" si="29"/>
        <v>13310.158075424948</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79</v>
      </c>
      <c r="C3" s="6"/>
      <c r="D3" s="6"/>
      <c r="E3" s="6"/>
      <c r="F3" s="6"/>
      <c r="G3" s="6"/>
      <c r="H3" s="6"/>
    </row>
    <row r="4" spans="2:8" x14ac:dyDescent="0.2">
      <c r="B4" s="90" t="s">
        <v>144</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Data!G9</f>
        <v>53257541</v>
      </c>
      <c r="G13" s="33"/>
      <c r="H13" s="60">
        <f>F13</f>
        <v>53257541</v>
      </c>
    </row>
    <row r="14" spans="2:8" x14ac:dyDescent="0.2">
      <c r="B14" s="338" t="s">
        <v>15</v>
      </c>
      <c r="C14" s="338"/>
      <c r="D14" s="338"/>
      <c r="E14" s="338"/>
      <c r="F14" s="82">
        <f>Data!H9</f>
        <v>2156433</v>
      </c>
      <c r="G14" s="33"/>
      <c r="H14" s="30">
        <f>F14</f>
        <v>2156433</v>
      </c>
    </row>
    <row r="15" spans="2:8" x14ac:dyDescent="0.2">
      <c r="B15" s="338" t="s">
        <v>16</v>
      </c>
      <c r="C15" s="338"/>
      <c r="D15" s="338"/>
      <c r="E15" s="338"/>
      <c r="F15" s="82">
        <f>Data!I9</f>
        <v>19437392</v>
      </c>
      <c r="G15" s="33"/>
      <c r="H15" s="30">
        <f>F15</f>
        <v>19437392</v>
      </c>
    </row>
    <row r="16" spans="2:8" x14ac:dyDescent="0.2">
      <c r="B16" s="338" t="s">
        <v>20</v>
      </c>
      <c r="C16" s="338"/>
      <c r="D16" s="338"/>
      <c r="E16" s="338"/>
      <c r="F16" s="82">
        <f>Data!J9</f>
        <v>10784946</v>
      </c>
      <c r="G16" s="33"/>
      <c r="H16" s="30">
        <f>F16-G16</f>
        <v>10784946</v>
      </c>
    </row>
    <row r="17" spans="2:23" x14ac:dyDescent="0.2">
      <c r="B17" s="338" t="s">
        <v>17</v>
      </c>
      <c r="C17" s="338"/>
      <c r="D17" s="338"/>
      <c r="E17" s="338"/>
      <c r="F17" s="82">
        <f>Data!K9</f>
        <v>14144808</v>
      </c>
      <c r="G17" s="33"/>
      <c r="H17" s="30">
        <f>F17</f>
        <v>14144808</v>
      </c>
    </row>
    <row r="18" spans="2:23" x14ac:dyDescent="0.2">
      <c r="B18" s="338" t="s">
        <v>1</v>
      </c>
      <c r="C18" s="338"/>
      <c r="D18" s="338"/>
      <c r="E18" s="338"/>
      <c r="F18" s="83">
        <f>SUM(F13:F17)</f>
        <v>99781120</v>
      </c>
      <c r="G18" s="34"/>
      <c r="H18" s="29">
        <f>SUM(H13:H17)</f>
        <v>99781120</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ht="28.5" x14ac:dyDescent="0.2">
      <c r="B21" s="344" t="s">
        <v>23</v>
      </c>
      <c r="C21" s="345"/>
      <c r="D21" s="343" t="str">
        <f>Data!L9</f>
        <v>Eva Burnett</v>
      </c>
      <c r="E21" s="343"/>
      <c r="F21" s="343"/>
      <c r="G21" s="94" t="str">
        <f>Data!M9</f>
        <v>903-566-7222</v>
      </c>
      <c r="H21" s="84" t="str">
        <f>Data!N9</f>
        <v>eburnett@uttyler.edu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Data!O9</f>
        <v>2617</v>
      </c>
      <c r="D25" s="86">
        <f>Data!P9</f>
        <v>4552</v>
      </c>
      <c r="E25" s="86">
        <f>Data!Q9</f>
        <v>2137</v>
      </c>
      <c r="F25" s="86">
        <f>Data!R9</f>
        <v>110</v>
      </c>
      <c r="G25" s="86">
        <f>Data!S9</f>
        <v>0</v>
      </c>
      <c r="H25" s="74">
        <f>SUM(C25:G25)</f>
        <v>9416</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Data!T9</f>
        <v>Koukl, Shari</v>
      </c>
      <c r="E28" s="343"/>
      <c r="F28" s="343"/>
      <c r="G28" s="94" t="str">
        <f>Data!U9</f>
        <v>(903) 566-7439</v>
      </c>
      <c r="H28" s="84" t="str">
        <f>Data!V9</f>
        <v>skoukl@uttyler.edu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Data!W9</f>
        <v>37610</v>
      </c>
      <c r="D32" s="87">
        <f>Data!AQ9</f>
        <v>16161</v>
      </c>
      <c r="E32" s="87">
        <f>Data!BK9</f>
        <v>5400</v>
      </c>
      <c r="F32" s="87">
        <f>Data!CE9</f>
        <v>0</v>
      </c>
      <c r="G32" s="87">
        <f>Data!CY9</f>
        <v>0</v>
      </c>
      <c r="H32" s="22">
        <f>SUM(C32:G32)</f>
        <v>59171</v>
      </c>
      <c r="I32" s="1"/>
      <c r="W32" s="18"/>
    </row>
    <row r="33" spans="2:23" x14ac:dyDescent="0.2">
      <c r="B33" s="7" t="s">
        <v>47</v>
      </c>
      <c r="C33" s="87">
        <f>Data!X9</f>
        <v>17588</v>
      </c>
      <c r="D33" s="87">
        <f>Data!AR9</f>
        <v>8821</v>
      </c>
      <c r="E33" s="87">
        <f>Data!BL9</f>
        <v>1052</v>
      </c>
      <c r="F33" s="87">
        <f>Data!CF9</f>
        <v>0</v>
      </c>
      <c r="G33" s="87">
        <f>Data!CZ9</f>
        <v>0</v>
      </c>
      <c r="H33" s="22">
        <f t="shared" ref="H33:H52" si="0">SUM(C33:G33)</f>
        <v>27461</v>
      </c>
      <c r="I33" s="1"/>
      <c r="W33" s="18"/>
    </row>
    <row r="34" spans="2:23" x14ac:dyDescent="0.2">
      <c r="B34" s="7" t="s">
        <v>48</v>
      </c>
      <c r="C34" s="87">
        <f>Data!Y9</f>
        <v>4815</v>
      </c>
      <c r="D34" s="87">
        <f>Data!AS9</f>
        <v>1889</v>
      </c>
      <c r="E34" s="87">
        <f>Data!BM9</f>
        <v>249</v>
      </c>
      <c r="F34" s="87">
        <f>Data!CG9</f>
        <v>0</v>
      </c>
      <c r="G34" s="87">
        <f>Data!DA9</f>
        <v>0</v>
      </c>
      <c r="H34" s="22">
        <f t="shared" si="0"/>
        <v>6953</v>
      </c>
      <c r="I34" s="1"/>
      <c r="W34" s="18"/>
    </row>
    <row r="35" spans="2:23" x14ac:dyDescent="0.2">
      <c r="B35" s="7" t="s">
        <v>49</v>
      </c>
      <c r="C35" s="87">
        <f>Data!Z9</f>
        <v>961</v>
      </c>
      <c r="D35" s="87">
        <f>Data!AT9</f>
        <v>4921</v>
      </c>
      <c r="E35" s="87">
        <f>Data!BN9</f>
        <v>7381</v>
      </c>
      <c r="F35" s="87">
        <f>Data!CH9</f>
        <v>0</v>
      </c>
      <c r="G35" s="87">
        <f>Data!DB9</f>
        <v>0</v>
      </c>
      <c r="H35" s="22">
        <f t="shared" si="0"/>
        <v>13263</v>
      </c>
      <c r="I35" s="1"/>
      <c r="W35" s="18"/>
    </row>
    <row r="36" spans="2:23" x14ac:dyDescent="0.2">
      <c r="B36" s="7" t="s">
        <v>50</v>
      </c>
      <c r="C36" s="87">
        <f>Data!AA9</f>
        <v>0</v>
      </c>
      <c r="D36" s="87">
        <f>Data!AU9</f>
        <v>0</v>
      </c>
      <c r="E36" s="87">
        <f>Data!BO9</f>
        <v>0</v>
      </c>
      <c r="F36" s="87">
        <f>Data!CI9</f>
        <v>0</v>
      </c>
      <c r="G36" s="87">
        <f>Data!DC9</f>
        <v>0</v>
      </c>
      <c r="H36" s="22">
        <f t="shared" si="0"/>
        <v>0</v>
      </c>
      <c r="I36" s="1"/>
      <c r="W36" s="18"/>
    </row>
    <row r="37" spans="2:23" x14ac:dyDescent="0.2">
      <c r="B37" s="7" t="s">
        <v>51</v>
      </c>
      <c r="C37" s="87">
        <f>Data!AB9</f>
        <v>4869</v>
      </c>
      <c r="D37" s="87">
        <f>Data!AV9</f>
        <v>12752</v>
      </c>
      <c r="E37" s="87">
        <f>Data!BP9</f>
        <v>1596</v>
      </c>
      <c r="F37" s="87">
        <f>Data!CJ9</f>
        <v>0</v>
      </c>
      <c r="G37" s="87">
        <f>Data!DD9</f>
        <v>0</v>
      </c>
      <c r="H37" s="22">
        <f t="shared" si="0"/>
        <v>19217</v>
      </c>
      <c r="I37" s="1"/>
      <c r="W37" s="18"/>
    </row>
    <row r="38" spans="2:23" x14ac:dyDescent="0.2">
      <c r="B38" s="7" t="s">
        <v>52</v>
      </c>
      <c r="C38" s="87">
        <f>Data!AC9</f>
        <v>99</v>
      </c>
      <c r="D38" s="87">
        <f>Data!AW9</f>
        <v>291</v>
      </c>
      <c r="E38" s="87">
        <f>Data!BQ9</f>
        <v>384</v>
      </c>
      <c r="F38" s="87">
        <f>Data!CK9</f>
        <v>0</v>
      </c>
      <c r="G38" s="87">
        <f>Data!DE9</f>
        <v>0</v>
      </c>
      <c r="H38" s="22">
        <f t="shared" si="0"/>
        <v>774</v>
      </c>
      <c r="I38" s="1"/>
      <c r="W38" s="18"/>
    </row>
    <row r="39" spans="2:23" x14ac:dyDescent="0.2">
      <c r="B39" s="7" t="s">
        <v>53</v>
      </c>
      <c r="C39" s="87">
        <f>Data!AD9</f>
        <v>0</v>
      </c>
      <c r="D39" s="87">
        <f>Data!AX9</f>
        <v>0</v>
      </c>
      <c r="E39" s="87">
        <f>Data!BR9</f>
        <v>0</v>
      </c>
      <c r="F39" s="87">
        <f>Data!CL9</f>
        <v>0</v>
      </c>
      <c r="G39" s="87">
        <f>Data!DF9</f>
        <v>0</v>
      </c>
      <c r="H39" s="22">
        <f t="shared" si="0"/>
        <v>0</v>
      </c>
      <c r="I39" s="1"/>
      <c r="W39" s="18"/>
    </row>
    <row r="40" spans="2:23" x14ac:dyDescent="0.2">
      <c r="B40" s="7" t="s">
        <v>54</v>
      </c>
      <c r="C40" s="87">
        <f>Data!AE9</f>
        <v>0</v>
      </c>
      <c r="D40" s="87">
        <f>Data!AY9</f>
        <v>0</v>
      </c>
      <c r="E40" s="87">
        <f>Data!BS9</f>
        <v>0</v>
      </c>
      <c r="F40" s="87">
        <f>Data!CM9</f>
        <v>0</v>
      </c>
      <c r="G40" s="87">
        <f>Data!DG9</f>
        <v>0</v>
      </c>
      <c r="H40" s="22">
        <f t="shared" si="0"/>
        <v>0</v>
      </c>
      <c r="I40" s="1"/>
      <c r="W40" s="18"/>
    </row>
    <row r="41" spans="2:23" x14ac:dyDescent="0.2">
      <c r="B41" s="7" t="s">
        <v>55</v>
      </c>
      <c r="C41" s="87">
        <f>Data!AF9</f>
        <v>33</v>
      </c>
      <c r="D41" s="87">
        <f>Data!AZ9</f>
        <v>288</v>
      </c>
      <c r="E41" s="87">
        <f>Data!BT9</f>
        <v>0</v>
      </c>
      <c r="F41" s="87">
        <f>Data!CN9</f>
        <v>0</v>
      </c>
      <c r="G41" s="87">
        <f>Data!DH9</f>
        <v>0</v>
      </c>
      <c r="H41" s="22">
        <f t="shared" si="0"/>
        <v>321</v>
      </c>
      <c r="I41" s="1"/>
      <c r="W41" s="18"/>
    </row>
    <row r="42" spans="2:23" x14ac:dyDescent="0.2">
      <c r="B42" s="7" t="s">
        <v>56</v>
      </c>
      <c r="C42" s="87">
        <f>Data!AG9</f>
        <v>0</v>
      </c>
      <c r="D42" s="87">
        <f>Data!BA9</f>
        <v>0</v>
      </c>
      <c r="E42" s="87">
        <f>Data!BU9</f>
        <v>0</v>
      </c>
      <c r="F42" s="87">
        <f>Data!CO9</f>
        <v>0</v>
      </c>
      <c r="G42" s="87">
        <f>Data!DI9</f>
        <v>0</v>
      </c>
      <c r="H42" s="22">
        <f t="shared" si="0"/>
        <v>0</v>
      </c>
      <c r="I42" s="1"/>
      <c r="W42" s="18"/>
    </row>
    <row r="43" spans="2:23" x14ac:dyDescent="0.2">
      <c r="B43" s="7" t="s">
        <v>57</v>
      </c>
      <c r="C43" s="87">
        <f>Data!AH9</f>
        <v>0</v>
      </c>
      <c r="D43" s="87">
        <f>Data!BB9</f>
        <v>0</v>
      </c>
      <c r="E43" s="87">
        <f>Data!BV9</f>
        <v>0</v>
      </c>
      <c r="F43" s="87">
        <f>Data!CP9</f>
        <v>0</v>
      </c>
      <c r="G43" s="87">
        <f>Data!DJ9</f>
        <v>0</v>
      </c>
      <c r="H43" s="22">
        <f t="shared" si="0"/>
        <v>0</v>
      </c>
      <c r="I43" s="1"/>
      <c r="W43" s="18"/>
    </row>
    <row r="44" spans="2:23" x14ac:dyDescent="0.2">
      <c r="B44" s="7" t="s">
        <v>58</v>
      </c>
      <c r="C44" s="87">
        <f>Data!AI9</f>
        <v>568</v>
      </c>
      <c r="D44" s="87">
        <f>Data!BC9</f>
        <v>0</v>
      </c>
      <c r="E44" s="87">
        <f>Data!BW9</f>
        <v>0</v>
      </c>
      <c r="F44" s="87">
        <f>Data!CQ9</f>
        <v>0</v>
      </c>
      <c r="G44" s="87">
        <f>Data!DK9</f>
        <v>0</v>
      </c>
      <c r="H44" s="22">
        <f t="shared" si="0"/>
        <v>568</v>
      </c>
      <c r="I44" s="1"/>
      <c r="W44" s="18"/>
    </row>
    <row r="45" spans="2:23" x14ac:dyDescent="0.2">
      <c r="B45" s="7" t="s">
        <v>59</v>
      </c>
      <c r="C45" s="87">
        <f>Data!AJ9</f>
        <v>1860</v>
      </c>
      <c r="D45" s="87">
        <f>Data!BD9</f>
        <v>3088</v>
      </c>
      <c r="E45" s="87">
        <f>Data!BX9</f>
        <v>1254</v>
      </c>
      <c r="F45" s="87">
        <f>Data!CR9</f>
        <v>0</v>
      </c>
      <c r="G45" s="87">
        <f>Data!DL9</f>
        <v>0</v>
      </c>
      <c r="H45" s="22">
        <f t="shared" si="0"/>
        <v>6202</v>
      </c>
      <c r="I45" s="1"/>
      <c r="W45" s="18"/>
    </row>
    <row r="46" spans="2:23" x14ac:dyDescent="0.2">
      <c r="B46" s="7" t="s">
        <v>60</v>
      </c>
      <c r="C46" s="87">
        <f>Data!AK9</f>
        <v>0</v>
      </c>
      <c r="D46" s="87">
        <f>Data!BE9</f>
        <v>0</v>
      </c>
      <c r="E46" s="87">
        <f>Data!BY9</f>
        <v>0</v>
      </c>
      <c r="F46" s="87">
        <f>Data!CS9</f>
        <v>0</v>
      </c>
      <c r="G46" s="87">
        <f>Data!DM9</f>
        <v>0</v>
      </c>
      <c r="H46" s="22">
        <f t="shared" si="0"/>
        <v>0</v>
      </c>
      <c r="I46" s="1"/>
      <c r="W46" s="18"/>
    </row>
    <row r="47" spans="2:23" x14ac:dyDescent="0.2">
      <c r="B47" s="7" t="s">
        <v>61</v>
      </c>
      <c r="C47" s="87">
        <f>Data!AL9</f>
        <v>4406</v>
      </c>
      <c r="D47" s="87">
        <f>Data!BF9</f>
        <v>16757</v>
      </c>
      <c r="E47" s="87">
        <f>Data!BZ9</f>
        <v>16576</v>
      </c>
      <c r="F47" s="87">
        <f>Data!CT9</f>
        <v>485</v>
      </c>
      <c r="G47" s="87">
        <f>Data!DN9</f>
        <v>0</v>
      </c>
      <c r="H47" s="22">
        <f t="shared" si="0"/>
        <v>38224</v>
      </c>
      <c r="I47" s="1"/>
      <c r="W47" s="18"/>
    </row>
    <row r="48" spans="2:23" x14ac:dyDescent="0.2">
      <c r="B48" s="7" t="s">
        <v>62</v>
      </c>
      <c r="C48" s="87">
        <f>Data!AM9</f>
        <v>0</v>
      </c>
      <c r="D48" s="87">
        <f>Data!BG9</f>
        <v>0</v>
      </c>
      <c r="E48" s="87">
        <f>Data!CA9</f>
        <v>0</v>
      </c>
      <c r="F48" s="87">
        <f>Data!CU9</f>
        <v>0</v>
      </c>
      <c r="G48" s="87">
        <f>Data!DO9</f>
        <v>0</v>
      </c>
      <c r="H48" s="22">
        <f t="shared" si="0"/>
        <v>0</v>
      </c>
      <c r="I48" s="1"/>
      <c r="W48" s="18"/>
    </row>
    <row r="49" spans="2:23" x14ac:dyDescent="0.2">
      <c r="B49" s="7" t="s">
        <v>63</v>
      </c>
      <c r="C49" s="87">
        <f>Data!AN9</f>
        <v>0</v>
      </c>
      <c r="D49" s="87">
        <f>Data!BH9</f>
        <v>534</v>
      </c>
      <c r="E49" s="87">
        <f>Data!CB9</f>
        <v>0</v>
      </c>
      <c r="F49" s="87">
        <f>Data!CV9</f>
        <v>0</v>
      </c>
      <c r="G49" s="87">
        <f>Data!DP9</f>
        <v>0</v>
      </c>
      <c r="H49" s="22">
        <f t="shared" si="0"/>
        <v>534</v>
      </c>
      <c r="I49" s="1"/>
      <c r="W49" s="18"/>
    </row>
    <row r="50" spans="2:23" x14ac:dyDescent="0.2">
      <c r="B50" s="7" t="s">
        <v>64</v>
      </c>
      <c r="C50" s="87">
        <f>Data!AO9</f>
        <v>966</v>
      </c>
      <c r="D50" s="87">
        <f>Data!BI9</f>
        <v>2326</v>
      </c>
      <c r="E50" s="87">
        <f>Data!CC9</f>
        <v>1542</v>
      </c>
      <c r="F50" s="87">
        <f>Data!CW9</f>
        <v>0</v>
      </c>
      <c r="G50" s="87">
        <f>Data!DQ9</f>
        <v>0</v>
      </c>
      <c r="H50" s="22">
        <f t="shared" si="0"/>
        <v>4834</v>
      </c>
      <c r="I50" s="1"/>
      <c r="W50" s="18"/>
    </row>
    <row r="51" spans="2:23" x14ac:dyDescent="0.2">
      <c r="B51" s="7" t="s">
        <v>0</v>
      </c>
      <c r="C51" s="87">
        <f>Data!AP9</f>
        <v>1183</v>
      </c>
      <c r="D51" s="87">
        <f>Data!BJ9</f>
        <v>22787</v>
      </c>
      <c r="E51" s="87">
        <f>Data!CD9</f>
        <v>5357</v>
      </c>
      <c r="F51" s="87">
        <f>Data!CX9</f>
        <v>915</v>
      </c>
      <c r="G51" s="87">
        <f>Data!DR9</f>
        <v>0</v>
      </c>
      <c r="H51" s="22">
        <f t="shared" si="0"/>
        <v>30242</v>
      </c>
      <c r="I51" s="1"/>
      <c r="W51" s="18"/>
    </row>
    <row r="52" spans="2:23" x14ac:dyDescent="0.2">
      <c r="B52" s="8" t="s">
        <v>35</v>
      </c>
      <c r="C52" s="22">
        <f>SUM(C32:C51)</f>
        <v>74958</v>
      </c>
      <c r="D52" s="22">
        <f>SUM(D32:D51)</f>
        <v>90615</v>
      </c>
      <c r="E52" s="22">
        <f>SUM(E32:E51)</f>
        <v>40791</v>
      </c>
      <c r="F52" s="22">
        <f>SUM(F32:F51)</f>
        <v>1400</v>
      </c>
      <c r="G52" s="22">
        <f>SUM(G32:G51)</f>
        <v>0</v>
      </c>
      <c r="H52" s="22">
        <f t="shared" si="0"/>
        <v>207764</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Data!T9</f>
        <v>Koukl, Shari</v>
      </c>
      <c r="E55" s="343"/>
      <c r="F55" s="343"/>
      <c r="G55" s="94" t="str">
        <f>Data!U9</f>
        <v>(903) 566-7439</v>
      </c>
      <c r="H55" s="84" t="str">
        <f>Data!V9</f>
        <v>skoukl@uttyler.edu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Data!DS9</f>
        <v>2383159</v>
      </c>
      <c r="D61" s="88">
        <f>Data!EM9</f>
        <v>1655802</v>
      </c>
      <c r="E61" s="88">
        <f>Data!FG9</f>
        <v>1637646</v>
      </c>
      <c r="F61" s="88">
        <f>Data!GA9</f>
        <v>0</v>
      </c>
      <c r="G61" s="88">
        <f>Data!GU9</f>
        <v>0</v>
      </c>
      <c r="H61" s="21">
        <f>SUM(C61:G61)</f>
        <v>5676607</v>
      </c>
      <c r="I61" s="1"/>
    </row>
    <row r="62" spans="2:23" x14ac:dyDescent="0.2">
      <c r="B62" s="9" t="str">
        <f>$B$33</f>
        <v>Science</v>
      </c>
      <c r="C62" s="87">
        <f>Data!DT9</f>
        <v>1192802</v>
      </c>
      <c r="D62" s="87">
        <f>Data!EN9</f>
        <v>1209255</v>
      </c>
      <c r="E62" s="87">
        <f>Data!FH9</f>
        <v>613403</v>
      </c>
      <c r="F62" s="87">
        <f>Data!GB9</f>
        <v>0</v>
      </c>
      <c r="G62" s="87">
        <f>Data!GV9</f>
        <v>0</v>
      </c>
      <c r="H62" s="22">
        <f t="shared" ref="H62:H81" si="1">SUM(C62:G62)</f>
        <v>3015460</v>
      </c>
      <c r="I62" s="1"/>
    </row>
    <row r="63" spans="2:23" x14ac:dyDescent="0.2">
      <c r="B63" s="9" t="str">
        <f>$B$34</f>
        <v>Fine Arts</v>
      </c>
      <c r="C63" s="87">
        <f>Data!DU9</f>
        <v>420611</v>
      </c>
      <c r="D63" s="87">
        <f>Data!EO9</f>
        <v>494789</v>
      </c>
      <c r="E63" s="87">
        <f>Data!FI9</f>
        <v>145910</v>
      </c>
      <c r="F63" s="87">
        <f>Data!GC9</f>
        <v>0</v>
      </c>
      <c r="G63" s="87">
        <f>Data!GW9</f>
        <v>0</v>
      </c>
      <c r="H63" s="22">
        <f t="shared" si="1"/>
        <v>1061310</v>
      </c>
      <c r="I63" s="1"/>
    </row>
    <row r="64" spans="2:23" x14ac:dyDescent="0.2">
      <c r="B64" s="9" t="str">
        <f>$B$35</f>
        <v>Teacher Education</v>
      </c>
      <c r="C64" s="87">
        <f>Data!DV9</f>
        <v>99491</v>
      </c>
      <c r="D64" s="87">
        <f>Data!EP9</f>
        <v>520467</v>
      </c>
      <c r="E64" s="87">
        <f>Data!FJ9</f>
        <v>1304924</v>
      </c>
      <c r="F64" s="87">
        <f>Data!GD9</f>
        <v>0</v>
      </c>
      <c r="G64" s="87">
        <f>Data!GX9</f>
        <v>0</v>
      </c>
      <c r="H64" s="22">
        <f t="shared" si="1"/>
        <v>1924882</v>
      </c>
      <c r="I64" s="1"/>
    </row>
    <row r="65" spans="2:9" x14ac:dyDescent="0.2">
      <c r="B65" s="9" t="str">
        <f>$B$36</f>
        <v>Agriculture</v>
      </c>
      <c r="C65" s="87">
        <f>Data!DW9</f>
        <v>0</v>
      </c>
      <c r="D65" s="87">
        <f>Data!EQ9</f>
        <v>0</v>
      </c>
      <c r="E65" s="87">
        <f>Data!FK9</f>
        <v>0</v>
      </c>
      <c r="F65" s="87">
        <f>Data!GE9</f>
        <v>0</v>
      </c>
      <c r="G65" s="87">
        <f>Data!GY9</f>
        <v>0</v>
      </c>
      <c r="H65" s="22">
        <f t="shared" si="1"/>
        <v>0</v>
      </c>
      <c r="I65" s="1"/>
    </row>
    <row r="66" spans="2:9" x14ac:dyDescent="0.2">
      <c r="B66" s="9" t="str">
        <f>$B$37</f>
        <v>Engineering</v>
      </c>
      <c r="C66" s="87">
        <f>Data!DX9</f>
        <v>559115</v>
      </c>
      <c r="D66" s="87">
        <f>Data!ER9</f>
        <v>1938879</v>
      </c>
      <c r="E66" s="87">
        <f>Data!FL9</f>
        <v>789988</v>
      </c>
      <c r="F66" s="87">
        <f>Data!GF9</f>
        <v>0</v>
      </c>
      <c r="G66" s="87">
        <f>Data!GZ9</f>
        <v>0</v>
      </c>
      <c r="H66" s="22">
        <f t="shared" si="1"/>
        <v>3287982</v>
      </c>
      <c r="I66" s="1"/>
    </row>
    <row r="67" spans="2:9" x14ac:dyDescent="0.2">
      <c r="B67" s="9" t="str">
        <f>$B$38</f>
        <v>Home Economics</v>
      </c>
      <c r="C67" s="87">
        <f>Data!DY9</f>
        <v>1330</v>
      </c>
      <c r="D67" s="87">
        <f>Data!ES9</f>
        <v>3908</v>
      </c>
      <c r="E67" s="87">
        <f>Data!FM9</f>
        <v>71019</v>
      </c>
      <c r="F67" s="87">
        <f>Data!GG9</f>
        <v>0</v>
      </c>
      <c r="G67" s="87">
        <f>Data!HA9</f>
        <v>0</v>
      </c>
      <c r="H67" s="22">
        <f t="shared" si="1"/>
        <v>76257</v>
      </c>
      <c r="I67" s="1"/>
    </row>
    <row r="68" spans="2:9" x14ac:dyDescent="0.2">
      <c r="B68" s="9" t="str">
        <f>$B$39</f>
        <v>Law</v>
      </c>
      <c r="C68" s="87">
        <f>Data!DZ9</f>
        <v>0</v>
      </c>
      <c r="D68" s="87">
        <f>Data!ET9</f>
        <v>0</v>
      </c>
      <c r="E68" s="87">
        <f>Data!FN9</f>
        <v>0</v>
      </c>
      <c r="F68" s="87">
        <f>Data!GH9</f>
        <v>0</v>
      </c>
      <c r="G68" s="87">
        <f>Data!HB9</f>
        <v>0</v>
      </c>
      <c r="H68" s="22">
        <f t="shared" si="1"/>
        <v>0</v>
      </c>
      <c r="I68" s="1"/>
    </row>
    <row r="69" spans="2:9" x14ac:dyDescent="0.2">
      <c r="B69" s="9" t="str">
        <f>$B$40</f>
        <v>Social Service</v>
      </c>
      <c r="C69" s="87">
        <f>Data!EA9</f>
        <v>0</v>
      </c>
      <c r="D69" s="87">
        <f>Data!EU9</f>
        <v>0</v>
      </c>
      <c r="E69" s="87">
        <f>Data!FO9</f>
        <v>0</v>
      </c>
      <c r="F69" s="87">
        <f>Data!GI9</f>
        <v>0</v>
      </c>
      <c r="G69" s="87">
        <f>Data!HC9</f>
        <v>0</v>
      </c>
      <c r="H69" s="22">
        <f t="shared" si="1"/>
        <v>0</v>
      </c>
      <c r="I69" s="1"/>
    </row>
    <row r="70" spans="2:9" x14ac:dyDescent="0.2">
      <c r="B70" s="9" t="str">
        <f>$B$41</f>
        <v>Library Science</v>
      </c>
      <c r="C70" s="87">
        <f>Data!EB9</f>
        <v>1125</v>
      </c>
      <c r="D70" s="87">
        <f>Data!EV9</f>
        <v>10075</v>
      </c>
      <c r="E70" s="87">
        <f>Data!FP9</f>
        <v>0</v>
      </c>
      <c r="F70" s="87">
        <f>Data!GJ9</f>
        <v>0</v>
      </c>
      <c r="G70" s="87">
        <f>Data!HD9</f>
        <v>0</v>
      </c>
      <c r="H70" s="22">
        <f t="shared" si="1"/>
        <v>11200</v>
      </c>
      <c r="I70" s="1"/>
    </row>
    <row r="71" spans="2:9" x14ac:dyDescent="0.2">
      <c r="B71" s="9" t="str">
        <f>$B$42</f>
        <v>Veterinary Science</v>
      </c>
      <c r="C71" s="87">
        <f>Data!EC9</f>
        <v>0</v>
      </c>
      <c r="D71" s="87">
        <f>Data!EW9</f>
        <v>0</v>
      </c>
      <c r="E71" s="87">
        <f>Data!FQ9</f>
        <v>0</v>
      </c>
      <c r="F71" s="87">
        <f>Data!GK9</f>
        <v>0</v>
      </c>
      <c r="G71" s="87">
        <f>Data!HE9</f>
        <v>0</v>
      </c>
      <c r="H71" s="22">
        <f t="shared" si="1"/>
        <v>0</v>
      </c>
      <c r="I71" s="1"/>
    </row>
    <row r="72" spans="2:9" x14ac:dyDescent="0.2">
      <c r="B72" s="9" t="str">
        <f>$B$43</f>
        <v>Vocational Training</v>
      </c>
      <c r="C72" s="87">
        <f>Data!ED9</f>
        <v>0</v>
      </c>
      <c r="D72" s="87">
        <f>Data!EX9</f>
        <v>0</v>
      </c>
      <c r="E72" s="87">
        <f>Data!FR9</f>
        <v>0</v>
      </c>
      <c r="F72" s="87">
        <f>Data!GL9</f>
        <v>0</v>
      </c>
      <c r="G72" s="87">
        <f>Data!HF9</f>
        <v>0</v>
      </c>
      <c r="H72" s="22">
        <f t="shared" si="1"/>
        <v>0</v>
      </c>
      <c r="I72" s="1"/>
    </row>
    <row r="73" spans="2:9" x14ac:dyDescent="0.2">
      <c r="B73" s="9" t="str">
        <f>$B$44</f>
        <v>Physical Training</v>
      </c>
      <c r="C73" s="87">
        <f>Data!EE9</f>
        <v>22851</v>
      </c>
      <c r="D73" s="87">
        <f>Data!EY9</f>
        <v>0</v>
      </c>
      <c r="E73" s="87">
        <f>Data!FS9</f>
        <v>0</v>
      </c>
      <c r="F73" s="87">
        <f>Data!GM9</f>
        <v>0</v>
      </c>
      <c r="G73" s="87">
        <f>Data!HG9</f>
        <v>0</v>
      </c>
      <c r="H73" s="22">
        <f t="shared" si="1"/>
        <v>22851</v>
      </c>
      <c r="I73" s="1"/>
    </row>
    <row r="74" spans="2:9" x14ac:dyDescent="0.2">
      <c r="B74" s="9" t="str">
        <f>$B$45</f>
        <v>Health Services</v>
      </c>
      <c r="C74" s="87">
        <f>Data!EF9</f>
        <v>100039</v>
      </c>
      <c r="D74" s="87">
        <f>Data!EZ9</f>
        <v>238081</v>
      </c>
      <c r="E74" s="87">
        <f>Data!FT9</f>
        <v>120840</v>
      </c>
      <c r="F74" s="87">
        <f>Data!GN9</f>
        <v>0</v>
      </c>
      <c r="G74" s="87">
        <f>Data!HH9</f>
        <v>0</v>
      </c>
      <c r="H74" s="22">
        <f t="shared" si="1"/>
        <v>458960</v>
      </c>
      <c r="I74" s="1"/>
    </row>
    <row r="75" spans="2:9" x14ac:dyDescent="0.2">
      <c r="B75" s="9" t="str">
        <f>$B$46</f>
        <v>Pharmacy</v>
      </c>
      <c r="C75" s="87">
        <f>Data!EG9</f>
        <v>0</v>
      </c>
      <c r="D75" s="87">
        <f>Data!FA9</f>
        <v>0</v>
      </c>
      <c r="E75" s="87">
        <f>Data!FU9</f>
        <v>0</v>
      </c>
      <c r="F75" s="87">
        <f>Data!GO9</f>
        <v>0</v>
      </c>
      <c r="G75" s="87">
        <f>Data!HI9</f>
        <v>0</v>
      </c>
      <c r="H75" s="22">
        <f t="shared" si="1"/>
        <v>0</v>
      </c>
      <c r="I75" s="1"/>
    </row>
    <row r="76" spans="2:9" x14ac:dyDescent="0.2">
      <c r="B76" s="9" t="str">
        <f>$B$47</f>
        <v>Business Administration</v>
      </c>
      <c r="C76" s="87">
        <f>Data!EH9</f>
        <v>412487</v>
      </c>
      <c r="D76" s="87">
        <f>Data!FB9</f>
        <v>2032789</v>
      </c>
      <c r="E76" s="87">
        <f>Data!FV9</f>
        <v>1671397</v>
      </c>
      <c r="F76" s="87">
        <f>Data!GP9</f>
        <v>362818</v>
      </c>
      <c r="G76" s="87">
        <f>Data!HJ9</f>
        <v>0</v>
      </c>
      <c r="H76" s="22">
        <f t="shared" si="1"/>
        <v>4479491</v>
      </c>
      <c r="I76" s="1"/>
    </row>
    <row r="77" spans="2:9" x14ac:dyDescent="0.2">
      <c r="B77" s="9" t="str">
        <f>$B$48</f>
        <v>Optometry</v>
      </c>
      <c r="C77" s="87">
        <f>Data!EI9</f>
        <v>0</v>
      </c>
      <c r="D77" s="87">
        <f>Data!FC9</f>
        <v>0</v>
      </c>
      <c r="E77" s="87">
        <f>Data!FW9</f>
        <v>0</v>
      </c>
      <c r="F77" s="87">
        <f>Data!GQ9</f>
        <v>0</v>
      </c>
      <c r="G77" s="87">
        <f>Data!HK9</f>
        <v>0</v>
      </c>
      <c r="H77" s="22">
        <f t="shared" si="1"/>
        <v>0</v>
      </c>
      <c r="I77" s="1"/>
    </row>
    <row r="78" spans="2:9" x14ac:dyDescent="0.2">
      <c r="B78" s="9" t="str">
        <f>$B$49</f>
        <v>Teacher Ed-Practice Teaching</v>
      </c>
      <c r="C78" s="87">
        <f>Data!EJ9</f>
        <v>0</v>
      </c>
      <c r="D78" s="87">
        <f>Data!FD9</f>
        <v>59430</v>
      </c>
      <c r="E78" s="87">
        <f>Data!FX9</f>
        <v>0</v>
      </c>
      <c r="F78" s="87">
        <f>Data!GR9</f>
        <v>0</v>
      </c>
      <c r="G78" s="87">
        <f>Data!HL9</f>
        <v>0</v>
      </c>
      <c r="H78" s="22">
        <f t="shared" si="1"/>
        <v>59430</v>
      </c>
      <c r="I78" s="1"/>
    </row>
    <row r="79" spans="2:9" x14ac:dyDescent="0.2">
      <c r="B79" s="9" t="str">
        <f>$B$50</f>
        <v>Technology</v>
      </c>
      <c r="C79" s="87">
        <f>Data!EK9</f>
        <v>97096</v>
      </c>
      <c r="D79" s="87">
        <f>Data!FE9</f>
        <v>287523</v>
      </c>
      <c r="E79" s="87">
        <f>Data!FY9</f>
        <v>164646</v>
      </c>
      <c r="F79" s="87">
        <f>Data!GS9</f>
        <v>0</v>
      </c>
      <c r="G79" s="87">
        <f>Data!HM9</f>
        <v>0</v>
      </c>
      <c r="H79" s="22">
        <f t="shared" si="1"/>
        <v>549265</v>
      </c>
      <c r="I79" s="1"/>
    </row>
    <row r="80" spans="2:9" x14ac:dyDescent="0.2">
      <c r="B80" s="9" t="str">
        <f>$B$51</f>
        <v>Nursing</v>
      </c>
      <c r="C80" s="87">
        <f>Data!EL9</f>
        <v>84928</v>
      </c>
      <c r="D80" s="87">
        <f>Data!FF9</f>
        <v>3073524</v>
      </c>
      <c r="E80" s="87">
        <f>Data!FZ9</f>
        <v>1481532</v>
      </c>
      <c r="F80" s="87">
        <f>Data!GT9</f>
        <v>757164</v>
      </c>
      <c r="G80" s="87">
        <f>Data!HN9</f>
        <v>0</v>
      </c>
      <c r="H80" s="22">
        <f t="shared" si="1"/>
        <v>5397148</v>
      </c>
      <c r="I80" s="1"/>
    </row>
    <row r="81" spans="2:9" x14ac:dyDescent="0.2">
      <c r="B81" s="39" t="str">
        <f>$B$52</f>
        <v>Totals</v>
      </c>
      <c r="C81" s="21">
        <f>SUM(C61:C80)</f>
        <v>5375034</v>
      </c>
      <c r="D81" s="21">
        <f>SUM(D61:D80)</f>
        <v>11524522</v>
      </c>
      <c r="E81" s="21">
        <f>SUM(E61:E80)</f>
        <v>8001305</v>
      </c>
      <c r="F81" s="21">
        <f>SUM(F61:F80)</f>
        <v>1119982</v>
      </c>
      <c r="G81" s="21">
        <f>SUM(G61:G80)</f>
        <v>0</v>
      </c>
      <c r="H81" s="21">
        <f t="shared" si="1"/>
        <v>26020843</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Data!T9</f>
        <v>Koukl, Shari</v>
      </c>
      <c r="E84" s="343"/>
      <c r="F84" s="343"/>
      <c r="G84" s="94" t="str">
        <f>Data!U9</f>
        <v>(903) 566-7439</v>
      </c>
      <c r="H84" s="84" t="str">
        <f>Data!V9</f>
        <v>skoukl@uttyler.edu</v>
      </c>
    </row>
    <row r="85" spans="2:9" ht="13.5" customHeight="1" x14ac:dyDescent="0.2">
      <c r="B85" s="27"/>
      <c r="C85" s="27"/>
      <c r="D85" s="27"/>
      <c r="E85" s="27"/>
      <c r="F85" s="27"/>
      <c r="G85" s="27"/>
      <c r="H85" s="5"/>
    </row>
    <row r="86" spans="2:9" x14ac:dyDescent="0.2">
      <c r="B86" s="28" t="s">
        <v>34</v>
      </c>
      <c r="C86" s="13"/>
      <c r="D86" s="13"/>
      <c r="E86" s="13"/>
      <c r="F86" s="13"/>
      <c r="G86" s="13"/>
      <c r="H86" s="17">
        <f>H13+H14</f>
        <v>55413974</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Data!HR9</f>
        <v>62138.26</v>
      </c>
      <c r="D91" s="172">
        <f>Data!IL9</f>
        <v>6650</v>
      </c>
      <c r="E91" s="172">
        <f>Data!JF9</f>
        <v>8348</v>
      </c>
      <c r="F91" s="172">
        <f>Data!JZ9</f>
        <v>0</v>
      </c>
      <c r="G91" s="172">
        <f>Data!KT9</f>
        <v>0</v>
      </c>
      <c r="H91" s="40">
        <f t="shared" ref="H91:H111" si="2">SUM(C91:G91)</f>
        <v>77136.260000000009</v>
      </c>
    </row>
    <row r="92" spans="2:9" x14ac:dyDescent="0.2">
      <c r="B92" s="9" t="str">
        <f>$B$33</f>
        <v>Science</v>
      </c>
      <c r="C92" s="172">
        <f>Data!HS9</f>
        <v>102045.16</v>
      </c>
      <c r="D92" s="172">
        <f>Data!IM9</f>
        <v>45959</v>
      </c>
      <c r="E92" s="172">
        <f>Data!JG9</f>
        <v>0</v>
      </c>
      <c r="F92" s="172">
        <f>Data!KA9</f>
        <v>0</v>
      </c>
      <c r="G92" s="172">
        <f>Data!KU9</f>
        <v>0</v>
      </c>
      <c r="H92" s="75">
        <f t="shared" si="2"/>
        <v>148004.16</v>
      </c>
    </row>
    <row r="93" spans="2:9" x14ac:dyDescent="0.2">
      <c r="B93" s="9" t="str">
        <f>$B$34</f>
        <v>Fine Arts</v>
      </c>
      <c r="C93" s="172">
        <f>Data!HT9</f>
        <v>24000</v>
      </c>
      <c r="D93" s="172">
        <f>Data!IN9</f>
        <v>46305.26</v>
      </c>
      <c r="E93" s="172">
        <f>Data!JH9</f>
        <v>2600</v>
      </c>
      <c r="F93" s="172">
        <f>Data!KB9</f>
        <v>0</v>
      </c>
      <c r="G93" s="172">
        <f>Data!KV9</f>
        <v>0</v>
      </c>
      <c r="H93" s="75">
        <f t="shared" si="2"/>
        <v>72905.260000000009</v>
      </c>
    </row>
    <row r="94" spans="2:9" x14ac:dyDescent="0.2">
      <c r="B94" s="9" t="str">
        <f>$B$35</f>
        <v>Teacher Education</v>
      </c>
      <c r="C94" s="172">
        <f>Data!HU9</f>
        <v>0</v>
      </c>
      <c r="D94" s="172">
        <f>Data!IO9</f>
        <v>169167</v>
      </c>
      <c r="E94" s="172">
        <f>Data!JI9</f>
        <v>10500</v>
      </c>
      <c r="F94" s="172">
        <f>Data!KC9</f>
        <v>0</v>
      </c>
      <c r="G94" s="172">
        <f>Data!KW9</f>
        <v>0</v>
      </c>
      <c r="H94" s="75">
        <f t="shared" si="2"/>
        <v>179667</v>
      </c>
    </row>
    <row r="95" spans="2:9" x14ac:dyDescent="0.2">
      <c r="B95" s="9" t="str">
        <f>$B$36</f>
        <v>Agriculture</v>
      </c>
      <c r="C95" s="172">
        <f>Data!HV9</f>
        <v>0</v>
      </c>
      <c r="D95" s="172">
        <f>Data!IP9</f>
        <v>0</v>
      </c>
      <c r="E95" s="172">
        <f>Data!JJ9</f>
        <v>0</v>
      </c>
      <c r="F95" s="172">
        <f>Data!KD9</f>
        <v>0</v>
      </c>
      <c r="G95" s="172">
        <f>Data!KX9</f>
        <v>0</v>
      </c>
      <c r="H95" s="75">
        <f t="shared" si="2"/>
        <v>0</v>
      </c>
    </row>
    <row r="96" spans="2:9" x14ac:dyDescent="0.2">
      <c r="B96" s="9" t="str">
        <f>$B$37</f>
        <v>Engineering</v>
      </c>
      <c r="C96" s="172">
        <f>Data!HW9</f>
        <v>0</v>
      </c>
      <c r="D96" s="172">
        <f>Data!IQ9</f>
        <v>0</v>
      </c>
      <c r="E96" s="172">
        <f>Data!JK9</f>
        <v>0</v>
      </c>
      <c r="F96" s="172">
        <f>Data!KE9</f>
        <v>0</v>
      </c>
      <c r="G96" s="172">
        <f>Data!KY9</f>
        <v>0</v>
      </c>
      <c r="H96" s="75">
        <f t="shared" si="2"/>
        <v>0</v>
      </c>
    </row>
    <row r="97" spans="2:8" x14ac:dyDescent="0.2">
      <c r="B97" s="9" t="str">
        <f>$B$38</f>
        <v>Home Economics</v>
      </c>
      <c r="C97" s="172">
        <f>Data!HX9</f>
        <v>0</v>
      </c>
      <c r="D97" s="172">
        <f>Data!IR9</f>
        <v>0</v>
      </c>
      <c r="E97" s="172">
        <f>Data!JL9</f>
        <v>0</v>
      </c>
      <c r="F97" s="172">
        <f>Data!KF9</f>
        <v>0</v>
      </c>
      <c r="G97" s="172">
        <f>Data!KZ9</f>
        <v>0</v>
      </c>
      <c r="H97" s="75">
        <f t="shared" si="2"/>
        <v>0</v>
      </c>
    </row>
    <row r="98" spans="2:8" x14ac:dyDescent="0.2">
      <c r="B98" s="9" t="str">
        <f>$B$39</f>
        <v>Law</v>
      </c>
      <c r="C98" s="172">
        <f>Data!HY9</f>
        <v>0</v>
      </c>
      <c r="D98" s="172">
        <f>Data!IS9</f>
        <v>0</v>
      </c>
      <c r="E98" s="172">
        <f>Data!JM9</f>
        <v>0</v>
      </c>
      <c r="F98" s="172">
        <f>Data!KG9</f>
        <v>0</v>
      </c>
      <c r="G98" s="172">
        <f>Data!LA9</f>
        <v>0</v>
      </c>
      <c r="H98" s="75">
        <f t="shared" si="2"/>
        <v>0</v>
      </c>
    </row>
    <row r="99" spans="2:8" x14ac:dyDescent="0.2">
      <c r="B99" s="9" t="str">
        <f>$B$40</f>
        <v>Social Service</v>
      </c>
      <c r="C99" s="172">
        <f>Data!HZ9</f>
        <v>0</v>
      </c>
      <c r="D99" s="172">
        <f>Data!IT9</f>
        <v>0</v>
      </c>
      <c r="E99" s="172">
        <f>Data!JN9</f>
        <v>0</v>
      </c>
      <c r="F99" s="172">
        <f>Data!KH9</f>
        <v>0</v>
      </c>
      <c r="G99" s="172">
        <f>Data!LB9</f>
        <v>0</v>
      </c>
      <c r="H99" s="75">
        <f t="shared" si="2"/>
        <v>0</v>
      </c>
    </row>
    <row r="100" spans="2:8" x14ac:dyDescent="0.2">
      <c r="B100" s="9" t="str">
        <f>$B$41</f>
        <v>Library Science</v>
      </c>
      <c r="C100" s="172">
        <f>Data!IA9</f>
        <v>0</v>
      </c>
      <c r="D100" s="172">
        <f>Data!IU9</f>
        <v>0</v>
      </c>
      <c r="E100" s="172">
        <f>Data!JO9</f>
        <v>0</v>
      </c>
      <c r="F100" s="172">
        <f>Data!KI9</f>
        <v>0</v>
      </c>
      <c r="G100" s="172">
        <f>Data!LC9</f>
        <v>0</v>
      </c>
      <c r="H100" s="75">
        <f t="shared" si="2"/>
        <v>0</v>
      </c>
    </row>
    <row r="101" spans="2:8" x14ac:dyDescent="0.2">
      <c r="B101" s="9" t="str">
        <f>$B$42</f>
        <v>Veterinary Science</v>
      </c>
      <c r="C101" s="172">
        <f>Data!IB9</f>
        <v>0</v>
      </c>
      <c r="D101" s="172">
        <f>Data!IV9</f>
        <v>0</v>
      </c>
      <c r="E101" s="172">
        <f>Data!JP9</f>
        <v>0</v>
      </c>
      <c r="F101" s="172">
        <f>Data!KJ9</f>
        <v>0</v>
      </c>
      <c r="G101" s="172">
        <f>Data!LD9</f>
        <v>0</v>
      </c>
      <c r="H101" s="75">
        <f t="shared" si="2"/>
        <v>0</v>
      </c>
    </row>
    <row r="102" spans="2:8" x14ac:dyDescent="0.2">
      <c r="B102" s="9" t="str">
        <f>$B$43</f>
        <v>Vocational Training</v>
      </c>
      <c r="C102" s="172">
        <f>Data!IC9</f>
        <v>0</v>
      </c>
      <c r="D102" s="172">
        <f>Data!IW9</f>
        <v>0</v>
      </c>
      <c r="E102" s="172">
        <f>Data!JQ9</f>
        <v>0</v>
      </c>
      <c r="F102" s="172">
        <f>Data!KK9</f>
        <v>0</v>
      </c>
      <c r="G102" s="172">
        <f>Data!LE9</f>
        <v>0</v>
      </c>
      <c r="H102" s="75">
        <f t="shared" si="2"/>
        <v>0</v>
      </c>
    </row>
    <row r="103" spans="2:8" x14ac:dyDescent="0.2">
      <c r="B103" s="9" t="str">
        <f>$B$44</f>
        <v>Physical Training</v>
      </c>
      <c r="C103" s="172">
        <f>Data!ID9</f>
        <v>0</v>
      </c>
      <c r="D103" s="172">
        <f>Data!IX9</f>
        <v>0</v>
      </c>
      <c r="E103" s="172">
        <f>Data!JR9</f>
        <v>0</v>
      </c>
      <c r="F103" s="172">
        <f>Data!KL9</f>
        <v>0</v>
      </c>
      <c r="G103" s="172">
        <f>Data!LF9</f>
        <v>0</v>
      </c>
      <c r="H103" s="75">
        <f t="shared" si="2"/>
        <v>0</v>
      </c>
    </row>
    <row r="104" spans="2:8" x14ac:dyDescent="0.2">
      <c r="B104" s="9" t="str">
        <f>$B$45</f>
        <v>Health Services</v>
      </c>
      <c r="C104" s="172">
        <f>Data!IE9</f>
        <v>0</v>
      </c>
      <c r="D104" s="172">
        <f>Data!IY9</f>
        <v>3510</v>
      </c>
      <c r="E104" s="172">
        <f>Data!JS9</f>
        <v>0</v>
      </c>
      <c r="F104" s="172">
        <f>Data!KM9</f>
        <v>0</v>
      </c>
      <c r="G104" s="172">
        <f>Data!LG9</f>
        <v>0</v>
      </c>
      <c r="H104" s="75">
        <f t="shared" si="2"/>
        <v>3510</v>
      </c>
    </row>
    <row r="105" spans="2:8" x14ac:dyDescent="0.2">
      <c r="B105" s="9" t="str">
        <f>$B$46</f>
        <v>Pharmacy</v>
      </c>
      <c r="C105" s="172">
        <f>Data!IF9</f>
        <v>0</v>
      </c>
      <c r="D105" s="172">
        <f>Data!IZ9</f>
        <v>0</v>
      </c>
      <c r="E105" s="172">
        <f>Data!JT9</f>
        <v>0</v>
      </c>
      <c r="F105" s="172">
        <f>Data!KN9</f>
        <v>0</v>
      </c>
      <c r="G105" s="172">
        <f>Data!LH9</f>
        <v>0</v>
      </c>
      <c r="H105" s="75">
        <f t="shared" si="2"/>
        <v>0</v>
      </c>
    </row>
    <row r="106" spans="2:8" x14ac:dyDescent="0.2">
      <c r="B106" s="9" t="str">
        <f>$B$47</f>
        <v>Business Administration</v>
      </c>
      <c r="C106" s="172">
        <f>Data!IG9</f>
        <v>0</v>
      </c>
      <c r="D106" s="172">
        <f>Data!JA9</f>
        <v>0</v>
      </c>
      <c r="E106" s="172">
        <f>Data!JU9</f>
        <v>0</v>
      </c>
      <c r="F106" s="172">
        <f>Data!KO9</f>
        <v>6537.87</v>
      </c>
      <c r="G106" s="172">
        <f>Data!LI9</f>
        <v>0</v>
      </c>
      <c r="H106" s="75">
        <f t="shared" si="2"/>
        <v>6537.87</v>
      </c>
    </row>
    <row r="107" spans="2:8" x14ac:dyDescent="0.2">
      <c r="B107" s="9" t="str">
        <f>$B$48</f>
        <v>Optometry</v>
      </c>
      <c r="C107" s="172">
        <f>Data!IH9</f>
        <v>0</v>
      </c>
      <c r="D107" s="172">
        <f>Data!JB9</f>
        <v>0</v>
      </c>
      <c r="E107" s="172">
        <f>Data!JV9</f>
        <v>0</v>
      </c>
      <c r="F107" s="172">
        <f>Data!KP9</f>
        <v>0</v>
      </c>
      <c r="G107" s="172">
        <f>Data!LJ9</f>
        <v>0</v>
      </c>
      <c r="H107" s="75">
        <f t="shared" si="2"/>
        <v>0</v>
      </c>
    </row>
    <row r="108" spans="2:8" x14ac:dyDescent="0.2">
      <c r="B108" s="9" t="str">
        <f>$B$49</f>
        <v>Teacher Ed-Practice Teaching</v>
      </c>
      <c r="C108" s="172">
        <f>Data!II9</f>
        <v>0</v>
      </c>
      <c r="D108" s="172">
        <f>Data!JC9</f>
        <v>0</v>
      </c>
      <c r="E108" s="172">
        <f>Data!JW9</f>
        <v>0</v>
      </c>
      <c r="F108" s="172">
        <f>Data!KQ9</f>
        <v>0</v>
      </c>
      <c r="G108" s="172">
        <f>Data!LK9</f>
        <v>0</v>
      </c>
      <c r="H108" s="75">
        <f t="shared" si="2"/>
        <v>0</v>
      </c>
    </row>
    <row r="109" spans="2:8" x14ac:dyDescent="0.2">
      <c r="B109" s="9" t="str">
        <f>$B$50</f>
        <v>Technology</v>
      </c>
      <c r="C109" s="172">
        <f>Data!IJ9</f>
        <v>0</v>
      </c>
      <c r="D109" s="172">
        <f>Data!JD9</f>
        <v>0</v>
      </c>
      <c r="E109" s="172">
        <f>Data!JX9</f>
        <v>0</v>
      </c>
      <c r="F109" s="172">
        <f>Data!KR9</f>
        <v>0</v>
      </c>
      <c r="G109" s="172">
        <f>Data!LL9</f>
        <v>0</v>
      </c>
      <c r="H109" s="75">
        <f t="shared" si="2"/>
        <v>0</v>
      </c>
    </row>
    <row r="110" spans="2:8" x14ac:dyDescent="0.2">
      <c r="B110" s="9" t="str">
        <f>$B$51</f>
        <v>Nursing</v>
      </c>
      <c r="C110" s="172">
        <f>Data!IK9</f>
        <v>0</v>
      </c>
      <c r="D110" s="172">
        <f>Data!JE9</f>
        <v>29700</v>
      </c>
      <c r="E110" s="172">
        <f>Data!JY9</f>
        <v>2750</v>
      </c>
      <c r="F110" s="172">
        <f>Data!KS9</f>
        <v>1000</v>
      </c>
      <c r="G110" s="172">
        <f>Data!HPM9</f>
        <v>0</v>
      </c>
      <c r="H110" s="75">
        <f t="shared" si="2"/>
        <v>33450</v>
      </c>
    </row>
    <row r="111" spans="2:8" x14ac:dyDescent="0.2">
      <c r="B111" s="39" t="str">
        <f>$B$52</f>
        <v>Totals</v>
      </c>
      <c r="C111" s="40">
        <f>SUM(C91:C110)</f>
        <v>188183.42</v>
      </c>
      <c r="D111" s="40">
        <f>SUM(D91:D110)</f>
        <v>301291.26</v>
      </c>
      <c r="E111" s="40">
        <f>SUM(E91:E110)</f>
        <v>24198</v>
      </c>
      <c r="F111" s="40">
        <f>SUM(F91:F110)</f>
        <v>7537.87</v>
      </c>
      <c r="G111" s="40">
        <f>SUM(G91:G110)</f>
        <v>0</v>
      </c>
      <c r="H111" s="40">
        <f t="shared" si="2"/>
        <v>521210.55000000005</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2445297.2599999998</v>
      </c>
      <c r="D116" s="21">
        <f t="shared" si="3"/>
        <v>1662452</v>
      </c>
      <c r="E116" s="21">
        <f t="shared" si="3"/>
        <v>1645994</v>
      </c>
      <c r="F116" s="21">
        <f t="shared" si="3"/>
        <v>0</v>
      </c>
      <c r="G116" s="21">
        <f t="shared" si="3"/>
        <v>0</v>
      </c>
      <c r="H116" s="40">
        <f t="shared" ref="H116:H136" si="4">SUM(C116:G116)</f>
        <v>5753743.2599999998</v>
      </c>
      <c r="I116" s="1"/>
    </row>
    <row r="117" spans="2:9" x14ac:dyDescent="0.2">
      <c r="B117" s="9" t="str">
        <f>$B$33</f>
        <v>Science</v>
      </c>
      <c r="C117" s="22">
        <f t="shared" si="3"/>
        <v>1294847.1599999999</v>
      </c>
      <c r="D117" s="22">
        <f t="shared" si="3"/>
        <v>1255214</v>
      </c>
      <c r="E117" s="22">
        <f t="shared" si="3"/>
        <v>613403</v>
      </c>
      <c r="F117" s="22">
        <f t="shared" si="3"/>
        <v>0</v>
      </c>
      <c r="G117" s="22">
        <f t="shared" si="3"/>
        <v>0</v>
      </c>
      <c r="H117" s="75">
        <f t="shared" si="4"/>
        <v>3163464.16</v>
      </c>
      <c r="I117" s="1"/>
    </row>
    <row r="118" spans="2:9" x14ac:dyDescent="0.2">
      <c r="B118" s="9" t="str">
        <f>$B$34</f>
        <v>Fine Arts</v>
      </c>
      <c r="C118" s="22">
        <f t="shared" si="3"/>
        <v>444611</v>
      </c>
      <c r="D118" s="22">
        <f t="shared" si="3"/>
        <v>541094.26</v>
      </c>
      <c r="E118" s="22">
        <f t="shared" si="3"/>
        <v>148510</v>
      </c>
      <c r="F118" s="22">
        <f t="shared" si="3"/>
        <v>0</v>
      </c>
      <c r="G118" s="22">
        <f t="shared" si="3"/>
        <v>0</v>
      </c>
      <c r="H118" s="75">
        <f t="shared" si="4"/>
        <v>1134215.26</v>
      </c>
      <c r="I118" s="1"/>
    </row>
    <row r="119" spans="2:9" x14ac:dyDescent="0.2">
      <c r="B119" s="9" t="str">
        <f>$B$35</f>
        <v>Teacher Education</v>
      </c>
      <c r="C119" s="22">
        <f t="shared" si="3"/>
        <v>99491</v>
      </c>
      <c r="D119" s="22">
        <f t="shared" si="3"/>
        <v>689634</v>
      </c>
      <c r="E119" s="22">
        <f t="shared" si="3"/>
        <v>1315424</v>
      </c>
      <c r="F119" s="22">
        <f t="shared" si="3"/>
        <v>0</v>
      </c>
      <c r="G119" s="22">
        <f t="shared" si="3"/>
        <v>0</v>
      </c>
      <c r="H119" s="75">
        <f t="shared" si="4"/>
        <v>2104549</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559115</v>
      </c>
      <c r="D121" s="22">
        <f t="shared" si="3"/>
        <v>1938879</v>
      </c>
      <c r="E121" s="22">
        <f t="shared" si="3"/>
        <v>789988</v>
      </c>
      <c r="F121" s="22">
        <f t="shared" si="3"/>
        <v>0</v>
      </c>
      <c r="G121" s="22">
        <f t="shared" si="3"/>
        <v>0</v>
      </c>
      <c r="H121" s="75">
        <f t="shared" si="4"/>
        <v>3287982</v>
      </c>
      <c r="I121" s="1"/>
    </row>
    <row r="122" spans="2:9" x14ac:dyDescent="0.2">
      <c r="B122" s="9" t="str">
        <f>$B$38</f>
        <v>Home Economics</v>
      </c>
      <c r="C122" s="22">
        <f t="shared" si="3"/>
        <v>1330</v>
      </c>
      <c r="D122" s="22">
        <f t="shared" si="3"/>
        <v>3908</v>
      </c>
      <c r="E122" s="22">
        <f t="shared" si="3"/>
        <v>71019</v>
      </c>
      <c r="F122" s="22">
        <f t="shared" si="3"/>
        <v>0</v>
      </c>
      <c r="G122" s="22">
        <f t="shared" si="3"/>
        <v>0</v>
      </c>
      <c r="H122" s="75">
        <f t="shared" si="4"/>
        <v>76257</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1125</v>
      </c>
      <c r="D125" s="22">
        <f t="shared" si="3"/>
        <v>10075</v>
      </c>
      <c r="E125" s="22">
        <f t="shared" si="3"/>
        <v>0</v>
      </c>
      <c r="F125" s="22">
        <f t="shared" si="3"/>
        <v>0</v>
      </c>
      <c r="G125" s="22">
        <f t="shared" si="3"/>
        <v>0</v>
      </c>
      <c r="H125" s="75">
        <f t="shared" si="4"/>
        <v>11200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22851</v>
      </c>
      <c r="D128" s="22">
        <f t="shared" si="3"/>
        <v>0</v>
      </c>
      <c r="E128" s="22">
        <f t="shared" si="3"/>
        <v>0</v>
      </c>
      <c r="F128" s="22">
        <f t="shared" si="3"/>
        <v>0</v>
      </c>
      <c r="G128" s="22">
        <f t="shared" si="3"/>
        <v>0</v>
      </c>
      <c r="H128" s="75">
        <f t="shared" si="4"/>
        <v>22851</v>
      </c>
      <c r="I128" s="1"/>
    </row>
    <row r="129" spans="2:12" x14ac:dyDescent="0.2">
      <c r="B129" s="9" t="str">
        <f>$B$45</f>
        <v>Health Services</v>
      </c>
      <c r="C129" s="22">
        <f t="shared" si="3"/>
        <v>100039</v>
      </c>
      <c r="D129" s="22">
        <f t="shared" si="3"/>
        <v>241591</v>
      </c>
      <c r="E129" s="22">
        <f t="shared" si="3"/>
        <v>120840</v>
      </c>
      <c r="F129" s="22">
        <f t="shared" si="3"/>
        <v>0</v>
      </c>
      <c r="G129" s="22">
        <f t="shared" si="3"/>
        <v>0</v>
      </c>
      <c r="H129" s="75">
        <f t="shared" si="4"/>
        <v>462470</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412487</v>
      </c>
      <c r="D131" s="22">
        <f t="shared" si="3"/>
        <v>2032789</v>
      </c>
      <c r="E131" s="22">
        <f t="shared" si="3"/>
        <v>1671397</v>
      </c>
      <c r="F131" s="22">
        <f t="shared" si="3"/>
        <v>369355.87</v>
      </c>
      <c r="G131" s="22">
        <f t="shared" si="3"/>
        <v>0</v>
      </c>
      <c r="H131" s="75">
        <f t="shared" si="4"/>
        <v>4486028.87</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59430</v>
      </c>
      <c r="E133" s="22">
        <f t="shared" si="5"/>
        <v>0</v>
      </c>
      <c r="F133" s="22">
        <f t="shared" si="5"/>
        <v>0</v>
      </c>
      <c r="G133" s="22">
        <f t="shared" si="5"/>
        <v>0</v>
      </c>
      <c r="H133" s="75">
        <f t="shared" si="4"/>
        <v>59430</v>
      </c>
      <c r="I133" s="1"/>
    </row>
    <row r="134" spans="2:12" x14ac:dyDescent="0.2">
      <c r="B134" s="9" t="str">
        <f>$B$50</f>
        <v>Technology</v>
      </c>
      <c r="C134" s="22">
        <f t="shared" si="5"/>
        <v>97096</v>
      </c>
      <c r="D134" s="22">
        <f t="shared" si="5"/>
        <v>287523</v>
      </c>
      <c r="E134" s="22">
        <f t="shared" si="5"/>
        <v>164646</v>
      </c>
      <c r="F134" s="22">
        <f t="shared" si="5"/>
        <v>0</v>
      </c>
      <c r="G134" s="22">
        <f t="shared" si="5"/>
        <v>0</v>
      </c>
      <c r="H134" s="75">
        <f t="shared" si="4"/>
        <v>549265</v>
      </c>
      <c r="I134" s="1"/>
    </row>
    <row r="135" spans="2:12" x14ac:dyDescent="0.2">
      <c r="B135" s="9" t="str">
        <f>$B$51</f>
        <v>Nursing</v>
      </c>
      <c r="C135" s="22">
        <f t="shared" si="5"/>
        <v>84928</v>
      </c>
      <c r="D135" s="22">
        <f t="shared" si="5"/>
        <v>3103224</v>
      </c>
      <c r="E135" s="22">
        <f t="shared" si="5"/>
        <v>1484282</v>
      </c>
      <c r="F135" s="22">
        <f t="shared" si="5"/>
        <v>758164</v>
      </c>
      <c r="G135" s="22">
        <f t="shared" si="5"/>
        <v>0</v>
      </c>
      <c r="H135" s="75">
        <f t="shared" si="4"/>
        <v>5430598</v>
      </c>
      <c r="I135" s="1"/>
    </row>
    <row r="136" spans="2:12" x14ac:dyDescent="0.2">
      <c r="B136" s="39" t="str">
        <f>$B$52</f>
        <v>Totals</v>
      </c>
      <c r="C136" s="40">
        <f>SUM(C116:C135)</f>
        <v>5563217.4199999999</v>
      </c>
      <c r="D136" s="40">
        <f>SUM(D116:D135)</f>
        <v>11825813.26</v>
      </c>
      <c r="E136" s="40">
        <f>SUM(E116:E135)</f>
        <v>8025503</v>
      </c>
      <c r="F136" s="40">
        <f>SUM(F116:F135)</f>
        <v>1127519.8700000001</v>
      </c>
      <c r="G136" s="40">
        <f>SUM(G116:G135)</f>
        <v>0</v>
      </c>
      <c r="H136" s="40">
        <f t="shared" si="4"/>
        <v>26542053.550000001</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28871920.449999999</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Data!QD9</f>
        <v>0</v>
      </c>
      <c r="I140" s="333" t="str">
        <f>IF(H140+H141=1,"","Error, the two cells on the left must equal 100%")</f>
        <v/>
      </c>
      <c r="L140" s="57"/>
    </row>
    <row r="141" spans="2:12" ht="25.5" customHeight="1" thickBot="1" x14ac:dyDescent="0.25">
      <c r="B141" s="352"/>
      <c r="C141" s="353"/>
      <c r="D141" s="353"/>
      <c r="E141" s="353"/>
      <c r="F141" s="356" t="s">
        <v>3</v>
      </c>
      <c r="G141" s="357"/>
      <c r="H141" s="95">
        <f>1-H140</f>
        <v>1</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Data!LN9</f>
        <v>0</v>
      </c>
      <c r="D143" s="172">
        <f>Data!MH9</f>
        <v>0</v>
      </c>
      <c r="E143" s="172">
        <f>Data!NB9</f>
        <v>0</v>
      </c>
      <c r="F143" s="172">
        <f>Data!NV9</f>
        <v>0</v>
      </c>
      <c r="G143" s="172">
        <f>Data!OP9</f>
        <v>0</v>
      </c>
      <c r="H143" s="173">
        <f>Data!PJ9</f>
        <v>5719289</v>
      </c>
      <c r="I143" s="76">
        <f t="shared" ref="I143:I162" si="6">SUM(C143:H143)</f>
        <v>5719289</v>
      </c>
    </row>
    <row r="144" spans="2:12" x14ac:dyDescent="0.2">
      <c r="B144" s="9" t="str">
        <f>$B$33</f>
        <v>Science</v>
      </c>
      <c r="C144" s="172">
        <f>Data!LO9</f>
        <v>0</v>
      </c>
      <c r="D144" s="172">
        <f>Data!MI9</f>
        <v>0</v>
      </c>
      <c r="E144" s="172">
        <f>Data!NC9</f>
        <v>0</v>
      </c>
      <c r="F144" s="172">
        <f>Data!NW9</f>
        <v>0</v>
      </c>
      <c r="G144" s="172">
        <f>Data!OQ9</f>
        <v>0</v>
      </c>
      <c r="H144" s="174">
        <f>Data!PK9</f>
        <v>3144521</v>
      </c>
      <c r="I144" s="76">
        <f t="shared" si="6"/>
        <v>3144521</v>
      </c>
    </row>
    <row r="145" spans="2:9" x14ac:dyDescent="0.2">
      <c r="B145" s="9" t="str">
        <f>$B$34</f>
        <v>Fine Arts</v>
      </c>
      <c r="C145" s="172">
        <f>Data!LP9</f>
        <v>0</v>
      </c>
      <c r="D145" s="172">
        <f>Data!MJ9</f>
        <v>0</v>
      </c>
      <c r="E145" s="172">
        <f>Data!ND9</f>
        <v>0</v>
      </c>
      <c r="F145" s="172">
        <f>Data!NX9</f>
        <v>0</v>
      </c>
      <c r="G145" s="172">
        <f>Data!OR9</f>
        <v>0</v>
      </c>
      <c r="H145" s="174">
        <f>Data!PL9</f>
        <v>1127424</v>
      </c>
      <c r="I145" s="76">
        <f t="shared" si="6"/>
        <v>1127424</v>
      </c>
    </row>
    <row r="146" spans="2:9" x14ac:dyDescent="0.2">
      <c r="B146" s="9" t="str">
        <f>$B$35</f>
        <v>Teacher Education</v>
      </c>
      <c r="C146" s="172">
        <f>Data!LQ9</f>
        <v>0</v>
      </c>
      <c r="D146" s="172">
        <f>Data!MK9</f>
        <v>0</v>
      </c>
      <c r="E146" s="172">
        <f>Data!NE9</f>
        <v>0</v>
      </c>
      <c r="F146" s="172">
        <f>Data!NY9</f>
        <v>0</v>
      </c>
      <c r="G146" s="172">
        <f>Data!OS9</f>
        <v>0</v>
      </c>
      <c r="H146" s="174">
        <f>Data!PN9</f>
        <v>2091947</v>
      </c>
      <c r="I146" s="76">
        <f t="shared" si="6"/>
        <v>2091947</v>
      </c>
    </row>
    <row r="147" spans="2:9" x14ac:dyDescent="0.2">
      <c r="B147" s="9" t="str">
        <f>$B$36</f>
        <v>Agriculture</v>
      </c>
      <c r="C147" s="172">
        <f>Data!LR9</f>
        <v>0</v>
      </c>
      <c r="D147" s="172">
        <f>Data!ML9</f>
        <v>0</v>
      </c>
      <c r="E147" s="172">
        <f>Data!NF9</f>
        <v>0</v>
      </c>
      <c r="F147" s="172">
        <f>Data!NZ9</f>
        <v>0</v>
      </c>
      <c r="G147" s="172">
        <f>Data!OT9</f>
        <v>0</v>
      </c>
      <c r="H147" s="174">
        <f>Data!PM9</f>
        <v>0</v>
      </c>
      <c r="I147" s="76">
        <f t="shared" si="6"/>
        <v>0</v>
      </c>
    </row>
    <row r="148" spans="2:9" x14ac:dyDescent="0.2">
      <c r="B148" s="9" t="str">
        <f>$B$37</f>
        <v>Engineering</v>
      </c>
      <c r="C148" s="172">
        <f>Data!LS9</f>
        <v>0</v>
      </c>
      <c r="D148" s="172">
        <f>Data!MM9</f>
        <v>0</v>
      </c>
      <c r="E148" s="172">
        <f>Data!NG9</f>
        <v>0</v>
      </c>
      <c r="F148" s="172">
        <f>Data!OA9</f>
        <v>0</v>
      </c>
      <c r="G148" s="172">
        <f>Data!OU9</f>
        <v>0</v>
      </c>
      <c r="H148" s="174">
        <f>Data!PO9</f>
        <v>3268293</v>
      </c>
      <c r="I148" s="76">
        <f t="shared" si="6"/>
        <v>3268293</v>
      </c>
    </row>
    <row r="149" spans="2:9" x14ac:dyDescent="0.2">
      <c r="B149" s="9" t="str">
        <f>$B$38</f>
        <v>Home Economics</v>
      </c>
      <c r="C149" s="172">
        <f>Data!LT9</f>
        <v>0</v>
      </c>
      <c r="D149" s="172">
        <f>Data!MN9</f>
        <v>0</v>
      </c>
      <c r="E149" s="172">
        <f>Data!NH9</f>
        <v>0</v>
      </c>
      <c r="F149" s="172">
        <f>Data!OB9</f>
        <v>0</v>
      </c>
      <c r="G149" s="172">
        <f>Data!OV9</f>
        <v>0</v>
      </c>
      <c r="H149" s="174">
        <f>Data!PP9</f>
        <v>75800</v>
      </c>
      <c r="I149" s="76">
        <f t="shared" si="6"/>
        <v>75800</v>
      </c>
    </row>
    <row r="150" spans="2:9" x14ac:dyDescent="0.2">
      <c r="B150" s="9" t="str">
        <f>$B$39</f>
        <v>Law</v>
      </c>
      <c r="C150" s="172">
        <f>Data!LU9</f>
        <v>0</v>
      </c>
      <c r="D150" s="172">
        <f>Data!MO9</f>
        <v>0</v>
      </c>
      <c r="E150" s="172">
        <f>Data!NI9</f>
        <v>0</v>
      </c>
      <c r="F150" s="172">
        <f>Data!OC9</f>
        <v>0</v>
      </c>
      <c r="G150" s="172">
        <f>Data!OW9</f>
        <v>0</v>
      </c>
      <c r="H150" s="174">
        <f>Data!PQ9</f>
        <v>0</v>
      </c>
      <c r="I150" s="76">
        <f t="shared" si="6"/>
        <v>0</v>
      </c>
    </row>
    <row r="151" spans="2:9" x14ac:dyDescent="0.2">
      <c r="B151" s="9" t="str">
        <f>$B$40</f>
        <v>Social Service</v>
      </c>
      <c r="C151" s="172">
        <f>Data!LV9</f>
        <v>0</v>
      </c>
      <c r="D151" s="172">
        <f>Data!MP9</f>
        <v>0</v>
      </c>
      <c r="E151" s="172">
        <f>Data!NJ9</f>
        <v>0</v>
      </c>
      <c r="F151" s="172">
        <f>Data!OD9</f>
        <v>0</v>
      </c>
      <c r="G151" s="172">
        <f>Data!OX9</f>
        <v>0</v>
      </c>
      <c r="H151" s="174">
        <f>Data!PR9</f>
        <v>0</v>
      </c>
      <c r="I151" s="76">
        <f t="shared" si="6"/>
        <v>0</v>
      </c>
    </row>
    <row r="152" spans="2:9" x14ac:dyDescent="0.2">
      <c r="B152" s="9" t="str">
        <f>$B$41</f>
        <v>Library Science</v>
      </c>
      <c r="C152" s="172">
        <f>Data!LW9</f>
        <v>0</v>
      </c>
      <c r="D152" s="172">
        <f>Data!MQ9</f>
        <v>0</v>
      </c>
      <c r="E152" s="172">
        <f>Data!NK9</f>
        <v>0</v>
      </c>
      <c r="F152" s="172">
        <f>Data!OE9</f>
        <v>0</v>
      </c>
      <c r="G152" s="172">
        <f>Data!OY9</f>
        <v>0</v>
      </c>
      <c r="H152" s="174">
        <f>Data!PS9</f>
        <v>11133</v>
      </c>
      <c r="I152" s="76">
        <f t="shared" si="6"/>
        <v>11133</v>
      </c>
    </row>
    <row r="153" spans="2:9" x14ac:dyDescent="0.2">
      <c r="B153" s="9" t="str">
        <f>$B$42</f>
        <v>Veterinary Science</v>
      </c>
      <c r="C153" s="172">
        <f>Data!LX9</f>
        <v>0</v>
      </c>
      <c r="D153" s="172">
        <f>Data!MR9</f>
        <v>0</v>
      </c>
      <c r="E153" s="172">
        <f>Data!NL9</f>
        <v>0</v>
      </c>
      <c r="F153" s="172">
        <f>Data!OF9</f>
        <v>0</v>
      </c>
      <c r="G153" s="172">
        <f>Data!OZ9</f>
        <v>0</v>
      </c>
      <c r="H153" s="174">
        <f>Data!PT9</f>
        <v>0</v>
      </c>
      <c r="I153" s="76">
        <f t="shared" si="6"/>
        <v>0</v>
      </c>
    </row>
    <row r="154" spans="2:9" x14ac:dyDescent="0.2">
      <c r="B154" s="9" t="str">
        <f>$B$43</f>
        <v>Vocational Training</v>
      </c>
      <c r="C154" s="172">
        <f>Data!LY9</f>
        <v>0</v>
      </c>
      <c r="D154" s="172">
        <f>Data!MS9</f>
        <v>0</v>
      </c>
      <c r="E154" s="172">
        <f>Data!NM9</f>
        <v>0</v>
      </c>
      <c r="F154" s="172">
        <f>Data!OG9</f>
        <v>0</v>
      </c>
      <c r="G154" s="172">
        <f>Data!PA9</f>
        <v>0</v>
      </c>
      <c r="H154" s="174">
        <f>Data!PU9</f>
        <v>0</v>
      </c>
      <c r="I154" s="76">
        <f t="shared" si="6"/>
        <v>0</v>
      </c>
    </row>
    <row r="155" spans="2:9" x14ac:dyDescent="0.2">
      <c r="B155" s="9" t="str">
        <f>$B$44</f>
        <v>Physical Training</v>
      </c>
      <c r="C155" s="172">
        <f>Data!LZ9</f>
        <v>0</v>
      </c>
      <c r="D155" s="172">
        <f>Data!MT9</f>
        <v>0</v>
      </c>
      <c r="E155" s="172">
        <f>Data!NN9</f>
        <v>0</v>
      </c>
      <c r="F155" s="172">
        <f>Data!OH9</f>
        <v>0</v>
      </c>
      <c r="G155" s="172">
        <f>Data!PB9</f>
        <v>0</v>
      </c>
      <c r="H155" s="174">
        <f>Data!PV9</f>
        <v>22714</v>
      </c>
      <c r="I155" s="76">
        <f t="shared" si="6"/>
        <v>22714</v>
      </c>
    </row>
    <row r="156" spans="2:9" x14ac:dyDescent="0.2">
      <c r="B156" s="9" t="str">
        <f>$B$45</f>
        <v>Health Services</v>
      </c>
      <c r="C156" s="172">
        <f>Data!MA9</f>
        <v>0</v>
      </c>
      <c r="D156" s="172">
        <f>Data!MU9</f>
        <v>0</v>
      </c>
      <c r="E156" s="172">
        <f>Data!NO9</f>
        <v>0</v>
      </c>
      <c r="F156" s="172">
        <f>Data!OI9</f>
        <v>0</v>
      </c>
      <c r="G156" s="172">
        <f>Data!PC9</f>
        <v>0</v>
      </c>
      <c r="H156" s="174">
        <f>Data!PW9</f>
        <v>459701</v>
      </c>
      <c r="I156" s="76">
        <f t="shared" si="6"/>
        <v>459701</v>
      </c>
    </row>
    <row r="157" spans="2:9" x14ac:dyDescent="0.2">
      <c r="B157" s="9" t="str">
        <f>$B$46</f>
        <v>Pharmacy</v>
      </c>
      <c r="C157" s="172">
        <f>Data!MB9</f>
        <v>0</v>
      </c>
      <c r="D157" s="172">
        <f>Data!MV9</f>
        <v>0</v>
      </c>
      <c r="E157" s="172">
        <f>Data!NP9</f>
        <v>0</v>
      </c>
      <c r="F157" s="172">
        <f>Data!OJ9</f>
        <v>0</v>
      </c>
      <c r="G157" s="172">
        <f>Data!PD9</f>
        <v>0</v>
      </c>
      <c r="H157" s="174">
        <f>Data!PX9</f>
        <v>2488806</v>
      </c>
      <c r="I157" s="76">
        <f t="shared" si="6"/>
        <v>2488806</v>
      </c>
    </row>
    <row r="158" spans="2:9" x14ac:dyDescent="0.2">
      <c r="B158" s="9" t="str">
        <f>$B$47</f>
        <v>Business Administration</v>
      </c>
      <c r="C158" s="172">
        <f>Data!MC9</f>
        <v>0</v>
      </c>
      <c r="D158" s="172">
        <f>Data!MW9</f>
        <v>0</v>
      </c>
      <c r="E158" s="172">
        <f>Data!NQ9</f>
        <v>0</v>
      </c>
      <c r="F158" s="172">
        <f>Data!OK9</f>
        <v>0</v>
      </c>
      <c r="G158" s="172">
        <f>Data!PE9</f>
        <v>0</v>
      </c>
      <c r="H158" s="174">
        <f>Data!PY9</f>
        <v>4459166</v>
      </c>
      <c r="I158" s="76">
        <f t="shared" si="6"/>
        <v>4459166</v>
      </c>
    </row>
    <row r="159" spans="2:9" x14ac:dyDescent="0.2">
      <c r="B159" s="9" t="str">
        <f>$B$48</f>
        <v>Optometry</v>
      </c>
      <c r="C159" s="172">
        <f>Data!MD9</f>
        <v>0</v>
      </c>
      <c r="D159" s="172">
        <f>Data!MX9</f>
        <v>0</v>
      </c>
      <c r="E159" s="172">
        <f>Data!NR9</f>
        <v>0</v>
      </c>
      <c r="F159" s="172">
        <f>Data!OL9</f>
        <v>0</v>
      </c>
      <c r="G159" s="172">
        <f>Data!PF9</f>
        <v>0</v>
      </c>
      <c r="H159" s="174">
        <f>Data!PZ9</f>
        <v>0</v>
      </c>
      <c r="I159" s="76">
        <f t="shared" si="6"/>
        <v>0</v>
      </c>
    </row>
    <row r="160" spans="2:9" x14ac:dyDescent="0.2">
      <c r="B160" s="9" t="str">
        <f>$B$49</f>
        <v>Teacher Ed-Practice Teaching</v>
      </c>
      <c r="C160" s="172">
        <f>Data!ME9</f>
        <v>0</v>
      </c>
      <c r="D160" s="172">
        <f>Data!MY9</f>
        <v>0</v>
      </c>
      <c r="E160" s="172">
        <f>Data!NS9</f>
        <v>0</v>
      </c>
      <c r="F160" s="172">
        <f>Data!OM9</f>
        <v>0</v>
      </c>
      <c r="G160" s="172">
        <f>Data!PG9</f>
        <v>0</v>
      </c>
      <c r="H160" s="174">
        <f>Data!QA9</f>
        <v>59074</v>
      </c>
      <c r="I160" s="76">
        <f t="shared" si="6"/>
        <v>59074</v>
      </c>
    </row>
    <row r="161" spans="2:10" x14ac:dyDescent="0.2">
      <c r="B161" s="9" t="str">
        <f>$B$50</f>
        <v>Technology</v>
      </c>
      <c r="C161" s="172">
        <f>Data!MF9</f>
        <v>0</v>
      </c>
      <c r="D161" s="172">
        <f>Data!MZ9</f>
        <v>0</v>
      </c>
      <c r="E161" s="172">
        <f>Data!NT9</f>
        <v>0</v>
      </c>
      <c r="F161" s="172">
        <f>Data!ON9</f>
        <v>0</v>
      </c>
      <c r="G161" s="172">
        <f>Data!PH9</f>
        <v>0</v>
      </c>
      <c r="H161" s="174">
        <f>Data!QB9</f>
        <v>545976</v>
      </c>
      <c r="I161" s="76">
        <f t="shared" si="6"/>
        <v>545976</v>
      </c>
    </row>
    <row r="162" spans="2:10" x14ac:dyDescent="0.2">
      <c r="B162" s="9" t="str">
        <f>$B$51</f>
        <v>Nursing</v>
      </c>
      <c r="C162" s="172">
        <f>Data!MG9</f>
        <v>0</v>
      </c>
      <c r="D162" s="172">
        <f>Data!NA9</f>
        <v>0</v>
      </c>
      <c r="E162" s="172">
        <f>Data!NU9</f>
        <v>0</v>
      </c>
      <c r="F162" s="172">
        <f>Data!OO9</f>
        <v>0</v>
      </c>
      <c r="G162" s="172">
        <f>Data!PI9</f>
        <v>0</v>
      </c>
      <c r="H162" s="174">
        <f>Data!QC9</f>
        <v>5398079</v>
      </c>
      <c r="I162" s="76">
        <f t="shared" si="6"/>
        <v>5398079</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28871923</v>
      </c>
      <c r="I163" s="76">
        <f>SUM(I143:I162)</f>
        <v>28871923</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3635268.2782106102</v>
      </c>
      <c r="D168" s="21">
        <f t="shared" si="8"/>
        <v>1562073.1359787735</v>
      </c>
      <c r="E168" s="21">
        <f t="shared" si="8"/>
        <v>521947.58581061667</v>
      </c>
      <c r="F168" s="21">
        <f t="shared" si="8"/>
        <v>0</v>
      </c>
      <c r="G168" s="21">
        <f t="shared" si="8"/>
        <v>0</v>
      </c>
      <c r="H168" s="40">
        <f t="shared" ref="H168:H188" si="9">SUM(C168:G168)</f>
        <v>5719289</v>
      </c>
      <c r="I168" s="56"/>
      <c r="J168" s="57"/>
    </row>
    <row r="169" spans="2:10" x14ac:dyDescent="0.2">
      <c r="B169" s="9" t="str">
        <f>$B$33</f>
        <v>Science</v>
      </c>
      <c r="C169" s="22">
        <f t="shared" si="8"/>
        <v>2013977.4716142893</v>
      </c>
      <c r="D169" s="22">
        <f t="shared" si="8"/>
        <v>1010080.4683369142</v>
      </c>
      <c r="E169" s="22">
        <f t="shared" si="8"/>
        <v>120463.06004879647</v>
      </c>
      <c r="F169" s="22">
        <f t="shared" si="8"/>
        <v>0</v>
      </c>
      <c r="G169" s="22">
        <f t="shared" si="8"/>
        <v>0</v>
      </c>
      <c r="H169" s="75">
        <f t="shared" si="9"/>
        <v>3144521</v>
      </c>
      <c r="I169" s="56"/>
      <c r="J169" s="57"/>
    </row>
    <row r="170" spans="2:10" x14ac:dyDescent="0.2">
      <c r="B170" s="9" t="str">
        <f>$B$34</f>
        <v>Fine Arts</v>
      </c>
      <c r="C170" s="22">
        <f t="shared" si="8"/>
        <v>780748.82209118363</v>
      </c>
      <c r="D170" s="22">
        <f t="shared" si="8"/>
        <v>306300.00517762115</v>
      </c>
      <c r="E170" s="22">
        <f t="shared" si="8"/>
        <v>40375.172731195169</v>
      </c>
      <c r="F170" s="22">
        <f t="shared" si="8"/>
        <v>0</v>
      </c>
      <c r="G170" s="22">
        <f t="shared" si="8"/>
        <v>0</v>
      </c>
      <c r="H170" s="75">
        <f t="shared" si="9"/>
        <v>1127424</v>
      </c>
      <c r="I170" s="56"/>
      <c r="J170" s="57"/>
    </row>
    <row r="171" spans="2:10" x14ac:dyDescent="0.2">
      <c r="B171" s="9" t="str">
        <f>$B$35</f>
        <v>Teacher Education</v>
      </c>
      <c r="C171" s="22">
        <f t="shared" si="8"/>
        <v>151576.64683706552</v>
      </c>
      <c r="D171" s="22">
        <f t="shared" si="8"/>
        <v>776179.68687325646</v>
      </c>
      <c r="E171" s="22">
        <f t="shared" si="8"/>
        <v>1164190.6662896781</v>
      </c>
      <c r="F171" s="22">
        <f t="shared" si="8"/>
        <v>0</v>
      </c>
      <c r="G171" s="22">
        <f t="shared" si="8"/>
        <v>0</v>
      </c>
      <c r="H171" s="75">
        <f t="shared" si="9"/>
        <v>2091947</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828085.47728573659</v>
      </c>
      <c r="D173" s="22">
        <f t="shared" si="8"/>
        <v>2168771.0015090806</v>
      </c>
      <c r="E173" s="22">
        <f t="shared" si="8"/>
        <v>271436.52120518289</v>
      </c>
      <c r="F173" s="22">
        <f t="shared" si="8"/>
        <v>0</v>
      </c>
      <c r="G173" s="22">
        <f t="shared" si="8"/>
        <v>0</v>
      </c>
      <c r="H173" s="75">
        <f t="shared" si="9"/>
        <v>3268293</v>
      </c>
      <c r="I173" s="56"/>
      <c r="J173" s="57"/>
    </row>
    <row r="174" spans="2:10" x14ac:dyDescent="0.2">
      <c r="B174" s="9" t="str">
        <f>$B$38</f>
        <v>Home Economics</v>
      </c>
      <c r="C174" s="22">
        <f t="shared" si="8"/>
        <v>9695.3488372093016</v>
      </c>
      <c r="D174" s="22">
        <f t="shared" si="8"/>
        <v>28498.449612403099</v>
      </c>
      <c r="E174" s="22">
        <f t="shared" si="8"/>
        <v>37606.201550387595</v>
      </c>
      <c r="F174" s="22">
        <f t="shared" si="8"/>
        <v>0</v>
      </c>
      <c r="G174" s="22">
        <f t="shared" si="8"/>
        <v>0</v>
      </c>
      <c r="H174" s="75">
        <f t="shared" si="9"/>
        <v>75800</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1144.5140186915887</v>
      </c>
      <c r="D177" s="22">
        <f t="shared" si="8"/>
        <v>9988.4859813084113</v>
      </c>
      <c r="E177" s="22">
        <f t="shared" si="8"/>
        <v>0</v>
      </c>
      <c r="F177" s="22">
        <f t="shared" si="8"/>
        <v>0</v>
      </c>
      <c r="G177" s="22">
        <f t="shared" si="8"/>
        <v>0</v>
      </c>
      <c r="H177" s="75">
        <f t="shared" si="9"/>
        <v>11133</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22714</v>
      </c>
      <c r="D180" s="22">
        <f t="shared" si="8"/>
        <v>0</v>
      </c>
      <c r="E180" s="22">
        <f t="shared" si="8"/>
        <v>0</v>
      </c>
      <c r="F180" s="22">
        <f t="shared" si="8"/>
        <v>0</v>
      </c>
      <c r="G180" s="22">
        <f t="shared" si="8"/>
        <v>0</v>
      </c>
      <c r="H180" s="75">
        <f t="shared" si="9"/>
        <v>22714</v>
      </c>
      <c r="I180" s="56"/>
      <c r="J180" s="57"/>
    </row>
    <row r="181" spans="2:10" x14ac:dyDescent="0.2">
      <c r="B181" s="9" t="str">
        <f>$B$45</f>
        <v>Health Services</v>
      </c>
      <c r="C181" s="22">
        <f t="shared" si="8"/>
        <v>137865.82715253145</v>
      </c>
      <c r="D181" s="22">
        <f t="shared" si="8"/>
        <v>228886.92163818123</v>
      </c>
      <c r="E181" s="22">
        <f t="shared" si="8"/>
        <v>92948.251209287322</v>
      </c>
      <c r="F181" s="22">
        <f t="shared" si="8"/>
        <v>0</v>
      </c>
      <c r="G181" s="22">
        <f t="shared" si="8"/>
        <v>0</v>
      </c>
      <c r="H181" s="75">
        <f t="shared" si="9"/>
        <v>459701</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513998.67611971538</v>
      </c>
      <c r="D183" s="22">
        <f t="shared" si="8"/>
        <v>1954851.5242256175</v>
      </c>
      <c r="E183" s="22">
        <f t="shared" si="8"/>
        <v>1933736.2812892424</v>
      </c>
      <c r="F183" s="22">
        <f t="shared" si="8"/>
        <v>56579.518365424861</v>
      </c>
      <c r="G183" s="22">
        <f t="shared" si="8"/>
        <v>0</v>
      </c>
      <c r="H183" s="75">
        <f t="shared" si="9"/>
        <v>4459166</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59074</v>
      </c>
      <c r="E185" s="22">
        <f t="shared" si="10"/>
        <v>0</v>
      </c>
      <c r="F185" s="22">
        <f t="shared" si="10"/>
        <v>0</v>
      </c>
      <c r="G185" s="22">
        <f t="shared" si="10"/>
        <v>0</v>
      </c>
      <c r="H185" s="75">
        <f t="shared" si="9"/>
        <v>59074</v>
      </c>
      <c r="I185" s="56"/>
      <c r="J185" s="57"/>
    </row>
    <row r="186" spans="2:10" x14ac:dyDescent="0.2">
      <c r="B186" s="9" t="str">
        <f>$B$50</f>
        <v>Technology</v>
      </c>
      <c r="C186" s="22">
        <f t="shared" si="10"/>
        <v>109104.84402151428</v>
      </c>
      <c r="D186" s="22">
        <f t="shared" si="10"/>
        <v>262710.00744724867</v>
      </c>
      <c r="E186" s="22">
        <f t="shared" si="10"/>
        <v>174161.14853123706</v>
      </c>
      <c r="F186" s="22">
        <f t="shared" si="10"/>
        <v>0</v>
      </c>
      <c r="G186" s="22">
        <f t="shared" si="10"/>
        <v>0</v>
      </c>
      <c r="H186" s="75">
        <f t="shared" si="9"/>
        <v>545976</v>
      </c>
      <c r="I186" s="56"/>
      <c r="J186" s="57"/>
    </row>
    <row r="187" spans="2:10" x14ac:dyDescent="0.2">
      <c r="B187" s="9" t="str">
        <f>$B$51</f>
        <v>Nursing</v>
      </c>
      <c r="C187" s="22">
        <f t="shared" si="10"/>
        <v>211160.8841015806</v>
      </c>
      <c r="D187" s="22">
        <f t="shared" si="10"/>
        <v>4067390.5883539449</v>
      </c>
      <c r="E187" s="22">
        <f t="shared" si="10"/>
        <v>956203.59774485813</v>
      </c>
      <c r="F187" s="22">
        <f t="shared" si="10"/>
        <v>163323.92979961642</v>
      </c>
      <c r="G187" s="22">
        <f t="shared" si="10"/>
        <v>0</v>
      </c>
      <c r="H187" s="75">
        <f t="shared" si="9"/>
        <v>5398079</v>
      </c>
      <c r="I187" s="56"/>
      <c r="J187" s="57"/>
    </row>
    <row r="188" spans="2:10" x14ac:dyDescent="0.2">
      <c r="B188" s="39" t="str">
        <f>$B$52</f>
        <v>Totals</v>
      </c>
      <c r="C188" s="40">
        <f>SUM(C168:C187)</f>
        <v>8415340.7902901266</v>
      </c>
      <c r="D188" s="40">
        <f>SUM(D168:D187)</f>
        <v>12434804.275134351</v>
      </c>
      <c r="E188" s="40">
        <f>SUM(E168:E187)</f>
        <v>5313068.4864104819</v>
      </c>
      <c r="F188" s="40">
        <f>SUM(F168:F187)</f>
        <v>219903.44816504128</v>
      </c>
      <c r="G188" s="40">
        <f>SUM(G168:G187)</f>
        <v>0</v>
      </c>
      <c r="H188" s="318">
        <f t="shared" si="9"/>
        <v>26383117.000000004</v>
      </c>
      <c r="I188" s="56"/>
      <c r="J188" s="319"/>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19437392</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1790750.7160140558</v>
      </c>
      <c r="D193" s="42">
        <f t="shared" si="11"/>
        <v>1217454.0731865864</v>
      </c>
      <c r="E193" s="42">
        <f t="shared" si="11"/>
        <v>1205401.4791047696</v>
      </c>
      <c r="F193" s="42">
        <f t="shared" si="11"/>
        <v>0</v>
      </c>
      <c r="G193" s="42">
        <f t="shared" si="11"/>
        <v>0</v>
      </c>
      <c r="H193" s="42">
        <f>SUM(C193:G193)</f>
        <v>4213606.2683054116</v>
      </c>
      <c r="I193" s="1"/>
    </row>
    <row r="194" spans="2:9" x14ac:dyDescent="0.2">
      <c r="B194" s="9" t="str">
        <f>$B$33</f>
        <v>Science</v>
      </c>
      <c r="C194" s="43">
        <f t="shared" si="11"/>
        <v>948248.0992510363</v>
      </c>
      <c r="D194" s="43">
        <f t="shared" si="11"/>
        <v>919223.77128532319</v>
      </c>
      <c r="E194" s="43">
        <f t="shared" si="11"/>
        <v>449209.95063609158</v>
      </c>
      <c r="F194" s="43">
        <f t="shared" si="11"/>
        <v>0</v>
      </c>
      <c r="G194" s="43">
        <f t="shared" si="11"/>
        <v>0</v>
      </c>
      <c r="H194" s="43">
        <f t="shared" ref="H194:H213" si="12">SUM(C194:G194)</f>
        <v>2316681.8211724511</v>
      </c>
      <c r="I194" s="1"/>
    </row>
    <row r="195" spans="2:9" x14ac:dyDescent="0.2">
      <c r="B195" s="9" t="str">
        <f>$B$34</f>
        <v>Fine Arts</v>
      </c>
      <c r="C195" s="43">
        <f t="shared" si="11"/>
        <v>325599.45967375982</v>
      </c>
      <c r="D195" s="43">
        <f t="shared" si="11"/>
        <v>396256.49992594187</v>
      </c>
      <c r="E195" s="43">
        <f t="shared" si="11"/>
        <v>108757.48858249139</v>
      </c>
      <c r="F195" s="43">
        <f t="shared" si="11"/>
        <v>0</v>
      </c>
      <c r="G195" s="43">
        <f t="shared" si="11"/>
        <v>0</v>
      </c>
      <c r="H195" s="43">
        <f t="shared" si="12"/>
        <v>830613.4481821931</v>
      </c>
      <c r="I195" s="1"/>
    </row>
    <row r="196" spans="2:9" x14ac:dyDescent="0.2">
      <c r="B196" s="9" t="str">
        <f>$B$35</f>
        <v>Teacher Education</v>
      </c>
      <c r="C196" s="43">
        <f t="shared" si="11"/>
        <v>72859.68147977005</v>
      </c>
      <c r="D196" s="43">
        <f t="shared" si="11"/>
        <v>505035.76783447491</v>
      </c>
      <c r="E196" s="43">
        <f t="shared" si="11"/>
        <v>963317.02014096791</v>
      </c>
      <c r="F196" s="43">
        <f t="shared" si="11"/>
        <v>0</v>
      </c>
      <c r="G196" s="43">
        <f t="shared" si="11"/>
        <v>0</v>
      </c>
      <c r="H196" s="43">
        <f t="shared" si="12"/>
        <v>1541212.4694552128</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409453.52655578533</v>
      </c>
      <c r="D198" s="43">
        <f t="shared" si="11"/>
        <v>1419888.2951002107</v>
      </c>
      <c r="E198" s="43">
        <f t="shared" si="11"/>
        <v>578527.4452245991</v>
      </c>
      <c r="F198" s="43">
        <f t="shared" si="11"/>
        <v>0</v>
      </c>
      <c r="G198" s="43">
        <f t="shared" si="11"/>
        <v>0</v>
      </c>
      <c r="H198" s="43">
        <f t="shared" si="12"/>
        <v>2407869.2668805951</v>
      </c>
      <c r="I198" s="1"/>
    </row>
    <row r="199" spans="2:9" x14ac:dyDescent="0.2">
      <c r="B199" s="9" t="str">
        <f>$B$38</f>
        <v>Home Economics</v>
      </c>
      <c r="C199" s="43">
        <f t="shared" si="11"/>
        <v>973.99137980414469</v>
      </c>
      <c r="D199" s="43">
        <f t="shared" si="11"/>
        <v>2861.9235430636077</v>
      </c>
      <c r="E199" s="43">
        <f t="shared" si="11"/>
        <v>52008.942708504175</v>
      </c>
      <c r="F199" s="43">
        <f t="shared" si="11"/>
        <v>0</v>
      </c>
      <c r="G199" s="43">
        <f t="shared" si="11"/>
        <v>0</v>
      </c>
      <c r="H199" s="43">
        <f t="shared" si="12"/>
        <v>55844.857631371924</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823.86488893207729</v>
      </c>
      <c r="D202" s="43">
        <f t="shared" si="11"/>
        <v>7378.1677831028264</v>
      </c>
      <c r="E202" s="43">
        <f t="shared" si="11"/>
        <v>0</v>
      </c>
      <c r="F202" s="43">
        <f t="shared" si="11"/>
        <v>0</v>
      </c>
      <c r="G202" s="43">
        <f t="shared" si="11"/>
        <v>0</v>
      </c>
      <c r="H202" s="43">
        <f t="shared" si="12"/>
        <v>8202.032672034904</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16734.343623988356</v>
      </c>
      <c r="D205" s="43">
        <f t="shared" si="11"/>
        <v>0</v>
      </c>
      <c r="E205" s="43">
        <f t="shared" si="11"/>
        <v>0</v>
      </c>
      <c r="F205" s="43">
        <f t="shared" si="11"/>
        <v>0</v>
      </c>
      <c r="G205" s="43">
        <f t="shared" si="11"/>
        <v>0</v>
      </c>
      <c r="H205" s="43">
        <f t="shared" si="12"/>
        <v>16734.343623988356</v>
      </c>
      <c r="I205" s="1"/>
    </row>
    <row r="206" spans="2:9" x14ac:dyDescent="0.2">
      <c r="B206" s="9" t="str">
        <f>$B$45</f>
        <v>Health Services</v>
      </c>
      <c r="C206" s="43">
        <f t="shared" si="11"/>
        <v>73260.995221223187</v>
      </c>
      <c r="D206" s="43">
        <f t="shared" si="11"/>
        <v>176922.97100621287</v>
      </c>
      <c r="E206" s="43">
        <f t="shared" si="11"/>
        <v>88494.073936490866</v>
      </c>
      <c r="F206" s="43">
        <f t="shared" si="11"/>
        <v>0</v>
      </c>
      <c r="G206" s="43">
        <f t="shared" si="11"/>
        <v>0</v>
      </c>
      <c r="H206" s="43">
        <f t="shared" si="12"/>
        <v>338678.0401639269</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302074.27239193406</v>
      </c>
      <c r="D208" s="43">
        <f t="shared" si="11"/>
        <v>1488660.8744065319</v>
      </c>
      <c r="E208" s="43">
        <f t="shared" si="11"/>
        <v>1224004.7144590288</v>
      </c>
      <c r="F208" s="43">
        <f t="shared" si="11"/>
        <v>270488.29583463183</v>
      </c>
      <c r="G208" s="43">
        <f t="shared" si="11"/>
        <v>0</v>
      </c>
      <c r="H208" s="43">
        <f t="shared" si="12"/>
        <v>3285228.1570921261</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43522.035865985206</v>
      </c>
      <c r="E210" s="43">
        <f t="shared" si="13"/>
        <v>0</v>
      </c>
      <c r="F210" s="43">
        <f t="shared" si="13"/>
        <v>0</v>
      </c>
      <c r="G210" s="43">
        <f t="shared" si="13"/>
        <v>0</v>
      </c>
      <c r="H210" s="43">
        <f t="shared" si="12"/>
        <v>43522.035865985206</v>
      </c>
      <c r="I210" s="1"/>
    </row>
    <row r="211" spans="2:9" x14ac:dyDescent="0.2">
      <c r="B211" s="9" t="str">
        <f>$B$50</f>
        <v>Technology</v>
      </c>
      <c r="C211" s="43">
        <f t="shared" si="13"/>
        <v>71105.76467177688</v>
      </c>
      <c r="D211" s="43">
        <f t="shared" si="13"/>
        <v>210560.09285370461</v>
      </c>
      <c r="E211" s="43">
        <f t="shared" si="13"/>
        <v>120574.27422498738</v>
      </c>
      <c r="F211" s="43">
        <f t="shared" si="13"/>
        <v>0</v>
      </c>
      <c r="G211" s="43">
        <f t="shared" si="13"/>
        <v>0</v>
      </c>
      <c r="H211" s="43">
        <f t="shared" si="12"/>
        <v>402240.13175046886</v>
      </c>
      <c r="I211" s="1"/>
    </row>
    <row r="212" spans="2:9" x14ac:dyDescent="0.2">
      <c r="B212" s="9" t="str">
        <f>$B$51</f>
        <v>Nursing</v>
      </c>
      <c r="C212" s="43">
        <f t="shared" si="13"/>
        <v>62194.842033087523</v>
      </c>
      <c r="D212" s="43">
        <f t="shared" si="13"/>
        <v>2272566.4854145395</v>
      </c>
      <c r="E212" s="43">
        <f t="shared" si="13"/>
        <v>1086975.8445101171</v>
      </c>
      <c r="F212" s="43">
        <f t="shared" si="13"/>
        <v>555221.95524648845</v>
      </c>
      <c r="G212" s="43">
        <f t="shared" si="13"/>
        <v>0</v>
      </c>
      <c r="H212" s="43">
        <f t="shared" si="12"/>
        <v>3976959.1272042328</v>
      </c>
      <c r="I212" s="1"/>
    </row>
    <row r="213" spans="2:9" x14ac:dyDescent="0.2">
      <c r="B213" s="39" t="str">
        <f>$B$52</f>
        <v>Totals</v>
      </c>
      <c r="C213" s="42">
        <f>SUM(C193:C212)</f>
        <v>4074079.5571851539</v>
      </c>
      <c r="D213" s="42">
        <f>SUM(D193:D212)</f>
        <v>8660330.9582056776</v>
      </c>
      <c r="E213" s="42">
        <f>SUM(E193:E212)</f>
        <v>5877271.2335280478</v>
      </c>
      <c r="F213" s="42">
        <f>SUM(F193:F212)</f>
        <v>825710.25108112022</v>
      </c>
      <c r="G213" s="42">
        <f>SUM(G193:G212)</f>
        <v>0</v>
      </c>
      <c r="H213" s="42">
        <f t="shared" si="12"/>
        <v>19437392</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14144808</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1972512.0847892326</v>
      </c>
      <c r="D218" s="42">
        <f t="shared" si="14"/>
        <v>1219553.8899936811</v>
      </c>
      <c r="E218" s="42">
        <f t="shared" si="14"/>
        <v>424976.12932384445</v>
      </c>
      <c r="F218" s="42">
        <f t="shared" si="14"/>
        <v>0</v>
      </c>
      <c r="G218" s="42">
        <f t="shared" si="14"/>
        <v>0</v>
      </c>
      <c r="H218" s="42">
        <f>SUM(C218:G218)</f>
        <v>3617042.1041067583</v>
      </c>
      <c r="I218" s="1"/>
    </row>
    <row r="219" spans="2:9" x14ac:dyDescent="0.2">
      <c r="B219" s="9" t="str">
        <f>$B$33</f>
        <v>Science</v>
      </c>
      <c r="C219" s="43">
        <f t="shared" si="14"/>
        <v>922428.67714100028</v>
      </c>
      <c r="D219" s="43">
        <f t="shared" si="14"/>
        <v>665657.12911541737</v>
      </c>
      <c r="E219" s="43">
        <f t="shared" si="14"/>
        <v>82791.645934941553</v>
      </c>
      <c r="F219" s="43">
        <f t="shared" si="14"/>
        <v>0</v>
      </c>
      <c r="G219" s="43">
        <f t="shared" si="14"/>
        <v>0</v>
      </c>
      <c r="H219" s="43">
        <f t="shared" ref="H219:H238" si="15">SUM(C219:G219)</f>
        <v>1670877.4521913591</v>
      </c>
      <c r="I219" s="1"/>
    </row>
    <row r="220" spans="2:9" x14ac:dyDescent="0.2">
      <c r="B220" s="9" t="str">
        <f>$B$34</f>
        <v>Fine Arts</v>
      </c>
      <c r="C220" s="43">
        <f t="shared" si="14"/>
        <v>252529.79761393656</v>
      </c>
      <c r="D220" s="43">
        <f t="shared" si="14"/>
        <v>142549.1800134932</v>
      </c>
      <c r="E220" s="43">
        <f t="shared" si="14"/>
        <v>19596.121518821717</v>
      </c>
      <c r="F220" s="43">
        <f t="shared" si="14"/>
        <v>0</v>
      </c>
      <c r="G220" s="43">
        <f t="shared" si="14"/>
        <v>0</v>
      </c>
      <c r="H220" s="43">
        <f t="shared" si="15"/>
        <v>414675.09914625145</v>
      </c>
      <c r="I220" s="1"/>
    </row>
    <row r="221" spans="2:9" x14ac:dyDescent="0.2">
      <c r="B221" s="9" t="str">
        <f>$B$35</f>
        <v>Teacher Education</v>
      </c>
      <c r="C221" s="43">
        <f t="shared" si="14"/>
        <v>50401.066564276851</v>
      </c>
      <c r="D221" s="43">
        <f t="shared" si="14"/>
        <v>371352.31066511379</v>
      </c>
      <c r="E221" s="43">
        <f t="shared" si="14"/>
        <v>580879.40935912891</v>
      </c>
      <c r="F221" s="43">
        <f t="shared" si="14"/>
        <v>0</v>
      </c>
      <c r="G221" s="43">
        <f t="shared" si="14"/>
        <v>0</v>
      </c>
      <c r="H221" s="43">
        <f t="shared" si="15"/>
        <v>1002632.7865885196</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255361.90749371905</v>
      </c>
      <c r="D223" s="43">
        <f t="shared" si="14"/>
        <v>962301.29355853098</v>
      </c>
      <c r="E223" s="43">
        <f t="shared" si="14"/>
        <v>125604.05600015847</v>
      </c>
      <c r="F223" s="43">
        <f t="shared" si="14"/>
        <v>0</v>
      </c>
      <c r="G223" s="43">
        <f t="shared" si="14"/>
        <v>0</v>
      </c>
      <c r="H223" s="43">
        <f t="shared" si="15"/>
        <v>1343267.2570524085</v>
      </c>
      <c r="I223" s="1"/>
    </row>
    <row r="224" spans="2:9" x14ac:dyDescent="0.2">
      <c r="B224" s="9" t="str">
        <f>$B$38</f>
        <v>Home Economics</v>
      </c>
      <c r="C224" s="43">
        <f t="shared" si="14"/>
        <v>5192.2014462678544</v>
      </c>
      <c r="D224" s="43">
        <f t="shared" si="14"/>
        <v>21959.66722283034</v>
      </c>
      <c r="E224" s="43">
        <f t="shared" si="14"/>
        <v>30220.52475191783</v>
      </c>
      <c r="F224" s="43">
        <f t="shared" si="14"/>
        <v>0</v>
      </c>
      <c r="G224" s="43">
        <f t="shared" si="14"/>
        <v>0</v>
      </c>
      <c r="H224" s="43">
        <f t="shared" si="15"/>
        <v>57372.393421016022</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10" x14ac:dyDescent="0.2">
      <c r="B227" s="9" t="str">
        <f>$B$41</f>
        <v>Library Science</v>
      </c>
      <c r="C227" s="43">
        <f t="shared" si="14"/>
        <v>1730.7338154226181</v>
      </c>
      <c r="D227" s="43">
        <f t="shared" si="14"/>
        <v>21733.278900945494</v>
      </c>
      <c r="E227" s="43">
        <f t="shared" si="14"/>
        <v>0</v>
      </c>
      <c r="F227" s="43">
        <f t="shared" si="14"/>
        <v>0</v>
      </c>
      <c r="G227" s="43">
        <f t="shared" si="14"/>
        <v>0</v>
      </c>
      <c r="H227" s="43">
        <f t="shared" si="15"/>
        <v>23464.01271636811</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29789.600216971125</v>
      </c>
      <c r="D230" s="43">
        <f t="shared" si="14"/>
        <v>0</v>
      </c>
      <c r="E230" s="43">
        <f t="shared" si="14"/>
        <v>0</v>
      </c>
      <c r="F230" s="43">
        <f t="shared" si="14"/>
        <v>0</v>
      </c>
      <c r="G230" s="43">
        <f t="shared" si="14"/>
        <v>0</v>
      </c>
      <c r="H230" s="43">
        <f t="shared" si="15"/>
        <v>29789.600216971125</v>
      </c>
      <c r="I230" s="1"/>
    </row>
    <row r="231" spans="2:10" x14ac:dyDescent="0.2">
      <c r="B231" s="9" t="str">
        <f>$B$45</f>
        <v>Health Services</v>
      </c>
      <c r="C231" s="43">
        <f t="shared" si="14"/>
        <v>97550.451414729396</v>
      </c>
      <c r="D231" s="43">
        <f t="shared" si="14"/>
        <v>233029.04599347111</v>
      </c>
      <c r="E231" s="43">
        <f t="shared" si="14"/>
        <v>98688.90114298166</v>
      </c>
      <c r="F231" s="43">
        <f t="shared" si="14"/>
        <v>0</v>
      </c>
      <c r="G231" s="43">
        <f t="shared" si="14"/>
        <v>0</v>
      </c>
      <c r="H231" s="43">
        <f t="shared" si="15"/>
        <v>429268.39855118218</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231079.18759854714</v>
      </c>
      <c r="D233" s="43">
        <f t="shared" si="14"/>
        <v>1264529.7032748042</v>
      </c>
      <c r="E233" s="43">
        <f t="shared" si="14"/>
        <v>1304519.3184577862</v>
      </c>
      <c r="F233" s="43">
        <f t="shared" si="14"/>
        <v>57244.925567423226</v>
      </c>
      <c r="G233" s="43">
        <f t="shared" si="14"/>
        <v>0</v>
      </c>
      <c r="H233" s="43">
        <f t="shared" si="15"/>
        <v>2857373.1348985611</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40297.121295503101</v>
      </c>
      <c r="E235" s="43">
        <f t="shared" si="16"/>
        <v>0</v>
      </c>
      <c r="F235" s="43">
        <f t="shared" si="16"/>
        <v>0</v>
      </c>
      <c r="G235" s="43">
        <f t="shared" si="16"/>
        <v>0</v>
      </c>
      <c r="H235" s="43">
        <f t="shared" si="15"/>
        <v>40297.121295503101</v>
      </c>
      <c r="I235" s="1"/>
    </row>
    <row r="236" spans="2:10" x14ac:dyDescent="0.2">
      <c r="B236" s="9" t="str">
        <f>$B$50</f>
        <v>Technology</v>
      </c>
      <c r="C236" s="43">
        <f t="shared" si="16"/>
        <v>50663.298960553002</v>
      </c>
      <c r="D236" s="43">
        <f t="shared" si="16"/>
        <v>175526.41223471949</v>
      </c>
      <c r="E236" s="43">
        <f t="shared" si="16"/>
        <v>121354.29470692002</v>
      </c>
      <c r="F236" s="43">
        <f t="shared" si="16"/>
        <v>0</v>
      </c>
      <c r="G236" s="43">
        <f t="shared" si="16"/>
        <v>0</v>
      </c>
      <c r="H236" s="43">
        <f t="shared" si="15"/>
        <v>347544.00590219256</v>
      </c>
      <c r="I236" s="1"/>
    </row>
    <row r="237" spans="2:10" x14ac:dyDescent="0.2">
      <c r="B237" s="9" t="str">
        <f>$B$51</f>
        <v>Nursing</v>
      </c>
      <c r="C237" s="43">
        <f t="shared" si="16"/>
        <v>62044.184958938102</v>
      </c>
      <c r="D237" s="43">
        <f t="shared" si="16"/>
        <v>1719570.2302633505</v>
      </c>
      <c r="E237" s="43">
        <f t="shared" si="16"/>
        <v>421592.06014589535</v>
      </c>
      <c r="F237" s="43">
        <f t="shared" si="16"/>
        <v>107998.15854472629</v>
      </c>
      <c r="G237" s="43">
        <f t="shared" si="16"/>
        <v>0</v>
      </c>
      <c r="H237" s="43">
        <f t="shared" si="15"/>
        <v>2311204.6339129102</v>
      </c>
      <c r="I237" s="1"/>
    </row>
    <row r="238" spans="2:10" x14ac:dyDescent="0.2">
      <c r="B238" s="39" t="str">
        <f>$B$52</f>
        <v>Totals</v>
      </c>
      <c r="C238" s="42">
        <f>SUM(C218:C237)</f>
        <v>3931283.1920135943</v>
      </c>
      <c r="D238" s="42">
        <f>SUM(D218:D237)</f>
        <v>6838059.2625318607</v>
      </c>
      <c r="E238" s="42">
        <f>SUM(E218:E237)</f>
        <v>3210222.4613423967</v>
      </c>
      <c r="F238" s="42">
        <f>SUM(F218:F237)</f>
        <v>165243.08411214952</v>
      </c>
      <c r="G238" s="42">
        <f>SUM(G218:G237)</f>
        <v>0</v>
      </c>
      <c r="H238" s="42">
        <f t="shared" si="15"/>
        <v>14144808</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10784946</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1503974.908588317</v>
      </c>
      <c r="D243" s="42">
        <f t="shared" si="17"/>
        <v>929869.30947891204</v>
      </c>
      <c r="E243" s="42">
        <f t="shared" si="17"/>
        <v>324030.17460871005</v>
      </c>
      <c r="F243" s="42">
        <f t="shared" si="17"/>
        <v>0</v>
      </c>
      <c r="G243" s="42">
        <f t="shared" si="17"/>
        <v>0</v>
      </c>
      <c r="H243" s="42">
        <f>SUM(C243:G243)</f>
        <v>2757874.392675939</v>
      </c>
      <c r="I243" s="1"/>
    </row>
    <row r="244" spans="2:9" x14ac:dyDescent="0.2">
      <c r="B244" s="9" t="str">
        <f>$B$33</f>
        <v>Science</v>
      </c>
      <c r="C244" s="43">
        <f t="shared" si="17"/>
        <v>703321.20957860455</v>
      </c>
      <c r="D244" s="43">
        <f t="shared" si="17"/>
        <v>507541.43796259409</v>
      </c>
      <c r="E244" s="43">
        <f t="shared" si="17"/>
        <v>63125.878460807959</v>
      </c>
      <c r="F244" s="43">
        <f t="shared" si="17"/>
        <v>0</v>
      </c>
      <c r="G244" s="43">
        <f t="shared" si="17"/>
        <v>0</v>
      </c>
      <c r="H244" s="43">
        <f t="shared" ref="H244:H263" si="18">SUM(C244:G244)</f>
        <v>1273988.5260020066</v>
      </c>
      <c r="I244" s="1"/>
    </row>
    <row r="245" spans="2:9" x14ac:dyDescent="0.2">
      <c r="B245" s="9" t="str">
        <f>$B$34</f>
        <v>Fine Arts</v>
      </c>
      <c r="C245" s="43">
        <f t="shared" si="17"/>
        <v>192545.57790089727</v>
      </c>
      <c r="D245" s="43">
        <f t="shared" si="17"/>
        <v>108689.01216543933</v>
      </c>
      <c r="E245" s="43">
        <f t="shared" si="17"/>
        <v>14941.391384734965</v>
      </c>
      <c r="F245" s="43">
        <f t="shared" si="17"/>
        <v>0</v>
      </c>
      <c r="G245" s="43">
        <f t="shared" si="17"/>
        <v>0</v>
      </c>
      <c r="H245" s="43">
        <f t="shared" si="18"/>
        <v>316175.98145107157</v>
      </c>
      <c r="I245" s="1"/>
    </row>
    <row r="246" spans="2:9" x14ac:dyDescent="0.2">
      <c r="B246" s="9" t="str">
        <f>$B$35</f>
        <v>Teacher Education</v>
      </c>
      <c r="C246" s="43">
        <f t="shared" si="17"/>
        <v>38429.138185412725</v>
      </c>
      <c r="D246" s="43">
        <f t="shared" si="17"/>
        <v>283143.79505882843</v>
      </c>
      <c r="E246" s="43">
        <f t="shared" si="17"/>
        <v>442901.24421979429</v>
      </c>
      <c r="F246" s="43">
        <f t="shared" si="17"/>
        <v>0</v>
      </c>
      <c r="G246" s="43">
        <f t="shared" si="17"/>
        <v>0</v>
      </c>
      <c r="H246" s="43">
        <f t="shared" si="18"/>
        <v>764474.17746403546</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194704.96755959894</v>
      </c>
      <c r="D248" s="43">
        <f t="shared" si="17"/>
        <v>733722.75443815894</v>
      </c>
      <c r="E248" s="43">
        <f t="shared" si="17"/>
        <v>95768.918273240968</v>
      </c>
      <c r="F248" s="43">
        <f t="shared" si="17"/>
        <v>0</v>
      </c>
      <c r="G248" s="43">
        <f t="shared" si="17"/>
        <v>0</v>
      </c>
      <c r="H248" s="43">
        <f t="shared" si="18"/>
        <v>1024196.6402709989</v>
      </c>
      <c r="I248" s="1"/>
    </row>
    <row r="249" spans="2:9" x14ac:dyDescent="0.2">
      <c r="B249" s="9" t="str">
        <f>$B$38</f>
        <v>Home Economics</v>
      </c>
      <c r="C249" s="43">
        <f t="shared" si="17"/>
        <v>3958.8810409530279</v>
      </c>
      <c r="D249" s="43">
        <f t="shared" si="17"/>
        <v>16743.516432050204</v>
      </c>
      <c r="E249" s="43">
        <f t="shared" si="17"/>
        <v>23042.145749952717</v>
      </c>
      <c r="F249" s="43">
        <f t="shared" si="17"/>
        <v>0</v>
      </c>
      <c r="G249" s="43">
        <f t="shared" si="17"/>
        <v>0</v>
      </c>
      <c r="H249" s="43">
        <f t="shared" si="18"/>
        <v>43744.543222955952</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1319.6270136510093</v>
      </c>
      <c r="D252" s="43">
        <f t="shared" si="17"/>
        <v>16570.902860585775</v>
      </c>
      <c r="E252" s="43">
        <f t="shared" si="17"/>
        <v>0</v>
      </c>
      <c r="F252" s="43">
        <f t="shared" si="17"/>
        <v>0</v>
      </c>
      <c r="G252" s="43">
        <f t="shared" si="17"/>
        <v>0</v>
      </c>
      <c r="H252" s="43">
        <f t="shared" si="18"/>
        <v>17890.529874236785</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22713.580113750704</v>
      </c>
      <c r="D255" s="43">
        <f t="shared" si="17"/>
        <v>0</v>
      </c>
      <c r="E255" s="43">
        <f t="shared" si="17"/>
        <v>0</v>
      </c>
      <c r="F255" s="43">
        <f t="shared" si="17"/>
        <v>0</v>
      </c>
      <c r="G255" s="43">
        <f t="shared" si="17"/>
        <v>0</v>
      </c>
      <c r="H255" s="43">
        <f t="shared" si="18"/>
        <v>22713.580113750704</v>
      </c>
      <c r="I255" s="1"/>
    </row>
    <row r="256" spans="2:9" x14ac:dyDescent="0.2">
      <c r="B256" s="9" t="str">
        <f>$B$45</f>
        <v>Health Services</v>
      </c>
      <c r="C256" s="43">
        <f t="shared" si="17"/>
        <v>74378.977133056891</v>
      </c>
      <c r="D256" s="43">
        <f t="shared" si="17"/>
        <v>177676.90289405856</v>
      </c>
      <c r="E256" s="43">
        <f t="shared" si="17"/>
        <v>75247.007214689336</v>
      </c>
      <c r="F256" s="43">
        <f t="shared" si="17"/>
        <v>0</v>
      </c>
      <c r="G256" s="43">
        <f t="shared" si="17"/>
        <v>0</v>
      </c>
      <c r="H256" s="43">
        <f t="shared" si="18"/>
        <v>327302.8872418048</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176190.20067110143</v>
      </c>
      <c r="D258" s="43">
        <f t="shared" si="17"/>
        <v>964161.87234317977</v>
      </c>
      <c r="E258" s="43">
        <f t="shared" si="17"/>
        <v>994652.62487295899</v>
      </c>
      <c r="F258" s="43">
        <f t="shared" si="17"/>
        <v>43647.353220961282</v>
      </c>
      <c r="G258" s="43">
        <f t="shared" si="17"/>
        <v>0</v>
      </c>
      <c r="H258" s="43">
        <f t="shared" si="18"/>
        <v>2178652.051108201</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30725.215720669454</v>
      </c>
      <c r="E260" s="43">
        <f t="shared" si="19"/>
        <v>0</v>
      </c>
      <c r="F260" s="43">
        <f t="shared" si="19"/>
        <v>0</v>
      </c>
      <c r="G260" s="43">
        <f t="shared" si="19"/>
        <v>0</v>
      </c>
      <c r="H260" s="43">
        <f t="shared" si="18"/>
        <v>30725.215720669454</v>
      </c>
      <c r="I260" s="1"/>
    </row>
    <row r="261" spans="2:10" x14ac:dyDescent="0.2">
      <c r="B261" s="9" t="str">
        <f>$B$50</f>
        <v>Technology</v>
      </c>
      <c r="C261" s="43">
        <f t="shared" si="19"/>
        <v>38629.081672329543</v>
      </c>
      <c r="D261" s="43">
        <f t="shared" si="19"/>
        <v>133833.05574209202</v>
      </c>
      <c r="E261" s="43">
        <f t="shared" si="19"/>
        <v>92528.616527153863</v>
      </c>
      <c r="F261" s="43">
        <f t="shared" si="19"/>
        <v>0</v>
      </c>
      <c r="G261" s="43">
        <f t="shared" si="19"/>
        <v>0</v>
      </c>
      <c r="H261" s="43">
        <f t="shared" si="18"/>
        <v>264990.75394157541</v>
      </c>
      <c r="I261" s="1"/>
    </row>
    <row r="262" spans="2:10" x14ac:dyDescent="0.2">
      <c r="B262" s="9" t="str">
        <f>$B$51</f>
        <v>Nursing</v>
      </c>
      <c r="C262" s="43">
        <f t="shared" si="19"/>
        <v>47306.629004519513</v>
      </c>
      <c r="D262" s="43">
        <f t="shared" si="19"/>
        <v>1311115.1509866943</v>
      </c>
      <c r="E262" s="43">
        <f t="shared" si="19"/>
        <v>321449.93432941852</v>
      </c>
      <c r="F262" s="43">
        <f t="shared" si="19"/>
        <v>82345.006592122838</v>
      </c>
      <c r="G262" s="43">
        <f t="shared" si="19"/>
        <v>0</v>
      </c>
      <c r="H262" s="43">
        <f t="shared" si="18"/>
        <v>1762216.720912755</v>
      </c>
      <c r="I262" s="1"/>
    </row>
    <row r="263" spans="2:10" x14ac:dyDescent="0.2">
      <c r="B263" s="39" t="str">
        <f>$B$52</f>
        <v>Totals</v>
      </c>
      <c r="C263" s="42">
        <f>SUM(C243:C262)</f>
        <v>2997472.778462193</v>
      </c>
      <c r="D263" s="42">
        <f>SUM(D243:D262)</f>
        <v>5213792.926083263</v>
      </c>
      <c r="E263" s="42">
        <f>SUM(E243:E262)</f>
        <v>2447687.9356414615</v>
      </c>
      <c r="F263" s="42">
        <f>SUM(F243:F262)</f>
        <v>125992.35981308413</v>
      </c>
      <c r="G263" s="42">
        <f>SUM(G243:G262)</f>
        <v>0</v>
      </c>
      <c r="H263" s="42">
        <f t="shared" si="18"/>
        <v>10784946.000000002</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11347803.247602215</v>
      </c>
      <c r="D268" s="42">
        <f t="shared" si="20"/>
        <v>6591402.408637953</v>
      </c>
      <c r="E268" s="42">
        <f t="shared" si="20"/>
        <v>4122349.368847941</v>
      </c>
      <c r="F268" s="42">
        <f t="shared" si="20"/>
        <v>0</v>
      </c>
      <c r="G268" s="42">
        <f t="shared" si="20"/>
        <v>0</v>
      </c>
      <c r="H268" s="42">
        <f>SUM(C268:G268)</f>
        <v>22061555.025088109</v>
      </c>
      <c r="I268" s="1"/>
    </row>
    <row r="269" spans="2:10" x14ac:dyDescent="0.2">
      <c r="B269" s="9" t="str">
        <f>$B$33</f>
        <v>Science</v>
      </c>
      <c r="C269" s="43">
        <f t="shared" si="20"/>
        <v>5882822.6175849307</v>
      </c>
      <c r="D269" s="43">
        <f t="shared" si="20"/>
        <v>4357716.8067002492</v>
      </c>
      <c r="E269" s="43">
        <f t="shared" si="20"/>
        <v>1328993.5350806375</v>
      </c>
      <c r="F269" s="43">
        <f t="shared" si="20"/>
        <v>0</v>
      </c>
      <c r="G269" s="43">
        <f t="shared" si="20"/>
        <v>0</v>
      </c>
      <c r="H269" s="43">
        <f t="shared" ref="H269:H288" si="21">SUM(C269:G269)</f>
        <v>11569532.959365819</v>
      </c>
      <c r="I269" s="1"/>
    </row>
    <row r="270" spans="2:10" x14ac:dyDescent="0.2">
      <c r="B270" s="9" t="str">
        <f>$B$34</f>
        <v>Fine Arts</v>
      </c>
      <c r="C270" s="43">
        <f t="shared" si="20"/>
        <v>1996034.6572797773</v>
      </c>
      <c r="D270" s="43">
        <f t="shared" si="20"/>
        <v>1494888.9572824957</v>
      </c>
      <c r="E270" s="43">
        <f t="shared" si="20"/>
        <v>332180.17421724321</v>
      </c>
      <c r="F270" s="43">
        <f t="shared" si="20"/>
        <v>0</v>
      </c>
      <c r="G270" s="43">
        <f t="shared" si="20"/>
        <v>0</v>
      </c>
      <c r="H270" s="43">
        <f t="shared" si="21"/>
        <v>3823103.7887795162</v>
      </c>
      <c r="I270" s="1"/>
    </row>
    <row r="271" spans="2:10" x14ac:dyDescent="0.2">
      <c r="B271" s="9" t="str">
        <f>$B$35</f>
        <v>Teacher Education</v>
      </c>
      <c r="C271" s="43">
        <f t="shared" si="20"/>
        <v>412757.53306652512</v>
      </c>
      <c r="D271" s="43">
        <f t="shared" si="20"/>
        <v>2625345.5604316732</v>
      </c>
      <c r="E271" s="43">
        <f t="shared" si="20"/>
        <v>4466712.3400095692</v>
      </c>
      <c r="F271" s="43">
        <f t="shared" si="20"/>
        <v>0</v>
      </c>
      <c r="G271" s="43">
        <f t="shared" si="20"/>
        <v>0</v>
      </c>
      <c r="H271" s="43">
        <f t="shared" si="21"/>
        <v>7504815.4335077675</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2246720.8788948399</v>
      </c>
      <c r="D273" s="43">
        <f t="shared" si="20"/>
        <v>7223562.3446059814</v>
      </c>
      <c r="E273" s="43">
        <f t="shared" si="20"/>
        <v>1861324.9407031815</v>
      </c>
      <c r="F273" s="43">
        <f t="shared" si="20"/>
        <v>0</v>
      </c>
      <c r="G273" s="43">
        <f t="shared" si="20"/>
        <v>0</v>
      </c>
      <c r="H273" s="43">
        <f t="shared" si="21"/>
        <v>11331608.164204003</v>
      </c>
      <c r="I273" s="1"/>
    </row>
    <row r="274" spans="2:10" x14ac:dyDescent="0.2">
      <c r="B274" s="9" t="str">
        <f>$B$38</f>
        <v>Home Economics</v>
      </c>
      <c r="C274" s="43">
        <f t="shared" si="20"/>
        <v>21150.42270423433</v>
      </c>
      <c r="D274" s="43">
        <f t="shared" si="20"/>
        <v>73971.556810347247</v>
      </c>
      <c r="E274" s="43">
        <f t="shared" si="20"/>
        <v>213896.81476076233</v>
      </c>
      <c r="F274" s="43">
        <f t="shared" si="20"/>
        <v>0</v>
      </c>
      <c r="G274" s="43">
        <f t="shared" si="20"/>
        <v>0</v>
      </c>
      <c r="H274" s="43">
        <f t="shared" si="21"/>
        <v>309018.79427534388</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10" x14ac:dyDescent="0.2">
      <c r="B277" s="9" t="str">
        <f>$B$41</f>
        <v>Library Science</v>
      </c>
      <c r="C277" s="43">
        <f t="shared" si="20"/>
        <v>6143.7397366972937</v>
      </c>
      <c r="D277" s="43">
        <f t="shared" si="20"/>
        <v>65745.835525942501</v>
      </c>
      <c r="E277" s="43">
        <f t="shared" si="20"/>
        <v>0</v>
      </c>
      <c r="F277" s="43">
        <f t="shared" si="20"/>
        <v>0</v>
      </c>
      <c r="G277" s="43">
        <f t="shared" si="20"/>
        <v>0</v>
      </c>
      <c r="H277" s="43">
        <f t="shared" si="21"/>
        <v>71889.575262639788</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114802.52395471018</v>
      </c>
      <c r="D280" s="43">
        <f t="shared" si="20"/>
        <v>0</v>
      </c>
      <c r="E280" s="43">
        <f t="shared" si="20"/>
        <v>0</v>
      </c>
      <c r="F280" s="43">
        <f t="shared" si="20"/>
        <v>0</v>
      </c>
      <c r="G280" s="43">
        <f t="shared" si="20"/>
        <v>0</v>
      </c>
      <c r="H280" s="43">
        <f t="shared" si="21"/>
        <v>114802.52395471018</v>
      </c>
      <c r="I280" s="1"/>
    </row>
    <row r="281" spans="2:10" x14ac:dyDescent="0.2">
      <c r="B281" s="9" t="str">
        <f>$B$45</f>
        <v>Health Services</v>
      </c>
      <c r="C281" s="43">
        <f t="shared" si="20"/>
        <v>483095.25092154089</v>
      </c>
      <c r="D281" s="43">
        <f t="shared" si="20"/>
        <v>1058106.8415319237</v>
      </c>
      <c r="E281" s="43">
        <f t="shared" si="20"/>
        <v>476218.23350344918</v>
      </c>
      <c r="F281" s="43">
        <f t="shared" si="20"/>
        <v>0</v>
      </c>
      <c r="G281" s="43">
        <f t="shared" si="20"/>
        <v>0</v>
      </c>
      <c r="H281" s="43">
        <f t="shared" si="21"/>
        <v>2017420.3259569139</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1635829.336781298</v>
      </c>
      <c r="D283" s="43">
        <f t="shared" si="20"/>
        <v>7704992.9742501331</v>
      </c>
      <c r="E283" s="43">
        <f t="shared" si="20"/>
        <v>7128309.9390790164</v>
      </c>
      <c r="F283" s="43">
        <f t="shared" si="20"/>
        <v>797315.96298844123</v>
      </c>
      <c r="G283" s="43">
        <f t="shared" si="20"/>
        <v>0</v>
      </c>
      <c r="H283" s="43">
        <f t="shared" si="21"/>
        <v>17266448.213098887</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233048.37288215777</v>
      </c>
      <c r="E285" s="43">
        <f t="shared" si="22"/>
        <v>0</v>
      </c>
      <c r="F285" s="43">
        <f t="shared" si="22"/>
        <v>0</v>
      </c>
      <c r="G285" s="43">
        <f t="shared" si="22"/>
        <v>0</v>
      </c>
      <c r="H285" s="43">
        <f t="shared" si="21"/>
        <v>233048.37288215777</v>
      </c>
      <c r="I285" s="1"/>
    </row>
    <row r="286" spans="2:10" x14ac:dyDescent="0.2">
      <c r="B286" s="9" t="str">
        <f>$B$50</f>
        <v>Technology</v>
      </c>
      <c r="C286" s="43">
        <f t="shared" si="22"/>
        <v>366598.98932617373</v>
      </c>
      <c r="D286" s="43">
        <f t="shared" si="22"/>
        <v>1070152.5682777648</v>
      </c>
      <c r="E286" s="43">
        <f t="shared" si="22"/>
        <v>673264.33399029833</v>
      </c>
      <c r="F286" s="43">
        <f t="shared" si="22"/>
        <v>0</v>
      </c>
      <c r="G286" s="43">
        <f t="shared" si="22"/>
        <v>0</v>
      </c>
      <c r="H286" s="43">
        <f t="shared" si="21"/>
        <v>2110015.8915942367</v>
      </c>
      <c r="I286" s="1"/>
    </row>
    <row r="287" spans="2:10" x14ac:dyDescent="0.2">
      <c r="B287" s="9" t="str">
        <f>$B$51</f>
        <v>Nursing</v>
      </c>
      <c r="C287" s="43">
        <f t="shared" si="22"/>
        <v>467634.54009812576</v>
      </c>
      <c r="D287" s="43">
        <f t="shared" si="22"/>
        <v>12473866.45501853</v>
      </c>
      <c r="E287" s="43">
        <f t="shared" si="22"/>
        <v>4270503.4367302889</v>
      </c>
      <c r="F287" s="43">
        <f t="shared" si="22"/>
        <v>1667053.0501829539</v>
      </c>
      <c r="G287" s="43">
        <f t="shared" si="22"/>
        <v>0</v>
      </c>
      <c r="H287" s="43">
        <f t="shared" si="21"/>
        <v>18879057.482029896</v>
      </c>
      <c r="I287" s="1"/>
    </row>
    <row r="288" spans="2:10" x14ac:dyDescent="0.2">
      <c r="B288" s="39" t="str">
        <f>$B$52</f>
        <v>Totals</v>
      </c>
      <c r="C288" s="42">
        <f>SUM(C268:C287)</f>
        <v>24981393.737951074</v>
      </c>
      <c r="D288" s="42">
        <f>SUM(D268:D287)</f>
        <v>44972800.681955151</v>
      </c>
      <c r="E288" s="42">
        <f>SUM(E268:E287)</f>
        <v>24873753.116922386</v>
      </c>
      <c r="F288" s="42">
        <f>SUM(F268:F287)</f>
        <v>2464369.0131713953</v>
      </c>
      <c r="G288" s="42">
        <f>SUM(G268:G287)</f>
        <v>0</v>
      </c>
      <c r="H288" s="42">
        <f t="shared" si="21"/>
        <v>97292316.549999997</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301.72303237442742</v>
      </c>
      <c r="D293" s="40">
        <f t="shared" si="23"/>
        <v>407.85857364259346</v>
      </c>
      <c r="E293" s="40">
        <f t="shared" si="23"/>
        <v>763.39803126813729</v>
      </c>
      <c r="F293" s="40">
        <f t="shared" si="23"/>
        <v>0</v>
      </c>
      <c r="G293" s="41">
        <f t="shared" si="23"/>
        <v>0</v>
      </c>
      <c r="H293" s="42">
        <f t="shared" si="23"/>
        <v>372.84404564885011</v>
      </c>
      <c r="I293" s="1"/>
    </row>
    <row r="294" spans="2:10" x14ac:dyDescent="0.2">
      <c r="B294" s="9" t="str">
        <f>$B$33</f>
        <v>Science</v>
      </c>
      <c r="C294" s="75">
        <f t="shared" si="23"/>
        <v>334.4793391849517</v>
      </c>
      <c r="D294" s="75">
        <f t="shared" si="23"/>
        <v>494.01618940032301</v>
      </c>
      <c r="E294" s="75">
        <f t="shared" si="23"/>
        <v>1263.3018394302637</v>
      </c>
      <c r="F294" s="75">
        <f t="shared" si="23"/>
        <v>0</v>
      </c>
      <c r="G294" s="96">
        <f t="shared" si="23"/>
        <v>0</v>
      </c>
      <c r="H294" s="43">
        <f t="shared" si="23"/>
        <v>421.30778046559914</v>
      </c>
      <c r="I294" s="1"/>
    </row>
    <row r="295" spans="2:10" x14ac:dyDescent="0.2">
      <c r="B295" s="9" t="str">
        <f>$B$34</f>
        <v>Fine Arts</v>
      </c>
      <c r="C295" s="75">
        <f t="shared" si="23"/>
        <v>414.54510016194752</v>
      </c>
      <c r="D295" s="75">
        <f t="shared" si="23"/>
        <v>791.36525001720258</v>
      </c>
      <c r="E295" s="75">
        <f t="shared" si="23"/>
        <v>1334.0569245672418</v>
      </c>
      <c r="F295" s="75">
        <f t="shared" si="23"/>
        <v>0</v>
      </c>
      <c r="G295" s="96">
        <f t="shared" si="23"/>
        <v>0</v>
      </c>
      <c r="H295" s="43">
        <f t="shared" si="23"/>
        <v>549.84953096210506</v>
      </c>
      <c r="I295" s="1"/>
    </row>
    <row r="296" spans="2:10" x14ac:dyDescent="0.2">
      <c r="B296" s="9" t="str">
        <f>$B$35</f>
        <v>Teacher Education</v>
      </c>
      <c r="C296" s="75">
        <f t="shared" si="23"/>
        <v>429.5083590702655</v>
      </c>
      <c r="D296" s="75">
        <f t="shared" si="23"/>
        <v>533.49838659452814</v>
      </c>
      <c r="E296" s="75">
        <f t="shared" si="23"/>
        <v>605.16357404275425</v>
      </c>
      <c r="F296" s="75">
        <f t="shared" si="23"/>
        <v>0</v>
      </c>
      <c r="G296" s="96">
        <f t="shared" si="23"/>
        <v>0</v>
      </c>
      <c r="H296" s="43">
        <f t="shared" si="23"/>
        <v>565.84599513743251</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461.4337397606983</v>
      </c>
      <c r="D298" s="75">
        <f t="shared" si="23"/>
        <v>566.46505211778401</v>
      </c>
      <c r="E298" s="75">
        <f t="shared" si="23"/>
        <v>1166.2436971824445</v>
      </c>
      <c r="F298" s="75">
        <f t="shared" si="23"/>
        <v>0</v>
      </c>
      <c r="G298" s="96">
        <f t="shared" si="23"/>
        <v>0</v>
      </c>
      <c r="H298" s="43">
        <f t="shared" si="23"/>
        <v>589.66582526950117</v>
      </c>
      <c r="I298" s="1"/>
    </row>
    <row r="299" spans="2:10" x14ac:dyDescent="0.2">
      <c r="B299" s="9" t="str">
        <f>$B$38</f>
        <v>Home Economics</v>
      </c>
      <c r="C299" s="75">
        <f t="shared" si="23"/>
        <v>213.64063337610435</v>
      </c>
      <c r="D299" s="75">
        <f t="shared" si="23"/>
        <v>254.19778972627921</v>
      </c>
      <c r="E299" s="75">
        <f t="shared" si="23"/>
        <v>557.02295510615193</v>
      </c>
      <c r="F299" s="75">
        <f t="shared" si="23"/>
        <v>0</v>
      </c>
      <c r="G299" s="96">
        <f t="shared" si="23"/>
        <v>0</v>
      </c>
      <c r="H299" s="43">
        <f t="shared" si="23"/>
        <v>399.24908821103861</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10" x14ac:dyDescent="0.2">
      <c r="B302" s="9" t="str">
        <f>$B$41</f>
        <v>Library Science</v>
      </c>
      <c r="C302" s="75">
        <f t="shared" si="23"/>
        <v>186.17393141506952</v>
      </c>
      <c r="D302" s="75">
        <f t="shared" si="23"/>
        <v>228.28415113174481</v>
      </c>
      <c r="E302" s="75">
        <f t="shared" si="23"/>
        <v>0</v>
      </c>
      <c r="F302" s="75">
        <f t="shared" si="23"/>
        <v>0</v>
      </c>
      <c r="G302" s="96">
        <f t="shared" si="23"/>
        <v>0</v>
      </c>
      <c r="H302" s="43">
        <f t="shared" si="23"/>
        <v>223.95506312348843</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202.11711963857425</v>
      </c>
      <c r="D305" s="75">
        <f t="shared" si="23"/>
        <v>0</v>
      </c>
      <c r="E305" s="75">
        <f t="shared" si="23"/>
        <v>0</v>
      </c>
      <c r="F305" s="75">
        <f t="shared" si="23"/>
        <v>0</v>
      </c>
      <c r="G305" s="96">
        <f t="shared" si="23"/>
        <v>0</v>
      </c>
      <c r="H305" s="43">
        <f t="shared" si="23"/>
        <v>202.11711963857425</v>
      </c>
      <c r="I305" s="1"/>
    </row>
    <row r="306" spans="2:10" x14ac:dyDescent="0.2">
      <c r="B306" s="9" t="str">
        <f>$B$45</f>
        <v>Health Services</v>
      </c>
      <c r="C306" s="75">
        <f t="shared" si="23"/>
        <v>259.72862952771015</v>
      </c>
      <c r="D306" s="75">
        <f t="shared" si="23"/>
        <v>342.65117925256595</v>
      </c>
      <c r="E306" s="75">
        <f t="shared" si="23"/>
        <v>379.75935686080476</v>
      </c>
      <c r="F306" s="75">
        <f t="shared" si="23"/>
        <v>0</v>
      </c>
      <c r="G306" s="96">
        <f t="shared" si="23"/>
        <v>0</v>
      </c>
      <c r="H306" s="43">
        <f t="shared" si="23"/>
        <v>325.28544436583582</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371.27311320501542</v>
      </c>
      <c r="D308" s="75">
        <f t="shared" si="23"/>
        <v>459.80742222654015</v>
      </c>
      <c r="E308" s="75">
        <f t="shared" si="23"/>
        <v>430.03800308150437</v>
      </c>
      <c r="F308" s="75">
        <f t="shared" si="23"/>
        <v>1643.9504391514251</v>
      </c>
      <c r="G308" s="96">
        <f t="shared" si="23"/>
        <v>0</v>
      </c>
      <c r="H308" s="43">
        <f t="shared" si="23"/>
        <v>451.71746057709521</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436.42017393662502</v>
      </c>
      <c r="E310" s="75">
        <f t="shared" si="24"/>
        <v>0</v>
      </c>
      <c r="F310" s="75">
        <f t="shared" si="24"/>
        <v>0</v>
      </c>
      <c r="G310" s="96">
        <f t="shared" si="24"/>
        <v>0</v>
      </c>
      <c r="H310" s="43">
        <f t="shared" si="24"/>
        <v>436.42017393662502</v>
      </c>
      <c r="I310" s="1"/>
    </row>
    <row r="311" spans="2:10" x14ac:dyDescent="0.2">
      <c r="B311" s="9" t="str">
        <f>$B$50</f>
        <v>Technology</v>
      </c>
      <c r="C311" s="75">
        <f t="shared" si="24"/>
        <v>379.50205934386514</v>
      </c>
      <c r="D311" s="75">
        <f t="shared" si="24"/>
        <v>460.08278945733656</v>
      </c>
      <c r="E311" s="75">
        <f t="shared" si="24"/>
        <v>436.61759662146454</v>
      </c>
      <c r="F311" s="75">
        <f t="shared" si="24"/>
        <v>0</v>
      </c>
      <c r="G311" s="96">
        <f t="shared" si="24"/>
        <v>0</v>
      </c>
      <c r="H311" s="43">
        <f t="shared" si="24"/>
        <v>436.49480587385949</v>
      </c>
      <c r="I311" s="1"/>
    </row>
    <row r="312" spans="2:10" x14ac:dyDescent="0.2">
      <c r="B312" s="9" t="str">
        <f>$B$51</f>
        <v>Nursing</v>
      </c>
      <c r="C312" s="75">
        <f t="shared" si="24"/>
        <v>395.2954692291849</v>
      </c>
      <c r="D312" s="75">
        <f t="shared" si="24"/>
        <v>547.41152652909682</v>
      </c>
      <c r="E312" s="75">
        <f t="shared" si="24"/>
        <v>797.18189970697949</v>
      </c>
      <c r="F312" s="75">
        <f t="shared" si="24"/>
        <v>1821.9159018392938</v>
      </c>
      <c r="G312" s="96">
        <f t="shared" si="24"/>
        <v>0</v>
      </c>
      <c r="H312" s="43">
        <f t="shared" si="24"/>
        <v>624.26616897129475</v>
      </c>
      <c r="I312" s="1"/>
    </row>
    <row r="313" spans="2:10" x14ac:dyDescent="0.2">
      <c r="B313" s="39" t="str">
        <f>$B$52</f>
        <v>Totals</v>
      </c>
      <c r="C313" s="42">
        <f t="shared" si="24"/>
        <v>333.2718820933199</v>
      </c>
      <c r="D313" s="42">
        <f t="shared" si="24"/>
        <v>496.30635857148542</v>
      </c>
      <c r="E313" s="42">
        <f t="shared" si="24"/>
        <v>609.78532315761777</v>
      </c>
      <c r="F313" s="42">
        <f t="shared" si="24"/>
        <v>1760.2635808367108</v>
      </c>
      <c r="G313" s="42">
        <f t="shared" si="24"/>
        <v>0</v>
      </c>
      <c r="H313" s="42">
        <f t="shared" si="24"/>
        <v>468.28284279278409</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1.3517647971151756</v>
      </c>
      <c r="E318" s="59">
        <f t="shared" si="25"/>
        <v>2.5301284600666079</v>
      </c>
      <c r="F318" s="59">
        <f t="shared" si="25"/>
        <v>0</v>
      </c>
      <c r="G318" s="59">
        <f t="shared" si="25"/>
        <v>0</v>
      </c>
      <c r="H318" s="59">
        <f t="shared" si="25"/>
        <v>1.2357162219759348</v>
      </c>
      <c r="I318" s="1"/>
    </row>
    <row r="319" spans="2:10" x14ac:dyDescent="0.2">
      <c r="B319" s="9" t="str">
        <f>$B$33</f>
        <v>Science</v>
      </c>
      <c r="C319" s="59">
        <f t="shared" ref="C319:H334" si="26">IF($C$293=0,"",C294/$C$293)</f>
        <v>1.1085641575081178</v>
      </c>
      <c r="D319" s="59">
        <f t="shared" si="26"/>
        <v>1.6373167984977253</v>
      </c>
      <c r="E319" s="59">
        <f t="shared" si="26"/>
        <v>4.1869585808170973</v>
      </c>
      <c r="F319" s="59">
        <f t="shared" si="26"/>
        <v>0</v>
      </c>
      <c r="G319" s="59">
        <f t="shared" si="26"/>
        <v>0</v>
      </c>
      <c r="H319" s="59">
        <f t="shared" si="26"/>
        <v>1.3963394744845707</v>
      </c>
      <c r="I319" s="1"/>
    </row>
    <row r="320" spans="2:10" x14ac:dyDescent="0.2">
      <c r="B320" s="9" t="str">
        <f>$B$34</f>
        <v>Fine Arts</v>
      </c>
      <c r="C320" s="59">
        <f t="shared" si="26"/>
        <v>1.3739259376377737</v>
      </c>
      <c r="D320" s="59">
        <f t="shared" si="26"/>
        <v>2.6228201532693958</v>
      </c>
      <c r="E320" s="59">
        <f t="shared" si="26"/>
        <v>4.4214620079508054</v>
      </c>
      <c r="F320" s="59">
        <f t="shared" si="26"/>
        <v>0</v>
      </c>
      <c r="G320" s="59">
        <f t="shared" si="26"/>
        <v>0</v>
      </c>
      <c r="H320" s="59">
        <f t="shared" si="26"/>
        <v>1.8223651228579778</v>
      </c>
      <c r="I320" s="1"/>
    </row>
    <row r="321" spans="2:9" x14ac:dyDescent="0.2">
      <c r="B321" s="9" t="str">
        <f>$B$35</f>
        <v>Teacher Education</v>
      </c>
      <c r="C321" s="59">
        <f t="shared" si="26"/>
        <v>1.4235186345908823</v>
      </c>
      <c r="D321" s="59">
        <f t="shared" si="26"/>
        <v>1.7681725600996741</v>
      </c>
      <c r="E321" s="59">
        <f t="shared" si="26"/>
        <v>2.0056923373743905</v>
      </c>
      <c r="F321" s="59">
        <f t="shared" si="26"/>
        <v>0</v>
      </c>
      <c r="G321" s="59">
        <f t="shared" si="26"/>
        <v>0</v>
      </c>
      <c r="H321" s="59">
        <f t="shared" si="26"/>
        <v>1.8753821698147259</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1.529328855438771</v>
      </c>
      <c r="D323" s="59">
        <f t="shared" si="26"/>
        <v>1.8774339090388741</v>
      </c>
      <c r="E323" s="59">
        <f t="shared" si="26"/>
        <v>3.8652789878340412</v>
      </c>
      <c r="F323" s="59">
        <f t="shared" si="26"/>
        <v>0</v>
      </c>
      <c r="G323" s="59">
        <f t="shared" si="26"/>
        <v>0</v>
      </c>
      <c r="H323" s="59">
        <f t="shared" si="26"/>
        <v>1.9543281818066416</v>
      </c>
      <c r="I323" s="1"/>
    </row>
    <row r="324" spans="2:9" x14ac:dyDescent="0.2">
      <c r="B324" s="9" t="str">
        <f>$B$38</f>
        <v>Home Economics</v>
      </c>
      <c r="C324" s="59">
        <f t="shared" si="26"/>
        <v>0.708068693645449</v>
      </c>
      <c r="D324" s="59">
        <f t="shared" si="26"/>
        <v>0.84248719007579409</v>
      </c>
      <c r="E324" s="59">
        <f t="shared" si="26"/>
        <v>1.8461399871353092</v>
      </c>
      <c r="F324" s="59">
        <f t="shared" si="26"/>
        <v>0</v>
      </c>
      <c r="G324" s="59">
        <f t="shared" si="26"/>
        <v>0</v>
      </c>
      <c r="H324" s="59">
        <f t="shared" si="26"/>
        <v>1.3232303979882611</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0</v>
      </c>
      <c r="E326" s="59">
        <f t="shared" si="26"/>
        <v>0</v>
      </c>
      <c r="F326" s="59">
        <f t="shared" si="26"/>
        <v>0</v>
      </c>
      <c r="G326" s="59">
        <f t="shared" si="26"/>
        <v>0</v>
      </c>
      <c r="H326" s="59">
        <f t="shared" si="26"/>
        <v>0</v>
      </c>
      <c r="I326" s="1"/>
    </row>
    <row r="327" spans="2:9" x14ac:dyDescent="0.2">
      <c r="B327" s="9" t="str">
        <f>$B$41</f>
        <v>Library Science</v>
      </c>
      <c r="C327" s="59">
        <f t="shared" si="26"/>
        <v>0.61703586216127637</v>
      </c>
      <c r="D327" s="59">
        <f t="shared" si="26"/>
        <v>0.75660167318102645</v>
      </c>
      <c r="E327" s="59">
        <f t="shared" si="26"/>
        <v>0</v>
      </c>
      <c r="F327" s="59">
        <f t="shared" si="26"/>
        <v>0</v>
      </c>
      <c r="G327" s="59">
        <f t="shared" si="26"/>
        <v>0</v>
      </c>
      <c r="H327" s="59">
        <f t="shared" si="26"/>
        <v>0.74225378606684644</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0.66987633674499925</v>
      </c>
      <c r="D330" s="59">
        <f t="shared" si="26"/>
        <v>0</v>
      </c>
      <c r="E330" s="59">
        <f t="shared" si="26"/>
        <v>0</v>
      </c>
      <c r="F330" s="59">
        <f t="shared" si="26"/>
        <v>0</v>
      </c>
      <c r="G330" s="59">
        <f t="shared" si="26"/>
        <v>0</v>
      </c>
      <c r="H330" s="59">
        <f t="shared" si="26"/>
        <v>0.66987633674499925</v>
      </c>
      <c r="I330" s="1"/>
    </row>
    <row r="331" spans="2:9" x14ac:dyDescent="0.2">
      <c r="B331" s="9" t="str">
        <f>$B$45</f>
        <v>Health Services</v>
      </c>
      <c r="C331" s="59">
        <f t="shared" si="26"/>
        <v>0.86081804058430744</v>
      </c>
      <c r="D331" s="59">
        <f t="shared" si="26"/>
        <v>1.1356480695426268</v>
      </c>
      <c r="E331" s="59">
        <f t="shared" si="26"/>
        <v>1.258635623115232</v>
      </c>
      <c r="F331" s="59">
        <f t="shared" si="26"/>
        <v>0</v>
      </c>
      <c r="G331" s="59">
        <f t="shared" si="26"/>
        <v>0</v>
      </c>
      <c r="H331" s="59">
        <f t="shared" si="26"/>
        <v>1.0780928515996362</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1.2305096839417908</v>
      </c>
      <c r="D333" s="59">
        <f t="shared" si="26"/>
        <v>1.5239387547183858</v>
      </c>
      <c r="E333" s="59">
        <f t="shared" si="26"/>
        <v>1.4252740326029956</v>
      </c>
      <c r="F333" s="59">
        <f t="shared" si="26"/>
        <v>5.4485414196399224</v>
      </c>
      <c r="G333" s="59">
        <f t="shared" si="26"/>
        <v>0</v>
      </c>
      <c r="H333" s="59">
        <f t="shared" si="26"/>
        <v>1.497126212149857</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1.4464264477994617</v>
      </c>
      <c r="E335" s="59">
        <f t="shared" si="27"/>
        <v>0</v>
      </c>
      <c r="F335" s="59">
        <f t="shared" si="27"/>
        <v>0</v>
      </c>
      <c r="G335" s="59">
        <f t="shared" si="27"/>
        <v>0</v>
      </c>
      <c r="H335" s="59">
        <f t="shared" si="27"/>
        <v>1.4464264477994617</v>
      </c>
      <c r="I335" s="1"/>
    </row>
    <row r="336" spans="2:9" x14ac:dyDescent="0.2">
      <c r="B336" s="9" t="str">
        <f>$B$50</f>
        <v>Technology</v>
      </c>
      <c r="C336" s="59">
        <f t="shared" si="27"/>
        <v>1.2577828625058918</v>
      </c>
      <c r="D336" s="59">
        <f t="shared" si="27"/>
        <v>1.5248514037416618</v>
      </c>
      <c r="E336" s="59">
        <f t="shared" si="27"/>
        <v>1.4470807653810063</v>
      </c>
      <c r="F336" s="59">
        <f t="shared" si="27"/>
        <v>0</v>
      </c>
      <c r="G336" s="59">
        <f t="shared" si="27"/>
        <v>0</v>
      </c>
      <c r="H336" s="59">
        <f t="shared" si="27"/>
        <v>1.446673800269199</v>
      </c>
      <c r="I336" s="1"/>
    </row>
    <row r="337" spans="2:10" x14ac:dyDescent="0.2">
      <c r="B337" s="9" t="str">
        <f>$B$51</f>
        <v>Nursing</v>
      </c>
      <c r="C337" s="59">
        <f t="shared" si="27"/>
        <v>1.3101269270641476</v>
      </c>
      <c r="D337" s="59">
        <f t="shared" si="27"/>
        <v>1.8142848499871194</v>
      </c>
      <c r="E337" s="59">
        <f t="shared" si="27"/>
        <v>2.6420982628787368</v>
      </c>
      <c r="F337" s="59">
        <f t="shared" si="27"/>
        <v>6.0383719714786697</v>
      </c>
      <c r="G337" s="59">
        <f t="shared" si="27"/>
        <v>0</v>
      </c>
      <c r="H337" s="59">
        <f t="shared" si="27"/>
        <v>2.0690040268341297</v>
      </c>
      <c r="I337" s="1"/>
    </row>
    <row r="338" spans="2:10" x14ac:dyDescent="0.2">
      <c r="B338" s="39" t="str">
        <f>$B$52</f>
        <v>Totals</v>
      </c>
      <c r="C338" s="59">
        <f t="shared" si="27"/>
        <v>1.1045622850553267</v>
      </c>
      <c r="D338" s="59">
        <f t="shared" si="27"/>
        <v>1.6449071012768661</v>
      </c>
      <c r="E338" s="59">
        <f t="shared" si="27"/>
        <v>2.021010190567408</v>
      </c>
      <c r="F338" s="59">
        <f t="shared" si="27"/>
        <v>5.8340378160202473</v>
      </c>
      <c r="G338" s="59">
        <f t="shared" si="27"/>
        <v>0</v>
      </c>
      <c r="H338" s="59">
        <f t="shared" si="27"/>
        <v>1.5520288229493264</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9051.6909712328234</v>
      </c>
      <c r="D343" s="42">
        <f t="shared" si="28"/>
        <v>12235.757209277803</v>
      </c>
      <c r="E343" s="42">
        <f>E293*24</f>
        <v>18321.552750435294</v>
      </c>
      <c r="F343" s="42">
        <f>F293*18</f>
        <v>0</v>
      </c>
      <c r="G343" s="42">
        <f>G293*24</f>
        <v>0</v>
      </c>
      <c r="H343" s="42">
        <f>IF((C32/30+D32/30+E32/24+F32/18+G32/24)=0,0,H268/(C32/30+D32/30+E32/24+F32/18+G32/24))</f>
        <v>10935.818158203652</v>
      </c>
      <c r="I343" s="1"/>
    </row>
    <row r="344" spans="2:10" x14ac:dyDescent="0.2">
      <c r="B344" s="9" t="str">
        <f>$B$33</f>
        <v>Science</v>
      </c>
      <c r="C344" s="43">
        <f t="shared" si="28"/>
        <v>10034.380175548551</v>
      </c>
      <c r="D344" s="43">
        <f t="shared" si="28"/>
        <v>14820.48568200969</v>
      </c>
      <c r="E344" s="43">
        <f>E294*24</f>
        <v>30319.244146326331</v>
      </c>
      <c r="F344" s="43">
        <f>F294*18</f>
        <v>0</v>
      </c>
      <c r="G344" s="43">
        <f>G294*24</f>
        <v>0</v>
      </c>
      <c r="H344" s="43">
        <f t="shared" ref="H344:H363" si="29">IF((C33/30+D33/30+E33/24+F33/18+G33/24)=0,0,H269/(C33/30+D33/30+E33/24+F33/18+G33/24))</f>
        <v>12519.333024851196</v>
      </c>
      <c r="I344" s="1"/>
    </row>
    <row r="345" spans="2:10" x14ac:dyDescent="0.2">
      <c r="B345" s="9" t="str">
        <f>$B$34</f>
        <v>Fine Arts</v>
      </c>
      <c r="C345" s="43">
        <f t="shared" si="28"/>
        <v>12436.353004858425</v>
      </c>
      <c r="D345" s="43">
        <f t="shared" si="28"/>
        <v>23740.957500516077</v>
      </c>
      <c r="E345" s="43">
        <f t="shared" ref="E345:E363" si="30">E295*24</f>
        <v>32017.366189613804</v>
      </c>
      <c r="F345" s="43">
        <f t="shared" ref="F345:F363" si="31">F295*18</f>
        <v>0</v>
      </c>
      <c r="G345" s="43">
        <f t="shared" ref="G345:G363" si="32">G295*24</f>
        <v>0</v>
      </c>
      <c r="H345" s="43">
        <f t="shared" si="29"/>
        <v>16349.112813283275</v>
      </c>
      <c r="I345" s="1"/>
    </row>
    <row r="346" spans="2:10" x14ac:dyDescent="0.2">
      <c r="B346" s="9" t="str">
        <f>$B$35</f>
        <v>Teacher Education</v>
      </c>
      <c r="C346" s="43">
        <f t="shared" si="28"/>
        <v>12885.250772107966</v>
      </c>
      <c r="D346" s="43">
        <f t="shared" si="28"/>
        <v>16004.951597835845</v>
      </c>
      <c r="E346" s="43">
        <f t="shared" si="30"/>
        <v>14523.925777026103</v>
      </c>
      <c r="F346" s="43">
        <f t="shared" si="31"/>
        <v>0</v>
      </c>
      <c r="G346" s="43">
        <f t="shared" si="32"/>
        <v>0</v>
      </c>
      <c r="H346" s="43">
        <f t="shared" si="29"/>
        <v>14902.087469113432</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13843.012192820948</v>
      </c>
      <c r="D348" s="43">
        <f t="shared" si="28"/>
        <v>16993.951563533519</v>
      </c>
      <c r="E348" s="43">
        <f t="shared" si="30"/>
        <v>27989.848732378669</v>
      </c>
      <c r="F348" s="43">
        <f t="shared" si="31"/>
        <v>0</v>
      </c>
      <c r="G348" s="43">
        <f t="shared" si="32"/>
        <v>0</v>
      </c>
      <c r="H348" s="43">
        <f t="shared" si="29"/>
        <v>17330.151148354409</v>
      </c>
      <c r="I348" s="1"/>
    </row>
    <row r="349" spans="2:10" x14ac:dyDescent="0.2">
      <c r="B349" s="9" t="str">
        <f>$B$38</f>
        <v>Home Economics</v>
      </c>
      <c r="C349" s="43">
        <f t="shared" si="28"/>
        <v>6409.2190012831306</v>
      </c>
      <c r="D349" s="43">
        <f t="shared" si="28"/>
        <v>7625.9336917883766</v>
      </c>
      <c r="E349" s="43">
        <f t="shared" si="30"/>
        <v>13368.550922547645</v>
      </c>
      <c r="F349" s="43">
        <f t="shared" si="31"/>
        <v>0</v>
      </c>
      <c r="G349" s="43">
        <f t="shared" si="32"/>
        <v>0</v>
      </c>
      <c r="H349" s="43">
        <f t="shared" si="29"/>
        <v>10655.820492253237</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0</v>
      </c>
      <c r="D351" s="43">
        <f t="shared" si="28"/>
        <v>0</v>
      </c>
      <c r="E351" s="43">
        <f t="shared" si="30"/>
        <v>0</v>
      </c>
      <c r="F351" s="43">
        <f t="shared" si="31"/>
        <v>0</v>
      </c>
      <c r="G351" s="43">
        <f t="shared" si="32"/>
        <v>0</v>
      </c>
      <c r="H351" s="43">
        <f t="shared" si="29"/>
        <v>0</v>
      </c>
      <c r="I351" s="1"/>
    </row>
    <row r="352" spans="2:10" x14ac:dyDescent="0.2">
      <c r="B352" s="9" t="str">
        <f>$B$41</f>
        <v>Library Science</v>
      </c>
      <c r="C352" s="43">
        <f t="shared" si="28"/>
        <v>5585.2179424520855</v>
      </c>
      <c r="D352" s="43">
        <f t="shared" si="28"/>
        <v>6848.5245339523444</v>
      </c>
      <c r="E352" s="43">
        <f t="shared" si="30"/>
        <v>0</v>
      </c>
      <c r="F352" s="43">
        <f t="shared" si="31"/>
        <v>0</v>
      </c>
      <c r="G352" s="43">
        <f t="shared" si="32"/>
        <v>0</v>
      </c>
      <c r="H352" s="43">
        <f t="shared" si="29"/>
        <v>6718.651893704654</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6063.5135891572272</v>
      </c>
      <c r="D355" s="43">
        <f t="shared" si="28"/>
        <v>0</v>
      </c>
      <c r="E355" s="43">
        <f t="shared" si="30"/>
        <v>0</v>
      </c>
      <c r="F355" s="43">
        <f t="shared" si="31"/>
        <v>0</v>
      </c>
      <c r="G355" s="43">
        <f t="shared" si="32"/>
        <v>0</v>
      </c>
      <c r="H355" s="43">
        <f t="shared" si="29"/>
        <v>6063.5135891572281</v>
      </c>
      <c r="I355" s="1"/>
    </row>
    <row r="356" spans="2:9" x14ac:dyDescent="0.2">
      <c r="B356" s="9" t="str">
        <f>$B$45</f>
        <v>Health Services</v>
      </c>
      <c r="C356" s="43">
        <f t="shared" si="28"/>
        <v>7791.8588858313051</v>
      </c>
      <c r="D356" s="43">
        <f t="shared" si="28"/>
        <v>10279.535377576978</v>
      </c>
      <c r="E356" s="43">
        <f t="shared" si="30"/>
        <v>9114.2245646593146</v>
      </c>
      <c r="F356" s="43">
        <f t="shared" si="31"/>
        <v>0</v>
      </c>
      <c r="G356" s="43">
        <f t="shared" si="32"/>
        <v>0</v>
      </c>
      <c r="H356" s="43">
        <f t="shared" si="29"/>
        <v>9289.0199951972081</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11138.193396150462</v>
      </c>
      <c r="D358" s="43">
        <f t="shared" si="28"/>
        <v>13794.222666796204</v>
      </c>
      <c r="E358" s="43">
        <f t="shared" si="30"/>
        <v>10320.912073956104</v>
      </c>
      <c r="F358" s="43">
        <f t="shared" si="31"/>
        <v>29591.107904725653</v>
      </c>
      <c r="G358" s="43">
        <f t="shared" si="32"/>
        <v>0</v>
      </c>
      <c r="H358" s="43">
        <f t="shared" si="29"/>
        <v>12133.456745154364</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13092.60521809875</v>
      </c>
      <c r="E360" s="43">
        <f t="shared" si="30"/>
        <v>0</v>
      </c>
      <c r="F360" s="43">
        <f t="shared" si="31"/>
        <v>0</v>
      </c>
      <c r="G360" s="43">
        <f t="shared" si="32"/>
        <v>0</v>
      </c>
      <c r="H360" s="43">
        <f t="shared" si="29"/>
        <v>13092.60521809875</v>
      </c>
      <c r="I360" s="1"/>
    </row>
    <row r="361" spans="2:9" x14ac:dyDescent="0.2">
      <c r="B361" s="9" t="str">
        <f>$B$50</f>
        <v>Technology</v>
      </c>
      <c r="C361" s="43">
        <f t="shared" si="33"/>
        <v>11385.061780315955</v>
      </c>
      <c r="D361" s="43">
        <f t="shared" si="33"/>
        <v>13802.483683720096</v>
      </c>
      <c r="E361" s="43">
        <f t="shared" si="30"/>
        <v>10478.822318915149</v>
      </c>
      <c r="F361" s="43">
        <f t="shared" si="31"/>
        <v>0</v>
      </c>
      <c r="G361" s="43">
        <f t="shared" si="32"/>
        <v>0</v>
      </c>
      <c r="H361" s="43">
        <f t="shared" si="29"/>
        <v>12127.68976871867</v>
      </c>
      <c r="I361" s="1"/>
    </row>
    <row r="362" spans="2:9" x14ac:dyDescent="0.2">
      <c r="B362" s="9" t="str">
        <f>$B$51</f>
        <v>Nursing</v>
      </c>
      <c r="C362" s="43">
        <f t="shared" si="33"/>
        <v>11858.864076875547</v>
      </c>
      <c r="D362" s="43">
        <f t="shared" si="33"/>
        <v>16422.345795872905</v>
      </c>
      <c r="E362" s="43">
        <f t="shared" si="30"/>
        <v>19132.365592967508</v>
      </c>
      <c r="F362" s="43">
        <f t="shared" si="31"/>
        <v>32794.486233107287</v>
      </c>
      <c r="G362" s="43">
        <f t="shared" si="32"/>
        <v>0</v>
      </c>
      <c r="H362" s="43">
        <f t="shared" si="29"/>
        <v>17593.964958207489</v>
      </c>
      <c r="I362" s="1"/>
    </row>
    <row r="363" spans="2:9" x14ac:dyDescent="0.2">
      <c r="B363" s="39" t="str">
        <f>$B$52</f>
        <v>Totals</v>
      </c>
      <c r="C363" s="42">
        <f t="shared" si="33"/>
        <v>9998.1564627995976</v>
      </c>
      <c r="D363" s="42">
        <f t="shared" si="33"/>
        <v>14889.190757144563</v>
      </c>
      <c r="E363" s="42">
        <f t="shared" si="30"/>
        <v>14634.847755782826</v>
      </c>
      <c r="F363" s="42">
        <f t="shared" si="31"/>
        <v>31684.744455060794</v>
      </c>
      <c r="G363" s="42">
        <f t="shared" si="32"/>
        <v>0</v>
      </c>
      <c r="H363" s="42">
        <f t="shared" si="29"/>
        <v>13334.102584914157</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7.140625" style="4" bestFit="1" customWidth="1"/>
    <col min="6" max="6" width="16.7109375" style="4" bestFit="1" customWidth="1"/>
    <col min="7" max="7" width="17.5703125" style="4" bestFit="1" customWidth="1"/>
    <col min="8" max="8" width="21.28515625" style="4" bestFit="1" customWidth="1"/>
    <col min="9" max="9" width="17.140625" style="4" bestFit="1" customWidth="1"/>
    <col min="10" max="10" width="15.85546875" style="4" bestFit="1" customWidth="1"/>
    <col min="11" max="17" width="9.140625" style="4"/>
    <col min="18" max="18" width="31.5703125" style="4" bestFit="1" customWidth="1"/>
    <col min="19" max="19" width="7.42578125" style="4" bestFit="1" customWidth="1"/>
    <col min="20" max="20" width="7.28515625" style="4" bestFit="1" customWidth="1"/>
    <col min="21" max="22" width="12.140625" style="4" bestFit="1" customWidth="1"/>
    <col min="23"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110</v>
      </c>
      <c r="C3" s="6"/>
      <c r="D3" s="6"/>
      <c r="E3" s="6"/>
      <c r="F3" s="6"/>
      <c r="G3" s="6"/>
      <c r="H3" s="6"/>
    </row>
    <row r="4" spans="2:8" x14ac:dyDescent="0.2">
      <c r="B4" s="90" t="s">
        <v>145</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Data!G10</f>
        <v>607459325</v>
      </c>
      <c r="G13" s="33"/>
      <c r="H13" s="60">
        <f>F13</f>
        <v>607459325</v>
      </c>
    </row>
    <row r="14" spans="2:8" x14ac:dyDescent="0.2">
      <c r="B14" s="338" t="s">
        <v>15</v>
      </c>
      <c r="C14" s="338"/>
      <c r="D14" s="338"/>
      <c r="E14" s="338"/>
      <c r="F14" s="82">
        <f>Data!H10</f>
        <v>201855767</v>
      </c>
      <c r="G14" s="33"/>
      <c r="H14" s="30">
        <f>F14</f>
        <v>201855767</v>
      </c>
    </row>
    <row r="15" spans="2:8" x14ac:dyDescent="0.2">
      <c r="B15" s="338" t="s">
        <v>16</v>
      </c>
      <c r="C15" s="338"/>
      <c r="D15" s="338"/>
      <c r="E15" s="338"/>
      <c r="F15" s="82">
        <f>Data!I10</f>
        <v>217877982</v>
      </c>
      <c r="G15" s="33"/>
      <c r="H15" s="30">
        <f>F15</f>
        <v>217877982</v>
      </c>
    </row>
    <row r="16" spans="2:8" x14ac:dyDescent="0.2">
      <c r="B16" s="338" t="s">
        <v>20</v>
      </c>
      <c r="C16" s="338"/>
      <c r="D16" s="338"/>
      <c r="E16" s="338"/>
      <c r="F16" s="82">
        <f>Data!J10</f>
        <v>74383175</v>
      </c>
      <c r="G16" s="33"/>
      <c r="H16" s="30">
        <f>F16-G16</f>
        <v>74383175</v>
      </c>
    </row>
    <row r="17" spans="2:23" x14ac:dyDescent="0.2">
      <c r="B17" s="338" t="s">
        <v>17</v>
      </c>
      <c r="C17" s="338"/>
      <c r="D17" s="338"/>
      <c r="E17" s="338"/>
      <c r="F17" s="82">
        <f>Data!K10</f>
        <v>91120441</v>
      </c>
      <c r="G17" s="33"/>
      <c r="H17" s="30">
        <f>F17</f>
        <v>91120441</v>
      </c>
    </row>
    <row r="18" spans="2:23" x14ac:dyDescent="0.2">
      <c r="B18" s="338" t="s">
        <v>1</v>
      </c>
      <c r="C18" s="338"/>
      <c r="D18" s="338"/>
      <c r="E18" s="338"/>
      <c r="F18" s="83">
        <f>SUM(F13:F17)</f>
        <v>1192696690</v>
      </c>
      <c r="G18" s="34"/>
      <c r="H18" s="29">
        <f>SUM(H13:H17)</f>
        <v>1192696690</v>
      </c>
      <c r="I18" s="58"/>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Data!L10</f>
        <v>Monica Poehl</v>
      </c>
      <c r="E21" s="343"/>
      <c r="F21" s="343"/>
      <c r="G21" s="94" t="str">
        <f>Data!M10</f>
        <v>979-458-6090</v>
      </c>
      <c r="H21" s="84" t="str">
        <f>Data!N10</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Data!O10</f>
        <v>20889</v>
      </c>
      <c r="D25" s="86">
        <f>Data!P10</f>
        <v>27687</v>
      </c>
      <c r="E25" s="86">
        <f>Data!Q10</f>
        <v>6913</v>
      </c>
      <c r="F25" s="86">
        <f>Data!R10</f>
        <v>3932</v>
      </c>
      <c r="G25" s="86">
        <f>Data!S10</f>
        <v>1014</v>
      </c>
      <c r="H25" s="74">
        <f>SUM(C25:G25)</f>
        <v>60435</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Data!T10</f>
        <v>Dutschke, Cindy</v>
      </c>
      <c r="E28" s="343"/>
      <c r="F28" s="343"/>
      <c r="G28" s="94" t="str">
        <f>Data!U10</f>
        <v>(979) 845-7838</v>
      </c>
      <c r="H28" s="84" t="str">
        <f>Data!V10</f>
        <v>cfd@tamu.edu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Data!W10</f>
        <v>272681</v>
      </c>
      <c r="D32" s="87">
        <f>Data!AQ10</f>
        <v>108161</v>
      </c>
      <c r="E32" s="87">
        <f>Data!BK10</f>
        <v>21950</v>
      </c>
      <c r="F32" s="87">
        <f>Data!CE10</f>
        <v>14930</v>
      </c>
      <c r="G32" s="87">
        <f>Data!CY10</f>
        <v>0</v>
      </c>
      <c r="H32" s="22">
        <f>SUM(C32:G32)</f>
        <v>417722</v>
      </c>
      <c r="I32" s="1"/>
      <c r="W32" s="18"/>
    </row>
    <row r="33" spans="2:23" x14ac:dyDescent="0.2">
      <c r="B33" s="7" t="s">
        <v>47</v>
      </c>
      <c r="C33" s="87">
        <f>Data!X10</f>
        <v>181267</v>
      </c>
      <c r="D33" s="87">
        <f>Data!AR10</f>
        <v>119379</v>
      </c>
      <c r="E33" s="87">
        <f>Data!BL10</f>
        <v>16898</v>
      </c>
      <c r="F33" s="87">
        <f>Data!CF10</f>
        <v>21733</v>
      </c>
      <c r="G33" s="87">
        <f>Data!CZ10</f>
        <v>0</v>
      </c>
      <c r="H33" s="22">
        <f t="shared" ref="H33:H52" si="0">SUM(C33:G33)</f>
        <v>339277</v>
      </c>
      <c r="I33" s="1"/>
      <c r="W33" s="18"/>
    </row>
    <row r="34" spans="2:23" x14ac:dyDescent="0.2">
      <c r="B34" s="7" t="s">
        <v>48</v>
      </c>
      <c r="C34" s="87">
        <f>Data!Y10</f>
        <v>36649</v>
      </c>
      <c r="D34" s="87">
        <f>Data!AS10</f>
        <v>7687</v>
      </c>
      <c r="E34" s="87">
        <f>Data!BM10</f>
        <v>332</v>
      </c>
      <c r="F34" s="87">
        <f>Data!CG10</f>
        <v>27</v>
      </c>
      <c r="G34" s="87">
        <f>Data!DA10</f>
        <v>0</v>
      </c>
      <c r="H34" s="22">
        <f t="shared" si="0"/>
        <v>44695</v>
      </c>
      <c r="I34" s="1"/>
      <c r="W34" s="18"/>
    </row>
    <row r="35" spans="2:23" x14ac:dyDescent="0.2">
      <c r="B35" s="7" t="s">
        <v>49</v>
      </c>
      <c r="C35" s="87">
        <f>Data!Z10</f>
        <v>9719</v>
      </c>
      <c r="D35" s="87">
        <f>Data!AT10</f>
        <v>17504</v>
      </c>
      <c r="E35" s="87">
        <f>Data!BN10</f>
        <v>13765</v>
      </c>
      <c r="F35" s="87">
        <f>Data!CH10</f>
        <v>6027</v>
      </c>
      <c r="G35" s="87">
        <f>Data!DB10</f>
        <v>0</v>
      </c>
      <c r="H35" s="22">
        <f t="shared" si="0"/>
        <v>47015</v>
      </c>
      <c r="I35" s="1"/>
      <c r="W35" s="18"/>
    </row>
    <row r="36" spans="2:23" x14ac:dyDescent="0.2">
      <c r="B36" s="7" t="s">
        <v>50</v>
      </c>
      <c r="C36" s="87">
        <f>Data!AA10</f>
        <v>27569</v>
      </c>
      <c r="D36" s="87">
        <f>Data!AU10</f>
        <v>42687</v>
      </c>
      <c r="E36" s="87">
        <f>Data!BO10</f>
        <v>5649</v>
      </c>
      <c r="F36" s="87">
        <f>Data!CI10</f>
        <v>4922</v>
      </c>
      <c r="G36" s="87">
        <f>Data!DC10</f>
        <v>0</v>
      </c>
      <c r="H36" s="22">
        <f t="shared" si="0"/>
        <v>80827</v>
      </c>
      <c r="I36" s="1"/>
      <c r="W36" s="18"/>
    </row>
    <row r="37" spans="2:23" x14ac:dyDescent="0.2">
      <c r="B37" s="7" t="s">
        <v>51</v>
      </c>
      <c r="C37" s="87">
        <f>Data!AB10</f>
        <v>100116</v>
      </c>
      <c r="D37" s="87">
        <f>Data!AV10</f>
        <v>123753</v>
      </c>
      <c r="E37" s="87">
        <f>Data!BP10</f>
        <v>41255</v>
      </c>
      <c r="F37" s="87">
        <f>Data!CJ10</f>
        <v>26194</v>
      </c>
      <c r="G37" s="87">
        <f>Data!DD10</f>
        <v>0</v>
      </c>
      <c r="H37" s="22">
        <f t="shared" si="0"/>
        <v>291318</v>
      </c>
      <c r="I37" s="1"/>
      <c r="W37" s="18"/>
    </row>
    <row r="38" spans="2:23" x14ac:dyDescent="0.2">
      <c r="B38" s="7" t="s">
        <v>52</v>
      </c>
      <c r="C38" s="87">
        <f>Data!AC10</f>
        <v>664</v>
      </c>
      <c r="D38" s="87">
        <f>Data!AW10</f>
        <v>789</v>
      </c>
      <c r="E38" s="87">
        <f>Data!BQ10</f>
        <v>48</v>
      </c>
      <c r="F38" s="87">
        <f>Data!CK10</f>
        <v>24</v>
      </c>
      <c r="G38" s="87">
        <f>Data!DE10</f>
        <v>0</v>
      </c>
      <c r="H38" s="22">
        <f t="shared" si="0"/>
        <v>1525</v>
      </c>
      <c r="I38" s="1"/>
      <c r="W38" s="18"/>
    </row>
    <row r="39" spans="2:23" x14ac:dyDescent="0.2">
      <c r="B39" s="7" t="s">
        <v>53</v>
      </c>
      <c r="C39" s="87">
        <f>Data!AD10</f>
        <v>0</v>
      </c>
      <c r="D39" s="87">
        <f>Data!AX10</f>
        <v>0</v>
      </c>
      <c r="E39" s="87">
        <f>Data!BR10</f>
        <v>0</v>
      </c>
      <c r="F39" s="87">
        <f>Data!CL10</f>
        <v>0</v>
      </c>
      <c r="G39" s="87">
        <f>Data!DF10</f>
        <v>13200</v>
      </c>
      <c r="H39" s="22">
        <f t="shared" si="0"/>
        <v>13200</v>
      </c>
      <c r="I39" s="1"/>
      <c r="W39" s="18"/>
    </row>
    <row r="40" spans="2:23" x14ac:dyDescent="0.2">
      <c r="B40" s="7" t="s">
        <v>54</v>
      </c>
      <c r="C40" s="87">
        <f>Data!AE10</f>
        <v>0</v>
      </c>
      <c r="D40" s="87">
        <f>Data!AY10</f>
        <v>0</v>
      </c>
      <c r="E40" s="87">
        <f>Data!BS10</f>
        <v>0</v>
      </c>
      <c r="F40" s="87">
        <f>Data!CM10</f>
        <v>0</v>
      </c>
      <c r="G40" s="87">
        <f>Data!DG10</f>
        <v>0</v>
      </c>
      <c r="H40" s="22">
        <f t="shared" si="0"/>
        <v>0</v>
      </c>
      <c r="I40" s="1"/>
      <c r="W40" s="18"/>
    </row>
    <row r="41" spans="2:23" x14ac:dyDescent="0.2">
      <c r="B41" s="7" t="s">
        <v>55</v>
      </c>
      <c r="C41" s="87">
        <f>Data!AF10</f>
        <v>6</v>
      </c>
      <c r="D41" s="87">
        <f>Data!AZ10</f>
        <v>177</v>
      </c>
      <c r="E41" s="87">
        <f>Data!BT10</f>
        <v>0</v>
      </c>
      <c r="F41" s="87">
        <f>Data!CN10</f>
        <v>0</v>
      </c>
      <c r="G41" s="87">
        <f>Data!DH10</f>
        <v>0</v>
      </c>
      <c r="H41" s="22">
        <f t="shared" si="0"/>
        <v>183</v>
      </c>
      <c r="I41" s="1"/>
      <c r="W41" s="18"/>
    </row>
    <row r="42" spans="2:23" x14ac:dyDescent="0.2">
      <c r="B42" s="7" t="s">
        <v>56</v>
      </c>
      <c r="C42" s="87">
        <f>Data!AG10</f>
        <v>0</v>
      </c>
      <c r="D42" s="87">
        <f>Data!BA10</f>
        <v>0</v>
      </c>
      <c r="E42" s="87">
        <f>Data!BU10</f>
        <v>0</v>
      </c>
      <c r="F42" s="87">
        <f>Data!CO10</f>
        <v>0</v>
      </c>
      <c r="G42" s="87">
        <f>Data!DI10</f>
        <v>12744</v>
      </c>
      <c r="H42" s="22">
        <f t="shared" si="0"/>
        <v>12744</v>
      </c>
      <c r="I42" s="1"/>
      <c r="W42" s="18"/>
    </row>
    <row r="43" spans="2:23" x14ac:dyDescent="0.2">
      <c r="B43" s="7" t="s">
        <v>57</v>
      </c>
      <c r="C43" s="87">
        <f>Data!AH10</f>
        <v>0</v>
      </c>
      <c r="D43" s="87">
        <f>Data!BB10</f>
        <v>0</v>
      </c>
      <c r="E43" s="87">
        <f>Data!BV10</f>
        <v>0</v>
      </c>
      <c r="F43" s="87">
        <f>Data!CP10</f>
        <v>0</v>
      </c>
      <c r="G43" s="87">
        <f>Data!DJ10</f>
        <v>0</v>
      </c>
      <c r="H43" s="22">
        <f t="shared" si="0"/>
        <v>0</v>
      </c>
      <c r="I43" s="1"/>
      <c r="W43" s="18"/>
    </row>
    <row r="44" spans="2:23" x14ac:dyDescent="0.2">
      <c r="B44" s="7" t="s">
        <v>58</v>
      </c>
      <c r="C44" s="87">
        <f>Data!AI10</f>
        <v>12721</v>
      </c>
      <c r="D44" s="87">
        <f>Data!BC10</f>
        <v>0</v>
      </c>
      <c r="E44" s="87">
        <f>Data!BW10</f>
        <v>0</v>
      </c>
      <c r="F44" s="87">
        <f>Data!CQ10</f>
        <v>0</v>
      </c>
      <c r="G44" s="87">
        <f>Data!DK10</f>
        <v>0</v>
      </c>
      <c r="H44" s="22">
        <f t="shared" si="0"/>
        <v>12721</v>
      </c>
      <c r="I44" s="1"/>
      <c r="W44" s="18"/>
    </row>
    <row r="45" spans="2:23" x14ac:dyDescent="0.2">
      <c r="B45" s="7" t="s">
        <v>59</v>
      </c>
      <c r="C45" s="87">
        <f>Data!AJ10</f>
        <v>16222</v>
      </c>
      <c r="D45" s="87">
        <f>Data!BD10</f>
        <v>13132</v>
      </c>
      <c r="E45" s="87">
        <f>Data!BX10</f>
        <v>918</v>
      </c>
      <c r="F45" s="87">
        <f>Data!CR10</f>
        <v>405</v>
      </c>
      <c r="G45" s="87">
        <f>Data!DL10</f>
        <v>0</v>
      </c>
      <c r="H45" s="22">
        <f t="shared" si="0"/>
        <v>30677</v>
      </c>
      <c r="I45" s="1"/>
      <c r="W45" s="18"/>
    </row>
    <row r="46" spans="2:23" x14ac:dyDescent="0.2">
      <c r="B46" s="7" t="s">
        <v>60</v>
      </c>
      <c r="C46" s="87">
        <f>Data!AK10</f>
        <v>0</v>
      </c>
      <c r="D46" s="87">
        <f>Data!BE10</f>
        <v>0</v>
      </c>
      <c r="E46" s="87">
        <f>Data!BY10</f>
        <v>0</v>
      </c>
      <c r="F46" s="87">
        <f>Data!CS10</f>
        <v>0</v>
      </c>
      <c r="G46" s="87">
        <f>Data!DM10</f>
        <v>0</v>
      </c>
      <c r="H46" s="22">
        <f t="shared" si="0"/>
        <v>0</v>
      </c>
      <c r="I46" s="1"/>
      <c r="W46" s="18"/>
    </row>
    <row r="47" spans="2:23" x14ac:dyDescent="0.2">
      <c r="B47" s="7" t="s">
        <v>61</v>
      </c>
      <c r="C47" s="87">
        <f>Data!AL10</f>
        <v>45336</v>
      </c>
      <c r="D47" s="87">
        <f>Data!BF10</f>
        <v>123527</v>
      </c>
      <c r="E47" s="87">
        <f>Data!BZ10</f>
        <v>34665</v>
      </c>
      <c r="F47" s="87">
        <f>Data!CT10</f>
        <v>2361</v>
      </c>
      <c r="G47" s="87">
        <f>Data!DN10</f>
        <v>0</v>
      </c>
      <c r="H47" s="22">
        <f t="shared" si="0"/>
        <v>205889</v>
      </c>
      <c r="I47" s="1"/>
      <c r="W47" s="18"/>
    </row>
    <row r="48" spans="2:23" x14ac:dyDescent="0.2">
      <c r="B48" s="7" t="s">
        <v>62</v>
      </c>
      <c r="C48" s="87">
        <f>Data!AM10</f>
        <v>0</v>
      </c>
      <c r="D48" s="87">
        <f>Data!BG10</f>
        <v>0</v>
      </c>
      <c r="E48" s="87">
        <f>Data!CA10</f>
        <v>0</v>
      </c>
      <c r="F48" s="87">
        <f>Data!CU10</f>
        <v>0</v>
      </c>
      <c r="G48" s="87">
        <f>Data!DO10</f>
        <v>0</v>
      </c>
      <c r="H48" s="22">
        <f t="shared" si="0"/>
        <v>0</v>
      </c>
      <c r="I48" s="1"/>
      <c r="W48" s="18"/>
    </row>
    <row r="49" spans="2:23" x14ac:dyDescent="0.2">
      <c r="B49" s="7" t="s">
        <v>63</v>
      </c>
      <c r="C49" s="87">
        <f>Data!AN10</f>
        <v>1197</v>
      </c>
      <c r="D49" s="87">
        <f>Data!BH10</f>
        <v>5373</v>
      </c>
      <c r="E49" s="87">
        <f>Data!CB10</f>
        <v>0</v>
      </c>
      <c r="F49" s="87">
        <f>Data!CV10</f>
        <v>0</v>
      </c>
      <c r="G49" s="87">
        <f>Data!DP10</f>
        <v>0</v>
      </c>
      <c r="H49" s="22">
        <f t="shared" si="0"/>
        <v>6570</v>
      </c>
      <c r="I49" s="1"/>
      <c r="W49" s="18"/>
    </row>
    <row r="50" spans="2:23" x14ac:dyDescent="0.2">
      <c r="B50" s="7" t="s">
        <v>64</v>
      </c>
      <c r="C50" s="87">
        <f>Data!AO10</f>
        <v>9530</v>
      </c>
      <c r="D50" s="87">
        <f>Data!BI10</f>
        <v>22422</v>
      </c>
      <c r="E50" s="87">
        <f>Data!CC10</f>
        <v>522</v>
      </c>
      <c r="F50" s="87">
        <f>Data!CW10</f>
        <v>0</v>
      </c>
      <c r="G50" s="87">
        <f>Data!DQ10</f>
        <v>0</v>
      </c>
      <c r="H50" s="22">
        <f t="shared" si="0"/>
        <v>32474</v>
      </c>
      <c r="I50" s="1"/>
      <c r="W50" s="18"/>
    </row>
    <row r="51" spans="2:23" x14ac:dyDescent="0.2">
      <c r="B51" s="7" t="s">
        <v>0</v>
      </c>
      <c r="C51" s="87">
        <f>Data!AP10</f>
        <v>0</v>
      </c>
      <c r="D51" s="87">
        <f>Data!BJ10</f>
        <v>0</v>
      </c>
      <c r="E51" s="87">
        <f>Data!CD10</f>
        <v>0</v>
      </c>
      <c r="F51" s="87">
        <f>Data!CX10</f>
        <v>0</v>
      </c>
      <c r="G51" s="87">
        <f>Data!DR10</f>
        <v>0</v>
      </c>
      <c r="H51" s="22">
        <f t="shared" si="0"/>
        <v>0</v>
      </c>
      <c r="I51" s="1"/>
      <c r="W51" s="18"/>
    </row>
    <row r="52" spans="2:23" x14ac:dyDescent="0.2">
      <c r="B52" s="8" t="s">
        <v>35</v>
      </c>
      <c r="C52" s="22">
        <f>SUM(C32:C51)</f>
        <v>713677</v>
      </c>
      <c r="D52" s="22">
        <f>SUM(D32:D51)</f>
        <v>584591</v>
      </c>
      <c r="E52" s="22">
        <f>SUM(E32:E51)</f>
        <v>136002</v>
      </c>
      <c r="F52" s="22">
        <f>SUM(F32:F51)</f>
        <v>76623</v>
      </c>
      <c r="G52" s="22">
        <f>SUM(G32:G51)</f>
        <v>25944</v>
      </c>
      <c r="H52" s="22">
        <f t="shared" si="0"/>
        <v>1536837</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Data!T10</f>
        <v>Dutschke, Cindy</v>
      </c>
      <c r="E55" s="343"/>
      <c r="F55" s="343"/>
      <c r="G55" s="94" t="str">
        <f>Data!U10</f>
        <v>(979) 845-7838</v>
      </c>
      <c r="H55" s="84" t="str">
        <f>Data!V10</f>
        <v>cfd@tamu.edu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Data!DS10</f>
        <v>14591758</v>
      </c>
      <c r="D61" s="88">
        <f>Data!EM10</f>
        <v>15281528</v>
      </c>
      <c r="E61" s="88">
        <f>Data!FG10</f>
        <v>11705234</v>
      </c>
      <c r="F61" s="88">
        <f>Data!GA10</f>
        <v>18520349</v>
      </c>
      <c r="G61" s="88">
        <f>Data!GU10</f>
        <v>0</v>
      </c>
      <c r="H61" s="21">
        <f>SUM(C61:G61)</f>
        <v>60098869</v>
      </c>
      <c r="I61" s="1"/>
    </row>
    <row r="62" spans="2:23" x14ac:dyDescent="0.2">
      <c r="B62" s="9" t="str">
        <f>$B$33</f>
        <v>Science</v>
      </c>
      <c r="C62" s="87">
        <f>Data!DT10</f>
        <v>10965138</v>
      </c>
      <c r="D62" s="87">
        <f>Data!EN10</f>
        <v>17488009</v>
      </c>
      <c r="E62" s="87">
        <f>Data!FH10</f>
        <v>12697675</v>
      </c>
      <c r="F62" s="87">
        <f>Data!GB10</f>
        <v>24946337</v>
      </c>
      <c r="G62" s="87">
        <f>Data!GV10</f>
        <v>0</v>
      </c>
      <c r="H62" s="22">
        <f t="shared" ref="H62:H81" si="1">SUM(C62:G62)</f>
        <v>66097159</v>
      </c>
      <c r="I62" s="1"/>
    </row>
    <row r="63" spans="2:23" x14ac:dyDescent="0.2">
      <c r="B63" s="9" t="str">
        <f>$B$34</f>
        <v>Fine Arts</v>
      </c>
      <c r="C63" s="87">
        <f>Data!DU10</f>
        <v>1726200</v>
      </c>
      <c r="D63" s="87">
        <f>Data!EO10</f>
        <v>1163131</v>
      </c>
      <c r="E63" s="87">
        <f>Data!FI10</f>
        <v>276796</v>
      </c>
      <c r="F63" s="87">
        <f>Data!GC10</f>
        <v>23707</v>
      </c>
      <c r="G63" s="87">
        <f>Data!GW10</f>
        <v>0</v>
      </c>
      <c r="H63" s="22">
        <f t="shared" si="1"/>
        <v>3189834</v>
      </c>
      <c r="I63" s="1"/>
    </row>
    <row r="64" spans="2:23" x14ac:dyDescent="0.2">
      <c r="B64" s="9" t="str">
        <f>$B$35</f>
        <v>Teacher Education</v>
      </c>
      <c r="C64" s="87">
        <f>Data!DV10</f>
        <v>728898</v>
      </c>
      <c r="D64" s="87">
        <f>Data!EP10</f>
        <v>1293158</v>
      </c>
      <c r="E64" s="87">
        <f>Data!FJ10</f>
        <v>2791982</v>
      </c>
      <c r="F64" s="87">
        <f>Data!GD10</f>
        <v>4236197</v>
      </c>
      <c r="G64" s="87">
        <f>Data!GX10</f>
        <v>0</v>
      </c>
      <c r="H64" s="22">
        <f t="shared" si="1"/>
        <v>9050235</v>
      </c>
      <c r="I64" s="1"/>
    </row>
    <row r="65" spans="2:9" x14ac:dyDescent="0.2">
      <c r="B65" s="9" t="str">
        <f>$B$36</f>
        <v>Agriculture</v>
      </c>
      <c r="C65" s="87">
        <f>Data!DW10</f>
        <v>1420290</v>
      </c>
      <c r="D65" s="87">
        <f>Data!EQ10</f>
        <v>4844611</v>
      </c>
      <c r="E65" s="87">
        <f>Data!FK10</f>
        <v>3643561</v>
      </c>
      <c r="F65" s="87">
        <f>Data!GE10</f>
        <v>3966226</v>
      </c>
      <c r="G65" s="87">
        <f>Data!GY10</f>
        <v>0</v>
      </c>
      <c r="H65" s="22">
        <f t="shared" si="1"/>
        <v>13874688</v>
      </c>
      <c r="I65" s="1"/>
    </row>
    <row r="66" spans="2:9" x14ac:dyDescent="0.2">
      <c r="B66" s="9" t="str">
        <f>$B$37</f>
        <v>Engineering</v>
      </c>
      <c r="C66" s="87">
        <f>Data!DX10</f>
        <v>7574557</v>
      </c>
      <c r="D66" s="87">
        <f>Data!ER10</f>
        <v>17255404</v>
      </c>
      <c r="E66" s="87">
        <f>Data!FL10</f>
        <v>20801780</v>
      </c>
      <c r="F66" s="87">
        <f>Data!GF10</f>
        <v>24457246</v>
      </c>
      <c r="G66" s="87">
        <f>Data!GZ10</f>
        <v>0</v>
      </c>
      <c r="H66" s="22">
        <f t="shared" si="1"/>
        <v>70088987</v>
      </c>
      <c r="I66" s="1"/>
    </row>
    <row r="67" spans="2:9" x14ac:dyDescent="0.2">
      <c r="B67" s="9" t="str">
        <f>$B$38</f>
        <v>Home Economics</v>
      </c>
      <c r="C67" s="87">
        <f>Data!DY10</f>
        <v>49059</v>
      </c>
      <c r="D67" s="87">
        <f>Data!ES10</f>
        <v>93340</v>
      </c>
      <c r="E67" s="87">
        <f>Data!FM10</f>
        <v>23627</v>
      </c>
      <c r="F67" s="87">
        <f>Data!GG10</f>
        <v>24345</v>
      </c>
      <c r="G67" s="87">
        <f>Data!HA10</f>
        <v>0</v>
      </c>
      <c r="H67" s="22">
        <f t="shared" si="1"/>
        <v>190371</v>
      </c>
      <c r="I67" s="1"/>
    </row>
    <row r="68" spans="2:9" x14ac:dyDescent="0.2">
      <c r="B68" s="9" t="str">
        <f>$B$39</f>
        <v>Law</v>
      </c>
      <c r="C68" s="87">
        <f>Data!DZ10</f>
        <v>0</v>
      </c>
      <c r="D68" s="87">
        <f>Data!ET10</f>
        <v>0</v>
      </c>
      <c r="E68" s="87">
        <f>Data!FN10</f>
        <v>0</v>
      </c>
      <c r="F68" s="87">
        <f>Data!GH10</f>
        <v>0</v>
      </c>
      <c r="G68" s="87">
        <f>Data!HB10</f>
        <v>7138852</v>
      </c>
      <c r="H68" s="22">
        <f t="shared" si="1"/>
        <v>7138852</v>
      </c>
      <c r="I68" s="1"/>
    </row>
    <row r="69" spans="2:9" x14ac:dyDescent="0.2">
      <c r="B69" s="9" t="str">
        <f>$B$40</f>
        <v>Social Service</v>
      </c>
      <c r="C69" s="87">
        <f>Data!EA10</f>
        <v>0</v>
      </c>
      <c r="D69" s="87">
        <f>Data!EU10</f>
        <v>0</v>
      </c>
      <c r="E69" s="87">
        <f>Data!FO10</f>
        <v>0</v>
      </c>
      <c r="F69" s="87">
        <f>Data!GI10</f>
        <v>0</v>
      </c>
      <c r="G69" s="87">
        <f>Data!HC10</f>
        <v>0</v>
      </c>
      <c r="H69" s="22">
        <f t="shared" si="1"/>
        <v>0</v>
      </c>
      <c r="I69" s="1"/>
    </row>
    <row r="70" spans="2:9" x14ac:dyDescent="0.2">
      <c r="B70" s="9" t="str">
        <f>$B$41</f>
        <v>Library Science</v>
      </c>
      <c r="C70" s="87">
        <f>Data!EB10</f>
        <v>601</v>
      </c>
      <c r="D70" s="87">
        <f>Data!EV10</f>
        <v>17637</v>
      </c>
      <c r="E70" s="87">
        <f>Data!FP10</f>
        <v>0</v>
      </c>
      <c r="F70" s="87">
        <f>Data!GJ10</f>
        <v>0</v>
      </c>
      <c r="G70" s="87">
        <f>Data!HD10</f>
        <v>0</v>
      </c>
      <c r="H70" s="22">
        <f t="shared" si="1"/>
        <v>18238</v>
      </c>
      <c r="I70" s="1"/>
    </row>
    <row r="71" spans="2:9" x14ac:dyDescent="0.2">
      <c r="B71" s="9" t="str">
        <f>$B$42</f>
        <v>Veterinary Science</v>
      </c>
      <c r="C71" s="87">
        <f>Data!EC10</f>
        <v>0</v>
      </c>
      <c r="D71" s="87">
        <f>Data!EW10</f>
        <v>0</v>
      </c>
      <c r="E71" s="87">
        <f>Data!FQ10</f>
        <v>0</v>
      </c>
      <c r="F71" s="87">
        <f>Data!GK10</f>
        <v>0</v>
      </c>
      <c r="G71" s="87">
        <f>Data!HE10</f>
        <v>0</v>
      </c>
      <c r="H71" s="22">
        <f t="shared" si="1"/>
        <v>0</v>
      </c>
      <c r="I71" s="1"/>
    </row>
    <row r="72" spans="2:9" x14ac:dyDescent="0.2">
      <c r="B72" s="9" t="str">
        <f>$B$43</f>
        <v>Vocational Training</v>
      </c>
      <c r="C72" s="87">
        <f>Data!ED10</f>
        <v>0</v>
      </c>
      <c r="D72" s="87">
        <f>Data!EX10</f>
        <v>0</v>
      </c>
      <c r="E72" s="87">
        <f>Data!FR10</f>
        <v>0</v>
      </c>
      <c r="F72" s="87">
        <f>Data!GL10</f>
        <v>0</v>
      </c>
      <c r="G72" s="87">
        <f>Data!HF10</f>
        <v>0</v>
      </c>
      <c r="H72" s="22">
        <f t="shared" si="1"/>
        <v>0</v>
      </c>
      <c r="I72" s="1"/>
    </row>
    <row r="73" spans="2:9" x14ac:dyDescent="0.2">
      <c r="B73" s="9" t="str">
        <f>$B$44</f>
        <v>Physical Training</v>
      </c>
      <c r="C73" s="87">
        <f>Data!EE10</f>
        <v>1145597</v>
      </c>
      <c r="D73" s="87">
        <f>Data!EY10</f>
        <v>0</v>
      </c>
      <c r="E73" s="87">
        <f>Data!FS10</f>
        <v>0</v>
      </c>
      <c r="F73" s="87">
        <f>Data!GM10</f>
        <v>0</v>
      </c>
      <c r="G73" s="87">
        <f>Data!HG10</f>
        <v>0</v>
      </c>
      <c r="H73" s="22">
        <f t="shared" si="1"/>
        <v>1145597</v>
      </c>
      <c r="I73" s="1"/>
    </row>
    <row r="74" spans="2:9" x14ac:dyDescent="0.2">
      <c r="B74" s="9" t="str">
        <f>$B$45</f>
        <v>Health Services</v>
      </c>
      <c r="C74" s="87">
        <f>Data!EF10</f>
        <v>610885</v>
      </c>
      <c r="D74" s="87">
        <f>Data!EZ10</f>
        <v>594138</v>
      </c>
      <c r="E74" s="87">
        <f>Data!FT10</f>
        <v>343079</v>
      </c>
      <c r="F74" s="87">
        <f>Data!GN10</f>
        <v>209975</v>
      </c>
      <c r="G74" s="87">
        <f>Data!HH10</f>
        <v>0</v>
      </c>
      <c r="H74" s="22">
        <f t="shared" si="1"/>
        <v>1758077</v>
      </c>
      <c r="I74" s="1"/>
    </row>
    <row r="75" spans="2:9" x14ac:dyDescent="0.2">
      <c r="B75" s="9" t="str">
        <f>$B$46</f>
        <v>Pharmacy</v>
      </c>
      <c r="C75" s="87">
        <f>Data!EG10</f>
        <v>0</v>
      </c>
      <c r="D75" s="87">
        <f>Data!FA10</f>
        <v>0</v>
      </c>
      <c r="E75" s="87">
        <f>Data!FU10</f>
        <v>0</v>
      </c>
      <c r="F75" s="87">
        <f>Data!GO10</f>
        <v>0</v>
      </c>
      <c r="G75" s="87">
        <f>Data!HI10</f>
        <v>0</v>
      </c>
      <c r="H75" s="22">
        <f t="shared" si="1"/>
        <v>0</v>
      </c>
      <c r="I75" s="1"/>
    </row>
    <row r="76" spans="2:9" x14ac:dyDescent="0.2">
      <c r="B76" s="9" t="str">
        <f>$B$47</f>
        <v>Business Administration</v>
      </c>
      <c r="C76" s="87">
        <f>Data!EH10</f>
        <v>1849415</v>
      </c>
      <c r="D76" s="87">
        <f>Data!FB10</f>
        <v>10057803</v>
      </c>
      <c r="E76" s="87">
        <f>Data!FV10</f>
        <v>10418245</v>
      </c>
      <c r="F76" s="87">
        <f>Data!GP10</f>
        <v>4720311</v>
      </c>
      <c r="G76" s="87">
        <f>Data!HJ10</f>
        <v>0</v>
      </c>
      <c r="H76" s="22">
        <f t="shared" si="1"/>
        <v>27045774</v>
      </c>
      <c r="I76" s="1"/>
    </row>
    <row r="77" spans="2:9" x14ac:dyDescent="0.2">
      <c r="B77" s="9" t="str">
        <f>$B$48</f>
        <v>Optometry</v>
      </c>
      <c r="C77" s="87">
        <f>Data!EI10</f>
        <v>0</v>
      </c>
      <c r="D77" s="87">
        <f>Data!FC10</f>
        <v>0</v>
      </c>
      <c r="E77" s="87">
        <f>Data!FW10</f>
        <v>0</v>
      </c>
      <c r="F77" s="87">
        <f>Data!GQ10</f>
        <v>0</v>
      </c>
      <c r="G77" s="87">
        <f>Data!HK10</f>
        <v>0</v>
      </c>
      <c r="H77" s="22">
        <f t="shared" si="1"/>
        <v>0</v>
      </c>
      <c r="I77" s="1"/>
    </row>
    <row r="78" spans="2:9" x14ac:dyDescent="0.2">
      <c r="B78" s="9" t="str">
        <f>$B$49</f>
        <v>Teacher Ed-Practice Teaching</v>
      </c>
      <c r="C78" s="87">
        <f>Data!EJ10</f>
        <v>83870</v>
      </c>
      <c r="D78" s="87">
        <f>Data!FD10</f>
        <v>370027</v>
      </c>
      <c r="E78" s="87">
        <f>Data!FX10</f>
        <v>0</v>
      </c>
      <c r="F78" s="87">
        <f>Data!GR10</f>
        <v>0</v>
      </c>
      <c r="G78" s="87">
        <f>Data!HL10</f>
        <v>0</v>
      </c>
      <c r="H78" s="22">
        <f t="shared" si="1"/>
        <v>453897</v>
      </c>
      <c r="I78" s="1"/>
    </row>
    <row r="79" spans="2:9" x14ac:dyDescent="0.2">
      <c r="B79" s="9" t="str">
        <f>$B$50</f>
        <v>Technology</v>
      </c>
      <c r="C79" s="87">
        <f>Data!EK10</f>
        <v>1111145</v>
      </c>
      <c r="D79" s="87">
        <f>Data!FE10</f>
        <v>3005590</v>
      </c>
      <c r="E79" s="87">
        <f>Data!FY10</f>
        <v>232076</v>
      </c>
      <c r="F79" s="87">
        <f>Data!GS10</f>
        <v>0</v>
      </c>
      <c r="G79" s="87">
        <f>Data!HM10</f>
        <v>0</v>
      </c>
      <c r="H79" s="22">
        <f t="shared" si="1"/>
        <v>4348811</v>
      </c>
      <c r="I79" s="1"/>
    </row>
    <row r="80" spans="2:9" x14ac:dyDescent="0.2">
      <c r="B80" s="9" t="str">
        <f>$B$51</f>
        <v>Nursing</v>
      </c>
      <c r="C80" s="87">
        <f>Data!EL10</f>
        <v>0</v>
      </c>
      <c r="D80" s="87">
        <f>Data!FF10</f>
        <v>0</v>
      </c>
      <c r="E80" s="87">
        <f>Data!FZ10</f>
        <v>0</v>
      </c>
      <c r="F80" s="87">
        <f>Data!GT10</f>
        <v>0</v>
      </c>
      <c r="G80" s="87">
        <f>Data!HN10</f>
        <v>0</v>
      </c>
      <c r="H80" s="22">
        <f t="shared" si="1"/>
        <v>0</v>
      </c>
      <c r="I80" s="1"/>
    </row>
    <row r="81" spans="2:9" x14ac:dyDescent="0.2">
      <c r="B81" s="39" t="str">
        <f>$B$52</f>
        <v>Totals</v>
      </c>
      <c r="C81" s="21">
        <f>SUM(C61:C80)</f>
        <v>41857413</v>
      </c>
      <c r="D81" s="21">
        <f>SUM(D61:D80)</f>
        <v>71464376</v>
      </c>
      <c r="E81" s="21">
        <f>SUM(E61:E80)</f>
        <v>62934055</v>
      </c>
      <c r="F81" s="21">
        <f>SUM(F61:F80)</f>
        <v>81104693</v>
      </c>
      <c r="G81" s="21">
        <f>SUM(G61:G80)</f>
        <v>7138852</v>
      </c>
      <c r="H81" s="21">
        <f t="shared" si="1"/>
        <v>264499389</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Data!T10</f>
        <v>Dutschke, Cindy</v>
      </c>
      <c r="E84" s="343"/>
      <c r="F84" s="343"/>
      <c r="G84" s="94" t="str">
        <f>Data!U10</f>
        <v>(979) 845-7838</v>
      </c>
      <c r="H84" s="84" t="str">
        <f>Data!V10</f>
        <v>cfd@tamu.edu</v>
      </c>
    </row>
    <row r="85" spans="2:9" ht="13.5" customHeight="1" x14ac:dyDescent="0.2">
      <c r="B85" s="27"/>
      <c r="C85" s="27"/>
      <c r="D85" s="27"/>
      <c r="E85" s="27"/>
      <c r="F85" s="27"/>
      <c r="G85" s="27"/>
      <c r="H85" s="5"/>
    </row>
    <row r="86" spans="2:9" x14ac:dyDescent="0.2">
      <c r="B86" s="28" t="s">
        <v>34</v>
      </c>
      <c r="C86" s="13"/>
      <c r="D86" s="13"/>
      <c r="E86" s="13"/>
      <c r="F86" s="13"/>
      <c r="G86" s="13"/>
      <c r="H86" s="17">
        <f>H13+H14</f>
        <v>809315092</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Data!HR10</f>
        <v>224.15395994822987</v>
      </c>
      <c r="D91" s="172">
        <f>Data!IL10</f>
        <v>458679.79397874535</v>
      </c>
      <c r="E91" s="172">
        <f>Data!JF10</f>
        <v>179812.09345855779</v>
      </c>
      <c r="F91" s="172">
        <f>Data!JZ10</f>
        <v>284503.72929521161</v>
      </c>
      <c r="G91" s="172">
        <f>Data!KT10</f>
        <v>0</v>
      </c>
      <c r="H91" s="40">
        <f t="shared" ref="H91:H111" si="2">SUM(C91:G91)</f>
        <v>923219.77069246303</v>
      </c>
    </row>
    <row r="92" spans="2:9" x14ac:dyDescent="0.2">
      <c r="B92" s="9" t="str">
        <f>$B$33</f>
        <v>Science</v>
      </c>
      <c r="C92" s="172">
        <f>Data!HS10</f>
        <v>1783155.9546968904</v>
      </c>
      <c r="D92" s="172">
        <f>Data!IM10</f>
        <v>1370432.5644177776</v>
      </c>
      <c r="E92" s="172">
        <f>Data!JG10</f>
        <v>389217.17957251403</v>
      </c>
      <c r="F92" s="172">
        <f>Data!KA10</f>
        <v>665129.47269237833</v>
      </c>
      <c r="G92" s="172">
        <f>Data!KU10</f>
        <v>0</v>
      </c>
      <c r="H92" s="75">
        <f t="shared" si="2"/>
        <v>4207935.1713795606</v>
      </c>
    </row>
    <row r="93" spans="2:9" x14ac:dyDescent="0.2">
      <c r="B93" s="9" t="str">
        <f>$B$34</f>
        <v>Fine Arts</v>
      </c>
      <c r="C93" s="172">
        <f>Data!HT10</f>
        <v>220578.85465695898</v>
      </c>
      <c r="D93" s="172">
        <f>Data!IN10</f>
        <v>60762.664919156385</v>
      </c>
      <c r="E93" s="172">
        <f>Data!JH10</f>
        <v>6724.4278443586409</v>
      </c>
      <c r="F93" s="172">
        <f>Data!KB10</f>
        <v>568.51902863336068</v>
      </c>
      <c r="G93" s="172">
        <f>Data!KV10</f>
        <v>0</v>
      </c>
      <c r="H93" s="75">
        <f t="shared" si="2"/>
        <v>288634.46644910739</v>
      </c>
    </row>
    <row r="94" spans="2:9" x14ac:dyDescent="0.2">
      <c r="B94" s="9" t="str">
        <f>$B$35</f>
        <v>Teacher Education</v>
      </c>
      <c r="C94" s="172">
        <f>Data!HU10</f>
        <v>75567.890376166033</v>
      </c>
      <c r="D94" s="172">
        <f>Data!IO10</f>
        <v>134067.07383346109</v>
      </c>
      <c r="E94" s="172">
        <f>Data!JI10</f>
        <v>289456.3981630198</v>
      </c>
      <c r="F94" s="172">
        <f>Data!KC10</f>
        <v>439184.18010180222</v>
      </c>
      <c r="G94" s="172">
        <f>Data!KW10</f>
        <v>0</v>
      </c>
      <c r="H94" s="75">
        <f t="shared" si="2"/>
        <v>938275.54247444915</v>
      </c>
    </row>
    <row r="95" spans="2:9" x14ac:dyDescent="0.2">
      <c r="B95" s="9" t="str">
        <f>$B$36</f>
        <v>Agriculture</v>
      </c>
      <c r="C95" s="172">
        <f>Data!HV10</f>
        <v>177359.5779309223</v>
      </c>
      <c r="D95" s="172">
        <f>Data!IP10</f>
        <v>604973.74634722737</v>
      </c>
      <c r="E95" s="172">
        <f>Data!JJ10</f>
        <v>454991.89681372762</v>
      </c>
      <c r="F95" s="172">
        <f>Data!KD10</f>
        <v>495284.88501549</v>
      </c>
      <c r="G95" s="172">
        <f>Data!KX10</f>
        <v>0</v>
      </c>
      <c r="H95" s="75">
        <f t="shared" si="2"/>
        <v>1732610.1061073672</v>
      </c>
    </row>
    <row r="96" spans="2:9" x14ac:dyDescent="0.2">
      <c r="B96" s="9" t="str">
        <f>$B$37</f>
        <v>Engineering</v>
      </c>
      <c r="C96" s="172">
        <f>Data!HW10</f>
        <v>411404.38384343835</v>
      </c>
      <c r="D96" s="172">
        <f>Data!IQ10</f>
        <v>937209.77353389794</v>
      </c>
      <c r="E96" s="172">
        <f>Data!JK10</f>
        <v>1129827.5904117902</v>
      </c>
      <c r="F96" s="172">
        <f>Data!KE10</f>
        <v>1328370.5200366697</v>
      </c>
      <c r="G96" s="172">
        <f>Data!KY10</f>
        <v>0</v>
      </c>
      <c r="H96" s="75">
        <f t="shared" si="2"/>
        <v>3806812.2678257963</v>
      </c>
    </row>
    <row r="97" spans="2:8" x14ac:dyDescent="0.2">
      <c r="B97" s="9" t="str">
        <f>$B$38</f>
        <v>Home Economics</v>
      </c>
      <c r="C97" s="172">
        <f>Data!HX10</f>
        <v>83946.916120643975</v>
      </c>
      <c r="D97" s="172">
        <f>Data!IR10</f>
        <v>99014.311321785208</v>
      </c>
      <c r="E97" s="172">
        <f>Data!JL10</f>
        <v>17219.880229875689</v>
      </c>
      <c r="F97" s="172">
        <f>Data!KF10</f>
        <v>15067.395201141228</v>
      </c>
      <c r="G97" s="172">
        <f>Data!KZ10</f>
        <v>0</v>
      </c>
      <c r="H97" s="75">
        <f t="shared" si="2"/>
        <v>215248.50287344606</v>
      </c>
    </row>
    <row r="98" spans="2:8" x14ac:dyDescent="0.2">
      <c r="B98" s="9" t="str">
        <f>$B$39</f>
        <v>Law</v>
      </c>
      <c r="C98" s="172">
        <f>Data!HY10</f>
        <v>0</v>
      </c>
      <c r="D98" s="172">
        <f>Data!IS10</f>
        <v>0</v>
      </c>
      <c r="E98" s="172">
        <f>Data!JM10</f>
        <v>0</v>
      </c>
      <c r="F98" s="172">
        <f>Data!KG10</f>
        <v>0</v>
      </c>
      <c r="G98" s="172">
        <f>Data!LA10</f>
        <v>2075809</v>
      </c>
      <c r="H98" s="75">
        <f t="shared" si="2"/>
        <v>2075809</v>
      </c>
    </row>
    <row r="99" spans="2:8" x14ac:dyDescent="0.2">
      <c r="B99" s="9" t="str">
        <f>$B$40</f>
        <v>Social Service</v>
      </c>
      <c r="C99" s="172">
        <f>Data!HZ10</f>
        <v>0</v>
      </c>
      <c r="D99" s="172">
        <f>Data!IT10</f>
        <v>0</v>
      </c>
      <c r="E99" s="172">
        <f>Data!JN10</f>
        <v>0</v>
      </c>
      <c r="F99" s="172">
        <f>Data!KH10</f>
        <v>0</v>
      </c>
      <c r="G99" s="172">
        <f>Data!LB10</f>
        <v>0</v>
      </c>
      <c r="H99" s="75">
        <f t="shared" si="2"/>
        <v>0</v>
      </c>
    </row>
    <row r="100" spans="2:8" x14ac:dyDescent="0.2">
      <c r="B100" s="9" t="str">
        <f>$B$41</f>
        <v>Library Science</v>
      </c>
      <c r="C100" s="172">
        <f>Data!IA10</f>
        <v>0</v>
      </c>
      <c r="D100" s="172">
        <f>Data!IU10</f>
        <v>0</v>
      </c>
      <c r="E100" s="172">
        <f>Data!JO10</f>
        <v>0</v>
      </c>
      <c r="F100" s="172">
        <f>Data!KI10</f>
        <v>0</v>
      </c>
      <c r="G100" s="172">
        <f>Data!LC10</f>
        <v>0</v>
      </c>
      <c r="H100" s="75">
        <f t="shared" si="2"/>
        <v>0</v>
      </c>
    </row>
    <row r="101" spans="2:8" x14ac:dyDescent="0.2">
      <c r="B101" s="9" t="str">
        <f>$B$42</f>
        <v>Veterinary Science</v>
      </c>
      <c r="C101" s="172">
        <f>Data!IB10</f>
        <v>0</v>
      </c>
      <c r="D101" s="172">
        <f>Data!IV10</f>
        <v>0</v>
      </c>
      <c r="E101" s="172">
        <f>Data!JP10</f>
        <v>0</v>
      </c>
      <c r="F101" s="172">
        <f>Data!KJ10</f>
        <v>0</v>
      </c>
      <c r="G101" s="172">
        <f>Data!LD10</f>
        <v>19807692.150799997</v>
      </c>
      <c r="H101" s="75">
        <f t="shared" si="2"/>
        <v>19807692.150799997</v>
      </c>
    </row>
    <row r="102" spans="2:8" x14ac:dyDescent="0.2">
      <c r="B102" s="9" t="str">
        <f>$B$43</f>
        <v>Vocational Training</v>
      </c>
      <c r="C102" s="172">
        <f>Data!IC10</f>
        <v>0</v>
      </c>
      <c r="D102" s="172">
        <f>Data!IW10</f>
        <v>0</v>
      </c>
      <c r="E102" s="172">
        <f>Data!JQ10</f>
        <v>0</v>
      </c>
      <c r="F102" s="172">
        <f>Data!KK10</f>
        <v>0</v>
      </c>
      <c r="G102" s="172">
        <f>Data!LE10</f>
        <v>0</v>
      </c>
      <c r="H102" s="75">
        <f t="shared" si="2"/>
        <v>0</v>
      </c>
    </row>
    <row r="103" spans="2:8" x14ac:dyDescent="0.2">
      <c r="B103" s="9" t="str">
        <f>$B$44</f>
        <v>Physical Training</v>
      </c>
      <c r="C103" s="172">
        <f>Data!ID10</f>
        <v>430104.39247765101</v>
      </c>
      <c r="D103" s="172">
        <f>Data!IX10</f>
        <v>0</v>
      </c>
      <c r="E103" s="172">
        <f>Data!JR10</f>
        <v>0</v>
      </c>
      <c r="F103" s="172">
        <f>Data!KL10</f>
        <v>0</v>
      </c>
      <c r="G103" s="172">
        <f>Data!LF10</f>
        <v>0</v>
      </c>
      <c r="H103" s="75">
        <f t="shared" si="2"/>
        <v>430104.39247765101</v>
      </c>
    </row>
    <row r="104" spans="2:8" x14ac:dyDescent="0.2">
      <c r="B104" s="9" t="str">
        <f>$B$45</f>
        <v>Health Services</v>
      </c>
      <c r="C104" s="172">
        <f>Data!IE10</f>
        <v>163382.93859670736</v>
      </c>
      <c r="D104" s="172">
        <f>Data!IY10</f>
        <v>138115.66592971928</v>
      </c>
      <c r="E104" s="172">
        <f>Data!JS10</f>
        <v>27376.382474589882</v>
      </c>
      <c r="F104" s="172">
        <f>Data!KM10</f>
        <v>15522.617596497206</v>
      </c>
      <c r="G104" s="172">
        <f>Data!LG10</f>
        <v>0</v>
      </c>
      <c r="H104" s="75">
        <f t="shared" si="2"/>
        <v>344397.60459751368</v>
      </c>
    </row>
    <row r="105" spans="2:8" x14ac:dyDescent="0.2">
      <c r="B105" s="9" t="str">
        <f>$B$46</f>
        <v>Pharmacy</v>
      </c>
      <c r="C105" s="172">
        <f>Data!IF10</f>
        <v>0</v>
      </c>
      <c r="D105" s="172">
        <f>Data!IZ10</f>
        <v>0</v>
      </c>
      <c r="E105" s="172">
        <f>Data!JT10</f>
        <v>0</v>
      </c>
      <c r="F105" s="172">
        <f>Data!KN10</f>
        <v>0</v>
      </c>
      <c r="G105" s="172">
        <f>Data!LH10</f>
        <v>0</v>
      </c>
      <c r="H105" s="75">
        <f t="shared" si="2"/>
        <v>0</v>
      </c>
    </row>
    <row r="106" spans="2:8" x14ac:dyDescent="0.2">
      <c r="B106" s="9" t="str">
        <f>$B$47</f>
        <v>Business Administration</v>
      </c>
      <c r="C106" s="172">
        <f>Data!IG10</f>
        <v>1290296.8400715848</v>
      </c>
      <c r="D106" s="172">
        <f>Data!JA10</f>
        <v>921640.60005113203</v>
      </c>
      <c r="E106" s="172">
        <f>Data!JU10</f>
        <v>1105968.7200613583</v>
      </c>
      <c r="F106" s="172">
        <f>Data!KO10</f>
        <v>368656.24002045282</v>
      </c>
      <c r="G106" s="172">
        <f>Data!LI10</f>
        <v>0</v>
      </c>
      <c r="H106" s="75">
        <f t="shared" si="2"/>
        <v>3686562.4002045281</v>
      </c>
    </row>
    <row r="107" spans="2:8" x14ac:dyDescent="0.2">
      <c r="B107" s="9" t="str">
        <f>$B$48</f>
        <v>Optometry</v>
      </c>
      <c r="C107" s="172">
        <f>Data!IH10</f>
        <v>0</v>
      </c>
      <c r="D107" s="172">
        <f>Data!JB10</f>
        <v>0</v>
      </c>
      <c r="E107" s="172">
        <f>Data!JV10</f>
        <v>0</v>
      </c>
      <c r="F107" s="172">
        <f>Data!KP10</f>
        <v>0</v>
      </c>
      <c r="G107" s="172">
        <f>Data!LJ10</f>
        <v>0</v>
      </c>
      <c r="H107" s="75">
        <f t="shared" si="2"/>
        <v>0</v>
      </c>
    </row>
    <row r="108" spans="2:8" x14ac:dyDescent="0.2">
      <c r="B108" s="9" t="str">
        <f>$B$49</f>
        <v>Teacher Ed-Practice Teaching</v>
      </c>
      <c r="C108" s="172">
        <f>Data!II10</f>
        <v>21524.850287344612</v>
      </c>
      <c r="D108" s="172">
        <f>Data!JC10</f>
        <v>193723.6525861015</v>
      </c>
      <c r="E108" s="172">
        <f>Data!JW10</f>
        <v>0</v>
      </c>
      <c r="F108" s="172">
        <f>Data!KQ10</f>
        <v>0</v>
      </c>
      <c r="G108" s="172">
        <f>Data!LK10</f>
        <v>0</v>
      </c>
      <c r="H108" s="75">
        <f t="shared" si="2"/>
        <v>215248.50287344609</v>
      </c>
    </row>
    <row r="109" spans="2:8" x14ac:dyDescent="0.2">
      <c r="B109" s="9" t="str">
        <f>$B$50</f>
        <v>Technology</v>
      </c>
      <c r="C109" s="172">
        <f>Data!IJ10</f>
        <v>85051.253451593395</v>
      </c>
      <c r="D109" s="172">
        <f>Data!JD10</f>
        <v>230059.26036797592</v>
      </c>
      <c r="E109" s="172">
        <f>Data!JX10</f>
        <v>17763.977425117326</v>
      </c>
      <c r="F109" s="172">
        <f>Data!KR10</f>
        <v>0</v>
      </c>
      <c r="G109" s="172">
        <f>Data!LL10</f>
        <v>0</v>
      </c>
      <c r="H109" s="75">
        <f t="shared" si="2"/>
        <v>332874.49124468665</v>
      </c>
    </row>
    <row r="110" spans="2:8" x14ac:dyDescent="0.2">
      <c r="B110" s="9" t="str">
        <f>$B$51</f>
        <v>Nursing</v>
      </c>
      <c r="C110" s="172">
        <f>Data!IK10</f>
        <v>0</v>
      </c>
      <c r="D110" s="172">
        <f>Data!JE10</f>
        <v>0</v>
      </c>
      <c r="E110" s="172">
        <f>Data!JY10</f>
        <v>0</v>
      </c>
      <c r="F110" s="172">
        <f>Data!KS10</f>
        <v>0</v>
      </c>
      <c r="G110" s="172">
        <f>Data!HPM10</f>
        <v>0</v>
      </c>
      <c r="H110" s="75">
        <f t="shared" si="2"/>
        <v>0</v>
      </c>
    </row>
    <row r="111" spans="2:8" x14ac:dyDescent="0.2">
      <c r="B111" s="39" t="str">
        <f>$B$52</f>
        <v>Totals</v>
      </c>
      <c r="C111" s="40">
        <f>SUM(C91:C110)</f>
        <v>4742598.0064698495</v>
      </c>
      <c r="D111" s="40">
        <f>SUM(D91:D110)</f>
        <v>5148679.1072869794</v>
      </c>
      <c r="E111" s="40">
        <f>SUM(E91:E110)</f>
        <v>3618358.5464549097</v>
      </c>
      <c r="F111" s="40">
        <f>SUM(F91:F110)</f>
        <v>3612287.5589882764</v>
      </c>
      <c r="G111" s="40">
        <f>SUM(G91:G110)</f>
        <v>21883501.150799997</v>
      </c>
      <c r="H111" s="40">
        <f t="shared" si="2"/>
        <v>39005424.370000012</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14591982.153959949</v>
      </c>
      <c r="D116" s="21">
        <f t="shared" si="3"/>
        <v>15740207.793978745</v>
      </c>
      <c r="E116" s="21">
        <f t="shared" si="3"/>
        <v>11885046.093458558</v>
      </c>
      <c r="F116" s="21">
        <f t="shared" si="3"/>
        <v>18804852.729295213</v>
      </c>
      <c r="G116" s="21">
        <f t="shared" si="3"/>
        <v>0</v>
      </c>
      <c r="H116" s="40">
        <f t="shared" ref="H116:H136" si="4">SUM(C116:G116)</f>
        <v>61022088.770692468</v>
      </c>
      <c r="I116" s="1"/>
    </row>
    <row r="117" spans="2:9" x14ac:dyDescent="0.2">
      <c r="B117" s="9" t="str">
        <f>$B$33</f>
        <v>Science</v>
      </c>
      <c r="C117" s="22">
        <f t="shared" si="3"/>
        <v>12748293.95469689</v>
      </c>
      <c r="D117" s="22">
        <f t="shared" si="3"/>
        <v>18858441.564417779</v>
      </c>
      <c r="E117" s="22">
        <f t="shared" si="3"/>
        <v>13086892.179572513</v>
      </c>
      <c r="F117" s="22">
        <f t="shared" si="3"/>
        <v>25611466.472692378</v>
      </c>
      <c r="G117" s="22">
        <f t="shared" si="3"/>
        <v>0</v>
      </c>
      <c r="H117" s="75">
        <f t="shared" si="4"/>
        <v>70305094.171379566</v>
      </c>
      <c r="I117" s="1"/>
    </row>
    <row r="118" spans="2:9" x14ac:dyDescent="0.2">
      <c r="B118" s="9" t="str">
        <f>$B$34</f>
        <v>Fine Arts</v>
      </c>
      <c r="C118" s="22">
        <f t="shared" si="3"/>
        <v>1946778.854656959</v>
      </c>
      <c r="D118" s="22">
        <f t="shared" si="3"/>
        <v>1223893.6649191563</v>
      </c>
      <c r="E118" s="22">
        <f t="shared" si="3"/>
        <v>283520.42784435867</v>
      </c>
      <c r="F118" s="22">
        <f t="shared" si="3"/>
        <v>24275.51902863336</v>
      </c>
      <c r="G118" s="22">
        <f t="shared" si="3"/>
        <v>0</v>
      </c>
      <c r="H118" s="75">
        <f t="shared" si="4"/>
        <v>3478468.4664491075</v>
      </c>
      <c r="I118" s="1"/>
    </row>
    <row r="119" spans="2:9" x14ac:dyDescent="0.2">
      <c r="B119" s="9" t="str">
        <f>$B$35</f>
        <v>Teacher Education</v>
      </c>
      <c r="C119" s="22">
        <f t="shared" si="3"/>
        <v>804465.89037616597</v>
      </c>
      <c r="D119" s="22">
        <f t="shared" si="3"/>
        <v>1427225.0738334612</v>
      </c>
      <c r="E119" s="22">
        <f t="shared" si="3"/>
        <v>3081438.3981630197</v>
      </c>
      <c r="F119" s="22">
        <f t="shared" si="3"/>
        <v>4675381.1801018026</v>
      </c>
      <c r="G119" s="22">
        <f t="shared" si="3"/>
        <v>0</v>
      </c>
      <c r="H119" s="75">
        <f t="shared" si="4"/>
        <v>9988510.5424744487</v>
      </c>
      <c r="I119" s="1"/>
    </row>
    <row r="120" spans="2:9" x14ac:dyDescent="0.2">
      <c r="B120" s="9" t="str">
        <f>$B$36</f>
        <v>Agriculture</v>
      </c>
      <c r="C120" s="22">
        <f t="shared" si="3"/>
        <v>1597649.5779309224</v>
      </c>
      <c r="D120" s="22">
        <f t="shared" si="3"/>
        <v>5449584.7463472271</v>
      </c>
      <c r="E120" s="22">
        <f t="shared" si="3"/>
        <v>4098552.8968137274</v>
      </c>
      <c r="F120" s="22">
        <f t="shared" si="3"/>
        <v>4461510.8850154895</v>
      </c>
      <c r="G120" s="22">
        <f t="shared" si="3"/>
        <v>0</v>
      </c>
      <c r="H120" s="75">
        <f t="shared" si="4"/>
        <v>15607298.106107367</v>
      </c>
      <c r="I120" s="1"/>
    </row>
    <row r="121" spans="2:9" x14ac:dyDescent="0.2">
      <c r="B121" s="9" t="str">
        <f>$B$37</f>
        <v>Engineering</v>
      </c>
      <c r="C121" s="22">
        <f t="shared" si="3"/>
        <v>7985961.3838434387</v>
      </c>
      <c r="D121" s="22">
        <f t="shared" si="3"/>
        <v>18192613.773533899</v>
      </c>
      <c r="E121" s="22">
        <f t="shared" si="3"/>
        <v>21931607.59041179</v>
      </c>
      <c r="F121" s="22">
        <f t="shared" si="3"/>
        <v>25785616.520036671</v>
      </c>
      <c r="G121" s="22">
        <f t="shared" si="3"/>
        <v>0</v>
      </c>
      <c r="H121" s="75">
        <f t="shared" si="4"/>
        <v>73895799.267825797</v>
      </c>
      <c r="I121" s="1"/>
    </row>
    <row r="122" spans="2:9" x14ac:dyDescent="0.2">
      <c r="B122" s="9" t="str">
        <f>$B$38</f>
        <v>Home Economics</v>
      </c>
      <c r="C122" s="22">
        <f t="shared" si="3"/>
        <v>133005.91612064396</v>
      </c>
      <c r="D122" s="22">
        <f t="shared" si="3"/>
        <v>192354.31132178521</v>
      </c>
      <c r="E122" s="22">
        <f t="shared" si="3"/>
        <v>40846.880229875693</v>
      </c>
      <c r="F122" s="22">
        <f t="shared" si="3"/>
        <v>39412.395201141226</v>
      </c>
      <c r="G122" s="22">
        <f t="shared" si="3"/>
        <v>0</v>
      </c>
      <c r="H122" s="75">
        <f t="shared" si="4"/>
        <v>405619.50287344609</v>
      </c>
      <c r="I122" s="1"/>
    </row>
    <row r="123" spans="2:9" x14ac:dyDescent="0.2">
      <c r="B123" s="9" t="str">
        <f>$B$39</f>
        <v>Law</v>
      </c>
      <c r="C123" s="22">
        <f t="shared" si="3"/>
        <v>0</v>
      </c>
      <c r="D123" s="22">
        <f t="shared" si="3"/>
        <v>0</v>
      </c>
      <c r="E123" s="22">
        <f t="shared" si="3"/>
        <v>0</v>
      </c>
      <c r="F123" s="22">
        <f t="shared" si="3"/>
        <v>0</v>
      </c>
      <c r="G123" s="22">
        <f t="shared" si="3"/>
        <v>9214661</v>
      </c>
      <c r="H123" s="75">
        <f t="shared" si="4"/>
        <v>9214661</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601</v>
      </c>
      <c r="D125" s="22">
        <f t="shared" si="3"/>
        <v>17637</v>
      </c>
      <c r="E125" s="22">
        <f t="shared" si="3"/>
        <v>0</v>
      </c>
      <c r="F125" s="22">
        <f t="shared" si="3"/>
        <v>0</v>
      </c>
      <c r="G125" s="22">
        <f t="shared" si="3"/>
        <v>0</v>
      </c>
      <c r="H125" s="75">
        <f t="shared" si="4"/>
        <v>18238</v>
      </c>
      <c r="I125" s="1"/>
    </row>
    <row r="126" spans="2:9" x14ac:dyDescent="0.2">
      <c r="B126" s="9" t="str">
        <f>$B$42</f>
        <v>Veterinary Science</v>
      </c>
      <c r="C126" s="22">
        <f t="shared" si="3"/>
        <v>0</v>
      </c>
      <c r="D126" s="22">
        <f t="shared" si="3"/>
        <v>0</v>
      </c>
      <c r="E126" s="22">
        <f t="shared" si="3"/>
        <v>0</v>
      </c>
      <c r="F126" s="22">
        <f t="shared" si="3"/>
        <v>0</v>
      </c>
      <c r="G126" s="22">
        <f t="shared" si="3"/>
        <v>19807692.150799997</v>
      </c>
      <c r="H126" s="75">
        <f t="shared" si="4"/>
        <v>19807692.150799997</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1575701.3924776511</v>
      </c>
      <c r="D128" s="22">
        <f t="shared" si="3"/>
        <v>0</v>
      </c>
      <c r="E128" s="22">
        <f t="shared" si="3"/>
        <v>0</v>
      </c>
      <c r="F128" s="22">
        <f t="shared" si="3"/>
        <v>0</v>
      </c>
      <c r="G128" s="22">
        <f t="shared" si="3"/>
        <v>0</v>
      </c>
      <c r="H128" s="75">
        <f t="shared" si="4"/>
        <v>1575701.3924776511</v>
      </c>
      <c r="I128" s="1"/>
    </row>
    <row r="129" spans="2:12" x14ac:dyDescent="0.2">
      <c r="B129" s="9" t="str">
        <f>$B$45</f>
        <v>Health Services</v>
      </c>
      <c r="C129" s="22">
        <f t="shared" si="3"/>
        <v>774267.9385967073</v>
      </c>
      <c r="D129" s="22">
        <f t="shared" si="3"/>
        <v>732253.66592971934</v>
      </c>
      <c r="E129" s="22">
        <f t="shared" si="3"/>
        <v>370455.38247458986</v>
      </c>
      <c r="F129" s="22">
        <f t="shared" si="3"/>
        <v>225497.61759649721</v>
      </c>
      <c r="G129" s="22">
        <f t="shared" si="3"/>
        <v>0</v>
      </c>
      <c r="H129" s="75">
        <f t="shared" si="4"/>
        <v>2102474.6045975136</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3139711.840071585</v>
      </c>
      <c r="D131" s="22">
        <f t="shared" si="3"/>
        <v>10979443.600051131</v>
      </c>
      <c r="E131" s="22">
        <f t="shared" si="3"/>
        <v>11524213.720061358</v>
      </c>
      <c r="F131" s="22">
        <f t="shared" si="3"/>
        <v>5088967.240020453</v>
      </c>
      <c r="G131" s="22">
        <f t="shared" si="3"/>
        <v>0</v>
      </c>
      <c r="H131" s="75">
        <f t="shared" si="4"/>
        <v>30732336.400204528</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105394.85028734461</v>
      </c>
      <c r="D133" s="22">
        <f t="shared" si="5"/>
        <v>563750.65258610155</v>
      </c>
      <c r="E133" s="22">
        <f t="shared" si="5"/>
        <v>0</v>
      </c>
      <c r="F133" s="22">
        <f t="shared" si="5"/>
        <v>0</v>
      </c>
      <c r="G133" s="22">
        <f t="shared" si="5"/>
        <v>0</v>
      </c>
      <c r="H133" s="75">
        <f t="shared" si="4"/>
        <v>669145.50287344621</v>
      </c>
      <c r="I133" s="1"/>
    </row>
    <row r="134" spans="2:12" x14ac:dyDescent="0.2">
      <c r="B134" s="9" t="str">
        <f>$B$50</f>
        <v>Technology</v>
      </c>
      <c r="C134" s="22">
        <f t="shared" si="5"/>
        <v>1196196.2534515935</v>
      </c>
      <c r="D134" s="22">
        <f t="shared" si="5"/>
        <v>3235649.260367976</v>
      </c>
      <c r="E134" s="22">
        <f t="shared" si="5"/>
        <v>249839.97742511734</v>
      </c>
      <c r="F134" s="22">
        <f t="shared" si="5"/>
        <v>0</v>
      </c>
      <c r="G134" s="22">
        <f t="shared" si="5"/>
        <v>0</v>
      </c>
      <c r="H134" s="75">
        <f t="shared" si="4"/>
        <v>4681685.4912446868</v>
      </c>
      <c r="I134" s="1"/>
    </row>
    <row r="135" spans="2:12" x14ac:dyDescent="0.2">
      <c r="B135" s="9" t="str">
        <f>$B$51</f>
        <v>Nursing</v>
      </c>
      <c r="C135" s="22">
        <f t="shared" si="5"/>
        <v>0</v>
      </c>
      <c r="D135" s="22">
        <f t="shared" si="5"/>
        <v>0</v>
      </c>
      <c r="E135" s="22">
        <f t="shared" si="5"/>
        <v>0</v>
      </c>
      <c r="F135" s="22">
        <f t="shared" si="5"/>
        <v>0</v>
      </c>
      <c r="G135" s="22">
        <f t="shared" si="5"/>
        <v>0</v>
      </c>
      <c r="H135" s="75">
        <f t="shared" si="4"/>
        <v>0</v>
      </c>
      <c r="I135" s="1"/>
    </row>
    <row r="136" spans="2:12" x14ac:dyDescent="0.2">
      <c r="B136" s="39" t="str">
        <f>$B$52</f>
        <v>Totals</v>
      </c>
      <c r="C136" s="40">
        <f>SUM(C116:C135)</f>
        <v>46600011.006469853</v>
      </c>
      <c r="D136" s="40">
        <f>SUM(D116:D135)</f>
        <v>76613055.107286975</v>
      </c>
      <c r="E136" s="40">
        <f>SUM(E116:E135)</f>
        <v>66552413.546454914</v>
      </c>
      <c r="F136" s="40">
        <f>SUM(F116:F135)</f>
        <v>84716980.558988288</v>
      </c>
      <c r="G136" s="40">
        <f>SUM(G116:G135)</f>
        <v>29022353.150799997</v>
      </c>
      <c r="H136" s="40">
        <f t="shared" si="4"/>
        <v>303504813.37</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505810278.63</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Data!QD10</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Data!LN10</f>
        <v>0</v>
      </c>
      <c r="D143" s="172">
        <f>Data!MH10</f>
        <v>3051540.0330398502</v>
      </c>
      <c r="E143" s="172">
        <f>Data!NB10</f>
        <v>6103080.0640797019</v>
      </c>
      <c r="F143" s="172">
        <f>Data!NV10</f>
        <v>11188980.117479455</v>
      </c>
      <c r="G143" s="172">
        <f>Data!OP10</f>
        <v>0</v>
      </c>
      <c r="H143" s="173">
        <f>Data!PJ10</f>
        <v>33241182.481049005</v>
      </c>
      <c r="I143" s="76">
        <f t="shared" ref="I143:I162" si="6">SUM(C143:H143)</f>
        <v>53584782.695648015</v>
      </c>
    </row>
    <row r="144" spans="2:12" x14ac:dyDescent="0.2">
      <c r="B144" s="9" t="str">
        <f>$B$33</f>
        <v>Science</v>
      </c>
      <c r="C144" s="172">
        <f>Data!LO10</f>
        <v>10335973.762884725</v>
      </c>
      <c r="D144" s="172">
        <f>Data!MI10</f>
        <v>15503960.644327087</v>
      </c>
      <c r="E144" s="172">
        <f>Data!NC10</f>
        <v>17226622.938141208</v>
      </c>
      <c r="F144" s="172">
        <f>Data!NW10</f>
        <v>43066557.345353022</v>
      </c>
      <c r="G144" s="172">
        <f>Data!OQ10</f>
        <v>0</v>
      </c>
      <c r="H144" s="174">
        <f>Data!PK10</f>
        <v>59182468.511106007</v>
      </c>
      <c r="I144" s="76">
        <f t="shared" si="6"/>
        <v>145315583.20181206</v>
      </c>
    </row>
    <row r="145" spans="2:9" x14ac:dyDescent="0.2">
      <c r="B145" s="9" t="str">
        <f>$B$34</f>
        <v>Fine Arts</v>
      </c>
      <c r="C145" s="172">
        <f>Data!LP10</f>
        <v>468441.96537197998</v>
      </c>
      <c r="D145" s="172">
        <f>Data!MJ10</f>
        <v>456114.53549377015</v>
      </c>
      <c r="E145" s="172">
        <f>Data!ND10</f>
        <v>283530.6571988301</v>
      </c>
      <c r="F145" s="172">
        <f>Data!NX10</f>
        <v>24654.83975642001</v>
      </c>
      <c r="G145" s="172">
        <f>Data!OR10</f>
        <v>0</v>
      </c>
      <c r="H145" s="174">
        <f>Data!PL10</f>
        <v>4677036.6368709998</v>
      </c>
      <c r="I145" s="76">
        <f t="shared" si="6"/>
        <v>5909778.6346920002</v>
      </c>
    </row>
    <row r="146" spans="2:9" x14ac:dyDescent="0.2">
      <c r="B146" s="9" t="str">
        <f>$B$35</f>
        <v>Teacher Education</v>
      </c>
      <c r="C146" s="172">
        <f>Data!LQ10</f>
        <v>690232.55046019959</v>
      </c>
      <c r="D146" s="172">
        <f>Data!MK10</f>
        <v>2760930.2018407984</v>
      </c>
      <c r="E146" s="172">
        <f>Data!NE10</f>
        <v>4555534.8330373168</v>
      </c>
      <c r="F146" s="172">
        <f>Data!NY10</f>
        <v>5797953.4238656759</v>
      </c>
      <c r="G146" s="172">
        <f>Data!OS10</f>
        <v>0</v>
      </c>
      <c r="H146" s="174">
        <f>Data!PN10</f>
        <v>10946530.234903999</v>
      </c>
      <c r="I146" s="76">
        <f t="shared" si="6"/>
        <v>24751181.244107991</v>
      </c>
    </row>
    <row r="147" spans="2:9" x14ac:dyDescent="0.2">
      <c r="B147" s="9" t="str">
        <f>$B$36</f>
        <v>Agriculture</v>
      </c>
      <c r="C147" s="172">
        <f>Data!LR10</f>
        <v>1498236.4592419998</v>
      </c>
      <c r="D147" s="172">
        <f>Data!ML10</f>
        <v>1321973.3463899996</v>
      </c>
      <c r="E147" s="172">
        <f>Data!NF10</f>
        <v>2467683.5799279995</v>
      </c>
      <c r="F147" s="172">
        <f>Data!NZ10</f>
        <v>3525262.2570399996</v>
      </c>
      <c r="G147" s="172">
        <f>Data!OT10</f>
        <v>0</v>
      </c>
      <c r="H147" s="174">
        <f>Data!PM10</f>
        <v>15730222.074599998</v>
      </c>
      <c r="I147" s="76">
        <f t="shared" si="6"/>
        <v>24543377.717199996</v>
      </c>
    </row>
    <row r="148" spans="2:9" x14ac:dyDescent="0.2">
      <c r="B148" s="9" t="str">
        <f>$B$37</f>
        <v>Engineering</v>
      </c>
      <c r="C148" s="172">
        <f>Data!LS10</f>
        <v>2277738.9959767503</v>
      </c>
      <c r="D148" s="172">
        <f>Data!MM10</f>
        <v>6833216.9879302504</v>
      </c>
      <c r="E148" s="172">
        <f>Data!NG10</f>
        <v>11388694.979883751</v>
      </c>
      <c r="F148" s="172">
        <f>Data!OA10</f>
        <v>25055128.955744255</v>
      </c>
      <c r="G148" s="172">
        <f>Data!OU10</f>
        <v>0</v>
      </c>
      <c r="H148" s="174">
        <f>Data!PO10</f>
        <v>99133069.226284981</v>
      </c>
      <c r="I148" s="76">
        <f t="shared" si="6"/>
        <v>144687849.14581999</v>
      </c>
    </row>
    <row r="149" spans="2:9" x14ac:dyDescent="0.2">
      <c r="B149" s="9" t="str">
        <f>$B$38</f>
        <v>Home Economics</v>
      </c>
      <c r="C149" s="172">
        <f>Data!LT10</f>
        <v>0</v>
      </c>
      <c r="D149" s="172">
        <f>Data!MN10</f>
        <v>98190.393067200028</v>
      </c>
      <c r="E149" s="172">
        <f>Data!NH10</f>
        <v>35067.997524000013</v>
      </c>
      <c r="F149" s="172">
        <f>Data!OB10</f>
        <v>7013.5995048000032</v>
      </c>
      <c r="G149" s="172">
        <f>Data!OV10</f>
        <v>0</v>
      </c>
      <c r="H149" s="174">
        <f>Data!PP10</f>
        <v>502117.32329599996</v>
      </c>
      <c r="I149" s="76">
        <f t="shared" si="6"/>
        <v>642389.31339200004</v>
      </c>
    </row>
    <row r="150" spans="2:9" x14ac:dyDescent="0.2">
      <c r="B150" s="9" t="str">
        <f>$B$39</f>
        <v>Law</v>
      </c>
      <c r="C150" s="172">
        <f>Data!LU10</f>
        <v>0</v>
      </c>
      <c r="D150" s="172">
        <f>Data!MO10</f>
        <v>0</v>
      </c>
      <c r="E150" s="172">
        <f>Data!NI10</f>
        <v>0</v>
      </c>
      <c r="F150" s="172">
        <f>Data!OC10</f>
        <v>0</v>
      </c>
      <c r="G150" s="172">
        <f>Data!OW10</f>
        <v>733816.03087500017</v>
      </c>
      <c r="H150" s="174">
        <f>Data!PQ10</f>
        <v>7356449.8646250004</v>
      </c>
      <c r="I150" s="76">
        <f t="shared" si="6"/>
        <v>8090265.8955000006</v>
      </c>
    </row>
    <row r="151" spans="2:9" x14ac:dyDescent="0.2">
      <c r="B151" s="9" t="str">
        <f>$B$40</f>
        <v>Social Service</v>
      </c>
      <c r="C151" s="172">
        <f>Data!LV10</f>
        <v>0</v>
      </c>
      <c r="D151" s="172">
        <f>Data!MP10</f>
        <v>0</v>
      </c>
      <c r="E151" s="172">
        <f>Data!NJ10</f>
        <v>0</v>
      </c>
      <c r="F151" s="172">
        <f>Data!OD10</f>
        <v>0</v>
      </c>
      <c r="G151" s="172">
        <f>Data!OX10</f>
        <v>0</v>
      </c>
      <c r="H151" s="174">
        <f>Data!PR10</f>
        <v>0</v>
      </c>
      <c r="I151" s="76">
        <f t="shared" si="6"/>
        <v>0</v>
      </c>
    </row>
    <row r="152" spans="2:9" x14ac:dyDescent="0.2">
      <c r="B152" s="9" t="str">
        <f>$B$41</f>
        <v>Library Science</v>
      </c>
      <c r="C152" s="172">
        <f>Data!LW10</f>
        <v>131.50499071500008</v>
      </c>
      <c r="D152" s="172">
        <f>Data!MQ10</f>
        <v>4251.994699785002</v>
      </c>
      <c r="E152" s="172">
        <f>Data!NK10</f>
        <v>0</v>
      </c>
      <c r="F152" s="172">
        <f>Data!OE10</f>
        <v>0</v>
      </c>
      <c r="G152" s="172">
        <f>Data!OY10</f>
        <v>0</v>
      </c>
      <c r="H152" s="174">
        <f>Data!PS10</f>
        <v>12793.592215499999</v>
      </c>
      <c r="I152" s="76">
        <f t="shared" si="6"/>
        <v>17177.091906000001</v>
      </c>
    </row>
    <row r="153" spans="2:9" x14ac:dyDescent="0.2">
      <c r="B153" s="9" t="str">
        <f>$B$42</f>
        <v>Veterinary Science</v>
      </c>
      <c r="C153" s="172">
        <f>Data!LX10</f>
        <v>0</v>
      </c>
      <c r="D153" s="172">
        <f>Data!MR10</f>
        <v>0</v>
      </c>
      <c r="E153" s="172">
        <f>Data!NL10</f>
        <v>0</v>
      </c>
      <c r="F153" s="172">
        <f>Data!OF10</f>
        <v>0</v>
      </c>
      <c r="G153" s="172">
        <f>Data!OZ10</f>
        <v>42025271.964699998</v>
      </c>
      <c r="H153" s="174">
        <f>Data!PT10</f>
        <v>0</v>
      </c>
      <c r="I153" s="76">
        <f t="shared" si="6"/>
        <v>42025271.964699998</v>
      </c>
    </row>
    <row r="154" spans="2:9" x14ac:dyDescent="0.2">
      <c r="B154" s="9" t="str">
        <f>$B$43</f>
        <v>Vocational Training</v>
      </c>
      <c r="C154" s="172">
        <f>Data!LY10</f>
        <v>0</v>
      </c>
      <c r="D154" s="172">
        <f>Data!MS10</f>
        <v>0</v>
      </c>
      <c r="E154" s="172">
        <f>Data!NM10</f>
        <v>0</v>
      </c>
      <c r="F154" s="172">
        <f>Data!OG10</f>
        <v>0</v>
      </c>
      <c r="G154" s="172">
        <f>Data!PA10</f>
        <v>0</v>
      </c>
      <c r="H154" s="174">
        <f>Data!PU10</f>
        <v>0</v>
      </c>
      <c r="I154" s="76">
        <f t="shared" si="6"/>
        <v>0</v>
      </c>
    </row>
    <row r="155" spans="2:9" x14ac:dyDescent="0.2">
      <c r="B155" s="9" t="str">
        <f>$B$44</f>
        <v>Physical Training</v>
      </c>
      <c r="C155" s="172">
        <f>Data!LZ10</f>
        <v>988728.75612150005</v>
      </c>
      <c r="D155" s="172">
        <f>Data!MT10</f>
        <v>0</v>
      </c>
      <c r="E155" s="172">
        <f>Data!NN10</f>
        <v>0</v>
      </c>
      <c r="F155" s="172">
        <f>Data!OH10</f>
        <v>0</v>
      </c>
      <c r="G155" s="172">
        <f>Data!PB10</f>
        <v>0</v>
      </c>
      <c r="H155" s="174">
        <f>Data!PV10</f>
        <v>1589520.1846964997</v>
      </c>
      <c r="I155" s="76">
        <f t="shared" si="6"/>
        <v>2578248.9408179997</v>
      </c>
    </row>
    <row r="156" spans="2:9" x14ac:dyDescent="0.2">
      <c r="B156" s="9" t="str">
        <f>$B$45</f>
        <v>Health Services</v>
      </c>
      <c r="C156" s="172">
        <f>Data!MA10</f>
        <v>0</v>
      </c>
      <c r="D156" s="172">
        <f>Data!MU10</f>
        <v>874130.66872450011</v>
      </c>
      <c r="E156" s="172">
        <f>Data!NO10</f>
        <v>874130.66872450011</v>
      </c>
      <c r="F156" s="172">
        <f>Data!OI10</f>
        <v>1748261.3374490002</v>
      </c>
      <c r="G156" s="172">
        <f>Data!PC10</f>
        <v>0</v>
      </c>
      <c r="H156" s="174">
        <f>Data!PW10</f>
        <v>4832890.8185980003</v>
      </c>
      <c r="I156" s="76">
        <f t="shared" si="6"/>
        <v>8329413.4934960008</v>
      </c>
    </row>
    <row r="157" spans="2:9" x14ac:dyDescent="0.2">
      <c r="B157" s="9" t="str">
        <f>$B$46</f>
        <v>Pharmacy</v>
      </c>
      <c r="C157" s="172">
        <f>Data!MB10</f>
        <v>0</v>
      </c>
      <c r="D157" s="172">
        <f>Data!MV10</f>
        <v>0</v>
      </c>
      <c r="E157" s="172">
        <f>Data!NP10</f>
        <v>0</v>
      </c>
      <c r="F157" s="172">
        <f>Data!OJ10</f>
        <v>0</v>
      </c>
      <c r="G157" s="172">
        <f>Data!PD10</f>
        <v>0</v>
      </c>
      <c r="H157" s="174">
        <f>Data!PX10</f>
        <v>0</v>
      </c>
      <c r="I157" s="76">
        <f t="shared" si="6"/>
        <v>0</v>
      </c>
    </row>
    <row r="158" spans="2:9" x14ac:dyDescent="0.2">
      <c r="B158" s="9" t="str">
        <f>$B$47</f>
        <v>Business Administration</v>
      </c>
      <c r="C158" s="172">
        <f>Data!MC10</f>
        <v>1599028.96973115</v>
      </c>
      <c r="D158" s="172">
        <f>Data!MW10</f>
        <v>2132038.6263082004</v>
      </c>
      <c r="E158" s="172">
        <f>Data!NQ10</f>
        <v>6396115.8789245998</v>
      </c>
      <c r="F158" s="172">
        <f>Data!OK10</f>
        <v>533009.6565770501</v>
      </c>
      <c r="G158" s="172">
        <f>Data!PE10</f>
        <v>0</v>
      </c>
      <c r="H158" s="174">
        <f>Data!PY10</f>
        <v>27493026.423591003</v>
      </c>
      <c r="I158" s="76">
        <f t="shared" si="6"/>
        <v>38153219.555132002</v>
      </c>
    </row>
    <row r="159" spans="2:9" x14ac:dyDescent="0.2">
      <c r="B159" s="9" t="str">
        <f>$B$48</f>
        <v>Optometry</v>
      </c>
      <c r="C159" s="172">
        <f>Data!MD10</f>
        <v>0</v>
      </c>
      <c r="D159" s="172">
        <f>Data!MX10</f>
        <v>0</v>
      </c>
      <c r="E159" s="172">
        <f>Data!NR10</f>
        <v>0</v>
      </c>
      <c r="F159" s="172">
        <f>Data!OL10</f>
        <v>0</v>
      </c>
      <c r="G159" s="172">
        <f>Data!PF10</f>
        <v>0</v>
      </c>
      <c r="H159" s="174">
        <f>Data!PZ10</f>
        <v>0</v>
      </c>
      <c r="I159" s="76">
        <f t="shared" si="6"/>
        <v>0</v>
      </c>
    </row>
    <row r="160" spans="2:9" x14ac:dyDescent="0.2">
      <c r="B160" s="9" t="str">
        <f>$B$49</f>
        <v>Teacher Ed-Practice Teaching</v>
      </c>
      <c r="C160" s="172">
        <f>Data!ME10</f>
        <v>0</v>
      </c>
      <c r="D160" s="172">
        <f>Data!MY10</f>
        <v>70135.995048000026</v>
      </c>
      <c r="E160" s="172">
        <f>Data!NS10</f>
        <v>0</v>
      </c>
      <c r="F160" s="172">
        <f>Data!OM10</f>
        <v>0</v>
      </c>
      <c r="G160" s="172">
        <f>Data!PG10</f>
        <v>0</v>
      </c>
      <c r="H160" s="174">
        <f>Data!QA10</f>
        <v>1170910.4274479998</v>
      </c>
      <c r="I160" s="76">
        <f t="shared" si="6"/>
        <v>1241046.4224959998</v>
      </c>
    </row>
    <row r="161" spans="2:10" x14ac:dyDescent="0.2">
      <c r="B161" s="9" t="str">
        <f>$B$50</f>
        <v>Technology</v>
      </c>
      <c r="C161" s="172">
        <f>Data!MF10</f>
        <v>0</v>
      </c>
      <c r="D161" s="172">
        <f>Data!MZ10</f>
        <v>309022.99956625002</v>
      </c>
      <c r="E161" s="172">
        <f>Data!NT10</f>
        <v>927068.99869875005</v>
      </c>
      <c r="F161" s="172">
        <f>Data!ON10</f>
        <v>0</v>
      </c>
      <c r="G161" s="172">
        <f>Data!PH10</f>
        <v>0</v>
      </c>
      <c r="H161" s="174">
        <f>Data!QB10</f>
        <v>4704601.166015001</v>
      </c>
      <c r="I161" s="76">
        <f t="shared" si="6"/>
        <v>5940693.1642800011</v>
      </c>
    </row>
    <row r="162" spans="2:10" x14ac:dyDescent="0.2">
      <c r="B162" s="9" t="str">
        <f>$B$51</f>
        <v>Nursing</v>
      </c>
      <c r="C162" s="172">
        <f>Data!MG10</f>
        <v>0</v>
      </c>
      <c r="D162" s="172">
        <f>Data!NA10</f>
        <v>0</v>
      </c>
      <c r="E162" s="172">
        <f>Data!NU10</f>
        <v>0</v>
      </c>
      <c r="F162" s="172">
        <f>Data!OO10</f>
        <v>0</v>
      </c>
      <c r="G162" s="172">
        <f>Data!PI10</f>
        <v>0</v>
      </c>
      <c r="H162" s="174">
        <f>Data!QC10</f>
        <v>0</v>
      </c>
      <c r="I162" s="76">
        <f t="shared" si="6"/>
        <v>0</v>
      </c>
    </row>
    <row r="163" spans="2:10" ht="15" thickBot="1" x14ac:dyDescent="0.25">
      <c r="B163" s="39" t="str">
        <f>$B$52</f>
        <v>Totals</v>
      </c>
      <c r="C163" s="40">
        <f t="shared" ref="C163:H163" si="7">SUM(C143:C162)</f>
        <v>17858512.964779016</v>
      </c>
      <c r="D163" s="40">
        <f t="shared" si="7"/>
        <v>33415506.42643569</v>
      </c>
      <c r="E163" s="40">
        <f t="shared" si="7"/>
        <v>50257530.59614066</v>
      </c>
      <c r="F163" s="40">
        <f t="shared" si="7"/>
        <v>90946821.53276968</v>
      </c>
      <c r="G163" s="41">
        <f t="shared" si="7"/>
        <v>42759087.995574996</v>
      </c>
      <c r="H163" s="77">
        <f t="shared" si="7"/>
        <v>270572818.96530002</v>
      </c>
      <c r="I163" s="76">
        <f>SUM(I143:I162)</f>
        <v>505810278.48100007</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7948838.7125311587</v>
      </c>
      <c r="D168" s="21">
        <f t="shared" si="8"/>
        <v>11625863.36594696</v>
      </c>
      <c r="E168" s="21">
        <f t="shared" si="8"/>
        <v>12577341.99032958</v>
      </c>
      <c r="F168" s="21">
        <f t="shared" si="8"/>
        <v>21432738.626840312</v>
      </c>
      <c r="G168" s="21">
        <f t="shared" si="8"/>
        <v>0</v>
      </c>
      <c r="H168" s="40">
        <f t="shared" ref="H168:H188" si="9">SUM(C168:G168)</f>
        <v>53584782.695648015</v>
      </c>
      <c r="I168" s="56"/>
      <c r="J168" s="57"/>
    </row>
    <row r="169" spans="2:10" x14ac:dyDescent="0.2">
      <c r="B169" s="9" t="str">
        <f>$B$33</f>
        <v>Science</v>
      </c>
      <c r="C169" s="22">
        <f t="shared" si="8"/>
        <v>21067422.378898531</v>
      </c>
      <c r="D169" s="22">
        <f t="shared" si="8"/>
        <v>31378900.251605723</v>
      </c>
      <c r="E169" s="22">
        <f t="shared" si="8"/>
        <v>28243101.807194285</v>
      </c>
      <c r="F169" s="22">
        <f t="shared" si="8"/>
        <v>64626158.764113501</v>
      </c>
      <c r="G169" s="22">
        <f t="shared" si="8"/>
        <v>0</v>
      </c>
      <c r="H169" s="75">
        <f t="shared" si="9"/>
        <v>145315583.20181203</v>
      </c>
      <c r="I169" s="56"/>
      <c r="J169" s="57"/>
    </row>
    <row r="170" spans="2:10" x14ac:dyDescent="0.2">
      <c r="B170" s="9" t="str">
        <f>$B$34</f>
        <v>Fine Arts</v>
      </c>
      <c r="C170" s="22">
        <f t="shared" si="8"/>
        <v>3086018.0954816458</v>
      </c>
      <c r="D170" s="22">
        <f t="shared" si="8"/>
        <v>2101722.5281125996</v>
      </c>
      <c r="E170" s="22">
        <f t="shared" si="8"/>
        <v>664743.09052097285</v>
      </c>
      <c r="F170" s="22">
        <f t="shared" si="8"/>
        <v>57294.920576781376</v>
      </c>
      <c r="G170" s="22">
        <f t="shared" si="8"/>
        <v>0</v>
      </c>
      <c r="H170" s="75">
        <f t="shared" si="9"/>
        <v>5909778.6346919984</v>
      </c>
      <c r="I170" s="56"/>
      <c r="J170" s="57"/>
    </row>
    <row r="171" spans="2:10" x14ac:dyDescent="0.2">
      <c r="B171" s="9" t="str">
        <f>$B$35</f>
        <v>Teacher Education</v>
      </c>
      <c r="C171" s="22">
        <f t="shared" si="8"/>
        <v>1571856.5077564525</v>
      </c>
      <c r="D171" s="22">
        <f t="shared" si="8"/>
        <v>4325043.5254736086</v>
      </c>
      <c r="E171" s="22">
        <f t="shared" si="8"/>
        <v>7932520.6658148896</v>
      </c>
      <c r="F171" s="22">
        <f t="shared" si="8"/>
        <v>10921760.545063039</v>
      </c>
      <c r="G171" s="22">
        <f t="shared" si="8"/>
        <v>0</v>
      </c>
      <c r="H171" s="75">
        <f t="shared" si="9"/>
        <v>24751181.244107991</v>
      </c>
      <c r="I171" s="56"/>
      <c r="J171" s="57"/>
    </row>
    <row r="172" spans="2:10" x14ac:dyDescent="0.2">
      <c r="B172" s="9" t="str">
        <f>$B$36</f>
        <v>Agriculture</v>
      </c>
      <c r="C172" s="22">
        <f t="shared" si="8"/>
        <v>3108469.2162116435</v>
      </c>
      <c r="D172" s="22">
        <f t="shared" si="8"/>
        <v>6814479.3324741526</v>
      </c>
      <c r="E172" s="22">
        <f t="shared" si="8"/>
        <v>6598516.9127100874</v>
      </c>
      <c r="F172" s="22">
        <f t="shared" si="8"/>
        <v>8021912.2558041122</v>
      </c>
      <c r="G172" s="22">
        <f t="shared" si="8"/>
        <v>0</v>
      </c>
      <c r="H172" s="75">
        <f t="shared" si="9"/>
        <v>24543377.717199996</v>
      </c>
      <c r="I172" s="56"/>
      <c r="J172" s="57"/>
    </row>
    <row r="173" spans="2:10" x14ac:dyDescent="0.2">
      <c r="B173" s="9" t="str">
        <f>$B$37</f>
        <v>Engineering</v>
      </c>
      <c r="C173" s="22">
        <f t="shared" si="8"/>
        <v>12991106.61019896</v>
      </c>
      <c r="D173" s="22">
        <f t="shared" si="8"/>
        <v>31239064.931766488</v>
      </c>
      <c r="E173" s="22">
        <f t="shared" si="8"/>
        <v>40810496.963838093</v>
      </c>
      <c r="F173" s="22">
        <f t="shared" si="8"/>
        <v>59647180.640016451</v>
      </c>
      <c r="G173" s="22">
        <f t="shared" si="8"/>
        <v>0</v>
      </c>
      <c r="H173" s="75">
        <f t="shared" si="9"/>
        <v>144687849.14581999</v>
      </c>
      <c r="I173" s="56"/>
      <c r="J173" s="57"/>
    </row>
    <row r="174" spans="2:10" x14ac:dyDescent="0.2">
      <c r="B174" s="9" t="str">
        <f>$B$38</f>
        <v>Home Economics</v>
      </c>
      <c r="C174" s="22">
        <f t="shared" si="8"/>
        <v>164648.33202526488</v>
      </c>
      <c r="D174" s="22">
        <f t="shared" si="8"/>
        <v>336306.24114927498</v>
      </c>
      <c r="E174" s="22">
        <f t="shared" si="8"/>
        <v>85632.445290252042</v>
      </c>
      <c r="F174" s="22">
        <f t="shared" si="8"/>
        <v>55802.294927208095</v>
      </c>
      <c r="G174" s="22">
        <f t="shared" si="8"/>
        <v>0</v>
      </c>
      <c r="H174" s="75">
        <f t="shared" si="9"/>
        <v>642389.31339199992</v>
      </c>
      <c r="I174" s="56"/>
      <c r="J174" s="57"/>
    </row>
    <row r="175" spans="2:10" x14ac:dyDescent="0.2">
      <c r="B175" s="9" t="str">
        <f>$B$39</f>
        <v>Law</v>
      </c>
      <c r="C175" s="22">
        <f t="shared" si="8"/>
        <v>0</v>
      </c>
      <c r="D175" s="22">
        <f t="shared" si="8"/>
        <v>0</v>
      </c>
      <c r="E175" s="22">
        <f t="shared" si="8"/>
        <v>0</v>
      </c>
      <c r="F175" s="22">
        <f t="shared" si="8"/>
        <v>0</v>
      </c>
      <c r="G175" s="22">
        <f t="shared" si="8"/>
        <v>8090265.8955000006</v>
      </c>
      <c r="H175" s="75">
        <f t="shared" si="9"/>
        <v>8090265.8955000006</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553.09446990764718</v>
      </c>
      <c r="D177" s="22">
        <f t="shared" si="8"/>
        <v>16623.997436092352</v>
      </c>
      <c r="E177" s="22">
        <f t="shared" si="8"/>
        <v>0</v>
      </c>
      <c r="F177" s="22">
        <f t="shared" si="8"/>
        <v>0</v>
      </c>
      <c r="G177" s="22">
        <f t="shared" si="8"/>
        <v>0</v>
      </c>
      <c r="H177" s="75">
        <f t="shared" si="9"/>
        <v>17177.091905999998</v>
      </c>
      <c r="I177" s="56"/>
      <c r="J177" s="57"/>
    </row>
    <row r="178" spans="2:10" x14ac:dyDescent="0.2">
      <c r="B178" s="9" t="str">
        <f>$B$42</f>
        <v>Veterinary Science</v>
      </c>
      <c r="C178" s="22">
        <f t="shared" si="8"/>
        <v>0</v>
      </c>
      <c r="D178" s="22">
        <f t="shared" si="8"/>
        <v>0</v>
      </c>
      <c r="E178" s="22">
        <f t="shared" si="8"/>
        <v>0</v>
      </c>
      <c r="F178" s="22">
        <f t="shared" si="8"/>
        <v>0</v>
      </c>
      <c r="G178" s="22">
        <f t="shared" si="8"/>
        <v>42025271.964699998</v>
      </c>
      <c r="H178" s="75">
        <f t="shared" si="9"/>
        <v>42025271.964699998</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2578248.9408179997</v>
      </c>
      <c r="D180" s="22">
        <f t="shared" si="8"/>
        <v>0</v>
      </c>
      <c r="E180" s="22">
        <f t="shared" si="8"/>
        <v>0</v>
      </c>
      <c r="F180" s="22">
        <f t="shared" si="8"/>
        <v>0</v>
      </c>
      <c r="G180" s="22">
        <f t="shared" si="8"/>
        <v>0</v>
      </c>
      <c r="H180" s="75">
        <f t="shared" si="9"/>
        <v>2578248.9408179997</v>
      </c>
      <c r="I180" s="56"/>
      <c r="J180" s="57"/>
    </row>
    <row r="181" spans="2:10" x14ac:dyDescent="0.2">
      <c r="B181" s="9" t="str">
        <f>$B$45</f>
        <v>Health Services</v>
      </c>
      <c r="C181" s="22">
        <f t="shared" si="8"/>
        <v>1779784.8323096232</v>
      </c>
      <c r="D181" s="22">
        <f t="shared" si="8"/>
        <v>2557338.6424226826</v>
      </c>
      <c r="E181" s="22">
        <f t="shared" si="8"/>
        <v>1725684.5532502038</v>
      </c>
      <c r="F181" s="22">
        <f t="shared" si="8"/>
        <v>2266605.4655134915</v>
      </c>
      <c r="G181" s="22">
        <f t="shared" si="8"/>
        <v>0</v>
      </c>
      <c r="H181" s="75">
        <f t="shared" si="9"/>
        <v>8329413.4934960008</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4407802.7465591021</v>
      </c>
      <c r="D183" s="22">
        <f t="shared" si="8"/>
        <v>11954205.385179289</v>
      </c>
      <c r="E183" s="22">
        <f t="shared" si="8"/>
        <v>16705631.829512995</v>
      </c>
      <c r="F183" s="22">
        <f t="shared" si="8"/>
        <v>5085579.593880618</v>
      </c>
      <c r="G183" s="22">
        <f t="shared" si="8"/>
        <v>0</v>
      </c>
      <c r="H183" s="75">
        <f t="shared" si="9"/>
        <v>38153219.555132002</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184426.15047225755</v>
      </c>
      <c r="D185" s="22">
        <f t="shared" si="10"/>
        <v>1056620.2720237423</v>
      </c>
      <c r="E185" s="22">
        <f t="shared" si="10"/>
        <v>0</v>
      </c>
      <c r="F185" s="22">
        <f t="shared" si="10"/>
        <v>0</v>
      </c>
      <c r="G185" s="22">
        <f t="shared" si="10"/>
        <v>0</v>
      </c>
      <c r="H185" s="75">
        <f t="shared" si="9"/>
        <v>1241046.4224959998</v>
      </c>
      <c r="I185" s="56"/>
      <c r="J185" s="57"/>
    </row>
    <row r="186" spans="2:10" x14ac:dyDescent="0.2">
      <c r="B186" s="9" t="str">
        <f>$B$50</f>
        <v>Technology</v>
      </c>
      <c r="C186" s="22">
        <f t="shared" si="10"/>
        <v>1202051.3337120742</v>
      </c>
      <c r="D186" s="22">
        <f t="shared" si="10"/>
        <v>3560509.9504967518</v>
      </c>
      <c r="E186" s="22">
        <f t="shared" si="10"/>
        <v>1178131.8800711753</v>
      </c>
      <c r="F186" s="22">
        <f t="shared" si="10"/>
        <v>0</v>
      </c>
      <c r="G186" s="22">
        <f t="shared" si="10"/>
        <v>0</v>
      </c>
      <c r="H186" s="75">
        <f t="shared" si="9"/>
        <v>5940693.1642800011</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60091226.951444618</v>
      </c>
      <c r="D188" s="40">
        <f>SUM(D168:D187)</f>
        <v>106966678.42408736</v>
      </c>
      <c r="E188" s="40">
        <f>SUM(E168:E187)</f>
        <v>116521802.13853255</v>
      </c>
      <c r="F188" s="40">
        <f>SUM(F168:F187)</f>
        <v>172115033.1067355</v>
      </c>
      <c r="G188" s="40">
        <f>SUM(G168:G187)</f>
        <v>50115537.860200003</v>
      </c>
      <c r="H188" s="40">
        <f t="shared" si="9"/>
        <v>505810278.48100001</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217877982</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10475193.423733234</v>
      </c>
      <c r="D193" s="42">
        <f t="shared" si="11"/>
        <v>11299473.877641458</v>
      </c>
      <c r="E193" s="42">
        <f t="shared" si="11"/>
        <v>8531956.4789336976</v>
      </c>
      <c r="F193" s="42">
        <f t="shared" si="11"/>
        <v>13499500.449342851</v>
      </c>
      <c r="G193" s="42">
        <f t="shared" si="11"/>
        <v>0</v>
      </c>
      <c r="H193" s="42">
        <f>SUM(C193:G193)</f>
        <v>43806124.229651242</v>
      </c>
      <c r="I193" s="1"/>
    </row>
    <row r="194" spans="2:9" x14ac:dyDescent="0.2">
      <c r="B194" s="9" t="str">
        <f>$B$33</f>
        <v>Science</v>
      </c>
      <c r="C194" s="43">
        <f t="shared" si="11"/>
        <v>9151659.0130847245</v>
      </c>
      <c r="D194" s="43">
        <f t="shared" si="11"/>
        <v>13537970.43973474</v>
      </c>
      <c r="E194" s="43">
        <f t="shared" si="11"/>
        <v>9394729.6159049422</v>
      </c>
      <c r="F194" s="43">
        <f t="shared" si="11"/>
        <v>18385786.271956526</v>
      </c>
      <c r="G194" s="43">
        <f t="shared" si="11"/>
        <v>0</v>
      </c>
      <c r="H194" s="43">
        <f t="shared" ref="H194:H213" si="12">SUM(C194:G194)</f>
        <v>50470145.340680934</v>
      </c>
      <c r="I194" s="1"/>
    </row>
    <row r="195" spans="2:9" x14ac:dyDescent="0.2">
      <c r="B195" s="9" t="str">
        <f>$B$34</f>
        <v>Fine Arts</v>
      </c>
      <c r="C195" s="43">
        <f t="shared" si="11"/>
        <v>1397540.4328623929</v>
      </c>
      <c r="D195" s="43">
        <f t="shared" si="11"/>
        <v>878600.50367665105</v>
      </c>
      <c r="E195" s="43">
        <f t="shared" si="11"/>
        <v>203531.72652717945</v>
      </c>
      <c r="F195" s="43">
        <f t="shared" si="11"/>
        <v>17426.745359433036</v>
      </c>
      <c r="G195" s="43">
        <f t="shared" si="11"/>
        <v>0</v>
      </c>
      <c r="H195" s="43">
        <f t="shared" si="12"/>
        <v>2497099.4084256561</v>
      </c>
      <c r="I195" s="1"/>
    </row>
    <row r="196" spans="2:9" x14ac:dyDescent="0.2">
      <c r="B196" s="9" t="str">
        <f>$B$35</f>
        <v>Teacher Education</v>
      </c>
      <c r="C196" s="43">
        <f t="shared" si="11"/>
        <v>577504.53060958732</v>
      </c>
      <c r="D196" s="43">
        <f t="shared" si="11"/>
        <v>1024566.6798290472</v>
      </c>
      <c r="E196" s="43">
        <f t="shared" si="11"/>
        <v>2212082.1491901707</v>
      </c>
      <c r="F196" s="43">
        <f t="shared" si="11"/>
        <v>3356331.009352121</v>
      </c>
      <c r="G196" s="43">
        <f t="shared" si="11"/>
        <v>0</v>
      </c>
      <c r="H196" s="43">
        <f t="shared" si="12"/>
        <v>7170484.3689809255</v>
      </c>
      <c r="I196" s="1"/>
    </row>
    <row r="197" spans="2:9" x14ac:dyDescent="0.2">
      <c r="B197" s="9" t="str">
        <f>$B$36</f>
        <v>Agriculture</v>
      </c>
      <c r="C197" s="43">
        <f t="shared" si="11"/>
        <v>1146909.8697897238</v>
      </c>
      <c r="D197" s="43">
        <f t="shared" si="11"/>
        <v>3912111.0274604922</v>
      </c>
      <c r="E197" s="43">
        <f t="shared" si="11"/>
        <v>2942241.4239915195</v>
      </c>
      <c r="F197" s="43">
        <f t="shared" si="11"/>
        <v>3202799.2488974901</v>
      </c>
      <c r="G197" s="43">
        <f t="shared" si="11"/>
        <v>0</v>
      </c>
      <c r="H197" s="43">
        <f t="shared" si="12"/>
        <v>11204061.570139226</v>
      </c>
      <c r="I197" s="1"/>
    </row>
    <row r="198" spans="2:9" x14ac:dyDescent="0.2">
      <c r="B198" s="9" t="str">
        <f>$B$37</f>
        <v>Engineering</v>
      </c>
      <c r="C198" s="43">
        <f t="shared" si="11"/>
        <v>5732907.9276267029</v>
      </c>
      <c r="D198" s="43">
        <f t="shared" si="11"/>
        <v>13059990.490005095</v>
      </c>
      <c r="E198" s="43">
        <f t="shared" si="11"/>
        <v>15744114.074360598</v>
      </c>
      <c r="F198" s="43">
        <f t="shared" si="11"/>
        <v>18510803.929697335</v>
      </c>
      <c r="G198" s="43">
        <f t="shared" si="11"/>
        <v>0</v>
      </c>
      <c r="H198" s="43">
        <f t="shared" si="12"/>
        <v>53047816.421689734</v>
      </c>
      <c r="I198" s="1"/>
    </row>
    <row r="199" spans="2:9" x14ac:dyDescent="0.2">
      <c r="B199" s="9" t="str">
        <f>$B$38</f>
        <v>Home Economics</v>
      </c>
      <c r="C199" s="43">
        <f t="shared" si="11"/>
        <v>95481.387186762877</v>
      </c>
      <c r="D199" s="43">
        <f t="shared" si="11"/>
        <v>138086.01160041071</v>
      </c>
      <c r="E199" s="43">
        <f t="shared" si="11"/>
        <v>29322.88202174753</v>
      </c>
      <c r="F199" s="43">
        <f t="shared" si="11"/>
        <v>28293.103614612814</v>
      </c>
      <c r="G199" s="43">
        <f t="shared" si="11"/>
        <v>0</v>
      </c>
      <c r="H199" s="43">
        <f t="shared" si="12"/>
        <v>291183.38442353392</v>
      </c>
      <c r="I199" s="1"/>
    </row>
    <row r="200" spans="2:9" x14ac:dyDescent="0.2">
      <c r="B200" s="9" t="str">
        <f>$B$39</f>
        <v>Law</v>
      </c>
      <c r="C200" s="43">
        <f t="shared" si="11"/>
        <v>0</v>
      </c>
      <c r="D200" s="43">
        <f t="shared" si="11"/>
        <v>0</v>
      </c>
      <c r="E200" s="43">
        <f t="shared" si="11"/>
        <v>0</v>
      </c>
      <c r="F200" s="43">
        <f t="shared" si="11"/>
        <v>0</v>
      </c>
      <c r="G200" s="43">
        <f t="shared" si="11"/>
        <v>6614958.4950620448</v>
      </c>
      <c r="H200" s="43">
        <f t="shared" si="12"/>
        <v>6614958.4950620448</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431.44181381521133</v>
      </c>
      <c r="D202" s="43">
        <f t="shared" si="11"/>
        <v>12661.130233375843</v>
      </c>
      <c r="E202" s="43">
        <f t="shared" si="11"/>
        <v>0</v>
      </c>
      <c r="F202" s="43">
        <f t="shared" si="11"/>
        <v>0</v>
      </c>
      <c r="G202" s="43">
        <f t="shared" si="11"/>
        <v>0</v>
      </c>
      <c r="H202" s="43">
        <f t="shared" si="12"/>
        <v>13092.572047191054</v>
      </c>
      <c r="I202" s="1"/>
    </row>
    <row r="203" spans="2:9" x14ac:dyDescent="0.2">
      <c r="B203" s="9" t="str">
        <f>$B$42</f>
        <v>Veterinary Science</v>
      </c>
      <c r="C203" s="43">
        <f t="shared" si="11"/>
        <v>0</v>
      </c>
      <c r="D203" s="43">
        <f t="shared" si="11"/>
        <v>0</v>
      </c>
      <c r="E203" s="43">
        <f t="shared" si="11"/>
        <v>0</v>
      </c>
      <c r="F203" s="43">
        <f t="shared" si="11"/>
        <v>0</v>
      </c>
      <c r="G203" s="43">
        <f t="shared" si="11"/>
        <v>14219412.028343551</v>
      </c>
      <c r="H203" s="43">
        <f t="shared" si="12"/>
        <v>14219412.028343551</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1131153.8549113343</v>
      </c>
      <c r="D205" s="43">
        <f t="shared" si="11"/>
        <v>0</v>
      </c>
      <c r="E205" s="43">
        <f t="shared" si="11"/>
        <v>0</v>
      </c>
      <c r="F205" s="43">
        <f t="shared" si="11"/>
        <v>0</v>
      </c>
      <c r="G205" s="43">
        <f t="shared" si="11"/>
        <v>0</v>
      </c>
      <c r="H205" s="43">
        <f t="shared" si="12"/>
        <v>1131153.8549113343</v>
      </c>
      <c r="I205" s="1"/>
    </row>
    <row r="206" spans="2:9" x14ac:dyDescent="0.2">
      <c r="B206" s="9" t="str">
        <f>$B$45</f>
        <v>Health Services</v>
      </c>
      <c r="C206" s="43">
        <f t="shared" si="11"/>
        <v>555826.22929638613</v>
      </c>
      <c r="D206" s="43">
        <f t="shared" si="11"/>
        <v>525665.3074901097</v>
      </c>
      <c r="E206" s="43">
        <f t="shared" si="11"/>
        <v>265940.00358143909</v>
      </c>
      <c r="F206" s="43">
        <f t="shared" si="11"/>
        <v>161878.70407128398</v>
      </c>
      <c r="G206" s="43">
        <f t="shared" si="11"/>
        <v>0</v>
      </c>
      <c r="H206" s="43">
        <f t="shared" si="12"/>
        <v>1509310.2444392189</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2253915.0934069538</v>
      </c>
      <c r="D208" s="43">
        <f t="shared" si="11"/>
        <v>7881848.6879997887</v>
      </c>
      <c r="E208" s="43">
        <f t="shared" si="11"/>
        <v>8272924.5760023557</v>
      </c>
      <c r="F208" s="43">
        <f t="shared" si="11"/>
        <v>3653233.3718479439</v>
      </c>
      <c r="G208" s="43">
        <f t="shared" si="11"/>
        <v>0</v>
      </c>
      <c r="H208" s="43">
        <f t="shared" si="12"/>
        <v>22061921.72925704</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75660.142054500175</v>
      </c>
      <c r="D210" s="43">
        <f t="shared" si="13"/>
        <v>404701.50431157521</v>
      </c>
      <c r="E210" s="43">
        <f t="shared" si="13"/>
        <v>0</v>
      </c>
      <c r="F210" s="43">
        <f t="shared" si="13"/>
        <v>0</v>
      </c>
      <c r="G210" s="43">
        <f t="shared" si="13"/>
        <v>0</v>
      </c>
      <c r="H210" s="43">
        <f t="shared" si="12"/>
        <v>480361.64636607538</v>
      </c>
      <c r="I210" s="1"/>
    </row>
    <row r="211" spans="2:9" x14ac:dyDescent="0.2">
      <c r="B211" s="9" t="str">
        <f>$B$50</f>
        <v>Technology</v>
      </c>
      <c r="C211" s="43">
        <f t="shared" si="13"/>
        <v>858717.27332465176</v>
      </c>
      <c r="D211" s="43">
        <f t="shared" si="13"/>
        <v>2322785.9996056682</v>
      </c>
      <c r="E211" s="43">
        <f t="shared" si="13"/>
        <v>179353.43265198683</v>
      </c>
      <c r="F211" s="43">
        <f t="shared" si="13"/>
        <v>0</v>
      </c>
      <c r="G211" s="43">
        <f t="shared" si="13"/>
        <v>0</v>
      </c>
      <c r="H211" s="43">
        <f t="shared" si="12"/>
        <v>3360856.7055823067</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33452900.619700775</v>
      </c>
      <c r="D213" s="42">
        <f>SUM(D193:D212)</f>
        <v>54998461.659588426</v>
      </c>
      <c r="E213" s="42">
        <f>SUM(E193:E212)</f>
        <v>47776196.363165639</v>
      </c>
      <c r="F213" s="42">
        <f>SUM(F193:F212)</f>
        <v>60816052.834139593</v>
      </c>
      <c r="G213" s="42">
        <f>SUM(G193:G212)</f>
        <v>20834370.523405597</v>
      </c>
      <c r="H213" s="42">
        <f t="shared" si="12"/>
        <v>217877982</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91120441</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12033670.443506664</v>
      </c>
      <c r="D218" s="42">
        <f t="shared" si="14"/>
        <v>7723635.2532957327</v>
      </c>
      <c r="E218" s="42">
        <f t="shared" si="14"/>
        <v>1682221.0882172165</v>
      </c>
      <c r="F218" s="42">
        <f t="shared" si="14"/>
        <v>1155158.163449062</v>
      </c>
      <c r="G218" s="42">
        <f t="shared" si="14"/>
        <v>0</v>
      </c>
      <c r="H218" s="42">
        <f>SUM(C218:G218)</f>
        <v>22594684.948468678</v>
      </c>
      <c r="I218" s="1"/>
    </row>
    <row r="219" spans="2:9" x14ac:dyDescent="0.2">
      <c r="B219" s="9" t="str">
        <f>$B$33</f>
        <v>Science</v>
      </c>
      <c r="C219" s="43">
        <f t="shared" si="14"/>
        <v>7999484.1601839596</v>
      </c>
      <c r="D219" s="43">
        <f t="shared" si="14"/>
        <v>8524697.9308918305</v>
      </c>
      <c r="E219" s="43">
        <f t="shared" si="14"/>
        <v>1295042.0022184292</v>
      </c>
      <c r="F219" s="43">
        <f t="shared" si="14"/>
        <v>1681517.2381941369</v>
      </c>
      <c r="G219" s="43">
        <f t="shared" si="14"/>
        <v>0</v>
      </c>
      <c r="H219" s="43">
        <f t="shared" ref="H219:H238" si="15">SUM(C219:G219)</f>
        <v>19500741.331488356</v>
      </c>
      <c r="I219" s="1"/>
    </row>
    <row r="220" spans="2:9" x14ac:dyDescent="0.2">
      <c r="B220" s="9" t="str">
        <f>$B$34</f>
        <v>Fine Arts</v>
      </c>
      <c r="C220" s="43">
        <f t="shared" si="14"/>
        <v>1617355.0342124156</v>
      </c>
      <c r="D220" s="43">
        <f t="shared" si="14"/>
        <v>548918.59535400278</v>
      </c>
      <c r="E220" s="43">
        <f t="shared" si="14"/>
        <v>25444.072951622591</v>
      </c>
      <c r="F220" s="43">
        <f t="shared" si="14"/>
        <v>2089.0335172889936</v>
      </c>
      <c r="G220" s="43">
        <f t="shared" si="14"/>
        <v>0</v>
      </c>
      <c r="H220" s="43">
        <f t="shared" si="15"/>
        <v>2193806.7360353302</v>
      </c>
      <c r="I220" s="1"/>
    </row>
    <row r="221" spans="2:9" x14ac:dyDescent="0.2">
      <c r="B221" s="9" t="str">
        <f>$B$35</f>
        <v>Teacher Education</v>
      </c>
      <c r="C221" s="43">
        <f t="shared" si="14"/>
        <v>428908.66265138116</v>
      </c>
      <c r="D221" s="43">
        <f t="shared" si="14"/>
        <v>1249937.699112328</v>
      </c>
      <c r="E221" s="43">
        <f t="shared" si="14"/>
        <v>1054932.7234309788</v>
      </c>
      <c r="F221" s="43">
        <f t="shared" si="14"/>
        <v>466318.7040259543</v>
      </c>
      <c r="G221" s="43">
        <f t="shared" si="14"/>
        <v>0</v>
      </c>
      <c r="H221" s="43">
        <f t="shared" si="15"/>
        <v>3200097.7892206428</v>
      </c>
      <c r="I221" s="1"/>
    </row>
    <row r="222" spans="2:9" x14ac:dyDescent="0.2">
      <c r="B222" s="9" t="str">
        <f>$B$36</f>
        <v>Agriculture</v>
      </c>
      <c r="C222" s="43">
        <f t="shared" si="14"/>
        <v>1216646.0459549262</v>
      </c>
      <c r="D222" s="43">
        <f t="shared" si="14"/>
        <v>3048222.7240635245</v>
      </c>
      <c r="E222" s="43">
        <f t="shared" si="14"/>
        <v>432932.43404733739</v>
      </c>
      <c r="F222" s="43">
        <f t="shared" si="14"/>
        <v>380823.07304060837</v>
      </c>
      <c r="G222" s="43">
        <f t="shared" si="14"/>
        <v>0</v>
      </c>
      <c r="H222" s="43">
        <f t="shared" si="15"/>
        <v>5078624.2771063969</v>
      </c>
      <c r="I222" s="1"/>
    </row>
    <row r="223" spans="2:9" x14ac:dyDescent="0.2">
      <c r="B223" s="9" t="str">
        <f>$B$37</f>
        <v>Engineering</v>
      </c>
      <c r="C223" s="43">
        <f t="shared" si="14"/>
        <v>4418213.7740514129</v>
      </c>
      <c r="D223" s="43">
        <f t="shared" si="14"/>
        <v>8837039.5382911284</v>
      </c>
      <c r="E223" s="43">
        <f t="shared" si="14"/>
        <v>3161732.6193349096</v>
      </c>
      <c r="F223" s="43">
        <f t="shared" si="14"/>
        <v>2026671.9982173294</v>
      </c>
      <c r="G223" s="43">
        <f t="shared" si="14"/>
        <v>0</v>
      </c>
      <c r="H223" s="43">
        <f t="shared" si="15"/>
        <v>18443657.929894783</v>
      </c>
      <c r="I223" s="1"/>
    </row>
    <row r="224" spans="2:9" x14ac:dyDescent="0.2">
      <c r="B224" s="9" t="str">
        <f>$B$38</f>
        <v>Home Economics</v>
      </c>
      <c r="C224" s="43">
        <f t="shared" si="14"/>
        <v>29302.948039975006</v>
      </c>
      <c r="D224" s="43">
        <f t="shared" si="14"/>
        <v>56341.455930051801</v>
      </c>
      <c r="E224" s="43">
        <f t="shared" si="14"/>
        <v>3678.6611496321816</v>
      </c>
      <c r="F224" s="43">
        <f t="shared" si="14"/>
        <v>1856.9186820346608</v>
      </c>
      <c r="G224" s="43">
        <f t="shared" si="14"/>
        <v>0</v>
      </c>
      <c r="H224" s="43">
        <f t="shared" si="15"/>
        <v>91179.983801693656</v>
      </c>
      <c r="I224" s="1"/>
    </row>
    <row r="225" spans="2:10" x14ac:dyDescent="0.2">
      <c r="B225" s="9" t="str">
        <f>$B$39</f>
        <v>Law</v>
      </c>
      <c r="C225" s="43">
        <f t="shared" si="14"/>
        <v>0</v>
      </c>
      <c r="D225" s="43">
        <f t="shared" si="14"/>
        <v>0</v>
      </c>
      <c r="E225" s="43">
        <f t="shared" si="14"/>
        <v>0</v>
      </c>
      <c r="F225" s="43">
        <f t="shared" si="14"/>
        <v>0</v>
      </c>
      <c r="G225" s="43">
        <f t="shared" si="14"/>
        <v>777861.42887286423</v>
      </c>
      <c r="H225" s="43">
        <f t="shared" si="15"/>
        <v>777861.42887286423</v>
      </c>
      <c r="I225" s="1"/>
    </row>
    <row r="226" spans="2:10"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10" x14ac:dyDescent="0.2">
      <c r="B227" s="9" t="str">
        <f>$B$41</f>
        <v>Library Science</v>
      </c>
      <c r="C227" s="43">
        <f t="shared" si="14"/>
        <v>264.78567506001508</v>
      </c>
      <c r="D227" s="43">
        <f t="shared" si="14"/>
        <v>12639.338022331012</v>
      </c>
      <c r="E227" s="43">
        <f t="shared" si="14"/>
        <v>0</v>
      </c>
      <c r="F227" s="43">
        <f t="shared" si="14"/>
        <v>0</v>
      </c>
      <c r="G227" s="43">
        <f t="shared" si="14"/>
        <v>0</v>
      </c>
      <c r="H227" s="43">
        <f t="shared" si="15"/>
        <v>12904.123697391027</v>
      </c>
      <c r="I227" s="1"/>
    </row>
    <row r="228" spans="2:10" x14ac:dyDescent="0.2">
      <c r="B228" s="9" t="str">
        <f>$B$42</f>
        <v>Veterinary Science</v>
      </c>
      <c r="C228" s="43">
        <f t="shared" si="14"/>
        <v>0</v>
      </c>
      <c r="D228" s="43">
        <f t="shared" si="14"/>
        <v>0</v>
      </c>
      <c r="E228" s="43">
        <f t="shared" si="14"/>
        <v>0</v>
      </c>
      <c r="F228" s="43">
        <f t="shared" si="14"/>
        <v>0</v>
      </c>
      <c r="G228" s="43">
        <f t="shared" si="14"/>
        <v>750989.8522390743</v>
      </c>
      <c r="H228" s="43">
        <f t="shared" si="15"/>
        <v>750989.8522390743</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561389.7620730754</v>
      </c>
      <c r="D230" s="43">
        <f t="shared" si="14"/>
        <v>0</v>
      </c>
      <c r="E230" s="43">
        <f t="shared" si="14"/>
        <v>0</v>
      </c>
      <c r="F230" s="43">
        <f t="shared" si="14"/>
        <v>0</v>
      </c>
      <c r="G230" s="43">
        <f t="shared" si="14"/>
        <v>0</v>
      </c>
      <c r="H230" s="43">
        <f t="shared" si="15"/>
        <v>561389.7620730754</v>
      </c>
      <c r="I230" s="1"/>
    </row>
    <row r="231" spans="2:10" x14ac:dyDescent="0.2">
      <c r="B231" s="9" t="str">
        <f>$B$45</f>
        <v>Health Services</v>
      </c>
      <c r="C231" s="43">
        <f t="shared" si="14"/>
        <v>715892.20347059413</v>
      </c>
      <c r="D231" s="43">
        <f t="shared" si="14"/>
        <v>937738.90909181267</v>
      </c>
      <c r="E231" s="43">
        <f t="shared" si="14"/>
        <v>70354.394486715464</v>
      </c>
      <c r="F231" s="43">
        <f t="shared" si="14"/>
        <v>31335.502759334904</v>
      </c>
      <c r="G231" s="43">
        <f t="shared" si="14"/>
        <v>0</v>
      </c>
      <c r="H231" s="43">
        <f t="shared" si="15"/>
        <v>1755321.0098084572</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2000720.5607534742</v>
      </c>
      <c r="D233" s="43">
        <f t="shared" si="14"/>
        <v>8820901.1744886041</v>
      </c>
      <c r="E233" s="43">
        <f t="shared" si="14"/>
        <v>2656683.0989999911</v>
      </c>
      <c r="F233" s="43">
        <f t="shared" si="14"/>
        <v>182674.37534515976</v>
      </c>
      <c r="G233" s="43">
        <f t="shared" si="14"/>
        <v>0</v>
      </c>
      <c r="H233" s="43">
        <f t="shared" si="15"/>
        <v>13660979.209587228</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52824.742174473016</v>
      </c>
      <c r="D235" s="43">
        <f t="shared" si="16"/>
        <v>383678.8881016075</v>
      </c>
      <c r="E235" s="43">
        <f t="shared" si="16"/>
        <v>0</v>
      </c>
      <c r="F235" s="43">
        <f t="shared" si="16"/>
        <v>0</v>
      </c>
      <c r="G235" s="43">
        <f t="shared" si="16"/>
        <v>0</v>
      </c>
      <c r="H235" s="43">
        <f t="shared" si="15"/>
        <v>436503.63027608051</v>
      </c>
      <c r="I235" s="1"/>
    </row>
    <row r="236" spans="2:10" x14ac:dyDescent="0.2">
      <c r="B236" s="9" t="str">
        <f>$B$50</f>
        <v>Technology</v>
      </c>
      <c r="C236" s="43">
        <f t="shared" si="16"/>
        <v>420567.91388699069</v>
      </c>
      <c r="D236" s="43">
        <f t="shared" si="16"/>
        <v>1601125.6335407116</v>
      </c>
      <c r="E236" s="43">
        <f t="shared" si="16"/>
        <v>40005.440002249976</v>
      </c>
      <c r="F236" s="43">
        <f t="shared" si="16"/>
        <v>0</v>
      </c>
      <c r="G236" s="43">
        <f t="shared" si="16"/>
        <v>0</v>
      </c>
      <c r="H236" s="43">
        <f t="shared" si="15"/>
        <v>2061698.9874299522</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31495241.036634404</v>
      </c>
      <c r="D238" s="42">
        <f>SUM(D218:D237)</f>
        <v>41744877.140183665</v>
      </c>
      <c r="E238" s="42">
        <f>SUM(E218:E237)</f>
        <v>10423026.534839083</v>
      </c>
      <c r="F238" s="42">
        <f>SUM(F218:F237)</f>
        <v>5928445.0072309086</v>
      </c>
      <c r="G238" s="42">
        <f>SUM(G218:G237)</f>
        <v>1528851.2811119384</v>
      </c>
      <c r="H238" s="42">
        <f t="shared" si="15"/>
        <v>91120441</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74383175</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9823291.0713380296</v>
      </c>
      <c r="D243" s="42">
        <f t="shared" si="17"/>
        <v>6304935.6036596196</v>
      </c>
      <c r="E243" s="42">
        <f t="shared" si="17"/>
        <v>1373225.8560244637</v>
      </c>
      <c r="F243" s="42">
        <f t="shared" si="17"/>
        <v>942975.37283111026</v>
      </c>
      <c r="G243" s="42">
        <f t="shared" si="17"/>
        <v>0</v>
      </c>
      <c r="H243" s="42">
        <f>SUM(C243:G243)</f>
        <v>18444427.903853223</v>
      </c>
      <c r="I243" s="1"/>
    </row>
    <row r="244" spans="2:9" x14ac:dyDescent="0.2">
      <c r="B244" s="9" t="str">
        <f>$B$33</f>
        <v>Science</v>
      </c>
      <c r="C244" s="43">
        <f t="shared" si="17"/>
        <v>6530115.785948528</v>
      </c>
      <c r="D244" s="43">
        <f t="shared" si="17"/>
        <v>6958856.7730446449</v>
      </c>
      <c r="E244" s="43">
        <f t="shared" si="17"/>
        <v>1057164.9437403821</v>
      </c>
      <c r="F244" s="43">
        <f t="shared" si="17"/>
        <v>1372651.2912082062</v>
      </c>
      <c r="G244" s="43">
        <f t="shared" si="17"/>
        <v>0</v>
      </c>
      <c r="H244" s="43">
        <f t="shared" ref="H244:H263" si="18">SUM(C244:G244)</f>
        <v>15918788.79394176</v>
      </c>
      <c r="I244" s="1"/>
    </row>
    <row r="245" spans="2:9" x14ac:dyDescent="0.2">
      <c r="B245" s="9" t="str">
        <f>$B$34</f>
        <v>Fine Arts</v>
      </c>
      <c r="C245" s="43">
        <f t="shared" si="17"/>
        <v>1320274.5863241935</v>
      </c>
      <c r="D245" s="43">
        <f t="shared" si="17"/>
        <v>448091.64102894295</v>
      </c>
      <c r="E245" s="43">
        <f t="shared" si="17"/>
        <v>20770.432082010113</v>
      </c>
      <c r="F245" s="43">
        <f t="shared" si="17"/>
        <v>1705.3138021728048</v>
      </c>
      <c r="G245" s="43">
        <f t="shared" si="17"/>
        <v>0</v>
      </c>
      <c r="H245" s="43">
        <f t="shared" si="18"/>
        <v>1790841.9732373196</v>
      </c>
      <c r="I245" s="1"/>
    </row>
    <row r="246" spans="2:9" x14ac:dyDescent="0.2">
      <c r="B246" s="9" t="str">
        <f>$B$35</f>
        <v>Teacher Education</v>
      </c>
      <c r="C246" s="43">
        <f t="shared" si="17"/>
        <v>350125.47967161005</v>
      </c>
      <c r="D246" s="43">
        <f t="shared" si="17"/>
        <v>1020345.5294094728</v>
      </c>
      <c r="E246" s="43">
        <f t="shared" si="17"/>
        <v>861159.63135201554</v>
      </c>
      <c r="F246" s="43">
        <f t="shared" si="17"/>
        <v>380663.93650724058</v>
      </c>
      <c r="G246" s="43">
        <f t="shared" si="17"/>
        <v>0</v>
      </c>
      <c r="H246" s="43">
        <f t="shared" si="18"/>
        <v>2612294.5769403386</v>
      </c>
      <c r="I246" s="1"/>
    </row>
    <row r="247" spans="2:9" x14ac:dyDescent="0.2">
      <c r="B247" s="9" t="str">
        <f>$B$36</f>
        <v>Agriculture</v>
      </c>
      <c r="C247" s="43">
        <f t="shared" si="17"/>
        <v>993168.9833384729</v>
      </c>
      <c r="D247" s="43">
        <f t="shared" si="17"/>
        <v>2488316.3627686338</v>
      </c>
      <c r="E247" s="43">
        <f t="shared" si="17"/>
        <v>353410.15310625039</v>
      </c>
      <c r="F247" s="43">
        <f t="shared" si="17"/>
        <v>310872.39015905722</v>
      </c>
      <c r="G247" s="43">
        <f t="shared" si="17"/>
        <v>0</v>
      </c>
      <c r="H247" s="43">
        <f t="shared" si="18"/>
        <v>4145767.889372414</v>
      </c>
      <c r="I247" s="1"/>
    </row>
    <row r="248" spans="2:9" x14ac:dyDescent="0.2">
      <c r="B248" s="9" t="str">
        <f>$B$37</f>
        <v>Engineering</v>
      </c>
      <c r="C248" s="43">
        <f t="shared" si="17"/>
        <v>3606663.4965328653</v>
      </c>
      <c r="D248" s="43">
        <f t="shared" si="17"/>
        <v>7213826.5711271986</v>
      </c>
      <c r="E248" s="43">
        <f t="shared" si="17"/>
        <v>2580976.4323594193</v>
      </c>
      <c r="F248" s="43">
        <f t="shared" si="17"/>
        <v>1654407.027189424</v>
      </c>
      <c r="G248" s="43">
        <f t="shared" si="17"/>
        <v>0</v>
      </c>
      <c r="H248" s="43">
        <f t="shared" si="18"/>
        <v>15055873.527208908</v>
      </c>
      <c r="I248" s="1"/>
    </row>
    <row r="249" spans="2:9" x14ac:dyDescent="0.2">
      <c r="B249" s="9" t="str">
        <f>$B$38</f>
        <v>Home Economics</v>
      </c>
      <c r="C249" s="43">
        <f t="shared" si="17"/>
        <v>23920.497839484422</v>
      </c>
      <c r="D249" s="43">
        <f t="shared" si="17"/>
        <v>45992.494441503317</v>
      </c>
      <c r="E249" s="43">
        <f t="shared" si="17"/>
        <v>3002.9540359532693</v>
      </c>
      <c r="F249" s="43">
        <f t="shared" si="17"/>
        <v>1515.834490820271</v>
      </c>
      <c r="G249" s="43">
        <f t="shared" si="17"/>
        <v>0</v>
      </c>
      <c r="H249" s="43">
        <f t="shared" si="18"/>
        <v>74431.780807761272</v>
      </c>
      <c r="I249" s="1"/>
    </row>
    <row r="250" spans="2:9" x14ac:dyDescent="0.2">
      <c r="B250" s="9" t="str">
        <f>$B$39</f>
        <v>Law</v>
      </c>
      <c r="C250" s="43">
        <f t="shared" si="17"/>
        <v>0</v>
      </c>
      <c r="D250" s="43">
        <f t="shared" si="17"/>
        <v>0</v>
      </c>
      <c r="E250" s="43">
        <f t="shared" si="17"/>
        <v>0</v>
      </c>
      <c r="F250" s="43">
        <f t="shared" si="17"/>
        <v>0</v>
      </c>
      <c r="G250" s="43">
        <f t="shared" si="17"/>
        <v>634981.59309391736</v>
      </c>
      <c r="H250" s="43">
        <f t="shared" si="18"/>
        <v>634981.59309391736</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216.14907686281103</v>
      </c>
      <c r="D252" s="43">
        <f t="shared" si="17"/>
        <v>10317.70787851215</v>
      </c>
      <c r="E252" s="43">
        <f t="shared" si="17"/>
        <v>0</v>
      </c>
      <c r="F252" s="43">
        <f t="shared" si="17"/>
        <v>0</v>
      </c>
      <c r="G252" s="43">
        <f t="shared" si="17"/>
        <v>0</v>
      </c>
      <c r="H252" s="43">
        <f t="shared" si="18"/>
        <v>10533.856955374962</v>
      </c>
      <c r="I252" s="1"/>
    </row>
    <row r="253" spans="2:9" x14ac:dyDescent="0.2">
      <c r="B253" s="9" t="str">
        <f>$B$42</f>
        <v>Veterinary Science</v>
      </c>
      <c r="C253" s="43">
        <f t="shared" si="17"/>
        <v>0</v>
      </c>
      <c r="D253" s="43">
        <f t="shared" si="17"/>
        <v>0</v>
      </c>
      <c r="E253" s="43">
        <f t="shared" si="17"/>
        <v>0</v>
      </c>
      <c r="F253" s="43">
        <f t="shared" si="17"/>
        <v>0</v>
      </c>
      <c r="G253" s="43">
        <f t="shared" si="17"/>
        <v>613045.86533249111</v>
      </c>
      <c r="H253" s="43">
        <f t="shared" si="18"/>
        <v>613045.86533249111</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458272.06779530318</v>
      </c>
      <c r="D255" s="43">
        <f t="shared" si="17"/>
        <v>0</v>
      </c>
      <c r="E255" s="43">
        <f t="shared" si="17"/>
        <v>0</v>
      </c>
      <c r="F255" s="43">
        <f t="shared" si="17"/>
        <v>0</v>
      </c>
      <c r="G255" s="43">
        <f t="shared" si="17"/>
        <v>0</v>
      </c>
      <c r="H255" s="43">
        <f t="shared" si="18"/>
        <v>458272.06779530318</v>
      </c>
      <c r="I255" s="1"/>
    </row>
    <row r="256" spans="2:9" x14ac:dyDescent="0.2">
      <c r="B256" s="9" t="str">
        <f>$B$45</f>
        <v>Health Services</v>
      </c>
      <c r="C256" s="43">
        <f t="shared" si="17"/>
        <v>584395.05414475349</v>
      </c>
      <c r="D256" s="43">
        <f t="shared" si="17"/>
        <v>765492.31559673196</v>
      </c>
      <c r="E256" s="43">
        <f t="shared" si="17"/>
        <v>57431.495937606269</v>
      </c>
      <c r="F256" s="43">
        <f t="shared" si="17"/>
        <v>25579.707032592072</v>
      </c>
      <c r="G256" s="43">
        <f t="shared" si="17"/>
        <v>0</v>
      </c>
      <c r="H256" s="43">
        <f t="shared" si="18"/>
        <v>1432898.5727116838</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1633222.4247754002</v>
      </c>
      <c r="D258" s="43">
        <f t="shared" si="17"/>
        <v>7200652.5486382507</v>
      </c>
      <c r="E258" s="43">
        <f t="shared" si="17"/>
        <v>2168695.8678400014</v>
      </c>
      <c r="F258" s="43">
        <f t="shared" si="17"/>
        <v>149120.21803444414</v>
      </c>
      <c r="G258" s="43">
        <f t="shared" si="17"/>
        <v>0</v>
      </c>
      <c r="H258" s="43">
        <f t="shared" si="18"/>
        <v>11151691.059288096</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43121.740834130804</v>
      </c>
      <c r="D260" s="43">
        <f t="shared" si="19"/>
        <v>313203.64085449593</v>
      </c>
      <c r="E260" s="43">
        <f t="shared" si="19"/>
        <v>0</v>
      </c>
      <c r="F260" s="43">
        <f t="shared" si="19"/>
        <v>0</v>
      </c>
      <c r="G260" s="43">
        <f t="shared" si="19"/>
        <v>0</v>
      </c>
      <c r="H260" s="43">
        <f t="shared" si="18"/>
        <v>356325.38168862672</v>
      </c>
      <c r="I260" s="1"/>
    </row>
    <row r="261" spans="2:10" x14ac:dyDescent="0.2">
      <c r="B261" s="9" t="str">
        <f>$B$50</f>
        <v>Technology</v>
      </c>
      <c r="C261" s="43">
        <f t="shared" si="19"/>
        <v>343316.78375043155</v>
      </c>
      <c r="D261" s="43">
        <f t="shared" si="19"/>
        <v>1307026.2488813528</v>
      </c>
      <c r="E261" s="43">
        <f t="shared" si="19"/>
        <v>32657.1251409918</v>
      </c>
      <c r="F261" s="43">
        <f t="shared" si="19"/>
        <v>0</v>
      </c>
      <c r="G261" s="43">
        <f t="shared" si="19"/>
        <v>0</v>
      </c>
      <c r="H261" s="43">
        <f t="shared" si="18"/>
        <v>1683000.1577727762</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25710104.121370062</v>
      </c>
      <c r="D263" s="42">
        <f>SUM(D243:D262)</f>
        <v>34077057.437329359</v>
      </c>
      <c r="E263" s="42">
        <f>SUM(E243:E262)</f>
        <v>8508494.8916190937</v>
      </c>
      <c r="F263" s="42">
        <f>SUM(F243:F262)</f>
        <v>4839491.0912550678</v>
      </c>
      <c r="G263" s="42">
        <f>SUM(G243:G262)</f>
        <v>1248027.4584264085</v>
      </c>
      <c r="H263" s="42">
        <f t="shared" si="18"/>
        <v>74383175</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54872975.805069029</v>
      </c>
      <c r="D268" s="42">
        <f t="shared" si="20"/>
        <v>52694115.89452251</v>
      </c>
      <c r="E268" s="42">
        <f t="shared" si="20"/>
        <v>36049791.506963514</v>
      </c>
      <c r="F268" s="42">
        <f t="shared" si="20"/>
        <v>55835225.341758549</v>
      </c>
      <c r="G268" s="42">
        <f t="shared" si="20"/>
        <v>0</v>
      </c>
      <c r="H268" s="42">
        <f>SUM(C268:G268)</f>
        <v>199452108.54831362</v>
      </c>
      <c r="I268" s="1"/>
    </row>
    <row r="269" spans="2:10" x14ac:dyDescent="0.2">
      <c r="B269" s="9" t="str">
        <f>$B$33</f>
        <v>Science</v>
      </c>
      <c r="C269" s="43">
        <f t="shared" si="20"/>
        <v>57496975.292812631</v>
      </c>
      <c r="D269" s="43">
        <f t="shared" si="20"/>
        <v>79258866.959694713</v>
      </c>
      <c r="E269" s="43">
        <f t="shared" si="20"/>
        <v>53076930.548630558</v>
      </c>
      <c r="F269" s="43">
        <f t="shared" si="20"/>
        <v>111677580.03816473</v>
      </c>
      <c r="G269" s="43">
        <f t="shared" si="20"/>
        <v>0</v>
      </c>
      <c r="H269" s="43">
        <f t="shared" ref="H269:H288" si="21">SUM(C269:G269)</f>
        <v>301510352.83930266</v>
      </c>
      <c r="I269" s="1"/>
    </row>
    <row r="270" spans="2:10" x14ac:dyDescent="0.2">
      <c r="B270" s="9" t="str">
        <f>$B$34</f>
        <v>Fine Arts</v>
      </c>
      <c r="C270" s="43">
        <f t="shared" si="20"/>
        <v>9367967.0035376064</v>
      </c>
      <c r="D270" s="43">
        <f t="shared" si="20"/>
        <v>5201226.9330913527</v>
      </c>
      <c r="E270" s="43">
        <f t="shared" si="20"/>
        <v>1198009.7499261436</v>
      </c>
      <c r="F270" s="43">
        <f t="shared" si="20"/>
        <v>102791.53228430956</v>
      </c>
      <c r="G270" s="43">
        <f t="shared" si="20"/>
        <v>0</v>
      </c>
      <c r="H270" s="43">
        <f t="shared" si="21"/>
        <v>15869995.218839414</v>
      </c>
      <c r="I270" s="1"/>
    </row>
    <row r="271" spans="2:10" x14ac:dyDescent="0.2">
      <c r="B271" s="9" t="str">
        <f>$B$35</f>
        <v>Teacher Education</v>
      </c>
      <c r="C271" s="43">
        <f t="shared" si="20"/>
        <v>3732861.0710651972</v>
      </c>
      <c r="D271" s="43">
        <f t="shared" si="20"/>
        <v>9047118.5076579172</v>
      </c>
      <c r="E271" s="43">
        <f t="shared" si="20"/>
        <v>15142133.567951076</v>
      </c>
      <c r="F271" s="43">
        <f t="shared" si="20"/>
        <v>19800455.375050157</v>
      </c>
      <c r="G271" s="43">
        <f t="shared" si="20"/>
        <v>0</v>
      </c>
      <c r="H271" s="43">
        <f t="shared" si="21"/>
        <v>47722568.521724343</v>
      </c>
      <c r="I271" s="1"/>
    </row>
    <row r="272" spans="2:10" x14ac:dyDescent="0.2">
      <c r="B272" s="9" t="str">
        <f>$B$36</f>
        <v>Agriculture</v>
      </c>
      <c r="C272" s="43">
        <f t="shared" si="20"/>
        <v>8062843.6932256892</v>
      </c>
      <c r="D272" s="43">
        <f t="shared" si="20"/>
        <v>21712714.193114031</v>
      </c>
      <c r="E272" s="43">
        <f t="shared" si="20"/>
        <v>14425653.820668923</v>
      </c>
      <c r="F272" s="43">
        <f t="shared" si="20"/>
        <v>16377917.852916757</v>
      </c>
      <c r="G272" s="43">
        <f t="shared" si="20"/>
        <v>0</v>
      </c>
      <c r="H272" s="43">
        <f t="shared" si="21"/>
        <v>60579129.5599254</v>
      </c>
      <c r="I272" s="1"/>
    </row>
    <row r="273" spans="2:10" x14ac:dyDescent="0.2">
      <c r="B273" s="9" t="str">
        <f>$B$37</f>
        <v>Engineering</v>
      </c>
      <c r="C273" s="43">
        <f t="shared" si="20"/>
        <v>34734853.192253381</v>
      </c>
      <c r="D273" s="43">
        <f t="shared" si="20"/>
        <v>78542535.304723814</v>
      </c>
      <c r="E273" s="43">
        <f t="shared" si="20"/>
        <v>84228927.68030481</v>
      </c>
      <c r="F273" s="43">
        <f t="shared" si="20"/>
        <v>107624680.11515722</v>
      </c>
      <c r="G273" s="43">
        <f t="shared" si="20"/>
        <v>0</v>
      </c>
      <c r="H273" s="43">
        <f t="shared" si="21"/>
        <v>305130996.29243922</v>
      </c>
      <c r="I273" s="1"/>
    </row>
    <row r="274" spans="2:10" x14ac:dyDescent="0.2">
      <c r="B274" s="9" t="str">
        <f>$B$38</f>
        <v>Home Economics</v>
      </c>
      <c r="C274" s="43">
        <f t="shared" si="20"/>
        <v>446359.08121213119</v>
      </c>
      <c r="D274" s="43">
        <f t="shared" si="20"/>
        <v>769080.51444302604</v>
      </c>
      <c r="E274" s="43">
        <f t="shared" si="20"/>
        <v>162483.82272746071</v>
      </c>
      <c r="F274" s="43">
        <f t="shared" si="20"/>
        <v>126880.54691581707</v>
      </c>
      <c r="G274" s="43">
        <f t="shared" si="20"/>
        <v>0</v>
      </c>
      <c r="H274" s="43">
        <f t="shared" si="21"/>
        <v>1504803.965298435</v>
      </c>
      <c r="I274" s="1"/>
    </row>
    <row r="275" spans="2:10" x14ac:dyDescent="0.2">
      <c r="B275" s="9" t="str">
        <f>$B$39</f>
        <v>Law</v>
      </c>
      <c r="C275" s="43">
        <f t="shared" si="20"/>
        <v>0</v>
      </c>
      <c r="D275" s="43">
        <f t="shared" si="20"/>
        <v>0</v>
      </c>
      <c r="E275" s="43">
        <f t="shared" si="20"/>
        <v>0</v>
      </c>
      <c r="F275" s="43">
        <f t="shared" si="20"/>
        <v>0</v>
      </c>
      <c r="G275" s="43">
        <f t="shared" si="20"/>
        <v>25332728.412528828</v>
      </c>
      <c r="H275" s="43">
        <f t="shared" si="21"/>
        <v>25332728.412528828</v>
      </c>
      <c r="I275" s="1"/>
    </row>
    <row r="276" spans="2:10"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10" x14ac:dyDescent="0.2">
      <c r="B277" s="9" t="str">
        <f>$B$41</f>
        <v>Library Science</v>
      </c>
      <c r="C277" s="43">
        <f t="shared" si="20"/>
        <v>2066.4710356456844</v>
      </c>
      <c r="D277" s="43">
        <f t="shared" si="20"/>
        <v>69879.173570311366</v>
      </c>
      <c r="E277" s="43">
        <f t="shared" si="20"/>
        <v>0</v>
      </c>
      <c r="F277" s="43">
        <f t="shared" si="20"/>
        <v>0</v>
      </c>
      <c r="G277" s="43">
        <f t="shared" si="20"/>
        <v>0</v>
      </c>
      <c r="H277" s="43">
        <f t="shared" si="21"/>
        <v>71945.644605957044</v>
      </c>
      <c r="I277" s="1"/>
    </row>
    <row r="278" spans="2:10" x14ac:dyDescent="0.2">
      <c r="B278" s="9" t="str">
        <f>$B$42</f>
        <v>Veterinary Science</v>
      </c>
      <c r="C278" s="43">
        <f t="shared" si="20"/>
        <v>0</v>
      </c>
      <c r="D278" s="43">
        <f t="shared" si="20"/>
        <v>0</v>
      </c>
      <c r="E278" s="43">
        <f t="shared" si="20"/>
        <v>0</v>
      </c>
      <c r="F278" s="43">
        <f t="shared" si="20"/>
        <v>0</v>
      </c>
      <c r="G278" s="43">
        <f t="shared" si="20"/>
        <v>77416411.861415118</v>
      </c>
      <c r="H278" s="43">
        <f t="shared" si="21"/>
        <v>77416411.861415118</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6304766.0180753637</v>
      </c>
      <c r="D280" s="43">
        <f t="shared" si="20"/>
        <v>0</v>
      </c>
      <c r="E280" s="43">
        <f t="shared" si="20"/>
        <v>0</v>
      </c>
      <c r="F280" s="43">
        <f t="shared" si="20"/>
        <v>0</v>
      </c>
      <c r="G280" s="43">
        <f t="shared" si="20"/>
        <v>0</v>
      </c>
      <c r="H280" s="43">
        <f t="shared" si="21"/>
        <v>6304766.0180753637</v>
      </c>
      <c r="I280" s="1"/>
    </row>
    <row r="281" spans="2:10" x14ac:dyDescent="0.2">
      <c r="B281" s="9" t="str">
        <f>$B$45</f>
        <v>Health Services</v>
      </c>
      <c r="C281" s="43">
        <f t="shared" si="20"/>
        <v>4410166.2578180637</v>
      </c>
      <c r="D281" s="43">
        <f t="shared" si="20"/>
        <v>5518488.8405310567</v>
      </c>
      <c r="E281" s="43">
        <f t="shared" si="20"/>
        <v>2489865.8297305545</v>
      </c>
      <c r="F281" s="43">
        <f t="shared" si="20"/>
        <v>2710896.9969731998</v>
      </c>
      <c r="G281" s="43">
        <f t="shared" si="20"/>
        <v>0</v>
      </c>
      <c r="H281" s="43">
        <f t="shared" si="21"/>
        <v>15129417.925052876</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13435372.665566515</v>
      </c>
      <c r="D283" s="43">
        <f t="shared" si="20"/>
        <v>46837051.396357059</v>
      </c>
      <c r="E283" s="43">
        <f t="shared" si="20"/>
        <v>41328149.092416704</v>
      </c>
      <c r="F283" s="43">
        <f t="shared" si="20"/>
        <v>14159574.799128618</v>
      </c>
      <c r="G283" s="43">
        <f t="shared" si="20"/>
        <v>0</v>
      </c>
      <c r="H283" s="43">
        <f t="shared" si="21"/>
        <v>115760147.9534689</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461427.62582270615</v>
      </c>
      <c r="D285" s="43">
        <f t="shared" si="22"/>
        <v>2721954.9578775223</v>
      </c>
      <c r="E285" s="43">
        <f t="shared" si="22"/>
        <v>0</v>
      </c>
      <c r="F285" s="43">
        <f t="shared" si="22"/>
        <v>0</v>
      </c>
      <c r="G285" s="43">
        <f t="shared" si="22"/>
        <v>0</v>
      </c>
      <c r="H285" s="43">
        <f t="shared" si="21"/>
        <v>3183382.5837002285</v>
      </c>
      <c r="I285" s="1"/>
    </row>
    <row r="286" spans="2:10" x14ac:dyDescent="0.2">
      <c r="B286" s="9" t="str">
        <f>$B$50</f>
        <v>Technology</v>
      </c>
      <c r="C286" s="43">
        <f t="shared" si="22"/>
        <v>4020849.5581257418</v>
      </c>
      <c r="D286" s="43">
        <f t="shared" si="22"/>
        <v>12027097.092892461</v>
      </c>
      <c r="E286" s="43">
        <f t="shared" si="22"/>
        <v>1679987.8552915212</v>
      </c>
      <c r="F286" s="43">
        <f t="shared" si="22"/>
        <v>0</v>
      </c>
      <c r="G286" s="43">
        <f t="shared" si="22"/>
        <v>0</v>
      </c>
      <c r="H286" s="43">
        <f t="shared" si="21"/>
        <v>17727934.506309725</v>
      </c>
      <c r="I286" s="1"/>
    </row>
    <row r="287" spans="2:10"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10" x14ac:dyDescent="0.2">
      <c r="B288" s="39" t="str">
        <f>$B$52</f>
        <v>Totals</v>
      </c>
      <c r="C288" s="42">
        <f>SUM(C268:C287)</f>
        <v>197349483.73561972</v>
      </c>
      <c r="D288" s="42">
        <f>SUM(D268:D287)</f>
        <v>314400129.76847583</v>
      </c>
      <c r="E288" s="42">
        <f>SUM(E268:E287)</f>
        <v>249781933.47461125</v>
      </c>
      <c r="F288" s="42">
        <f>SUM(F268:F287)</f>
        <v>328416002.59834939</v>
      </c>
      <c r="G288" s="42">
        <f>SUM(G268:G287)</f>
        <v>102749140.27394395</v>
      </c>
      <c r="H288" s="42">
        <f t="shared" si="21"/>
        <v>1192696689.8510001</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201.23505416610996</v>
      </c>
      <c r="D293" s="40">
        <f t="shared" si="23"/>
        <v>487.18221812411599</v>
      </c>
      <c r="E293" s="40">
        <f t="shared" si="23"/>
        <v>1642.3595219573356</v>
      </c>
      <c r="F293" s="40">
        <f t="shared" si="23"/>
        <v>3739.8007596623274</v>
      </c>
      <c r="G293" s="41">
        <f t="shared" si="23"/>
        <v>0</v>
      </c>
      <c r="H293" s="42">
        <f t="shared" si="23"/>
        <v>477.47571003756951</v>
      </c>
      <c r="I293" s="1"/>
    </row>
    <row r="294" spans="2:10" x14ac:dyDescent="0.2">
      <c r="B294" s="9" t="str">
        <f>$B$33</f>
        <v>Science</v>
      </c>
      <c r="C294" s="75">
        <f t="shared" si="23"/>
        <v>317.19494057281594</v>
      </c>
      <c r="D294" s="75">
        <f t="shared" si="23"/>
        <v>663.92637699842282</v>
      </c>
      <c r="E294" s="75">
        <f t="shared" si="23"/>
        <v>3141.0184961907066</v>
      </c>
      <c r="F294" s="75">
        <f t="shared" si="23"/>
        <v>5138.6177719672723</v>
      </c>
      <c r="G294" s="96">
        <f t="shared" si="23"/>
        <v>0</v>
      </c>
      <c r="H294" s="43">
        <f t="shared" si="23"/>
        <v>888.68491774951633</v>
      </c>
      <c r="I294" s="1"/>
    </row>
    <row r="295" spans="2:10" x14ac:dyDescent="0.2">
      <c r="B295" s="9" t="str">
        <f>$B$34</f>
        <v>Fine Arts</v>
      </c>
      <c r="C295" s="75">
        <f t="shared" si="23"/>
        <v>255.61316825936879</v>
      </c>
      <c r="D295" s="75">
        <f t="shared" si="23"/>
        <v>676.62637349959061</v>
      </c>
      <c r="E295" s="75">
        <f t="shared" si="23"/>
        <v>3608.4631021871792</v>
      </c>
      <c r="F295" s="75">
        <f t="shared" si="23"/>
        <v>3807.0937883077618</v>
      </c>
      <c r="G295" s="96">
        <f t="shared" si="23"/>
        <v>0</v>
      </c>
      <c r="H295" s="43">
        <f t="shared" si="23"/>
        <v>355.07316744243013</v>
      </c>
      <c r="I295" s="1"/>
    </row>
    <row r="296" spans="2:10" x14ac:dyDescent="0.2">
      <c r="B296" s="9" t="str">
        <f>$B$35</f>
        <v>Teacher Education</v>
      </c>
      <c r="C296" s="75">
        <f t="shared" si="23"/>
        <v>384.07871911361224</v>
      </c>
      <c r="D296" s="75">
        <f t="shared" si="23"/>
        <v>516.86006099508211</v>
      </c>
      <c r="E296" s="75">
        <f t="shared" si="23"/>
        <v>1100.0460274573975</v>
      </c>
      <c r="F296" s="75">
        <f t="shared" si="23"/>
        <v>3285.2920814750551</v>
      </c>
      <c r="G296" s="96">
        <f t="shared" si="23"/>
        <v>0</v>
      </c>
      <c r="H296" s="43">
        <f t="shared" si="23"/>
        <v>1015.0498462559682</v>
      </c>
      <c r="I296" s="1"/>
    </row>
    <row r="297" spans="2:10" x14ac:dyDescent="0.2">
      <c r="B297" s="9" t="str">
        <f>$B$36</f>
        <v>Agriculture</v>
      </c>
      <c r="C297" s="75">
        <f t="shared" si="23"/>
        <v>292.46050612012368</v>
      </c>
      <c r="D297" s="75">
        <f t="shared" si="23"/>
        <v>508.6493357020646</v>
      </c>
      <c r="E297" s="75">
        <f t="shared" si="23"/>
        <v>2553.6650417186975</v>
      </c>
      <c r="F297" s="75">
        <f t="shared" si="23"/>
        <v>3327.4924528477768</v>
      </c>
      <c r="G297" s="96">
        <f t="shared" si="23"/>
        <v>0</v>
      </c>
      <c r="H297" s="43">
        <f t="shared" si="23"/>
        <v>749.49125366431269</v>
      </c>
      <c r="I297" s="1"/>
    </row>
    <row r="298" spans="2:10" x14ac:dyDescent="0.2">
      <c r="B298" s="9" t="str">
        <f>$B$37</f>
        <v>Engineering</v>
      </c>
      <c r="C298" s="75">
        <f t="shared" si="23"/>
        <v>346.94607447614146</v>
      </c>
      <c r="D298" s="75">
        <f t="shared" si="23"/>
        <v>634.67176799531171</v>
      </c>
      <c r="E298" s="75">
        <f t="shared" si="23"/>
        <v>2041.6659236530072</v>
      </c>
      <c r="F298" s="75">
        <f t="shared" si="23"/>
        <v>4108.7531539725596</v>
      </c>
      <c r="G298" s="96">
        <f t="shared" si="23"/>
        <v>0</v>
      </c>
      <c r="H298" s="43">
        <f t="shared" si="23"/>
        <v>1047.4155263060959</v>
      </c>
      <c r="I298" s="1"/>
    </row>
    <row r="299" spans="2:10" x14ac:dyDescent="0.2">
      <c r="B299" s="9" t="str">
        <f>$B$38</f>
        <v>Home Economics</v>
      </c>
      <c r="C299" s="75">
        <f t="shared" si="23"/>
        <v>672.22753194598067</v>
      </c>
      <c r="D299" s="75">
        <f t="shared" si="23"/>
        <v>974.75350373007097</v>
      </c>
      <c r="E299" s="75">
        <f t="shared" si="23"/>
        <v>3385.0796401554312</v>
      </c>
      <c r="F299" s="75">
        <f t="shared" si="23"/>
        <v>5286.6894548257114</v>
      </c>
      <c r="G299" s="96">
        <f t="shared" si="23"/>
        <v>0</v>
      </c>
      <c r="H299" s="43">
        <f t="shared" si="23"/>
        <v>986.75669855635078</v>
      </c>
      <c r="I299" s="1"/>
    </row>
    <row r="300" spans="2:10" x14ac:dyDescent="0.2">
      <c r="B300" s="9" t="str">
        <f>$B$39</f>
        <v>Law</v>
      </c>
      <c r="C300" s="75">
        <f t="shared" si="23"/>
        <v>0</v>
      </c>
      <c r="D300" s="75">
        <f t="shared" si="23"/>
        <v>0</v>
      </c>
      <c r="E300" s="75">
        <f t="shared" si="23"/>
        <v>0</v>
      </c>
      <c r="F300" s="75">
        <f t="shared" si="23"/>
        <v>0</v>
      </c>
      <c r="G300" s="96">
        <f t="shared" si="23"/>
        <v>1919.1460918582445</v>
      </c>
      <c r="H300" s="43">
        <f t="shared" si="23"/>
        <v>1919.1460918582445</v>
      </c>
      <c r="I300" s="1"/>
    </row>
    <row r="301" spans="2:10"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10" x14ac:dyDescent="0.2">
      <c r="B302" s="9" t="str">
        <f>$B$41</f>
        <v>Library Science</v>
      </c>
      <c r="C302" s="75">
        <f t="shared" si="23"/>
        <v>344.41183927428074</v>
      </c>
      <c r="D302" s="75">
        <f t="shared" si="23"/>
        <v>394.79759079271957</v>
      </c>
      <c r="E302" s="75">
        <f t="shared" si="23"/>
        <v>0</v>
      </c>
      <c r="F302" s="75">
        <f t="shared" si="23"/>
        <v>0</v>
      </c>
      <c r="G302" s="96">
        <f t="shared" si="23"/>
        <v>0</v>
      </c>
      <c r="H302" s="43">
        <f t="shared" si="23"/>
        <v>393.145598939656</v>
      </c>
      <c r="I302" s="1"/>
    </row>
    <row r="303" spans="2:10" x14ac:dyDescent="0.2">
      <c r="B303" s="9" t="str">
        <f>$B$42</f>
        <v>Veterinary Science</v>
      </c>
      <c r="C303" s="75">
        <f t="shared" si="23"/>
        <v>0</v>
      </c>
      <c r="D303" s="75">
        <f t="shared" si="23"/>
        <v>0</v>
      </c>
      <c r="E303" s="75">
        <f t="shared" si="23"/>
        <v>0</v>
      </c>
      <c r="F303" s="75">
        <f t="shared" si="23"/>
        <v>0</v>
      </c>
      <c r="G303" s="96">
        <f t="shared" si="23"/>
        <v>6074.7341385291211</v>
      </c>
      <c r="H303" s="43">
        <f t="shared" si="23"/>
        <v>6074.7341385291211</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495.61874208594952</v>
      </c>
      <c r="D305" s="75">
        <f t="shared" si="23"/>
        <v>0</v>
      </c>
      <c r="E305" s="75">
        <f t="shared" si="23"/>
        <v>0</v>
      </c>
      <c r="F305" s="75">
        <f t="shared" si="23"/>
        <v>0</v>
      </c>
      <c r="G305" s="96">
        <f t="shared" si="23"/>
        <v>0</v>
      </c>
      <c r="H305" s="43">
        <f t="shared" si="23"/>
        <v>495.61874208594952</v>
      </c>
      <c r="I305" s="1"/>
    </row>
    <row r="306" spans="2:10" x14ac:dyDescent="0.2">
      <c r="B306" s="9" t="str">
        <f>$B$45</f>
        <v>Health Services</v>
      </c>
      <c r="C306" s="75">
        <f t="shared" si="23"/>
        <v>271.86328799272985</v>
      </c>
      <c r="D306" s="75">
        <f t="shared" si="23"/>
        <v>420.23216878853617</v>
      </c>
      <c r="E306" s="75">
        <f t="shared" si="23"/>
        <v>2712.2721456759855</v>
      </c>
      <c r="F306" s="75">
        <f t="shared" si="23"/>
        <v>6693.5728320325916</v>
      </c>
      <c r="G306" s="96">
        <f t="shared" si="23"/>
        <v>0</v>
      </c>
      <c r="H306" s="43">
        <f t="shared" si="23"/>
        <v>493.18440281164635</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296.35108226501046</v>
      </c>
      <c r="D308" s="75">
        <f t="shared" si="23"/>
        <v>379.16448546760677</v>
      </c>
      <c r="E308" s="75">
        <f t="shared" si="23"/>
        <v>1192.215464947835</v>
      </c>
      <c r="F308" s="75">
        <f t="shared" si="23"/>
        <v>5997.2786103890803</v>
      </c>
      <c r="G308" s="96">
        <f t="shared" si="23"/>
        <v>0</v>
      </c>
      <c r="H308" s="43">
        <f t="shared" si="23"/>
        <v>562.24542327889742</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385.48673836483385</v>
      </c>
      <c r="D310" s="75">
        <f t="shared" si="24"/>
        <v>506.59872657314764</v>
      </c>
      <c r="E310" s="75">
        <f t="shared" si="24"/>
        <v>0</v>
      </c>
      <c r="F310" s="75">
        <f t="shared" si="24"/>
        <v>0</v>
      </c>
      <c r="G310" s="96">
        <f t="shared" si="24"/>
        <v>0</v>
      </c>
      <c r="H310" s="43">
        <f t="shared" si="24"/>
        <v>484.53311776259187</v>
      </c>
      <c r="I310" s="1"/>
    </row>
    <row r="311" spans="2:10" x14ac:dyDescent="0.2">
      <c r="B311" s="9" t="str">
        <f>$B$50</f>
        <v>Technology</v>
      </c>
      <c r="C311" s="75">
        <f t="shared" si="24"/>
        <v>421.91495887993091</v>
      </c>
      <c r="D311" s="75">
        <f t="shared" si="24"/>
        <v>536.39715872323882</v>
      </c>
      <c r="E311" s="75">
        <f t="shared" si="24"/>
        <v>3218.367538872646</v>
      </c>
      <c r="F311" s="75">
        <f t="shared" si="24"/>
        <v>0</v>
      </c>
      <c r="G311" s="96">
        <f t="shared" si="24"/>
        <v>0</v>
      </c>
      <c r="H311" s="43">
        <f t="shared" si="24"/>
        <v>545.91163719621011</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276.52493177672773</v>
      </c>
      <c r="D313" s="42">
        <f t="shared" si="24"/>
        <v>537.81212808352473</v>
      </c>
      <c r="E313" s="42">
        <f t="shared" si="24"/>
        <v>1836.6048548889814</v>
      </c>
      <c r="F313" s="42">
        <f t="shared" si="24"/>
        <v>4286.1282199646239</v>
      </c>
      <c r="G313" s="42">
        <f t="shared" si="24"/>
        <v>3960.4201462358906</v>
      </c>
      <c r="H313" s="42">
        <f t="shared" si="24"/>
        <v>776.07234199267725</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2.4209610007706224</v>
      </c>
      <c r="E318" s="59">
        <f t="shared" si="25"/>
        <v>8.1613987620747519</v>
      </c>
      <c r="F318" s="59">
        <f t="shared" si="25"/>
        <v>18.584241076484119</v>
      </c>
      <c r="G318" s="59">
        <f t="shared" si="25"/>
        <v>0</v>
      </c>
      <c r="H318" s="59">
        <f t="shared" si="25"/>
        <v>2.3727263225393922</v>
      </c>
      <c r="I318" s="1"/>
    </row>
    <row r="319" spans="2:10" x14ac:dyDescent="0.2">
      <c r="B319" s="9" t="str">
        <f>$B$33</f>
        <v>Science</v>
      </c>
      <c r="C319" s="59">
        <f t="shared" ref="C319:H334" si="26">IF($C$293=0,"",C294/$C$293)</f>
        <v>1.5762409878697705</v>
      </c>
      <c r="D319" s="59">
        <f t="shared" si="26"/>
        <v>3.299258072852373</v>
      </c>
      <c r="E319" s="59">
        <f t="shared" si="26"/>
        <v>15.608704503331438</v>
      </c>
      <c r="F319" s="59">
        <f t="shared" si="26"/>
        <v>25.535400843858884</v>
      </c>
      <c r="G319" s="59">
        <f t="shared" si="26"/>
        <v>0</v>
      </c>
      <c r="H319" s="59">
        <f t="shared" si="26"/>
        <v>4.4161536439667675</v>
      </c>
      <c r="I319" s="1"/>
    </row>
    <row r="320" spans="2:10" x14ac:dyDescent="0.2">
      <c r="B320" s="9" t="str">
        <f>$B$34</f>
        <v>Fine Arts</v>
      </c>
      <c r="C320" s="59">
        <f t="shared" si="26"/>
        <v>1.2702218771903044</v>
      </c>
      <c r="D320" s="59">
        <f t="shared" si="26"/>
        <v>3.3623683324132374</v>
      </c>
      <c r="E320" s="59">
        <f t="shared" si="26"/>
        <v>17.931583128695681</v>
      </c>
      <c r="F320" s="59">
        <f t="shared" si="26"/>
        <v>18.918641208331362</v>
      </c>
      <c r="G320" s="59">
        <f t="shared" si="26"/>
        <v>0</v>
      </c>
      <c r="H320" s="59">
        <f t="shared" si="26"/>
        <v>1.7644697585806006</v>
      </c>
      <c r="I320" s="1"/>
    </row>
    <row r="321" spans="2:9" x14ac:dyDescent="0.2">
      <c r="B321" s="9" t="str">
        <f>$B$35</f>
        <v>Teacher Education</v>
      </c>
      <c r="C321" s="59">
        <f t="shared" si="26"/>
        <v>1.9086074277922451</v>
      </c>
      <c r="D321" s="59">
        <f t="shared" si="26"/>
        <v>2.5684394954789473</v>
      </c>
      <c r="E321" s="59">
        <f t="shared" si="26"/>
        <v>5.4664731848824006</v>
      </c>
      <c r="F321" s="59">
        <f t="shared" si="26"/>
        <v>16.325645127231176</v>
      </c>
      <c r="G321" s="59">
        <f t="shared" si="26"/>
        <v>0</v>
      </c>
      <c r="H321" s="59">
        <f t="shared" si="26"/>
        <v>5.0441005443221281</v>
      </c>
      <c r="I321" s="1"/>
    </row>
    <row r="322" spans="2:9" x14ac:dyDescent="0.2">
      <c r="B322" s="9" t="str">
        <f>$B$36</f>
        <v>Agriculture</v>
      </c>
      <c r="C322" s="59">
        <f t="shared" si="26"/>
        <v>1.4533278375978742</v>
      </c>
      <c r="D322" s="59">
        <f t="shared" si="26"/>
        <v>2.5276378303463907</v>
      </c>
      <c r="E322" s="59">
        <f t="shared" si="26"/>
        <v>12.689961260977764</v>
      </c>
      <c r="F322" s="59">
        <f t="shared" si="26"/>
        <v>16.535351987437984</v>
      </c>
      <c r="G322" s="59">
        <f t="shared" si="26"/>
        <v>0</v>
      </c>
      <c r="H322" s="59">
        <f t="shared" si="26"/>
        <v>3.7244567392599666</v>
      </c>
      <c r="I322" s="1"/>
    </row>
    <row r="323" spans="2:9" x14ac:dyDescent="0.2">
      <c r="B323" s="9" t="str">
        <f>$B$37</f>
        <v>Engineering</v>
      </c>
      <c r="C323" s="59">
        <f t="shared" si="26"/>
        <v>1.724083688668645</v>
      </c>
      <c r="D323" s="59">
        <f t="shared" si="26"/>
        <v>3.1538827597671943</v>
      </c>
      <c r="E323" s="59">
        <f t="shared" si="26"/>
        <v>10.145677313097295</v>
      </c>
      <c r="F323" s="59">
        <f t="shared" si="26"/>
        <v>20.417681059588055</v>
      </c>
      <c r="G323" s="59">
        <f t="shared" si="26"/>
        <v>0</v>
      </c>
      <c r="H323" s="59">
        <f t="shared" si="26"/>
        <v>5.2049357436577832</v>
      </c>
      <c r="I323" s="1"/>
    </row>
    <row r="324" spans="2:9" x14ac:dyDescent="0.2">
      <c r="B324" s="9" t="str">
        <f>$B$38</f>
        <v>Home Economics</v>
      </c>
      <c r="C324" s="59">
        <f t="shared" si="26"/>
        <v>3.3405091112559786</v>
      </c>
      <c r="D324" s="59">
        <f t="shared" si="26"/>
        <v>4.8438553996932283</v>
      </c>
      <c r="E324" s="59">
        <f t="shared" si="26"/>
        <v>16.821520754337406</v>
      </c>
      <c r="F324" s="59">
        <f t="shared" si="26"/>
        <v>26.271215403961385</v>
      </c>
      <c r="G324" s="59">
        <f t="shared" si="26"/>
        <v>0</v>
      </c>
      <c r="H324" s="59">
        <f t="shared" si="26"/>
        <v>4.9035030335312761</v>
      </c>
      <c r="I324" s="1"/>
    </row>
    <row r="325" spans="2:9" x14ac:dyDescent="0.2">
      <c r="B325" s="9" t="str">
        <f>$B$39</f>
        <v>Law</v>
      </c>
      <c r="C325" s="59">
        <f t="shared" si="26"/>
        <v>0</v>
      </c>
      <c r="D325" s="59">
        <f t="shared" si="26"/>
        <v>0</v>
      </c>
      <c r="E325" s="59">
        <f t="shared" si="26"/>
        <v>0</v>
      </c>
      <c r="F325" s="59">
        <f t="shared" si="26"/>
        <v>0</v>
      </c>
      <c r="G325" s="59">
        <f t="shared" si="26"/>
        <v>9.5368379023769929</v>
      </c>
      <c r="H325" s="59">
        <f t="shared" si="26"/>
        <v>9.5368379023769929</v>
      </c>
      <c r="I325" s="1"/>
    </row>
    <row r="326" spans="2:9" x14ac:dyDescent="0.2">
      <c r="B326" s="9" t="str">
        <f>$B$40</f>
        <v>Social Service</v>
      </c>
      <c r="C326" s="59">
        <f t="shared" si="26"/>
        <v>0</v>
      </c>
      <c r="D326" s="59">
        <f t="shared" si="26"/>
        <v>0</v>
      </c>
      <c r="E326" s="59">
        <f t="shared" si="26"/>
        <v>0</v>
      </c>
      <c r="F326" s="59">
        <f t="shared" si="26"/>
        <v>0</v>
      </c>
      <c r="G326" s="59">
        <f t="shared" si="26"/>
        <v>0</v>
      </c>
      <c r="H326" s="59">
        <f t="shared" si="26"/>
        <v>0</v>
      </c>
      <c r="I326" s="1"/>
    </row>
    <row r="327" spans="2:9" x14ac:dyDescent="0.2">
      <c r="B327" s="9" t="str">
        <f>$B$41</f>
        <v>Library Science</v>
      </c>
      <c r="C327" s="59">
        <f t="shared" si="26"/>
        <v>1.7114902803662881</v>
      </c>
      <c r="D327" s="59">
        <f t="shared" si="26"/>
        <v>1.9618728577319982</v>
      </c>
      <c r="E327" s="59">
        <f t="shared" si="26"/>
        <v>0</v>
      </c>
      <c r="F327" s="59">
        <f t="shared" si="26"/>
        <v>0</v>
      </c>
      <c r="G327" s="59">
        <f t="shared" si="26"/>
        <v>0</v>
      </c>
      <c r="H327" s="59">
        <f t="shared" si="26"/>
        <v>1.9536635929003354</v>
      </c>
      <c r="I327" s="1"/>
    </row>
    <row r="328" spans="2:9" x14ac:dyDescent="0.2">
      <c r="B328" s="9" t="str">
        <f>$B$42</f>
        <v>Veterinary Science</v>
      </c>
      <c r="C328" s="59">
        <f t="shared" si="26"/>
        <v>0</v>
      </c>
      <c r="D328" s="59">
        <f t="shared" si="26"/>
        <v>0</v>
      </c>
      <c r="E328" s="59">
        <f t="shared" si="26"/>
        <v>0</v>
      </c>
      <c r="F328" s="59">
        <f t="shared" si="26"/>
        <v>0</v>
      </c>
      <c r="G328" s="59">
        <f t="shared" si="26"/>
        <v>30.187256209918164</v>
      </c>
      <c r="H328" s="59">
        <f t="shared" si="26"/>
        <v>30.187256209918164</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2.4628847301963597</v>
      </c>
      <c r="D330" s="59">
        <f t="shared" si="26"/>
        <v>0</v>
      </c>
      <c r="E330" s="59">
        <f t="shared" si="26"/>
        <v>0</v>
      </c>
      <c r="F330" s="59">
        <f t="shared" si="26"/>
        <v>0</v>
      </c>
      <c r="G330" s="59">
        <f t="shared" si="26"/>
        <v>0</v>
      </c>
      <c r="H330" s="59">
        <f t="shared" si="26"/>
        <v>2.4628847301963597</v>
      </c>
      <c r="I330" s="1"/>
    </row>
    <row r="331" spans="2:9" x14ac:dyDescent="0.2">
      <c r="B331" s="9" t="str">
        <f>$B$45</f>
        <v>Health Services</v>
      </c>
      <c r="C331" s="59">
        <f t="shared" si="26"/>
        <v>1.3509738107969977</v>
      </c>
      <c r="D331" s="59">
        <f t="shared" si="26"/>
        <v>2.0882652405164683</v>
      </c>
      <c r="E331" s="59">
        <f t="shared" si="26"/>
        <v>13.478129627639992</v>
      </c>
      <c r="F331" s="59">
        <f t="shared" si="26"/>
        <v>33.262459464479612</v>
      </c>
      <c r="G331" s="59">
        <f t="shared" si="26"/>
        <v>0</v>
      </c>
      <c r="H331" s="59">
        <f t="shared" si="26"/>
        <v>2.4507877360399948</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1.4726613287781698</v>
      </c>
      <c r="D333" s="59">
        <f t="shared" si="26"/>
        <v>1.8841870619351662</v>
      </c>
      <c r="E333" s="59">
        <f t="shared" si="26"/>
        <v>5.9244919822155735</v>
      </c>
      <c r="F333" s="59">
        <f t="shared" si="26"/>
        <v>29.80235543574139</v>
      </c>
      <c r="G333" s="59">
        <f t="shared" si="26"/>
        <v>0</v>
      </c>
      <c r="H333" s="59">
        <f t="shared" si="26"/>
        <v>2.7939735728885018</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1.9156043163664362</v>
      </c>
      <c r="D335" s="59">
        <f t="shared" si="27"/>
        <v>2.5174477114458127</v>
      </c>
      <c r="E335" s="59">
        <f t="shared" si="27"/>
        <v>0</v>
      </c>
      <c r="F335" s="59">
        <f t="shared" si="27"/>
        <v>0</v>
      </c>
      <c r="G335" s="59">
        <f t="shared" si="27"/>
        <v>0</v>
      </c>
      <c r="H335" s="59">
        <f t="shared" si="27"/>
        <v>2.4077967915203922</v>
      </c>
      <c r="I335" s="1"/>
    </row>
    <row r="336" spans="2:9" x14ac:dyDescent="0.2">
      <c r="B336" s="9" t="str">
        <f>$B$50</f>
        <v>Technology</v>
      </c>
      <c r="C336" s="59">
        <f t="shared" si="27"/>
        <v>2.0966275514387278</v>
      </c>
      <c r="D336" s="59">
        <f t="shared" si="27"/>
        <v>2.6655254520440983</v>
      </c>
      <c r="E336" s="59">
        <f t="shared" si="27"/>
        <v>15.993076117921467</v>
      </c>
      <c r="F336" s="59">
        <f t="shared" si="27"/>
        <v>0</v>
      </c>
      <c r="G336" s="59">
        <f t="shared" si="27"/>
        <v>0</v>
      </c>
      <c r="H336" s="59">
        <f t="shared" si="27"/>
        <v>2.7128058749922666</v>
      </c>
      <c r="I336" s="1"/>
    </row>
    <row r="337" spans="2:10"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10" x14ac:dyDescent="0.2">
      <c r="B338" s="39" t="str">
        <f>$B$52</f>
        <v>Totals</v>
      </c>
      <c r="C338" s="59">
        <f t="shared" si="27"/>
        <v>1.3741389785323861</v>
      </c>
      <c r="D338" s="59">
        <f t="shared" si="27"/>
        <v>2.6725568778866249</v>
      </c>
      <c r="E338" s="59">
        <f t="shared" si="27"/>
        <v>9.1266646484610554</v>
      </c>
      <c r="F338" s="59">
        <f t="shared" si="27"/>
        <v>21.299113306703656</v>
      </c>
      <c r="G338" s="59">
        <f t="shared" si="27"/>
        <v>19.680567894332924</v>
      </c>
      <c r="H338" s="59">
        <f t="shared" si="27"/>
        <v>3.856546490911402</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6037.051624983299</v>
      </c>
      <c r="D343" s="42">
        <f t="shared" si="28"/>
        <v>14615.46654372348</v>
      </c>
      <c r="E343" s="42">
        <f>E293*24</f>
        <v>39416.628526976056</v>
      </c>
      <c r="F343" s="42">
        <f>F293*18</f>
        <v>67316.413673921896</v>
      </c>
      <c r="G343" s="42">
        <f>G293*24</f>
        <v>0</v>
      </c>
      <c r="H343" s="42">
        <f>IF((C32/30+D32/30+E32/24+F32/18+G32/24)=0,0,H268/(C32/30+D32/30+E32/24+F32/18+G32/24))</f>
        <v>13813.658042643874</v>
      </c>
      <c r="I343" s="1"/>
    </row>
    <row r="344" spans="2:10" x14ac:dyDescent="0.2">
      <c r="B344" s="9" t="str">
        <f>$B$33</f>
        <v>Science</v>
      </c>
      <c r="C344" s="43">
        <f t="shared" si="28"/>
        <v>9515.8482171844789</v>
      </c>
      <c r="D344" s="43">
        <f t="shared" si="28"/>
        <v>19917.791309952685</v>
      </c>
      <c r="E344" s="43">
        <f>E294*24</f>
        <v>75384.443908576955</v>
      </c>
      <c r="F344" s="43">
        <f>F294*18</f>
        <v>92495.119895410899</v>
      </c>
      <c r="G344" s="43">
        <f>G294*24</f>
        <v>0</v>
      </c>
      <c r="H344" s="43">
        <f t="shared" ref="H344:H363" si="29">IF((C33/30+D33/30+E33/24+F33/18+G33/24)=0,0,H269/(C33/30+D33/30+E33/24+F33/18+G33/24))</f>
        <v>25266.924701877044</v>
      </c>
      <c r="I344" s="1"/>
    </row>
    <row r="345" spans="2:10" x14ac:dyDescent="0.2">
      <c r="B345" s="9" t="str">
        <f>$B$34</f>
        <v>Fine Arts</v>
      </c>
      <c r="C345" s="43">
        <f t="shared" si="28"/>
        <v>7668.395047781064</v>
      </c>
      <c r="D345" s="43">
        <f t="shared" si="28"/>
        <v>20298.79120498772</v>
      </c>
      <c r="E345" s="43">
        <f t="shared" ref="E345:E363" si="30">E295*24</f>
        <v>86603.1144524923</v>
      </c>
      <c r="F345" s="43">
        <f t="shared" ref="F345:F363" si="31">F295*18</f>
        <v>68527.688189539709</v>
      </c>
      <c r="G345" s="43">
        <f t="shared" ref="G345:G363" si="32">G295*24</f>
        <v>0</v>
      </c>
      <c r="H345" s="43">
        <f t="shared" si="29"/>
        <v>10628.177885641182</v>
      </c>
      <c r="I345" s="1"/>
    </row>
    <row r="346" spans="2:10" x14ac:dyDescent="0.2">
      <c r="B346" s="9" t="str">
        <f>$B$35</f>
        <v>Teacher Education</v>
      </c>
      <c r="C346" s="43">
        <f t="shared" si="28"/>
        <v>11522.361573408367</v>
      </c>
      <c r="D346" s="43">
        <f t="shared" si="28"/>
        <v>15505.801829852464</v>
      </c>
      <c r="E346" s="43">
        <f t="shared" si="30"/>
        <v>26401.10465897754</v>
      </c>
      <c r="F346" s="43">
        <f t="shared" si="31"/>
        <v>59135.257466550989</v>
      </c>
      <c r="G346" s="43">
        <f t="shared" si="32"/>
        <v>0</v>
      </c>
      <c r="H346" s="43">
        <f t="shared" si="29"/>
        <v>26281.721283941137</v>
      </c>
      <c r="I346" s="1"/>
    </row>
    <row r="347" spans="2:10" x14ac:dyDescent="0.2">
      <c r="B347" s="9" t="str">
        <f>$B$36</f>
        <v>Agriculture</v>
      </c>
      <c r="C347" s="43">
        <f t="shared" si="28"/>
        <v>8773.8151836037105</v>
      </c>
      <c r="D347" s="43">
        <f t="shared" si="28"/>
        <v>15259.480071061938</v>
      </c>
      <c r="E347" s="43">
        <f t="shared" si="30"/>
        <v>61287.961001248739</v>
      </c>
      <c r="F347" s="43">
        <f t="shared" si="31"/>
        <v>59894.864151259986</v>
      </c>
      <c r="G347" s="43">
        <f t="shared" si="32"/>
        <v>0</v>
      </c>
      <c r="H347" s="43">
        <f t="shared" si="29"/>
        <v>21250.719019469136</v>
      </c>
      <c r="I347" s="1"/>
    </row>
    <row r="348" spans="2:10" x14ac:dyDescent="0.2">
      <c r="B348" s="9" t="str">
        <f>$B$37</f>
        <v>Engineering</v>
      </c>
      <c r="C348" s="43">
        <f t="shared" si="28"/>
        <v>10408.382234284243</v>
      </c>
      <c r="D348" s="43">
        <f t="shared" si="28"/>
        <v>19040.153039859353</v>
      </c>
      <c r="E348" s="43">
        <f t="shared" si="30"/>
        <v>48999.982167672177</v>
      </c>
      <c r="F348" s="43">
        <f t="shared" si="31"/>
        <v>73957.556771506075</v>
      </c>
      <c r="G348" s="43">
        <f t="shared" si="32"/>
        <v>0</v>
      </c>
      <c r="H348" s="43">
        <f t="shared" si="29"/>
        <v>28687.2142245459</v>
      </c>
      <c r="I348" s="1"/>
    </row>
    <row r="349" spans="2:10" x14ac:dyDescent="0.2">
      <c r="B349" s="9" t="str">
        <f>$B$38</f>
        <v>Home Economics</v>
      </c>
      <c r="C349" s="43">
        <f t="shared" si="28"/>
        <v>20166.825958379421</v>
      </c>
      <c r="D349" s="43">
        <f t="shared" si="28"/>
        <v>29242.605111902129</v>
      </c>
      <c r="E349" s="43">
        <f t="shared" si="30"/>
        <v>81241.911363730353</v>
      </c>
      <c r="F349" s="43">
        <f t="shared" si="31"/>
        <v>95160.410186862806</v>
      </c>
      <c r="G349" s="43">
        <f t="shared" si="32"/>
        <v>0</v>
      </c>
      <c r="H349" s="43">
        <f t="shared" si="29"/>
        <v>29068.975504799128</v>
      </c>
      <c r="I349" s="1"/>
    </row>
    <row r="350" spans="2:10" x14ac:dyDescent="0.2">
      <c r="B350" s="9" t="str">
        <f>$B$39</f>
        <v>Law</v>
      </c>
      <c r="C350" s="43">
        <f t="shared" si="28"/>
        <v>0</v>
      </c>
      <c r="D350" s="43">
        <f t="shared" si="28"/>
        <v>0</v>
      </c>
      <c r="E350" s="43">
        <f t="shared" si="30"/>
        <v>0</v>
      </c>
      <c r="F350" s="43">
        <f t="shared" si="31"/>
        <v>0</v>
      </c>
      <c r="G350" s="43">
        <f t="shared" si="32"/>
        <v>46059.50620459787</v>
      </c>
      <c r="H350" s="43">
        <f t="shared" si="29"/>
        <v>46059.50620459787</v>
      </c>
      <c r="I350" s="1"/>
    </row>
    <row r="351" spans="2:10" x14ac:dyDescent="0.2">
      <c r="B351" s="9" t="str">
        <f>$B$40</f>
        <v>Social Service</v>
      </c>
      <c r="C351" s="43">
        <f t="shared" si="28"/>
        <v>0</v>
      </c>
      <c r="D351" s="43">
        <f t="shared" si="28"/>
        <v>0</v>
      </c>
      <c r="E351" s="43">
        <f t="shared" si="30"/>
        <v>0</v>
      </c>
      <c r="F351" s="43">
        <f t="shared" si="31"/>
        <v>0</v>
      </c>
      <c r="G351" s="43">
        <f t="shared" si="32"/>
        <v>0</v>
      </c>
      <c r="H351" s="43">
        <f t="shared" si="29"/>
        <v>0</v>
      </c>
      <c r="I351" s="1"/>
    </row>
    <row r="352" spans="2:10" x14ac:dyDescent="0.2">
      <c r="B352" s="9" t="str">
        <f>$B$41</f>
        <v>Library Science</v>
      </c>
      <c r="C352" s="43">
        <f t="shared" si="28"/>
        <v>10332.355178228423</v>
      </c>
      <c r="D352" s="43">
        <f t="shared" si="28"/>
        <v>11843.927723781588</v>
      </c>
      <c r="E352" s="43">
        <f t="shared" si="30"/>
        <v>0</v>
      </c>
      <c r="F352" s="43">
        <f t="shared" si="31"/>
        <v>0</v>
      </c>
      <c r="G352" s="43">
        <f t="shared" si="32"/>
        <v>0</v>
      </c>
      <c r="H352" s="43">
        <f t="shared" si="29"/>
        <v>11794.367968189679</v>
      </c>
      <c r="I352" s="1"/>
    </row>
    <row r="353" spans="2:9" x14ac:dyDescent="0.2">
      <c r="B353" s="9" t="str">
        <f>$B$42</f>
        <v>Veterinary Science</v>
      </c>
      <c r="C353" s="43">
        <f t="shared" si="28"/>
        <v>0</v>
      </c>
      <c r="D353" s="43">
        <f t="shared" si="28"/>
        <v>0</v>
      </c>
      <c r="E353" s="43">
        <f t="shared" si="30"/>
        <v>0</v>
      </c>
      <c r="F353" s="43">
        <f t="shared" si="31"/>
        <v>0</v>
      </c>
      <c r="G353" s="43">
        <f t="shared" si="32"/>
        <v>145793.6193246989</v>
      </c>
      <c r="H353" s="43">
        <f t="shared" si="29"/>
        <v>145793.6193246989</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14868.562262578485</v>
      </c>
      <c r="D355" s="43">
        <f t="shared" si="28"/>
        <v>0</v>
      </c>
      <c r="E355" s="43">
        <f t="shared" si="30"/>
        <v>0</v>
      </c>
      <c r="F355" s="43">
        <f t="shared" si="31"/>
        <v>0</v>
      </c>
      <c r="G355" s="43">
        <f t="shared" si="32"/>
        <v>0</v>
      </c>
      <c r="H355" s="43">
        <f t="shared" si="29"/>
        <v>14868.562262578484</v>
      </c>
      <c r="I355" s="1"/>
    </row>
    <row r="356" spans="2:9" x14ac:dyDescent="0.2">
      <c r="B356" s="9" t="str">
        <f>$B$45</f>
        <v>Health Services</v>
      </c>
      <c r="C356" s="43">
        <f t="shared" si="28"/>
        <v>8155.8986397818953</v>
      </c>
      <c r="D356" s="43">
        <f t="shared" si="28"/>
        <v>12606.965063656085</v>
      </c>
      <c r="E356" s="43">
        <f t="shared" si="30"/>
        <v>65094.531496223652</v>
      </c>
      <c r="F356" s="43">
        <f t="shared" si="31"/>
        <v>120484.31097658665</v>
      </c>
      <c r="G356" s="43">
        <f t="shared" si="32"/>
        <v>0</v>
      </c>
      <c r="H356" s="43">
        <f t="shared" si="29"/>
        <v>14558.482759501107</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8890.5324679503137</v>
      </c>
      <c r="D358" s="43">
        <f t="shared" si="28"/>
        <v>11374.934564028203</v>
      </c>
      <c r="E358" s="43">
        <f t="shared" si="30"/>
        <v>28613.171158748039</v>
      </c>
      <c r="F358" s="43">
        <f t="shared" si="31"/>
        <v>107951.01498700345</v>
      </c>
      <c r="G358" s="43">
        <f t="shared" si="32"/>
        <v>0</v>
      </c>
      <c r="H358" s="43">
        <f t="shared" si="29"/>
        <v>16068.18345320713</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11564.602150945015</v>
      </c>
      <c r="D360" s="43">
        <f t="shared" si="33"/>
        <v>15197.96179719443</v>
      </c>
      <c r="E360" s="43">
        <f t="shared" si="30"/>
        <v>0</v>
      </c>
      <c r="F360" s="43">
        <f t="shared" si="31"/>
        <v>0</v>
      </c>
      <c r="G360" s="43">
        <f t="shared" si="32"/>
        <v>0</v>
      </c>
      <c r="H360" s="43">
        <f t="shared" si="29"/>
        <v>14535.993532877756</v>
      </c>
      <c r="I360" s="1"/>
    </row>
    <row r="361" spans="2:9" x14ac:dyDescent="0.2">
      <c r="B361" s="9" t="str">
        <f>$B$50</f>
        <v>Technology</v>
      </c>
      <c r="C361" s="43">
        <f t="shared" si="33"/>
        <v>12657.448766397927</v>
      </c>
      <c r="D361" s="43">
        <f t="shared" si="33"/>
        <v>16091.914761697164</v>
      </c>
      <c r="E361" s="43">
        <f t="shared" si="30"/>
        <v>77240.820932943505</v>
      </c>
      <c r="F361" s="43">
        <f t="shared" si="31"/>
        <v>0</v>
      </c>
      <c r="G361" s="43">
        <f t="shared" si="32"/>
        <v>0</v>
      </c>
      <c r="H361" s="43">
        <f t="shared" si="29"/>
        <v>16311.798530549213</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8295.7479533018322</v>
      </c>
      <c r="D363" s="42">
        <f t="shared" si="33"/>
        <v>16134.363842505742</v>
      </c>
      <c r="E363" s="42">
        <f t="shared" si="30"/>
        <v>44078.516517335556</v>
      </c>
      <c r="F363" s="42">
        <f t="shared" si="31"/>
        <v>77150.307959363228</v>
      </c>
      <c r="G363" s="42">
        <f t="shared" si="32"/>
        <v>95050.083509661374</v>
      </c>
      <c r="H363" s="42">
        <f t="shared" si="29"/>
        <v>21972.96723422391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6"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C000"/>
    <pageSetUpPr fitToPage="1"/>
  </sheetPr>
  <dimension ref="B1:I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8"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76</v>
      </c>
      <c r="C3" s="6"/>
      <c r="D3" s="6"/>
      <c r="E3" s="6"/>
      <c r="F3" s="6"/>
      <c r="G3" s="6"/>
      <c r="H3" s="6"/>
    </row>
    <row r="4" spans="2:8" x14ac:dyDescent="0.2">
      <c r="B4" s="90" t="s">
        <v>146</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Data!G11</f>
        <v>18875248</v>
      </c>
      <c r="G13" s="33"/>
      <c r="H13" s="60">
        <f>F13</f>
        <v>18875248</v>
      </c>
    </row>
    <row r="14" spans="2:8" x14ac:dyDescent="0.2">
      <c r="B14" s="338" t="s">
        <v>15</v>
      </c>
      <c r="C14" s="338"/>
      <c r="D14" s="338"/>
      <c r="E14" s="338"/>
      <c r="F14" s="82">
        <f>Data!H11</f>
        <v>7586744</v>
      </c>
      <c r="G14" s="33"/>
      <c r="H14" s="30">
        <f>F14</f>
        <v>7586744</v>
      </c>
    </row>
    <row r="15" spans="2:8" x14ac:dyDescent="0.2">
      <c r="B15" s="338" t="s">
        <v>16</v>
      </c>
      <c r="C15" s="338"/>
      <c r="D15" s="338"/>
      <c r="E15" s="338"/>
      <c r="F15" s="82">
        <f>Data!I11</f>
        <v>5151640</v>
      </c>
      <c r="G15" s="33"/>
      <c r="H15" s="30">
        <f>F15</f>
        <v>5151640</v>
      </c>
    </row>
    <row r="16" spans="2:8" x14ac:dyDescent="0.2">
      <c r="B16" s="338" t="s">
        <v>20</v>
      </c>
      <c r="C16" s="338"/>
      <c r="D16" s="338"/>
      <c r="E16" s="338"/>
      <c r="F16" s="82">
        <f>Data!J11</f>
        <v>4197902</v>
      </c>
      <c r="G16" s="33"/>
      <c r="H16" s="30">
        <f>F16-G16</f>
        <v>4197902</v>
      </c>
    </row>
    <row r="17" spans="2:9" x14ac:dyDescent="0.2">
      <c r="B17" s="338" t="s">
        <v>17</v>
      </c>
      <c r="C17" s="338"/>
      <c r="D17" s="338"/>
      <c r="E17" s="338"/>
      <c r="F17" s="82">
        <f>Data!K11</f>
        <v>8816832</v>
      </c>
      <c r="G17" s="33"/>
      <c r="H17" s="30">
        <f>F17</f>
        <v>8816832</v>
      </c>
    </row>
    <row r="18" spans="2:9" x14ac:dyDescent="0.2">
      <c r="B18" s="338" t="s">
        <v>1</v>
      </c>
      <c r="C18" s="338"/>
      <c r="D18" s="338"/>
      <c r="E18" s="338"/>
      <c r="F18" s="83">
        <f>SUM(F13:F17)</f>
        <v>44628366</v>
      </c>
      <c r="G18" s="34"/>
      <c r="H18" s="29">
        <f>SUM(H13:H17)</f>
        <v>44628366</v>
      </c>
    </row>
    <row r="19" spans="2:9" ht="13.5" customHeight="1" x14ac:dyDescent="0.2">
      <c r="B19" s="27"/>
      <c r="D19" s="27"/>
      <c r="E19" s="27"/>
      <c r="F19" s="27"/>
      <c r="G19" s="27"/>
      <c r="H19" s="5"/>
    </row>
    <row r="20" spans="2:9" ht="13.5" customHeight="1" x14ac:dyDescent="0.2">
      <c r="B20" s="27"/>
      <c r="D20" s="339" t="s">
        <v>24</v>
      </c>
      <c r="E20" s="339"/>
      <c r="F20" s="339"/>
      <c r="G20" s="35" t="s">
        <v>25</v>
      </c>
      <c r="H20" s="35" t="s">
        <v>26</v>
      </c>
    </row>
    <row r="21" spans="2:9" x14ac:dyDescent="0.2">
      <c r="B21" s="344" t="s">
        <v>23</v>
      </c>
      <c r="C21" s="345"/>
      <c r="D21" s="343" t="str">
        <f>Data!L11</f>
        <v>Monica Poehl</v>
      </c>
      <c r="E21" s="343"/>
      <c r="F21" s="343"/>
      <c r="G21" s="94" t="str">
        <f>Data!M11</f>
        <v>979-458-6090</v>
      </c>
      <c r="H21" s="84" t="str">
        <f>Data!N11</f>
        <v>mpoehl@tamus.edu</v>
      </c>
    </row>
    <row r="22" spans="2:9" ht="13.5" customHeight="1" x14ac:dyDescent="0.2">
      <c r="B22" s="27"/>
      <c r="C22" s="27"/>
      <c r="D22" s="27"/>
      <c r="E22" s="27"/>
      <c r="F22" s="27"/>
      <c r="G22" s="27"/>
      <c r="H22" s="5"/>
    </row>
    <row r="23" spans="2:9" ht="13.5" customHeight="1" thickBot="1" x14ac:dyDescent="0.25">
      <c r="B23" s="3" t="s">
        <v>68</v>
      </c>
      <c r="C23" s="27"/>
      <c r="D23" s="27"/>
      <c r="E23" s="27"/>
      <c r="F23" s="27"/>
      <c r="G23" s="27"/>
      <c r="H23" s="5"/>
    </row>
    <row r="24" spans="2:9" s="37" customFormat="1" x14ac:dyDescent="0.2">
      <c r="B24" s="62"/>
      <c r="C24" s="65" t="s">
        <v>27</v>
      </c>
      <c r="D24" s="66" t="s">
        <v>28</v>
      </c>
      <c r="E24" s="66" t="s">
        <v>29</v>
      </c>
      <c r="F24" s="66" t="s">
        <v>30</v>
      </c>
      <c r="G24" s="66" t="s">
        <v>31</v>
      </c>
      <c r="H24" s="67" t="s">
        <v>32</v>
      </c>
    </row>
    <row r="25" spans="2:9" s="37" customFormat="1" ht="15" thickBot="1" x14ac:dyDescent="0.25">
      <c r="B25" s="61" t="s">
        <v>687</v>
      </c>
      <c r="C25" s="85">
        <f>Data!O11</f>
        <v>921</v>
      </c>
      <c r="D25" s="86">
        <f>Data!P11</f>
        <v>1089</v>
      </c>
      <c r="E25" s="86">
        <f>Data!Q11</f>
        <v>145</v>
      </c>
      <c r="F25" s="86">
        <f>Data!R11</f>
        <v>23</v>
      </c>
      <c r="G25" s="86">
        <f>Data!S11</f>
        <v>0</v>
      </c>
      <c r="H25" s="74">
        <f>SUM(C25:G25)</f>
        <v>2178</v>
      </c>
    </row>
    <row r="26" spans="2:9" x14ac:dyDescent="0.2">
      <c r="C26" s="2"/>
      <c r="D26" s="2"/>
      <c r="E26" s="2"/>
      <c r="F26" s="2"/>
      <c r="G26" s="2"/>
      <c r="H26" s="2"/>
      <c r="I26" s="2"/>
    </row>
    <row r="27" spans="2:9" ht="13.5" customHeight="1" x14ac:dyDescent="0.2">
      <c r="B27" s="27"/>
      <c r="D27" s="339" t="s">
        <v>24</v>
      </c>
      <c r="E27" s="339"/>
      <c r="F27" s="339"/>
      <c r="G27" s="35" t="s">
        <v>25</v>
      </c>
      <c r="H27" s="35" t="s">
        <v>26</v>
      </c>
    </row>
    <row r="28" spans="2:9" x14ac:dyDescent="0.2">
      <c r="B28" s="344" t="s">
        <v>40</v>
      </c>
      <c r="C28" s="345"/>
      <c r="D28" s="343" t="str">
        <f>Data!T11</f>
        <v>Lang, Donna</v>
      </c>
      <c r="E28" s="343"/>
      <c r="F28" s="343"/>
      <c r="G28" s="94" t="str">
        <f>Data!U11</f>
        <v>(409) 740-4419</v>
      </c>
      <c r="H28" s="84" t="str">
        <f>Data!V11</f>
        <v>langd@tamug.edu</v>
      </c>
    </row>
    <row r="29" spans="2:9" ht="13.5" customHeight="1" x14ac:dyDescent="0.2">
      <c r="B29" s="27"/>
      <c r="C29" s="27"/>
      <c r="D29" s="27"/>
      <c r="E29" s="27"/>
      <c r="F29" s="27"/>
      <c r="G29" s="27"/>
      <c r="H29" s="5"/>
    </row>
    <row r="30" spans="2:9" ht="15" thickBot="1" x14ac:dyDescent="0.25">
      <c r="B30" s="3" t="s">
        <v>10</v>
      </c>
      <c r="C30" s="1"/>
      <c r="D30" s="1"/>
      <c r="E30" s="1"/>
      <c r="F30" s="1"/>
      <c r="G30" s="1"/>
      <c r="H30" s="1"/>
      <c r="I30" s="1"/>
    </row>
    <row r="31" spans="2:9" ht="15" thickBot="1" x14ac:dyDescent="0.25">
      <c r="B31" s="68" t="s">
        <v>33</v>
      </c>
      <c r="C31" s="69" t="s">
        <v>27</v>
      </c>
      <c r="D31" s="69" t="s">
        <v>28</v>
      </c>
      <c r="E31" s="69" t="s">
        <v>29</v>
      </c>
      <c r="F31" s="69" t="s">
        <v>30</v>
      </c>
      <c r="G31" s="69" t="s">
        <v>31</v>
      </c>
      <c r="H31" s="70" t="s">
        <v>32</v>
      </c>
      <c r="I31" s="1"/>
    </row>
    <row r="32" spans="2:9" x14ac:dyDescent="0.2">
      <c r="B32" s="9" t="s">
        <v>46</v>
      </c>
      <c r="C32" s="87">
        <f>Data!W11</f>
        <v>17949</v>
      </c>
      <c r="D32" s="87">
        <f>Data!AQ11</f>
        <v>1753</v>
      </c>
      <c r="E32" s="87">
        <f>Data!BK11</f>
        <v>105</v>
      </c>
      <c r="F32" s="87">
        <f>Data!CE11</f>
        <v>0</v>
      </c>
      <c r="G32" s="87">
        <f>Data!CY11</f>
        <v>0</v>
      </c>
      <c r="H32" s="22">
        <f>SUM(C32:G32)</f>
        <v>19807</v>
      </c>
      <c r="I32" s="1"/>
    </row>
    <row r="33" spans="2:9" x14ac:dyDescent="0.2">
      <c r="B33" s="7" t="s">
        <v>47</v>
      </c>
      <c r="C33" s="87">
        <f>Data!X11</f>
        <v>10394</v>
      </c>
      <c r="D33" s="87">
        <f>Data!AR11</f>
        <v>7444</v>
      </c>
      <c r="E33" s="87">
        <f>Data!BL11</f>
        <v>573</v>
      </c>
      <c r="F33" s="87">
        <f>Data!CF11</f>
        <v>389</v>
      </c>
      <c r="G33" s="87">
        <f>Data!CZ11</f>
        <v>0</v>
      </c>
      <c r="H33" s="22">
        <f t="shared" ref="H33:H52" si="0">SUM(C33:G33)</f>
        <v>18800</v>
      </c>
      <c r="I33" s="1"/>
    </row>
    <row r="34" spans="2:9" x14ac:dyDescent="0.2">
      <c r="B34" s="7" t="s">
        <v>48</v>
      </c>
      <c r="C34" s="87">
        <f>Data!Y11</f>
        <v>504</v>
      </c>
      <c r="D34" s="87">
        <f>Data!AS11</f>
        <v>0</v>
      </c>
      <c r="E34" s="87">
        <f>Data!BM11</f>
        <v>0</v>
      </c>
      <c r="F34" s="87">
        <f>Data!CG11</f>
        <v>0</v>
      </c>
      <c r="G34" s="87">
        <f>Data!DA11</f>
        <v>0</v>
      </c>
      <c r="H34" s="22">
        <f t="shared" si="0"/>
        <v>504</v>
      </c>
      <c r="I34" s="1"/>
    </row>
    <row r="35" spans="2:9" x14ac:dyDescent="0.2">
      <c r="B35" s="7" t="s">
        <v>49</v>
      </c>
      <c r="C35" s="87">
        <f>Data!Z11</f>
        <v>0</v>
      </c>
      <c r="D35" s="87">
        <f>Data!AT11</f>
        <v>0</v>
      </c>
      <c r="E35" s="87">
        <f>Data!BN11</f>
        <v>0</v>
      </c>
      <c r="F35" s="87">
        <f>Data!CH11</f>
        <v>0</v>
      </c>
      <c r="G35" s="87">
        <f>Data!DB11</f>
        <v>0</v>
      </c>
      <c r="H35" s="22">
        <f t="shared" si="0"/>
        <v>0</v>
      </c>
      <c r="I35" s="1"/>
    </row>
    <row r="36" spans="2:9" x14ac:dyDescent="0.2">
      <c r="B36" s="7" t="s">
        <v>50</v>
      </c>
      <c r="C36" s="87">
        <f>Data!AA11</f>
        <v>98</v>
      </c>
      <c r="D36" s="87">
        <f>Data!AU11</f>
        <v>646</v>
      </c>
      <c r="E36" s="87">
        <f>Data!BO11</f>
        <v>400</v>
      </c>
      <c r="F36" s="87">
        <f>Data!CI11</f>
        <v>14</v>
      </c>
      <c r="G36" s="87">
        <f>Data!DC11</f>
        <v>0</v>
      </c>
      <c r="H36" s="22">
        <f t="shared" si="0"/>
        <v>1158</v>
      </c>
      <c r="I36" s="1"/>
    </row>
    <row r="37" spans="2:9" x14ac:dyDescent="0.2">
      <c r="B37" s="7" t="s">
        <v>51</v>
      </c>
      <c r="C37" s="87">
        <f>Data!AB11</f>
        <v>1294</v>
      </c>
      <c r="D37" s="87">
        <f>Data!AV11</f>
        <v>2034</v>
      </c>
      <c r="E37" s="87">
        <f>Data!BP11</f>
        <v>168</v>
      </c>
      <c r="F37" s="87">
        <f>Data!CJ11</f>
        <v>12</v>
      </c>
      <c r="G37" s="87">
        <f>Data!DD11</f>
        <v>0</v>
      </c>
      <c r="H37" s="22">
        <f t="shared" si="0"/>
        <v>3508</v>
      </c>
      <c r="I37" s="1"/>
    </row>
    <row r="38" spans="2:9" x14ac:dyDescent="0.2">
      <c r="B38" s="7" t="s">
        <v>52</v>
      </c>
      <c r="C38" s="87">
        <f>Data!AC11</f>
        <v>0</v>
      </c>
      <c r="D38" s="87">
        <f>Data!AW11</f>
        <v>0</v>
      </c>
      <c r="E38" s="87">
        <f>Data!BQ11</f>
        <v>0</v>
      </c>
      <c r="F38" s="87">
        <f>Data!CK11</f>
        <v>0</v>
      </c>
      <c r="G38" s="87">
        <f>Data!DE11</f>
        <v>0</v>
      </c>
      <c r="H38" s="22">
        <f t="shared" si="0"/>
        <v>0</v>
      </c>
      <c r="I38" s="1"/>
    </row>
    <row r="39" spans="2:9" x14ac:dyDescent="0.2">
      <c r="B39" s="7" t="s">
        <v>53</v>
      </c>
      <c r="C39" s="87">
        <f>Data!AD11</f>
        <v>0</v>
      </c>
      <c r="D39" s="87">
        <f>Data!AX11</f>
        <v>0</v>
      </c>
      <c r="E39" s="87">
        <f>Data!BR11</f>
        <v>0</v>
      </c>
      <c r="F39" s="87">
        <f>Data!CL11</f>
        <v>0</v>
      </c>
      <c r="G39" s="87">
        <f>Data!DF11</f>
        <v>0</v>
      </c>
      <c r="H39" s="22">
        <f t="shared" si="0"/>
        <v>0</v>
      </c>
      <c r="I39" s="1"/>
    </row>
    <row r="40" spans="2:9" x14ac:dyDescent="0.2">
      <c r="B40" s="7" t="s">
        <v>54</v>
      </c>
      <c r="C40" s="87">
        <f>Data!AE11</f>
        <v>0</v>
      </c>
      <c r="D40" s="87">
        <f>Data!AY11</f>
        <v>0</v>
      </c>
      <c r="E40" s="87">
        <f>Data!BS11</f>
        <v>0</v>
      </c>
      <c r="F40" s="87">
        <f>Data!CM11</f>
        <v>0</v>
      </c>
      <c r="G40" s="87">
        <f>Data!DG11</f>
        <v>0</v>
      </c>
      <c r="H40" s="22">
        <f t="shared" si="0"/>
        <v>0</v>
      </c>
      <c r="I40" s="1"/>
    </row>
    <row r="41" spans="2:9" x14ac:dyDescent="0.2">
      <c r="B41" s="7" t="s">
        <v>55</v>
      </c>
      <c r="C41" s="87">
        <f>Data!AF11</f>
        <v>21</v>
      </c>
      <c r="D41" s="87">
        <f>Data!AZ11</f>
        <v>27</v>
      </c>
      <c r="E41" s="87">
        <f>Data!BT11</f>
        <v>0</v>
      </c>
      <c r="F41" s="87">
        <f>Data!CN11</f>
        <v>0</v>
      </c>
      <c r="G41" s="87">
        <f>Data!DH11</f>
        <v>0</v>
      </c>
      <c r="H41" s="22">
        <f t="shared" si="0"/>
        <v>48</v>
      </c>
      <c r="I41" s="1"/>
    </row>
    <row r="42" spans="2:9" x14ac:dyDescent="0.2">
      <c r="B42" s="7" t="s">
        <v>56</v>
      </c>
      <c r="C42" s="87">
        <f>Data!AG11</f>
        <v>0</v>
      </c>
      <c r="D42" s="87">
        <f>Data!BA11</f>
        <v>0</v>
      </c>
      <c r="E42" s="87">
        <f>Data!BU11</f>
        <v>0</v>
      </c>
      <c r="F42" s="87">
        <f>Data!CO11</f>
        <v>0</v>
      </c>
      <c r="G42" s="87">
        <f>Data!DI11</f>
        <v>0</v>
      </c>
      <c r="H42" s="22">
        <f t="shared" si="0"/>
        <v>0</v>
      </c>
      <c r="I42" s="1"/>
    </row>
    <row r="43" spans="2:9" x14ac:dyDescent="0.2">
      <c r="B43" s="7" t="s">
        <v>57</v>
      </c>
      <c r="C43" s="87">
        <f>Data!AH11</f>
        <v>3986</v>
      </c>
      <c r="D43" s="87">
        <f>Data!BB11</f>
        <v>3468</v>
      </c>
      <c r="E43" s="87">
        <f>Data!BV11</f>
        <v>0</v>
      </c>
      <c r="F43" s="87">
        <f>Data!CP11</f>
        <v>0</v>
      </c>
      <c r="G43" s="87">
        <f>Data!DJ11</f>
        <v>0</v>
      </c>
      <c r="H43" s="22">
        <f t="shared" si="0"/>
        <v>7454</v>
      </c>
      <c r="I43" s="1"/>
    </row>
    <row r="44" spans="2:9" x14ac:dyDescent="0.2">
      <c r="B44" s="7" t="s">
        <v>58</v>
      </c>
      <c r="C44" s="87">
        <f>Data!AI11</f>
        <v>475</v>
      </c>
      <c r="D44" s="87">
        <f>Data!BC11</f>
        <v>0</v>
      </c>
      <c r="E44" s="87">
        <f>Data!BW11</f>
        <v>0</v>
      </c>
      <c r="F44" s="87">
        <f>Data!CQ11</f>
        <v>0</v>
      </c>
      <c r="G44" s="87">
        <f>Data!DK11</f>
        <v>0</v>
      </c>
      <c r="H44" s="22">
        <f t="shared" si="0"/>
        <v>475</v>
      </c>
      <c r="I44" s="1"/>
    </row>
    <row r="45" spans="2:9" x14ac:dyDescent="0.2">
      <c r="B45" s="7" t="s">
        <v>59</v>
      </c>
      <c r="C45" s="87">
        <f>Data!AJ11</f>
        <v>520</v>
      </c>
      <c r="D45" s="87">
        <f>Data!BD11</f>
        <v>0</v>
      </c>
      <c r="E45" s="87">
        <f>Data!BX11</f>
        <v>0</v>
      </c>
      <c r="F45" s="87">
        <f>Data!CR11</f>
        <v>0</v>
      </c>
      <c r="G45" s="87">
        <f>Data!DL11</f>
        <v>0</v>
      </c>
      <c r="H45" s="22">
        <f t="shared" si="0"/>
        <v>520</v>
      </c>
      <c r="I45" s="1"/>
    </row>
    <row r="46" spans="2:9" x14ac:dyDescent="0.2">
      <c r="B46" s="7" t="s">
        <v>60</v>
      </c>
      <c r="C46" s="87">
        <f>Data!AK11</f>
        <v>0</v>
      </c>
      <c r="D46" s="87">
        <f>Data!BE11</f>
        <v>0</v>
      </c>
      <c r="E46" s="87">
        <f>Data!BY11</f>
        <v>0</v>
      </c>
      <c r="F46" s="87">
        <f>Data!CS11</f>
        <v>0</v>
      </c>
      <c r="G46" s="87">
        <f>Data!DM11</f>
        <v>0</v>
      </c>
      <c r="H46" s="22">
        <f t="shared" si="0"/>
        <v>0</v>
      </c>
      <c r="I46" s="1"/>
    </row>
    <row r="47" spans="2:9" x14ac:dyDescent="0.2">
      <c r="B47" s="7" t="s">
        <v>61</v>
      </c>
      <c r="C47" s="87">
        <f>Data!AL11</f>
        <v>3523</v>
      </c>
      <c r="D47" s="87">
        <f>Data!BF11</f>
        <v>6702</v>
      </c>
      <c r="E47" s="87">
        <f>Data!BZ11</f>
        <v>1035</v>
      </c>
      <c r="F47" s="87">
        <f>Data!CT11</f>
        <v>0</v>
      </c>
      <c r="G47" s="87">
        <f>Data!DN11</f>
        <v>0</v>
      </c>
      <c r="H47" s="22">
        <f t="shared" si="0"/>
        <v>11260</v>
      </c>
      <c r="I47" s="1"/>
    </row>
    <row r="48" spans="2:9" x14ac:dyDescent="0.2">
      <c r="B48" s="7" t="s">
        <v>62</v>
      </c>
      <c r="C48" s="87">
        <f>Data!AM11</f>
        <v>0</v>
      </c>
      <c r="D48" s="87">
        <f>Data!BG11</f>
        <v>0</v>
      </c>
      <c r="E48" s="87">
        <f>Data!CA11</f>
        <v>0</v>
      </c>
      <c r="F48" s="87">
        <f>Data!CU11</f>
        <v>0</v>
      </c>
      <c r="G48" s="87">
        <f>Data!DO11</f>
        <v>0</v>
      </c>
      <c r="H48" s="22">
        <f t="shared" si="0"/>
        <v>0</v>
      </c>
      <c r="I48" s="1"/>
    </row>
    <row r="49" spans="2:9" x14ac:dyDescent="0.2">
      <c r="B49" s="7" t="s">
        <v>63</v>
      </c>
      <c r="C49" s="87">
        <f>Data!AN11</f>
        <v>0</v>
      </c>
      <c r="D49" s="87">
        <f>Data!BH11</f>
        <v>0</v>
      </c>
      <c r="E49" s="87">
        <f>Data!CB11</f>
        <v>0</v>
      </c>
      <c r="F49" s="87">
        <f>Data!CV11</f>
        <v>0</v>
      </c>
      <c r="G49" s="87">
        <f>Data!DP11</f>
        <v>0</v>
      </c>
      <c r="H49" s="22">
        <f t="shared" si="0"/>
        <v>0</v>
      </c>
      <c r="I49" s="1"/>
    </row>
    <row r="50" spans="2:9" x14ac:dyDescent="0.2">
      <c r="B50" s="7" t="s">
        <v>64</v>
      </c>
      <c r="C50" s="87">
        <f>Data!AO11</f>
        <v>681</v>
      </c>
      <c r="D50" s="87">
        <f>Data!BI11</f>
        <v>1228</v>
      </c>
      <c r="E50" s="87">
        <f>Data!CC11</f>
        <v>0</v>
      </c>
      <c r="F50" s="87">
        <f>Data!CW11</f>
        <v>0</v>
      </c>
      <c r="G50" s="87">
        <f>Data!DQ11</f>
        <v>0</v>
      </c>
      <c r="H50" s="22">
        <f t="shared" si="0"/>
        <v>1909</v>
      </c>
      <c r="I50" s="1"/>
    </row>
    <row r="51" spans="2:9" x14ac:dyDescent="0.2">
      <c r="B51" s="7" t="s">
        <v>0</v>
      </c>
      <c r="C51" s="87">
        <f>Data!AP11</f>
        <v>0</v>
      </c>
      <c r="D51" s="87">
        <f>Data!BJ11</f>
        <v>0</v>
      </c>
      <c r="E51" s="87">
        <f>Data!CD11</f>
        <v>0</v>
      </c>
      <c r="F51" s="87">
        <f>Data!CX11</f>
        <v>0</v>
      </c>
      <c r="G51" s="87">
        <f>Data!DR11</f>
        <v>0</v>
      </c>
      <c r="H51" s="22">
        <f t="shared" si="0"/>
        <v>0</v>
      </c>
      <c r="I51" s="1"/>
    </row>
    <row r="52" spans="2:9" x14ac:dyDescent="0.2">
      <c r="B52" s="8" t="s">
        <v>35</v>
      </c>
      <c r="C52" s="22">
        <f>SUM(C32:C51)</f>
        <v>39445</v>
      </c>
      <c r="D52" s="22">
        <f>SUM(D32:D51)</f>
        <v>23302</v>
      </c>
      <c r="E52" s="22">
        <f>SUM(E32:E51)</f>
        <v>2281</v>
      </c>
      <c r="F52" s="22">
        <f>SUM(F32:F51)</f>
        <v>415</v>
      </c>
      <c r="G52" s="22">
        <f>SUM(G32:G51)</f>
        <v>0</v>
      </c>
      <c r="H52" s="22">
        <f t="shared" si="0"/>
        <v>65443</v>
      </c>
      <c r="I52" s="1"/>
    </row>
    <row r="53" spans="2:9" x14ac:dyDescent="0.2">
      <c r="B53" s="14"/>
      <c r="C53" s="18"/>
      <c r="D53" s="18"/>
      <c r="E53" s="18"/>
      <c r="F53" s="18"/>
      <c r="G53" s="18"/>
      <c r="H53" s="18"/>
      <c r="I53" s="1"/>
    </row>
    <row r="54" spans="2:9" ht="13.5" customHeight="1" x14ac:dyDescent="0.2">
      <c r="B54" s="27"/>
      <c r="D54" s="339" t="s">
        <v>24</v>
      </c>
      <c r="E54" s="339"/>
      <c r="F54" s="339"/>
      <c r="G54" s="35" t="s">
        <v>25</v>
      </c>
      <c r="H54" s="35" t="s">
        <v>26</v>
      </c>
    </row>
    <row r="55" spans="2:9" x14ac:dyDescent="0.2">
      <c r="B55" s="344" t="s">
        <v>41</v>
      </c>
      <c r="C55" s="345"/>
      <c r="D55" s="343" t="str">
        <f>Data!T11</f>
        <v>Lang, Donna</v>
      </c>
      <c r="E55" s="343"/>
      <c r="F55" s="343"/>
      <c r="G55" s="94" t="str">
        <f>Data!U11</f>
        <v>(409) 740-4419</v>
      </c>
      <c r="H55" s="84" t="str">
        <f>Data!V11</f>
        <v>langd@tamug.edu</v>
      </c>
    </row>
    <row r="56" spans="2:9" ht="13.5" customHeight="1" x14ac:dyDescent="0.2">
      <c r="B56" s="27"/>
      <c r="C56" s="27"/>
      <c r="D56" s="27"/>
      <c r="E56" s="27"/>
      <c r="F56" s="27"/>
      <c r="G56" s="27"/>
      <c r="H56" s="5"/>
    </row>
    <row r="57" spans="2:9" x14ac:dyDescent="0.2">
      <c r="B57" s="3" t="s">
        <v>11</v>
      </c>
      <c r="C57" s="1"/>
      <c r="D57" s="1"/>
      <c r="E57" s="1"/>
      <c r="F57" s="1"/>
      <c r="G57" s="1"/>
      <c r="H57" s="1"/>
      <c r="I57" s="1"/>
    </row>
    <row r="58" spans="2:9" ht="39" customHeight="1" x14ac:dyDescent="0.2">
      <c r="B58" s="358" t="s">
        <v>43</v>
      </c>
      <c r="C58" s="358"/>
      <c r="D58" s="358"/>
      <c r="E58" s="358"/>
      <c r="F58" s="358"/>
      <c r="G58" s="358"/>
      <c r="H58" s="38"/>
    </row>
    <row r="59" spans="2:9" ht="15" thickBot="1" x14ac:dyDescent="0.25">
      <c r="B59" s="36"/>
      <c r="C59" s="1"/>
      <c r="D59" s="1"/>
      <c r="E59" s="1"/>
      <c r="F59" s="1"/>
      <c r="G59" s="1"/>
      <c r="H59" s="1"/>
      <c r="I59" s="1"/>
    </row>
    <row r="60" spans="2:9" ht="15" thickBot="1" x14ac:dyDescent="0.25">
      <c r="B60" s="68" t="s">
        <v>33</v>
      </c>
      <c r="C60" s="69" t="s">
        <v>27</v>
      </c>
      <c r="D60" s="69" t="s">
        <v>28</v>
      </c>
      <c r="E60" s="69" t="s">
        <v>29</v>
      </c>
      <c r="F60" s="69" t="s">
        <v>30</v>
      </c>
      <c r="G60" s="69" t="s">
        <v>31</v>
      </c>
      <c r="H60" s="70" t="s">
        <v>32</v>
      </c>
      <c r="I60" s="1"/>
    </row>
    <row r="61" spans="2:9" x14ac:dyDescent="0.2">
      <c r="B61" s="9" t="str">
        <f>$B$32</f>
        <v>Liberal Arts</v>
      </c>
      <c r="C61" s="88">
        <f>Data!DS11</f>
        <v>1704775</v>
      </c>
      <c r="D61" s="88">
        <f>Data!EM11</f>
        <v>283999</v>
      </c>
      <c r="E61" s="88">
        <f>Data!FG11</f>
        <v>20903</v>
      </c>
      <c r="F61" s="88">
        <f>Data!GA11</f>
        <v>0</v>
      </c>
      <c r="G61" s="88">
        <f>Data!GU11</f>
        <v>0</v>
      </c>
      <c r="H61" s="21">
        <f>SUM(C61:G61)</f>
        <v>2009677</v>
      </c>
      <c r="I61" s="1"/>
    </row>
    <row r="62" spans="2:9" x14ac:dyDescent="0.2">
      <c r="B62" s="9" t="str">
        <f>$B$33</f>
        <v>Science</v>
      </c>
      <c r="C62" s="87">
        <f>Data!DT11</f>
        <v>1284018</v>
      </c>
      <c r="D62" s="87">
        <f>Data!EN11</f>
        <v>1554649</v>
      </c>
      <c r="E62" s="87">
        <f>Data!FH11</f>
        <v>481738</v>
      </c>
      <c r="F62" s="87">
        <f>Data!GB11</f>
        <v>419969</v>
      </c>
      <c r="G62" s="87">
        <f>Data!GV11</f>
        <v>0</v>
      </c>
      <c r="H62" s="22">
        <f t="shared" ref="H62:H81" si="1">SUM(C62:G62)</f>
        <v>3740374</v>
      </c>
      <c r="I62" s="1"/>
    </row>
    <row r="63" spans="2:9" x14ac:dyDescent="0.2">
      <c r="B63" s="9" t="str">
        <f>$B$34</f>
        <v>Fine Arts</v>
      </c>
      <c r="C63" s="87">
        <f>Data!DU11</f>
        <v>70759</v>
      </c>
      <c r="D63" s="87">
        <f>Data!EO11</f>
        <v>0</v>
      </c>
      <c r="E63" s="87">
        <f>Data!FI11</f>
        <v>0</v>
      </c>
      <c r="F63" s="87">
        <f>Data!GC11</f>
        <v>0</v>
      </c>
      <c r="G63" s="87">
        <f>Data!GW11</f>
        <v>0</v>
      </c>
      <c r="H63" s="22">
        <f t="shared" si="1"/>
        <v>70759</v>
      </c>
      <c r="I63" s="1"/>
    </row>
    <row r="64" spans="2:9" x14ac:dyDescent="0.2">
      <c r="B64" s="9" t="str">
        <f>$B$35</f>
        <v>Teacher Education</v>
      </c>
      <c r="C64" s="87">
        <f>Data!DV11</f>
        <v>0</v>
      </c>
      <c r="D64" s="87">
        <f>Data!EP11</f>
        <v>0</v>
      </c>
      <c r="E64" s="87">
        <f>Data!FJ11</f>
        <v>0</v>
      </c>
      <c r="F64" s="87">
        <f>Data!GD11</f>
        <v>0</v>
      </c>
      <c r="G64" s="87">
        <f>Data!GX11</f>
        <v>0</v>
      </c>
      <c r="H64" s="22">
        <f t="shared" si="1"/>
        <v>0</v>
      </c>
      <c r="I64" s="1"/>
    </row>
    <row r="65" spans="2:9" x14ac:dyDescent="0.2">
      <c r="B65" s="9" t="str">
        <f>$B$36</f>
        <v>Agriculture</v>
      </c>
      <c r="C65" s="87">
        <f>Data!DW11</f>
        <v>38740</v>
      </c>
      <c r="D65" s="87">
        <f>Data!EQ11</f>
        <v>151148</v>
      </c>
      <c r="E65" s="87">
        <f>Data!FK11</f>
        <v>435992</v>
      </c>
      <c r="F65" s="87">
        <f>Data!GE11</f>
        <v>16748</v>
      </c>
      <c r="G65" s="87">
        <f>Data!GY11</f>
        <v>0</v>
      </c>
      <c r="H65" s="22">
        <f t="shared" si="1"/>
        <v>642628</v>
      </c>
      <c r="I65" s="1"/>
    </row>
    <row r="66" spans="2:9" x14ac:dyDescent="0.2">
      <c r="B66" s="9" t="str">
        <f>$B$37</f>
        <v>Engineering</v>
      </c>
      <c r="C66" s="87">
        <f>Data!DX11</f>
        <v>205350</v>
      </c>
      <c r="D66" s="87">
        <f>Data!ER11</f>
        <v>305150</v>
      </c>
      <c r="E66" s="87">
        <f>Data!FL11</f>
        <v>119219</v>
      </c>
      <c r="F66" s="87">
        <f>Data!GF11</f>
        <v>11759</v>
      </c>
      <c r="G66" s="87">
        <f>Data!GZ11</f>
        <v>0</v>
      </c>
      <c r="H66" s="22">
        <f t="shared" si="1"/>
        <v>641478</v>
      </c>
      <c r="I66" s="1"/>
    </row>
    <row r="67" spans="2:9" x14ac:dyDescent="0.2">
      <c r="B67" s="9" t="str">
        <f>$B$38</f>
        <v>Home Economics</v>
      </c>
      <c r="C67" s="87">
        <f>Data!DY11</f>
        <v>0</v>
      </c>
      <c r="D67" s="87">
        <f>Data!ES11</f>
        <v>0</v>
      </c>
      <c r="E67" s="87">
        <f>Data!FM11</f>
        <v>0</v>
      </c>
      <c r="F67" s="87">
        <f>Data!GG11</f>
        <v>0</v>
      </c>
      <c r="G67" s="87">
        <f>Data!HA11</f>
        <v>0</v>
      </c>
      <c r="H67" s="22">
        <f t="shared" si="1"/>
        <v>0</v>
      </c>
      <c r="I67" s="1"/>
    </row>
    <row r="68" spans="2:9" x14ac:dyDescent="0.2">
      <c r="B68" s="9" t="str">
        <f>$B$39</f>
        <v>Law</v>
      </c>
      <c r="C68" s="87">
        <f>Data!DZ11</f>
        <v>0</v>
      </c>
      <c r="D68" s="87">
        <f>Data!ET11</f>
        <v>0</v>
      </c>
      <c r="E68" s="87">
        <f>Data!FN11</f>
        <v>0</v>
      </c>
      <c r="F68" s="87">
        <f>Data!GH11</f>
        <v>0</v>
      </c>
      <c r="G68" s="87">
        <f>Data!HB11</f>
        <v>0</v>
      </c>
      <c r="H68" s="22">
        <f t="shared" si="1"/>
        <v>0</v>
      </c>
      <c r="I68" s="1"/>
    </row>
    <row r="69" spans="2:9" x14ac:dyDescent="0.2">
      <c r="B69" s="9" t="str">
        <f>$B$40</f>
        <v>Social Service</v>
      </c>
      <c r="C69" s="87">
        <f>Data!EA11</f>
        <v>0</v>
      </c>
      <c r="D69" s="87">
        <f>Data!EU11</f>
        <v>0</v>
      </c>
      <c r="E69" s="87">
        <f>Data!FO11</f>
        <v>0</v>
      </c>
      <c r="F69" s="87">
        <f>Data!GI11</f>
        <v>0</v>
      </c>
      <c r="G69" s="87">
        <f>Data!HC11</f>
        <v>0</v>
      </c>
      <c r="H69" s="22">
        <f t="shared" si="1"/>
        <v>0</v>
      </c>
      <c r="I69" s="1"/>
    </row>
    <row r="70" spans="2:9" x14ac:dyDescent="0.2">
      <c r="B70" s="9" t="str">
        <f>$B$41</f>
        <v>Library Science</v>
      </c>
      <c r="C70" s="87">
        <f>Data!EB11</f>
        <v>1400</v>
      </c>
      <c r="D70" s="87">
        <f>Data!EV11</f>
        <v>1800</v>
      </c>
      <c r="E70" s="87">
        <f>Data!FP11</f>
        <v>0</v>
      </c>
      <c r="F70" s="87">
        <f>Data!GJ11</f>
        <v>0</v>
      </c>
      <c r="G70" s="87">
        <f>Data!HD11</f>
        <v>0</v>
      </c>
      <c r="H70" s="22">
        <f t="shared" si="1"/>
        <v>3200</v>
      </c>
      <c r="I70" s="1"/>
    </row>
    <row r="71" spans="2:9" x14ac:dyDescent="0.2">
      <c r="B71" s="9" t="str">
        <f>$B$42</f>
        <v>Veterinary Science</v>
      </c>
      <c r="C71" s="87">
        <f>Data!EC11</f>
        <v>0</v>
      </c>
      <c r="D71" s="87">
        <f>Data!EW11</f>
        <v>0</v>
      </c>
      <c r="E71" s="87">
        <f>Data!FQ11</f>
        <v>0</v>
      </c>
      <c r="F71" s="87">
        <f>Data!GK11</f>
        <v>0</v>
      </c>
      <c r="G71" s="87">
        <f>Data!HE11</f>
        <v>0</v>
      </c>
      <c r="H71" s="22">
        <f t="shared" si="1"/>
        <v>0</v>
      </c>
      <c r="I71" s="1"/>
    </row>
    <row r="72" spans="2:9" x14ac:dyDescent="0.2">
      <c r="B72" s="9" t="str">
        <f>$B$43</f>
        <v>Vocational Training</v>
      </c>
      <c r="C72" s="87">
        <f>Data!ED11</f>
        <v>423857</v>
      </c>
      <c r="D72" s="87">
        <f>Data!EX11</f>
        <v>517807</v>
      </c>
      <c r="E72" s="87">
        <f>Data!FR11</f>
        <v>0</v>
      </c>
      <c r="F72" s="87">
        <f>Data!GL11</f>
        <v>0</v>
      </c>
      <c r="G72" s="87">
        <f>Data!HF11</f>
        <v>0</v>
      </c>
      <c r="H72" s="22">
        <f t="shared" si="1"/>
        <v>941664</v>
      </c>
      <c r="I72" s="1"/>
    </row>
    <row r="73" spans="2:9" x14ac:dyDescent="0.2">
      <c r="B73" s="9" t="str">
        <f>$B$44</f>
        <v>Physical Training</v>
      </c>
      <c r="C73" s="87">
        <f>Data!EE11</f>
        <v>112747</v>
      </c>
      <c r="D73" s="87">
        <f>Data!EY11</f>
        <v>0</v>
      </c>
      <c r="E73" s="87">
        <f>Data!FS11</f>
        <v>0</v>
      </c>
      <c r="F73" s="87">
        <f>Data!GM11</f>
        <v>0</v>
      </c>
      <c r="G73" s="87">
        <f>Data!HG11</f>
        <v>0</v>
      </c>
      <c r="H73" s="22">
        <f t="shared" si="1"/>
        <v>112747</v>
      </c>
      <c r="I73" s="1"/>
    </row>
    <row r="74" spans="2:9" x14ac:dyDescent="0.2">
      <c r="B74" s="9" t="str">
        <f>$B$45</f>
        <v>Health Services</v>
      </c>
      <c r="C74" s="87">
        <f>Data!EF11</f>
        <v>70174</v>
      </c>
      <c r="D74" s="87">
        <f>Data!EZ11</f>
        <v>0</v>
      </c>
      <c r="E74" s="87">
        <f>Data!FT11</f>
        <v>0</v>
      </c>
      <c r="F74" s="87">
        <f>Data!GN11</f>
        <v>0</v>
      </c>
      <c r="G74" s="87">
        <f>Data!HH11</f>
        <v>0</v>
      </c>
      <c r="H74" s="22">
        <f t="shared" si="1"/>
        <v>70174</v>
      </c>
      <c r="I74" s="1"/>
    </row>
    <row r="75" spans="2:9" x14ac:dyDescent="0.2">
      <c r="B75" s="9" t="str">
        <f>$B$46</f>
        <v>Pharmacy</v>
      </c>
      <c r="C75" s="87">
        <f>Data!EG11</f>
        <v>0</v>
      </c>
      <c r="D75" s="87">
        <f>Data!FA11</f>
        <v>0</v>
      </c>
      <c r="E75" s="87">
        <f>Data!FU11</f>
        <v>0</v>
      </c>
      <c r="F75" s="87">
        <f>Data!GO11</f>
        <v>0</v>
      </c>
      <c r="G75" s="87">
        <f>Data!HI11</f>
        <v>0</v>
      </c>
      <c r="H75" s="22">
        <f t="shared" si="1"/>
        <v>0</v>
      </c>
      <c r="I75" s="1"/>
    </row>
    <row r="76" spans="2:9" x14ac:dyDescent="0.2">
      <c r="B76" s="9" t="str">
        <f>$B$47</f>
        <v>Business Administration</v>
      </c>
      <c r="C76" s="87">
        <f>Data!EH11</f>
        <v>187291</v>
      </c>
      <c r="D76" s="87">
        <f>Data!FB11</f>
        <v>591230</v>
      </c>
      <c r="E76" s="87">
        <f>Data!FV11</f>
        <v>403327</v>
      </c>
      <c r="F76" s="87">
        <f>Data!GP11</f>
        <v>0</v>
      </c>
      <c r="G76" s="87">
        <f>Data!HJ11</f>
        <v>0</v>
      </c>
      <c r="H76" s="22">
        <f t="shared" si="1"/>
        <v>1181848</v>
      </c>
      <c r="I76" s="1"/>
    </row>
    <row r="77" spans="2:9" x14ac:dyDescent="0.2">
      <c r="B77" s="9" t="str">
        <f>$B$48</f>
        <v>Optometry</v>
      </c>
      <c r="C77" s="87">
        <f>Data!EI11</f>
        <v>0</v>
      </c>
      <c r="D77" s="87">
        <f>Data!FC11</f>
        <v>0</v>
      </c>
      <c r="E77" s="87">
        <f>Data!FW11</f>
        <v>0</v>
      </c>
      <c r="F77" s="87">
        <f>Data!GQ11</f>
        <v>0</v>
      </c>
      <c r="G77" s="87">
        <f>Data!HK11</f>
        <v>0</v>
      </c>
      <c r="H77" s="22">
        <f t="shared" si="1"/>
        <v>0</v>
      </c>
      <c r="I77" s="1"/>
    </row>
    <row r="78" spans="2:9" x14ac:dyDescent="0.2">
      <c r="B78" s="9" t="str">
        <f>$B$49</f>
        <v>Teacher Ed-Practice Teaching</v>
      </c>
      <c r="C78" s="87">
        <f>Data!EJ11</f>
        <v>0</v>
      </c>
      <c r="D78" s="87">
        <f>Data!FD11</f>
        <v>0</v>
      </c>
      <c r="E78" s="87">
        <f>Data!FX11</f>
        <v>0</v>
      </c>
      <c r="F78" s="87">
        <f>Data!GR11</f>
        <v>0</v>
      </c>
      <c r="G78" s="87">
        <f>Data!HL11</f>
        <v>0</v>
      </c>
      <c r="H78" s="22">
        <f t="shared" si="1"/>
        <v>0</v>
      </c>
      <c r="I78" s="1"/>
    </row>
    <row r="79" spans="2:9" x14ac:dyDescent="0.2">
      <c r="B79" s="9" t="str">
        <f>$B$50</f>
        <v>Technology</v>
      </c>
      <c r="C79" s="87">
        <f>Data!EK11</f>
        <v>180842</v>
      </c>
      <c r="D79" s="87">
        <f>Data!FE11</f>
        <v>227180</v>
      </c>
      <c r="E79" s="87">
        <f>Data!FY11</f>
        <v>0</v>
      </c>
      <c r="F79" s="87">
        <f>Data!GS11</f>
        <v>0</v>
      </c>
      <c r="G79" s="87">
        <f>Data!HM11</f>
        <v>0</v>
      </c>
      <c r="H79" s="22">
        <f t="shared" si="1"/>
        <v>408022</v>
      </c>
      <c r="I79" s="1"/>
    </row>
    <row r="80" spans="2:9" x14ac:dyDescent="0.2">
      <c r="B80" s="9" t="str">
        <f>$B$51</f>
        <v>Nursing</v>
      </c>
      <c r="C80" s="87">
        <f>Data!EL11</f>
        <v>0</v>
      </c>
      <c r="D80" s="87">
        <f>Data!FF11</f>
        <v>0</v>
      </c>
      <c r="E80" s="87">
        <f>Data!FZ11</f>
        <v>0</v>
      </c>
      <c r="F80" s="87">
        <f>Data!GT11</f>
        <v>0</v>
      </c>
      <c r="G80" s="87">
        <f>Data!HN11</f>
        <v>0</v>
      </c>
      <c r="H80" s="22">
        <f t="shared" si="1"/>
        <v>0</v>
      </c>
      <c r="I80" s="1"/>
    </row>
    <row r="81" spans="2:9" x14ac:dyDescent="0.2">
      <c r="B81" s="39" t="str">
        <f>$B$52</f>
        <v>Totals</v>
      </c>
      <c r="C81" s="21">
        <f>SUM(C61:C80)</f>
        <v>4279953</v>
      </c>
      <c r="D81" s="21">
        <f>SUM(D61:D80)</f>
        <v>3632963</v>
      </c>
      <c r="E81" s="21">
        <f>SUM(E61:E80)</f>
        <v>1461179</v>
      </c>
      <c r="F81" s="21">
        <f>SUM(F61:F80)</f>
        <v>448476</v>
      </c>
      <c r="G81" s="21">
        <f>SUM(G61:G80)</f>
        <v>0</v>
      </c>
      <c r="H81" s="21">
        <f t="shared" si="1"/>
        <v>9822571</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Data!T11</f>
        <v>Lang, Donna</v>
      </c>
      <c r="E84" s="343"/>
      <c r="F84" s="343"/>
      <c r="G84" s="94" t="str">
        <f>Data!U11</f>
        <v>(409) 740-4419</v>
      </c>
      <c r="H84" s="84" t="str">
        <f>Data!V11</f>
        <v>langd@tamug.edu</v>
      </c>
    </row>
    <row r="85" spans="2:9" ht="13.5" customHeight="1" x14ac:dyDescent="0.2">
      <c r="B85" s="27"/>
      <c r="C85" s="27"/>
      <c r="D85" s="27"/>
      <c r="E85" s="27"/>
      <c r="F85" s="27"/>
      <c r="G85" s="27"/>
      <c r="H85" s="5"/>
    </row>
    <row r="86" spans="2:9" x14ac:dyDescent="0.2">
      <c r="B86" s="28" t="s">
        <v>34</v>
      </c>
      <c r="C86" s="13"/>
      <c r="D86" s="13"/>
      <c r="E86" s="13"/>
      <c r="F86" s="13"/>
      <c r="G86" s="13"/>
      <c r="H86" s="17">
        <f>H13+H14</f>
        <v>26461992</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Data!HR11</f>
        <v>0</v>
      </c>
      <c r="D91" s="172">
        <f>Data!IL11</f>
        <v>5546.0357758598766</v>
      </c>
      <c r="E91" s="172">
        <f>Data!JF11</f>
        <v>5546.0357758598766</v>
      </c>
      <c r="F91" s="172">
        <f>Data!JZ11</f>
        <v>0</v>
      </c>
      <c r="G91" s="172">
        <f>Data!KT11</f>
        <v>0</v>
      </c>
      <c r="H91" s="40">
        <f t="shared" ref="H91:H111" si="2">SUM(C91:G91)</f>
        <v>11092.071551719753</v>
      </c>
    </row>
    <row r="92" spans="2:9" x14ac:dyDescent="0.2">
      <c r="B92" s="9" t="str">
        <f>$B$33</f>
        <v>Science</v>
      </c>
      <c r="C92" s="172">
        <f>Data!HS11</f>
        <v>12338.501067781566</v>
      </c>
      <c r="D92" s="172">
        <f>Data!IM11</f>
        <v>14939.072775090026</v>
      </c>
      <c r="E92" s="172">
        <f>Data!JG11</f>
        <v>4629.1600486838634</v>
      </c>
      <c r="F92" s="172">
        <f>Data!KA11</f>
        <v>4035.6038271544139</v>
      </c>
      <c r="G92" s="172">
        <f>Data!KU11</f>
        <v>0</v>
      </c>
      <c r="H92" s="75">
        <f t="shared" si="2"/>
        <v>35942.337718709874</v>
      </c>
    </row>
    <row r="93" spans="2:9" x14ac:dyDescent="0.2">
      <c r="B93" s="9" t="str">
        <f>$B$34</f>
        <v>Fine Arts</v>
      </c>
      <c r="C93" s="172">
        <f>Data!HT11</f>
        <v>0</v>
      </c>
      <c r="D93" s="172">
        <f>Data!IN11</f>
        <v>0</v>
      </c>
      <c r="E93" s="172">
        <f>Data!JH11</f>
        <v>0</v>
      </c>
      <c r="F93" s="172">
        <f>Data!KB11</f>
        <v>0</v>
      </c>
      <c r="G93" s="172">
        <f>Data!KV11</f>
        <v>0</v>
      </c>
      <c r="H93" s="75">
        <f t="shared" si="2"/>
        <v>0</v>
      </c>
    </row>
    <row r="94" spans="2:9" x14ac:dyDescent="0.2">
      <c r="B94" s="9" t="str">
        <f>$B$35</f>
        <v>Teacher Education</v>
      </c>
      <c r="C94" s="172">
        <f>Data!HU11</f>
        <v>0</v>
      </c>
      <c r="D94" s="172">
        <f>Data!IO11</f>
        <v>0</v>
      </c>
      <c r="E94" s="172">
        <f>Data!JI11</f>
        <v>0</v>
      </c>
      <c r="F94" s="172">
        <f>Data!KC11</f>
        <v>0</v>
      </c>
      <c r="G94" s="172">
        <f>Data!KW11</f>
        <v>0</v>
      </c>
      <c r="H94" s="75">
        <f t="shared" si="2"/>
        <v>0</v>
      </c>
    </row>
    <row r="95" spans="2:9" x14ac:dyDescent="0.2">
      <c r="B95" s="9" t="str">
        <f>$B$36</f>
        <v>Agriculture</v>
      </c>
      <c r="C95" s="172">
        <f>Data!HV11</f>
        <v>0</v>
      </c>
      <c r="D95" s="172">
        <f>Data!IP11</f>
        <v>0</v>
      </c>
      <c r="E95" s="172">
        <f>Data!JJ11</f>
        <v>0</v>
      </c>
      <c r="F95" s="172">
        <f>Data!KD11</f>
        <v>0</v>
      </c>
      <c r="G95" s="172">
        <f>Data!KX11</f>
        <v>0</v>
      </c>
      <c r="H95" s="75">
        <f t="shared" si="2"/>
        <v>0</v>
      </c>
    </row>
    <row r="96" spans="2:9" x14ac:dyDescent="0.2">
      <c r="B96" s="9" t="str">
        <f>$B$37</f>
        <v>Engineering</v>
      </c>
      <c r="C96" s="172">
        <f>Data!HW11</f>
        <v>3415.3688258737952</v>
      </c>
      <c r="D96" s="172">
        <f>Data!IQ11</f>
        <v>5075.2364120544844</v>
      </c>
      <c r="E96" s="172">
        <f>Data!JK11</f>
        <v>1982.8432240167904</v>
      </c>
      <c r="F96" s="172">
        <f>Data!KE11</f>
        <v>195.57497941782302</v>
      </c>
      <c r="G96" s="172">
        <f>Data!KY11</f>
        <v>0</v>
      </c>
      <c r="H96" s="75">
        <f t="shared" si="2"/>
        <v>10669.023441362893</v>
      </c>
    </row>
    <row r="97" spans="2:8" x14ac:dyDescent="0.2">
      <c r="B97" s="9" t="str">
        <f>$B$38</f>
        <v>Home Economics</v>
      </c>
      <c r="C97" s="172">
        <f>Data!HX11</f>
        <v>0</v>
      </c>
      <c r="D97" s="172">
        <f>Data!IR11</f>
        <v>0</v>
      </c>
      <c r="E97" s="172">
        <f>Data!JL11</f>
        <v>0</v>
      </c>
      <c r="F97" s="172">
        <f>Data!KF11</f>
        <v>0</v>
      </c>
      <c r="G97" s="172">
        <f>Data!KZ11</f>
        <v>0</v>
      </c>
      <c r="H97" s="75">
        <f t="shared" si="2"/>
        <v>0</v>
      </c>
    </row>
    <row r="98" spans="2:8" x14ac:dyDescent="0.2">
      <c r="B98" s="9" t="str">
        <f>$B$39</f>
        <v>Law</v>
      </c>
      <c r="C98" s="172">
        <f>Data!HY11</f>
        <v>0</v>
      </c>
      <c r="D98" s="172">
        <f>Data!IS11</f>
        <v>0</v>
      </c>
      <c r="E98" s="172">
        <f>Data!JM11</f>
        <v>0</v>
      </c>
      <c r="F98" s="172">
        <f>Data!KG11</f>
        <v>0</v>
      </c>
      <c r="G98" s="172">
        <f>Data!LA11</f>
        <v>0</v>
      </c>
      <c r="H98" s="75">
        <f t="shared" si="2"/>
        <v>0</v>
      </c>
    </row>
    <row r="99" spans="2:8" x14ac:dyDescent="0.2">
      <c r="B99" s="9" t="str">
        <f>$B$40</f>
        <v>Social Service</v>
      </c>
      <c r="C99" s="172">
        <f>Data!HZ11</f>
        <v>0</v>
      </c>
      <c r="D99" s="172">
        <f>Data!IT11</f>
        <v>0</v>
      </c>
      <c r="E99" s="172">
        <f>Data!JN11</f>
        <v>0</v>
      </c>
      <c r="F99" s="172">
        <f>Data!KH11</f>
        <v>0</v>
      </c>
      <c r="G99" s="172">
        <f>Data!LB11</f>
        <v>0</v>
      </c>
      <c r="H99" s="75">
        <f t="shared" si="2"/>
        <v>0</v>
      </c>
    </row>
    <row r="100" spans="2:8" x14ac:dyDescent="0.2">
      <c r="B100" s="9" t="str">
        <f>$B$41</f>
        <v>Library Science</v>
      </c>
      <c r="C100" s="172">
        <f>Data!IA11</f>
        <v>0</v>
      </c>
      <c r="D100" s="172">
        <f>Data!IU11</f>
        <v>0</v>
      </c>
      <c r="E100" s="172">
        <f>Data!JO11</f>
        <v>0</v>
      </c>
      <c r="F100" s="172">
        <f>Data!KI11</f>
        <v>0</v>
      </c>
      <c r="G100" s="172">
        <f>Data!LC11</f>
        <v>0</v>
      </c>
      <c r="H100" s="75">
        <f t="shared" si="2"/>
        <v>0</v>
      </c>
    </row>
    <row r="101" spans="2:8" x14ac:dyDescent="0.2">
      <c r="B101" s="9" t="str">
        <f>$B$42</f>
        <v>Veterinary Science</v>
      </c>
      <c r="C101" s="172">
        <f>Data!IB11</f>
        <v>0</v>
      </c>
      <c r="D101" s="172">
        <f>Data!IV11</f>
        <v>0</v>
      </c>
      <c r="E101" s="172">
        <f>Data!JP11</f>
        <v>0</v>
      </c>
      <c r="F101" s="172">
        <f>Data!KJ11</f>
        <v>0</v>
      </c>
      <c r="G101" s="172">
        <f>Data!LD11</f>
        <v>0</v>
      </c>
      <c r="H101" s="75">
        <f t="shared" si="2"/>
        <v>0</v>
      </c>
    </row>
    <row r="102" spans="2:8" x14ac:dyDescent="0.2">
      <c r="B102" s="9" t="str">
        <f>$B$43</f>
        <v>Vocational Training</v>
      </c>
      <c r="C102" s="172">
        <f>Data!IC11</f>
        <v>3090.2346502639198</v>
      </c>
      <c r="D102" s="172">
        <f>Data!IW11</f>
        <v>3775.2004415385595</v>
      </c>
      <c r="E102" s="172">
        <f>Data!JQ11</f>
        <v>0</v>
      </c>
      <c r="F102" s="172">
        <f>Data!KK11</f>
        <v>0</v>
      </c>
      <c r="G102" s="172">
        <f>Data!LE11</f>
        <v>0</v>
      </c>
      <c r="H102" s="75">
        <f t="shared" si="2"/>
        <v>6865.4350918024793</v>
      </c>
    </row>
    <row r="103" spans="2:8" x14ac:dyDescent="0.2">
      <c r="B103" s="9" t="str">
        <f>$B$44</f>
        <v>Physical Training</v>
      </c>
      <c r="C103" s="172">
        <f>Data!ID11</f>
        <v>82.385221101629767</v>
      </c>
      <c r="D103" s="172">
        <f>Data!IX11</f>
        <v>741.46698991466781</v>
      </c>
      <c r="E103" s="172">
        <f>Data!JR11</f>
        <v>0</v>
      </c>
      <c r="F103" s="172">
        <f>Data!KL11</f>
        <v>0</v>
      </c>
      <c r="G103" s="172">
        <f>Data!LF11</f>
        <v>0</v>
      </c>
      <c r="H103" s="75">
        <f t="shared" si="2"/>
        <v>823.85221101629759</v>
      </c>
    </row>
    <row r="104" spans="2:8" x14ac:dyDescent="0.2">
      <c r="B104" s="9" t="str">
        <f>$B$45</f>
        <v>Health Services</v>
      </c>
      <c r="C104" s="172">
        <f>Data!IE11</f>
        <v>0</v>
      </c>
      <c r="D104" s="172">
        <f>Data!IY11</f>
        <v>0</v>
      </c>
      <c r="E104" s="172">
        <f>Data!JS11</f>
        <v>0</v>
      </c>
      <c r="F104" s="172">
        <f>Data!KM11</f>
        <v>0</v>
      </c>
      <c r="G104" s="172">
        <f>Data!LG11</f>
        <v>0</v>
      </c>
      <c r="H104" s="75">
        <f t="shared" si="2"/>
        <v>0</v>
      </c>
    </row>
    <row r="105" spans="2:8" x14ac:dyDescent="0.2">
      <c r="B105" s="9" t="str">
        <f>$B$46</f>
        <v>Pharmacy</v>
      </c>
      <c r="C105" s="172">
        <f>Data!IF11</f>
        <v>0</v>
      </c>
      <c r="D105" s="172">
        <f>Data!IZ11</f>
        <v>0</v>
      </c>
      <c r="E105" s="172">
        <f>Data!JT11</f>
        <v>0</v>
      </c>
      <c r="F105" s="172">
        <f>Data!KN11</f>
        <v>0</v>
      </c>
      <c r="G105" s="172">
        <f>Data!LH11</f>
        <v>0</v>
      </c>
      <c r="H105" s="75">
        <f t="shared" si="2"/>
        <v>0</v>
      </c>
    </row>
    <row r="106" spans="2:8" x14ac:dyDescent="0.2">
      <c r="B106" s="9" t="str">
        <f>$B$47</f>
        <v>Business Administration</v>
      </c>
      <c r="C106" s="172">
        <f>Data!IG11</f>
        <v>5378.002362414456</v>
      </c>
      <c r="D106" s="172">
        <f>Data!JA11</f>
        <v>16976.984140883964</v>
      </c>
      <c r="E106" s="172">
        <f>Data!JU11</f>
        <v>11581.408390288563</v>
      </c>
      <c r="F106" s="172">
        <f>Data!KO11</f>
        <v>0</v>
      </c>
      <c r="G106" s="172">
        <f>Data!LI11</f>
        <v>0</v>
      </c>
      <c r="H106" s="75">
        <f t="shared" si="2"/>
        <v>33936.394893586985</v>
      </c>
    </row>
    <row r="107" spans="2:8" x14ac:dyDescent="0.2">
      <c r="B107" s="9" t="str">
        <f>$B$48</f>
        <v>Optometry</v>
      </c>
      <c r="C107" s="172">
        <f>Data!IH11</f>
        <v>0</v>
      </c>
      <c r="D107" s="172">
        <f>Data!JB11</f>
        <v>0</v>
      </c>
      <c r="E107" s="172">
        <f>Data!JV11</f>
        <v>0</v>
      </c>
      <c r="F107" s="172">
        <f>Data!KP11</f>
        <v>0</v>
      </c>
      <c r="G107" s="172">
        <f>Data!LJ11</f>
        <v>0</v>
      </c>
      <c r="H107" s="75">
        <f t="shared" si="2"/>
        <v>0</v>
      </c>
    </row>
    <row r="108" spans="2:8" x14ac:dyDescent="0.2">
      <c r="B108" s="9" t="str">
        <f>$B$49</f>
        <v>Teacher Ed-Practice Teaching</v>
      </c>
      <c r="C108" s="172">
        <f>Data!II11</f>
        <v>0</v>
      </c>
      <c r="D108" s="172">
        <f>Data!JC11</f>
        <v>0</v>
      </c>
      <c r="E108" s="172">
        <f>Data!JW11</f>
        <v>0</v>
      </c>
      <c r="F108" s="172">
        <f>Data!KQ11</f>
        <v>0</v>
      </c>
      <c r="G108" s="172">
        <f>Data!LK11</f>
        <v>0</v>
      </c>
      <c r="H108" s="75">
        <f t="shared" si="2"/>
        <v>0</v>
      </c>
    </row>
    <row r="109" spans="2:8" x14ac:dyDescent="0.2">
      <c r="B109" s="9" t="str">
        <f>$B$50</f>
        <v>Technology</v>
      </c>
      <c r="C109" s="172">
        <f>Data!IJ11</f>
        <v>3042.8727197840899</v>
      </c>
      <c r="D109" s="172">
        <f>Data!JD11</f>
        <v>3822.5623720183894</v>
      </c>
      <c r="E109" s="172">
        <f>Data!JX11</f>
        <v>0</v>
      </c>
      <c r="F109" s="172">
        <f>Data!KR11</f>
        <v>0</v>
      </c>
      <c r="G109" s="172">
        <f>Data!LL11</f>
        <v>0</v>
      </c>
      <c r="H109" s="75">
        <f t="shared" si="2"/>
        <v>6865.4350918024793</v>
      </c>
    </row>
    <row r="110" spans="2:8" x14ac:dyDescent="0.2">
      <c r="B110" s="9" t="str">
        <f>$B$51</f>
        <v>Nursing</v>
      </c>
      <c r="C110" s="172">
        <f>Data!IK11</f>
        <v>0</v>
      </c>
      <c r="D110" s="172">
        <f>Data!JE11</f>
        <v>0</v>
      </c>
      <c r="E110" s="172">
        <f>Data!JY11</f>
        <v>0</v>
      </c>
      <c r="F110" s="172">
        <f>Data!KS11</f>
        <v>0</v>
      </c>
      <c r="G110" s="172">
        <f>Data!HPM11</f>
        <v>0</v>
      </c>
      <c r="H110" s="75">
        <f t="shared" si="2"/>
        <v>0</v>
      </c>
    </row>
    <row r="111" spans="2:8" x14ac:dyDescent="0.2">
      <c r="B111" s="39" t="str">
        <f>$B$52</f>
        <v>Totals</v>
      </c>
      <c r="C111" s="40">
        <f>SUM(C91:C110)</f>
        <v>27347.364847219458</v>
      </c>
      <c r="D111" s="40">
        <f>SUM(D91:D110)</f>
        <v>50876.558907359962</v>
      </c>
      <c r="E111" s="40">
        <f>SUM(E91:E110)</f>
        <v>23739.447438849093</v>
      </c>
      <c r="F111" s="40">
        <f>SUM(F91:F110)</f>
        <v>4231.1788065722367</v>
      </c>
      <c r="G111" s="40">
        <f>SUM(G91:G110)</f>
        <v>0</v>
      </c>
      <c r="H111" s="40">
        <f t="shared" si="2"/>
        <v>106194.55000000075</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1704775</v>
      </c>
      <c r="D116" s="21">
        <f t="shared" si="3"/>
        <v>289545.0357758599</v>
      </c>
      <c r="E116" s="21">
        <f t="shared" si="3"/>
        <v>26449.035775859877</v>
      </c>
      <c r="F116" s="21">
        <f t="shared" si="3"/>
        <v>0</v>
      </c>
      <c r="G116" s="21">
        <f t="shared" si="3"/>
        <v>0</v>
      </c>
      <c r="H116" s="40">
        <f t="shared" ref="H116:H136" si="4">SUM(C116:G116)</f>
        <v>2020769.0715517197</v>
      </c>
      <c r="I116" s="1"/>
    </row>
    <row r="117" spans="2:9" x14ac:dyDescent="0.2">
      <c r="B117" s="9" t="str">
        <f>$B$33</f>
        <v>Science</v>
      </c>
      <c r="C117" s="22">
        <f t="shared" si="3"/>
        <v>1296356.5010677816</v>
      </c>
      <c r="D117" s="22">
        <f t="shared" si="3"/>
        <v>1569588.0727750901</v>
      </c>
      <c r="E117" s="22">
        <f t="shared" si="3"/>
        <v>486367.16004868387</v>
      </c>
      <c r="F117" s="22">
        <f t="shared" si="3"/>
        <v>424004.60382715444</v>
      </c>
      <c r="G117" s="22">
        <f t="shared" si="3"/>
        <v>0</v>
      </c>
      <c r="H117" s="75">
        <f t="shared" si="4"/>
        <v>3776316.3377187103</v>
      </c>
      <c r="I117" s="1"/>
    </row>
    <row r="118" spans="2:9" x14ac:dyDescent="0.2">
      <c r="B118" s="9" t="str">
        <f>$B$34</f>
        <v>Fine Arts</v>
      </c>
      <c r="C118" s="22">
        <f t="shared" si="3"/>
        <v>70759</v>
      </c>
      <c r="D118" s="22">
        <f t="shared" si="3"/>
        <v>0</v>
      </c>
      <c r="E118" s="22">
        <f t="shared" si="3"/>
        <v>0</v>
      </c>
      <c r="F118" s="22">
        <f t="shared" si="3"/>
        <v>0</v>
      </c>
      <c r="G118" s="22">
        <f t="shared" si="3"/>
        <v>0</v>
      </c>
      <c r="H118" s="75">
        <f t="shared" si="4"/>
        <v>70759</v>
      </c>
      <c r="I118" s="1"/>
    </row>
    <row r="119" spans="2:9" x14ac:dyDescent="0.2">
      <c r="B119" s="9" t="str">
        <f>$B$35</f>
        <v>Teacher Education</v>
      </c>
      <c r="C119" s="22">
        <f t="shared" si="3"/>
        <v>0</v>
      </c>
      <c r="D119" s="22">
        <f t="shared" si="3"/>
        <v>0</v>
      </c>
      <c r="E119" s="22">
        <f t="shared" si="3"/>
        <v>0</v>
      </c>
      <c r="F119" s="22">
        <f t="shared" si="3"/>
        <v>0</v>
      </c>
      <c r="G119" s="22">
        <f t="shared" si="3"/>
        <v>0</v>
      </c>
      <c r="H119" s="75">
        <f t="shared" si="4"/>
        <v>0</v>
      </c>
      <c r="I119" s="1"/>
    </row>
    <row r="120" spans="2:9" x14ac:dyDescent="0.2">
      <c r="B120" s="9" t="str">
        <f>$B$36</f>
        <v>Agriculture</v>
      </c>
      <c r="C120" s="22">
        <f t="shared" si="3"/>
        <v>38740</v>
      </c>
      <c r="D120" s="22">
        <f t="shared" si="3"/>
        <v>151148</v>
      </c>
      <c r="E120" s="22">
        <f t="shared" si="3"/>
        <v>435992</v>
      </c>
      <c r="F120" s="22">
        <f t="shared" si="3"/>
        <v>16748</v>
      </c>
      <c r="G120" s="22">
        <f t="shared" si="3"/>
        <v>0</v>
      </c>
      <c r="H120" s="75">
        <f t="shared" si="4"/>
        <v>642628</v>
      </c>
      <c r="I120" s="1"/>
    </row>
    <row r="121" spans="2:9" x14ac:dyDescent="0.2">
      <c r="B121" s="9" t="str">
        <f>$B$37</f>
        <v>Engineering</v>
      </c>
      <c r="C121" s="22">
        <f t="shared" si="3"/>
        <v>208765.3688258738</v>
      </c>
      <c r="D121" s="22">
        <f t="shared" si="3"/>
        <v>310225.23641205451</v>
      </c>
      <c r="E121" s="22">
        <f t="shared" si="3"/>
        <v>121201.84322401679</v>
      </c>
      <c r="F121" s="22">
        <f t="shared" si="3"/>
        <v>11954.574979417823</v>
      </c>
      <c r="G121" s="22">
        <f t="shared" si="3"/>
        <v>0</v>
      </c>
      <c r="H121" s="75">
        <f t="shared" si="4"/>
        <v>652147.02344136301</v>
      </c>
      <c r="I121" s="1"/>
    </row>
    <row r="122" spans="2:9" x14ac:dyDescent="0.2">
      <c r="B122" s="9" t="str">
        <f>$B$38</f>
        <v>Home Economics</v>
      </c>
      <c r="C122" s="22">
        <f t="shared" si="3"/>
        <v>0</v>
      </c>
      <c r="D122" s="22">
        <f t="shared" si="3"/>
        <v>0</v>
      </c>
      <c r="E122" s="22">
        <f t="shared" si="3"/>
        <v>0</v>
      </c>
      <c r="F122" s="22">
        <f t="shared" si="3"/>
        <v>0</v>
      </c>
      <c r="G122" s="22">
        <f t="shared" si="3"/>
        <v>0</v>
      </c>
      <c r="H122" s="75">
        <f t="shared" si="4"/>
        <v>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1400</v>
      </c>
      <c r="D125" s="22">
        <f t="shared" si="3"/>
        <v>1800</v>
      </c>
      <c r="E125" s="22">
        <f t="shared" si="3"/>
        <v>0</v>
      </c>
      <c r="F125" s="22">
        <f t="shared" si="3"/>
        <v>0</v>
      </c>
      <c r="G125" s="22">
        <f t="shared" si="3"/>
        <v>0</v>
      </c>
      <c r="H125" s="75">
        <f t="shared" si="4"/>
        <v>3200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426947.23465026391</v>
      </c>
      <c r="D127" s="22">
        <f t="shared" si="3"/>
        <v>521582.20044153853</v>
      </c>
      <c r="E127" s="22">
        <f t="shared" si="3"/>
        <v>0</v>
      </c>
      <c r="F127" s="22">
        <f t="shared" si="3"/>
        <v>0</v>
      </c>
      <c r="G127" s="22">
        <f t="shared" si="3"/>
        <v>0</v>
      </c>
      <c r="H127" s="75">
        <f t="shared" si="4"/>
        <v>948529.43509180238</v>
      </c>
      <c r="I127" s="1"/>
    </row>
    <row r="128" spans="2:9" x14ac:dyDescent="0.2">
      <c r="B128" s="9" t="str">
        <f>$B$44</f>
        <v>Physical Training</v>
      </c>
      <c r="C128" s="22">
        <f t="shared" si="3"/>
        <v>112829.38522110163</v>
      </c>
      <c r="D128" s="22">
        <f t="shared" si="3"/>
        <v>741.46698991466781</v>
      </c>
      <c r="E128" s="22">
        <f t="shared" si="3"/>
        <v>0</v>
      </c>
      <c r="F128" s="22">
        <f t="shared" si="3"/>
        <v>0</v>
      </c>
      <c r="G128" s="22">
        <f t="shared" si="3"/>
        <v>0</v>
      </c>
      <c r="H128" s="75">
        <f t="shared" si="4"/>
        <v>113570.8522110163</v>
      </c>
      <c r="I128" s="1"/>
    </row>
    <row r="129" spans="2:9" x14ac:dyDescent="0.2">
      <c r="B129" s="9" t="str">
        <f>$B$45</f>
        <v>Health Services</v>
      </c>
      <c r="C129" s="22">
        <f t="shared" si="3"/>
        <v>70174</v>
      </c>
      <c r="D129" s="22">
        <f t="shared" si="3"/>
        <v>0</v>
      </c>
      <c r="E129" s="22">
        <f t="shared" si="3"/>
        <v>0</v>
      </c>
      <c r="F129" s="22">
        <f t="shared" si="3"/>
        <v>0</v>
      </c>
      <c r="G129" s="22">
        <f t="shared" si="3"/>
        <v>0</v>
      </c>
      <c r="H129" s="75">
        <f t="shared" si="4"/>
        <v>70174</v>
      </c>
      <c r="I129" s="1"/>
    </row>
    <row r="130" spans="2:9" x14ac:dyDescent="0.2">
      <c r="B130" s="9" t="str">
        <f>$B$46</f>
        <v>Pharmacy</v>
      </c>
      <c r="C130" s="22">
        <f t="shared" si="3"/>
        <v>0</v>
      </c>
      <c r="D130" s="22">
        <f t="shared" si="3"/>
        <v>0</v>
      </c>
      <c r="E130" s="22">
        <f t="shared" si="3"/>
        <v>0</v>
      </c>
      <c r="F130" s="22">
        <f t="shared" si="3"/>
        <v>0</v>
      </c>
      <c r="G130" s="22">
        <f t="shared" si="3"/>
        <v>0</v>
      </c>
      <c r="H130" s="75">
        <f t="shared" si="4"/>
        <v>0</v>
      </c>
      <c r="I130" s="1"/>
    </row>
    <row r="131" spans="2:9" x14ac:dyDescent="0.2">
      <c r="B131" s="9" t="str">
        <f>$B$47</f>
        <v>Business Administration</v>
      </c>
      <c r="C131" s="22">
        <f t="shared" si="3"/>
        <v>192669.00236241447</v>
      </c>
      <c r="D131" s="22">
        <f t="shared" si="3"/>
        <v>608206.98414088401</v>
      </c>
      <c r="E131" s="22">
        <f t="shared" si="3"/>
        <v>414908.40839028859</v>
      </c>
      <c r="F131" s="22">
        <f t="shared" si="3"/>
        <v>0</v>
      </c>
      <c r="G131" s="22">
        <f t="shared" si="3"/>
        <v>0</v>
      </c>
      <c r="H131" s="75">
        <f t="shared" si="4"/>
        <v>1215784.3948935871</v>
      </c>
      <c r="I131" s="1"/>
    </row>
    <row r="132" spans="2:9"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9" x14ac:dyDescent="0.2">
      <c r="B133" s="9" t="str">
        <f>$B$49</f>
        <v>Teacher Ed-Practice Teaching</v>
      </c>
      <c r="C133" s="22">
        <f t="shared" si="5"/>
        <v>0</v>
      </c>
      <c r="D133" s="22">
        <f t="shared" si="5"/>
        <v>0</v>
      </c>
      <c r="E133" s="22">
        <f t="shared" si="5"/>
        <v>0</v>
      </c>
      <c r="F133" s="22">
        <f t="shared" si="5"/>
        <v>0</v>
      </c>
      <c r="G133" s="22">
        <f t="shared" si="5"/>
        <v>0</v>
      </c>
      <c r="H133" s="75">
        <f t="shared" si="4"/>
        <v>0</v>
      </c>
      <c r="I133" s="1"/>
    </row>
    <row r="134" spans="2:9" x14ac:dyDescent="0.2">
      <c r="B134" s="9" t="str">
        <f>$B$50</f>
        <v>Technology</v>
      </c>
      <c r="C134" s="22">
        <f t="shared" si="5"/>
        <v>183884.87271978409</v>
      </c>
      <c r="D134" s="22">
        <f t="shared" si="5"/>
        <v>231002.56237201838</v>
      </c>
      <c r="E134" s="22">
        <f t="shared" si="5"/>
        <v>0</v>
      </c>
      <c r="F134" s="22">
        <f t="shared" si="5"/>
        <v>0</v>
      </c>
      <c r="G134" s="22">
        <f t="shared" si="5"/>
        <v>0</v>
      </c>
      <c r="H134" s="75">
        <f t="shared" si="4"/>
        <v>414887.4350918025</v>
      </c>
      <c r="I134" s="1"/>
    </row>
    <row r="135" spans="2:9" x14ac:dyDescent="0.2">
      <c r="B135" s="9" t="str">
        <f>$B$51</f>
        <v>Nursing</v>
      </c>
      <c r="C135" s="22">
        <f t="shared" si="5"/>
        <v>0</v>
      </c>
      <c r="D135" s="22">
        <f t="shared" si="5"/>
        <v>0</v>
      </c>
      <c r="E135" s="22">
        <f t="shared" si="5"/>
        <v>0</v>
      </c>
      <c r="F135" s="22">
        <f t="shared" si="5"/>
        <v>0</v>
      </c>
      <c r="G135" s="22">
        <f t="shared" si="5"/>
        <v>0</v>
      </c>
      <c r="H135" s="75">
        <f t="shared" si="4"/>
        <v>0</v>
      </c>
      <c r="I135" s="1"/>
    </row>
    <row r="136" spans="2:9" x14ac:dyDescent="0.2">
      <c r="B136" s="39" t="str">
        <f>$B$52</f>
        <v>Totals</v>
      </c>
      <c r="C136" s="40">
        <f>SUM(C116:C135)</f>
        <v>4307300.3648472195</v>
      </c>
      <c r="D136" s="40">
        <f>SUM(D116:D135)</f>
        <v>3683839.5589073603</v>
      </c>
      <c r="E136" s="40">
        <f>SUM(E116:E135)</f>
        <v>1484918.4474388491</v>
      </c>
      <c r="F136" s="40">
        <f>SUM(F116:F135)</f>
        <v>452707.17880657228</v>
      </c>
      <c r="G136" s="40">
        <f>SUM(G116:G135)</f>
        <v>0</v>
      </c>
      <c r="H136" s="40">
        <f t="shared" si="4"/>
        <v>9928765.5500000026</v>
      </c>
      <c r="I136" s="1"/>
    </row>
    <row r="137" spans="2:9" x14ac:dyDescent="0.2">
      <c r="B137" s="50"/>
      <c r="C137" s="51"/>
      <c r="D137" s="51"/>
      <c r="E137" s="51"/>
      <c r="F137" s="51"/>
      <c r="G137" s="51"/>
      <c r="H137" s="52"/>
      <c r="I137" s="1"/>
    </row>
    <row r="138" spans="2:9" x14ac:dyDescent="0.2">
      <c r="B138" s="28" t="s">
        <v>4</v>
      </c>
      <c r="C138" s="12"/>
      <c r="D138" s="12"/>
      <c r="E138" s="12"/>
      <c r="F138" s="12"/>
      <c r="G138" s="12"/>
      <c r="H138" s="17">
        <f>H86-H81-H111</f>
        <v>16533226.449999999</v>
      </c>
    </row>
    <row r="139" spans="2:9" ht="152.25" customHeight="1" thickBot="1" x14ac:dyDescent="0.25">
      <c r="B139" s="332" t="s">
        <v>235</v>
      </c>
      <c r="C139" s="332"/>
      <c r="D139" s="332"/>
      <c r="E139" s="332"/>
      <c r="F139" s="332"/>
      <c r="G139" s="332"/>
      <c r="H139" s="38"/>
    </row>
    <row r="140" spans="2:9" ht="25.5" customHeight="1" thickTop="1" x14ac:dyDescent="0.2">
      <c r="B140" s="350" t="s">
        <v>7</v>
      </c>
      <c r="C140" s="351"/>
      <c r="D140" s="351"/>
      <c r="E140" s="351"/>
      <c r="F140" s="354" t="s">
        <v>2</v>
      </c>
      <c r="G140" s="355"/>
      <c r="H140" s="80">
        <f>Data!QD11</f>
        <v>1</v>
      </c>
      <c r="I140" s="333" t="str">
        <f>IF(H140+H141=1,"","Error, the two cells on the left must equal 100%")</f>
        <v/>
      </c>
    </row>
    <row r="141" spans="2:9" ht="25.5" customHeight="1" thickBot="1" x14ac:dyDescent="0.25">
      <c r="B141" s="352"/>
      <c r="C141" s="353"/>
      <c r="D141" s="353"/>
      <c r="E141" s="353"/>
      <c r="F141" s="356" t="s">
        <v>3</v>
      </c>
      <c r="G141" s="357"/>
      <c r="H141" s="95">
        <f>1-H140</f>
        <v>0</v>
      </c>
      <c r="I141" s="333"/>
    </row>
    <row r="142" spans="2:9" ht="43.5" thickBot="1" x14ac:dyDescent="0.25">
      <c r="B142" s="71" t="s">
        <v>33</v>
      </c>
      <c r="C142" s="72" t="s">
        <v>27</v>
      </c>
      <c r="D142" s="72" t="s">
        <v>28</v>
      </c>
      <c r="E142" s="72" t="s">
        <v>29</v>
      </c>
      <c r="F142" s="72" t="s">
        <v>30</v>
      </c>
      <c r="G142" s="72" t="s">
        <v>31</v>
      </c>
      <c r="H142" s="79" t="s">
        <v>6</v>
      </c>
      <c r="I142" s="73" t="s">
        <v>8</v>
      </c>
    </row>
    <row r="143" spans="2:9" x14ac:dyDescent="0.2">
      <c r="B143" s="9" t="str">
        <f>$B$32</f>
        <v>Liberal Arts</v>
      </c>
      <c r="C143" s="172">
        <f>Data!LN11</f>
        <v>0</v>
      </c>
      <c r="D143" s="172">
        <f>Data!MH11</f>
        <v>18923.476579999999</v>
      </c>
      <c r="E143" s="172">
        <f>Data!NB11</f>
        <v>28385.21487</v>
      </c>
      <c r="F143" s="172">
        <f>Data!NV11</f>
        <v>0</v>
      </c>
      <c r="G143" s="172">
        <f>Data!OP11</f>
        <v>0</v>
      </c>
      <c r="H143" s="173">
        <f>Data!PJ11</f>
        <v>1188899.1847199998</v>
      </c>
      <c r="I143" s="76">
        <f t="shared" ref="I143:I162" si="6">SUM(C143:H143)</f>
        <v>1236207.8761699998</v>
      </c>
    </row>
    <row r="144" spans="2:9" x14ac:dyDescent="0.2">
      <c r="B144" s="9" t="str">
        <f>$B$33</f>
        <v>Science</v>
      </c>
      <c r="C144" s="172">
        <f>Data!LO11</f>
        <v>1110091.2219149997</v>
      </c>
      <c r="D144" s="172">
        <f>Data!MI11</f>
        <v>2044904.8824749994</v>
      </c>
      <c r="E144" s="172">
        <f>Data!NC11</f>
        <v>934813.66055999976</v>
      </c>
      <c r="F144" s="172">
        <f>Data!NW11</f>
        <v>1752775.6135499997</v>
      </c>
      <c r="G144" s="172">
        <f>Data!OQ11</f>
        <v>0</v>
      </c>
      <c r="H144" s="174">
        <f>Data!PK11</f>
        <v>3588479.5405999999</v>
      </c>
      <c r="I144" s="76">
        <f t="shared" si="6"/>
        <v>9431064.9190999977</v>
      </c>
    </row>
    <row r="145" spans="2:9" x14ac:dyDescent="0.2">
      <c r="B145" s="9" t="str">
        <f>$B$34</f>
        <v>Fine Arts</v>
      </c>
      <c r="C145" s="172">
        <f>Data!LP11</f>
        <v>0</v>
      </c>
      <c r="D145" s="172">
        <f>Data!MJ11</f>
        <v>0</v>
      </c>
      <c r="E145" s="172">
        <f>Data!ND11</f>
        <v>0</v>
      </c>
      <c r="F145" s="172">
        <f>Data!NX11</f>
        <v>0</v>
      </c>
      <c r="G145" s="172">
        <f>Data!OR11</f>
        <v>0</v>
      </c>
      <c r="H145" s="174">
        <f>Data!PL11</f>
        <v>87006.171899999987</v>
      </c>
      <c r="I145" s="76">
        <f t="shared" si="6"/>
        <v>87006.171899999987</v>
      </c>
    </row>
    <row r="146" spans="2:9" x14ac:dyDescent="0.2">
      <c r="B146" s="9" t="str">
        <f>$B$35</f>
        <v>Teacher Education</v>
      </c>
      <c r="C146" s="172">
        <f>Data!LQ11</f>
        <v>0</v>
      </c>
      <c r="D146" s="172">
        <f>Data!MK11</f>
        <v>0</v>
      </c>
      <c r="E146" s="172">
        <f>Data!NE11</f>
        <v>0</v>
      </c>
      <c r="F146" s="172">
        <f>Data!NY11</f>
        <v>0</v>
      </c>
      <c r="G146" s="172">
        <f>Data!OS11</f>
        <v>0</v>
      </c>
      <c r="H146" s="174">
        <f>Data!PN11</f>
        <v>0</v>
      </c>
      <c r="I146" s="76">
        <f t="shared" si="6"/>
        <v>0</v>
      </c>
    </row>
    <row r="147" spans="2:9" x14ac:dyDescent="0.2">
      <c r="B147" s="9" t="str">
        <f>$B$36</f>
        <v>Agriculture</v>
      </c>
      <c r="C147" s="172">
        <f>Data!LR11</f>
        <v>0</v>
      </c>
      <c r="D147" s="172">
        <f>Data!ML11</f>
        <v>162202.07857499999</v>
      </c>
      <c r="E147" s="172">
        <f>Data!NF11</f>
        <v>180224.53174999999</v>
      </c>
      <c r="F147" s="172">
        <f>Data!NZ11</f>
        <v>18022.453174999999</v>
      </c>
      <c r="G147" s="172">
        <f>Data!OT11</f>
        <v>0</v>
      </c>
      <c r="H147" s="174">
        <f>Data!PM11</f>
        <v>517103.77430000005</v>
      </c>
      <c r="I147" s="76">
        <f t="shared" si="6"/>
        <v>877552.8378000001</v>
      </c>
    </row>
    <row r="148" spans="2:9" x14ac:dyDescent="0.2">
      <c r="B148" s="9" t="str">
        <f>$B$37</f>
        <v>Engineering</v>
      </c>
      <c r="C148" s="172">
        <f>Data!LS11</f>
        <v>0</v>
      </c>
      <c r="D148" s="172">
        <f>Data!MM11</f>
        <v>184217.492592</v>
      </c>
      <c r="E148" s="172">
        <f>Data!NG11</f>
        <v>260974.78117199999</v>
      </c>
      <c r="F148" s="172">
        <f>Data!OA11</f>
        <v>66522.983435999995</v>
      </c>
      <c r="G148" s="172">
        <f>Data!OU11</f>
        <v>0</v>
      </c>
      <c r="H148" s="174">
        <f>Data!PO11</f>
        <v>876968.71550000005</v>
      </c>
      <c r="I148" s="76">
        <f t="shared" si="6"/>
        <v>1388683.9727</v>
      </c>
    </row>
    <row r="149" spans="2:9" x14ac:dyDescent="0.2">
      <c r="B149" s="9" t="str">
        <f>$B$38</f>
        <v>Home Economics</v>
      </c>
      <c r="C149" s="172">
        <f>Data!LT11</f>
        <v>0</v>
      </c>
      <c r="D149" s="172">
        <f>Data!MN11</f>
        <v>0</v>
      </c>
      <c r="E149" s="172">
        <f>Data!NH11</f>
        <v>0</v>
      </c>
      <c r="F149" s="172">
        <f>Data!OB11</f>
        <v>0</v>
      </c>
      <c r="G149" s="172">
        <f>Data!OV11</f>
        <v>0</v>
      </c>
      <c r="H149" s="174">
        <f>Data!PP11</f>
        <v>0</v>
      </c>
      <c r="I149" s="76">
        <f t="shared" si="6"/>
        <v>0</v>
      </c>
    </row>
    <row r="150" spans="2:9" x14ac:dyDescent="0.2">
      <c r="B150" s="9" t="str">
        <f>$B$39</f>
        <v>Law</v>
      </c>
      <c r="C150" s="172">
        <f>Data!LU11</f>
        <v>0</v>
      </c>
      <c r="D150" s="172">
        <f>Data!MO11</f>
        <v>0</v>
      </c>
      <c r="E150" s="172">
        <f>Data!NI11</f>
        <v>0</v>
      </c>
      <c r="F150" s="172">
        <f>Data!OC11</f>
        <v>0</v>
      </c>
      <c r="G150" s="172">
        <f>Data!OW11</f>
        <v>0</v>
      </c>
      <c r="H150" s="174">
        <f>Data!PQ11</f>
        <v>0</v>
      </c>
      <c r="I150" s="76">
        <f t="shared" si="6"/>
        <v>0</v>
      </c>
    </row>
    <row r="151" spans="2:9" x14ac:dyDescent="0.2">
      <c r="B151" s="9" t="str">
        <f>$B$40</f>
        <v>Social Service</v>
      </c>
      <c r="C151" s="172">
        <f>Data!LV11</f>
        <v>0</v>
      </c>
      <c r="D151" s="172">
        <f>Data!MP11</f>
        <v>0</v>
      </c>
      <c r="E151" s="172">
        <f>Data!NJ11</f>
        <v>0</v>
      </c>
      <c r="F151" s="172">
        <f>Data!OD11</f>
        <v>0</v>
      </c>
      <c r="G151" s="172">
        <f>Data!OX11</f>
        <v>0</v>
      </c>
      <c r="H151" s="174">
        <f>Data!PR11</f>
        <v>0</v>
      </c>
      <c r="I151" s="76">
        <f t="shared" si="6"/>
        <v>0</v>
      </c>
    </row>
    <row r="152" spans="2:9" x14ac:dyDescent="0.2">
      <c r="B152" s="9" t="str">
        <f>$B$41</f>
        <v>Library Science</v>
      </c>
      <c r="C152" s="172">
        <f>Data!LW11</f>
        <v>0</v>
      </c>
      <c r="D152" s="172">
        <f>Data!MQ11</f>
        <v>0</v>
      </c>
      <c r="E152" s="172">
        <f>Data!NK11</f>
        <v>0</v>
      </c>
      <c r="F152" s="172">
        <f>Data!OE11</f>
        <v>0</v>
      </c>
      <c r="G152" s="172">
        <f>Data!OY11</f>
        <v>0</v>
      </c>
      <c r="H152" s="174">
        <f>Data!PS11</f>
        <v>2978.1952700000002</v>
      </c>
      <c r="I152" s="76">
        <f t="shared" si="6"/>
        <v>2978.1952700000002</v>
      </c>
    </row>
    <row r="153" spans="2:9" x14ac:dyDescent="0.2">
      <c r="B153" s="9" t="str">
        <f>$B$42</f>
        <v>Veterinary Science</v>
      </c>
      <c r="C153" s="172">
        <f>Data!LX11</f>
        <v>0</v>
      </c>
      <c r="D153" s="172">
        <f>Data!MR11</f>
        <v>0</v>
      </c>
      <c r="E153" s="172">
        <f>Data!NL11</f>
        <v>0</v>
      </c>
      <c r="F153" s="172">
        <f>Data!OF11</f>
        <v>0</v>
      </c>
      <c r="G153" s="172">
        <f>Data!OZ11</f>
        <v>0</v>
      </c>
      <c r="H153" s="174">
        <f>Data!PT11</f>
        <v>0</v>
      </c>
      <c r="I153" s="76">
        <f t="shared" si="6"/>
        <v>0</v>
      </c>
    </row>
    <row r="154" spans="2:9" x14ac:dyDescent="0.2">
      <c r="B154" s="9" t="str">
        <f>$B$43</f>
        <v>Vocational Training</v>
      </c>
      <c r="C154" s="172">
        <f>Data!LY11</f>
        <v>0</v>
      </c>
      <c r="D154" s="172">
        <f>Data!MS11</f>
        <v>0</v>
      </c>
      <c r="E154" s="172">
        <f>Data!NM11</f>
        <v>0</v>
      </c>
      <c r="F154" s="172">
        <f>Data!OG11</f>
        <v>0</v>
      </c>
      <c r="G154" s="172">
        <f>Data!PA11</f>
        <v>0</v>
      </c>
      <c r="H154" s="174">
        <f>Data!PU11</f>
        <v>1618376.59023</v>
      </c>
      <c r="I154" s="76">
        <f t="shared" si="6"/>
        <v>1618376.59023</v>
      </c>
    </row>
    <row r="155" spans="2:9" x14ac:dyDescent="0.2">
      <c r="B155" s="9" t="str">
        <f>$B$44</f>
        <v>Physical Training</v>
      </c>
      <c r="C155" s="172">
        <f>Data!LZ11</f>
        <v>0</v>
      </c>
      <c r="D155" s="172">
        <f>Data!MT11</f>
        <v>0</v>
      </c>
      <c r="E155" s="172">
        <f>Data!NN11</f>
        <v>0</v>
      </c>
      <c r="F155" s="172">
        <f>Data!OH11</f>
        <v>0</v>
      </c>
      <c r="G155" s="172">
        <f>Data!PB11</f>
        <v>0</v>
      </c>
      <c r="H155" s="174">
        <f>Data!PV11</f>
        <v>163035.43719999999</v>
      </c>
      <c r="I155" s="76">
        <f t="shared" si="6"/>
        <v>163035.43719999999</v>
      </c>
    </row>
    <row r="156" spans="2:9" x14ac:dyDescent="0.2">
      <c r="B156" s="9" t="str">
        <f>$B$45</f>
        <v>Health Services</v>
      </c>
      <c r="C156" s="172">
        <f>Data!MA11</f>
        <v>2524.8686500000003</v>
      </c>
      <c r="D156" s="172">
        <f>Data!MU11</f>
        <v>0</v>
      </c>
      <c r="E156" s="172">
        <f>Data!NO11</f>
        <v>0</v>
      </c>
      <c r="F156" s="172">
        <f>Data!OI11</f>
        <v>0</v>
      </c>
      <c r="G156" s="172">
        <f>Data!PC11</f>
        <v>0</v>
      </c>
      <c r="H156" s="174">
        <f>Data!PW11</f>
        <v>80113.906879999995</v>
      </c>
      <c r="I156" s="76">
        <f t="shared" si="6"/>
        <v>82638.775529999999</v>
      </c>
    </row>
    <row r="157" spans="2:9" x14ac:dyDescent="0.2">
      <c r="B157" s="9" t="str">
        <f>$B$46</f>
        <v>Pharmacy</v>
      </c>
      <c r="C157" s="172">
        <f>Data!MB11</f>
        <v>0</v>
      </c>
      <c r="D157" s="172">
        <f>Data!MV11</f>
        <v>0</v>
      </c>
      <c r="E157" s="172">
        <f>Data!NP11</f>
        <v>0</v>
      </c>
      <c r="F157" s="172">
        <f>Data!OJ11</f>
        <v>0</v>
      </c>
      <c r="G157" s="172">
        <f>Data!PD11</f>
        <v>0</v>
      </c>
      <c r="H157" s="174">
        <f>Data!PX11</f>
        <v>0</v>
      </c>
      <c r="I157" s="76">
        <f t="shared" si="6"/>
        <v>0</v>
      </c>
    </row>
    <row r="158" spans="2:9" x14ac:dyDescent="0.2">
      <c r="B158" s="9" t="str">
        <f>$B$47</f>
        <v>Business Administration</v>
      </c>
      <c r="C158" s="172">
        <f>Data!MC11</f>
        <v>18041.54538</v>
      </c>
      <c r="D158" s="172">
        <f>Data!MW11</f>
        <v>57131.560369999999</v>
      </c>
      <c r="E158" s="172">
        <f>Data!NQ11</f>
        <v>75173.105750000002</v>
      </c>
      <c r="F158" s="172">
        <f>Data!OK11</f>
        <v>0</v>
      </c>
      <c r="G158" s="172">
        <f>Data!PE11</f>
        <v>0</v>
      </c>
      <c r="H158" s="174">
        <f>Data!PY11</f>
        <v>965258.45579999988</v>
      </c>
      <c r="I158" s="76">
        <f t="shared" si="6"/>
        <v>1115604.6672999999</v>
      </c>
    </row>
    <row r="159" spans="2:9" x14ac:dyDescent="0.2">
      <c r="B159" s="9" t="str">
        <f>$B$48</f>
        <v>Optometry</v>
      </c>
      <c r="C159" s="172">
        <f>Data!MD11</f>
        <v>0</v>
      </c>
      <c r="D159" s="172">
        <f>Data!MX11</f>
        <v>0</v>
      </c>
      <c r="E159" s="172">
        <f>Data!NR11</f>
        <v>0</v>
      </c>
      <c r="F159" s="172">
        <f>Data!OL11</f>
        <v>0</v>
      </c>
      <c r="G159" s="172">
        <f>Data!PF11</f>
        <v>0</v>
      </c>
      <c r="H159" s="174">
        <f>Data!PZ11</f>
        <v>0</v>
      </c>
      <c r="I159" s="76">
        <f t="shared" si="6"/>
        <v>0</v>
      </c>
    </row>
    <row r="160" spans="2:9" x14ac:dyDescent="0.2">
      <c r="B160" s="9" t="str">
        <f>$B$49</f>
        <v>Teacher Ed-Practice Teaching</v>
      </c>
      <c r="C160" s="172">
        <f>Data!ME11</f>
        <v>0</v>
      </c>
      <c r="D160" s="172">
        <f>Data!MY11</f>
        <v>0</v>
      </c>
      <c r="E160" s="172">
        <f>Data!NS11</f>
        <v>0</v>
      </c>
      <c r="F160" s="172">
        <f>Data!OM11</f>
        <v>0</v>
      </c>
      <c r="G160" s="172">
        <f>Data!PG11</f>
        <v>0</v>
      </c>
      <c r="H160" s="174">
        <f>Data!QA11</f>
        <v>0</v>
      </c>
      <c r="I160" s="76">
        <f t="shared" si="6"/>
        <v>0</v>
      </c>
    </row>
    <row r="161" spans="2:9" x14ac:dyDescent="0.2">
      <c r="B161" s="9" t="str">
        <f>$B$50</f>
        <v>Technology</v>
      </c>
      <c r="C161" s="172">
        <f>Data!MF11</f>
        <v>0</v>
      </c>
      <c r="D161" s="172">
        <f>Data!MZ11</f>
        <v>25248.189200000001</v>
      </c>
      <c r="E161" s="172">
        <f>Data!NT11</f>
        <v>0</v>
      </c>
      <c r="F161" s="172">
        <f>Data!ON11</f>
        <v>0</v>
      </c>
      <c r="G161" s="172">
        <f>Data!PH11</f>
        <v>0</v>
      </c>
      <c r="H161" s="174">
        <f>Data!QB11</f>
        <v>504828.58759999991</v>
      </c>
      <c r="I161" s="76">
        <f t="shared" si="6"/>
        <v>530076.77679999988</v>
      </c>
    </row>
    <row r="162" spans="2:9" x14ac:dyDescent="0.2">
      <c r="B162" s="9" t="str">
        <f>$B$51</f>
        <v>Nursing</v>
      </c>
      <c r="C162" s="172">
        <f>Data!MG11</f>
        <v>0</v>
      </c>
      <c r="D162" s="172">
        <f>Data!NA11</f>
        <v>0</v>
      </c>
      <c r="E162" s="172">
        <f>Data!NU11</f>
        <v>0</v>
      </c>
      <c r="F162" s="172">
        <f>Data!OO11</f>
        <v>0</v>
      </c>
      <c r="G162" s="172">
        <f>Data!PI11</f>
        <v>0</v>
      </c>
      <c r="H162" s="174">
        <f>Data!QC11</f>
        <v>0</v>
      </c>
      <c r="I162" s="76">
        <f t="shared" si="6"/>
        <v>0</v>
      </c>
    </row>
    <row r="163" spans="2:9" ht="15" thickBot="1" x14ac:dyDescent="0.25">
      <c r="B163" s="39" t="str">
        <f>$B$52</f>
        <v>Totals</v>
      </c>
      <c r="C163" s="40">
        <f t="shared" ref="C163:H163" si="7">SUM(C143:C162)</f>
        <v>1130657.6359449998</v>
      </c>
      <c r="D163" s="40">
        <f t="shared" si="7"/>
        <v>2492627.6797919995</v>
      </c>
      <c r="E163" s="40">
        <f t="shared" si="7"/>
        <v>1479571.2941020001</v>
      </c>
      <c r="F163" s="40">
        <f t="shared" si="7"/>
        <v>1837321.0501609996</v>
      </c>
      <c r="G163" s="41">
        <f t="shared" si="7"/>
        <v>0</v>
      </c>
      <c r="H163" s="77">
        <f t="shared" si="7"/>
        <v>9593048.5600000005</v>
      </c>
      <c r="I163" s="76">
        <f>SUM(I143:I162)</f>
        <v>16533226.219999995</v>
      </c>
    </row>
    <row r="164" spans="2:9" ht="15" thickTop="1" x14ac:dyDescent="0.2">
      <c r="B164" s="14"/>
      <c r="C164" s="46"/>
      <c r="D164" s="46"/>
      <c r="E164" s="46"/>
      <c r="F164" s="46"/>
      <c r="G164" s="46"/>
      <c r="H164" s="47"/>
      <c r="I164" s="48"/>
    </row>
    <row r="165" spans="2:9" x14ac:dyDescent="0.2">
      <c r="B165" s="349" t="s">
        <v>69</v>
      </c>
      <c r="C165" s="349"/>
      <c r="D165" s="349"/>
      <c r="E165" s="349"/>
      <c r="F165" s="349"/>
      <c r="G165" s="349"/>
      <c r="H165" s="78"/>
      <c r="I165" s="78"/>
    </row>
    <row r="166" spans="2:9" ht="43.5" customHeight="1" thickBot="1" x14ac:dyDescent="0.25">
      <c r="B166" s="334" t="s">
        <v>44</v>
      </c>
      <c r="C166" s="334"/>
      <c r="D166" s="334"/>
      <c r="E166" s="334"/>
      <c r="F166" s="334"/>
      <c r="G166" s="334"/>
      <c r="H166" s="55"/>
    </row>
    <row r="167" spans="2:9" ht="15" thickBot="1" x14ac:dyDescent="0.25">
      <c r="B167" s="68" t="s">
        <v>33</v>
      </c>
      <c r="C167" s="69" t="s">
        <v>27</v>
      </c>
      <c r="D167" s="69" t="s">
        <v>28</v>
      </c>
      <c r="E167" s="69" t="s">
        <v>29</v>
      </c>
      <c r="F167" s="69" t="s">
        <v>30</v>
      </c>
      <c r="G167" s="69" t="s">
        <v>31</v>
      </c>
      <c r="H167" s="70" t="s">
        <v>1</v>
      </c>
      <c r="I167" s="1"/>
    </row>
    <row r="168" spans="2:9" x14ac:dyDescent="0.2">
      <c r="B168" s="9" t="str">
        <f>$B$32</f>
        <v>Liberal Arts</v>
      </c>
      <c r="C168" s="21">
        <f t="shared" ref="C168:G183" si="8">C143+$H$140*IF($H116=0,0,$H143*C116/$H116)+IF($H32=0,0,$H$141*$H143*C32/$H32)</f>
        <v>1002987.2468676901</v>
      </c>
      <c r="D168" s="21">
        <f t="shared" si="8"/>
        <v>189274.38991286594</v>
      </c>
      <c r="E168" s="21">
        <f t="shared" si="8"/>
        <v>43946.239389443763</v>
      </c>
      <c r="F168" s="21">
        <f t="shared" si="8"/>
        <v>0</v>
      </c>
      <c r="G168" s="21">
        <f t="shared" si="8"/>
        <v>0</v>
      </c>
      <c r="H168" s="40">
        <f t="shared" ref="H168:H188" si="9">SUM(C168:G168)</f>
        <v>1236207.8761699998</v>
      </c>
      <c r="I168" s="56"/>
    </row>
    <row r="169" spans="2:9" x14ac:dyDescent="0.2">
      <c r="B169" s="9" t="str">
        <f>$B$33</f>
        <v>Science</v>
      </c>
      <c r="C169" s="22">
        <f t="shared" si="8"/>
        <v>2341965.9817016227</v>
      </c>
      <c r="D169" s="22">
        <f t="shared" si="8"/>
        <v>3536420.4713744647</v>
      </c>
      <c r="E169" s="22">
        <f t="shared" si="8"/>
        <v>1396988.5545490936</v>
      </c>
      <c r="F169" s="22">
        <f t="shared" si="8"/>
        <v>2155689.911474817</v>
      </c>
      <c r="G169" s="22">
        <f t="shared" si="8"/>
        <v>0</v>
      </c>
      <c r="H169" s="75">
        <f t="shared" si="9"/>
        <v>9431064.9190999977</v>
      </c>
      <c r="I169" s="56"/>
    </row>
    <row r="170" spans="2:9" x14ac:dyDescent="0.2">
      <c r="B170" s="9" t="str">
        <f>$B$34</f>
        <v>Fine Arts</v>
      </c>
      <c r="C170" s="22">
        <f t="shared" si="8"/>
        <v>87006.171899999987</v>
      </c>
      <c r="D170" s="22">
        <f t="shared" si="8"/>
        <v>0</v>
      </c>
      <c r="E170" s="22">
        <f t="shared" si="8"/>
        <v>0</v>
      </c>
      <c r="F170" s="22">
        <f t="shared" si="8"/>
        <v>0</v>
      </c>
      <c r="G170" s="22">
        <f t="shared" si="8"/>
        <v>0</v>
      </c>
      <c r="H170" s="75">
        <f t="shared" si="9"/>
        <v>87006.171899999987</v>
      </c>
      <c r="I170" s="56"/>
    </row>
    <row r="171" spans="2:9" x14ac:dyDescent="0.2">
      <c r="B171" s="9" t="str">
        <f>$B$35</f>
        <v>Teacher Education</v>
      </c>
      <c r="C171" s="22">
        <f t="shared" si="8"/>
        <v>0</v>
      </c>
      <c r="D171" s="22">
        <f t="shared" si="8"/>
        <v>0</v>
      </c>
      <c r="E171" s="22">
        <f t="shared" si="8"/>
        <v>0</v>
      </c>
      <c r="F171" s="22">
        <f t="shared" si="8"/>
        <v>0</v>
      </c>
      <c r="G171" s="22">
        <f t="shared" si="8"/>
        <v>0</v>
      </c>
      <c r="H171" s="75">
        <f t="shared" si="9"/>
        <v>0</v>
      </c>
      <c r="I171" s="56"/>
    </row>
    <row r="172" spans="2:9" x14ac:dyDescent="0.2">
      <c r="B172" s="9" t="str">
        <f>$B$36</f>
        <v>Agriculture</v>
      </c>
      <c r="C172" s="22">
        <f t="shared" si="8"/>
        <v>31172.933977949917</v>
      </c>
      <c r="D172" s="22">
        <f t="shared" si="8"/>
        <v>283826.41065809689</v>
      </c>
      <c r="E172" s="22">
        <f t="shared" si="8"/>
        <v>531054.41897029791</v>
      </c>
      <c r="F172" s="22">
        <f t="shared" si="8"/>
        <v>31499.074193655273</v>
      </c>
      <c r="G172" s="22">
        <f t="shared" si="8"/>
        <v>0</v>
      </c>
      <c r="H172" s="75">
        <f t="shared" si="9"/>
        <v>877552.83779999998</v>
      </c>
      <c r="I172" s="56"/>
    </row>
    <row r="173" spans="2:9" x14ac:dyDescent="0.2">
      <c r="B173" s="9" t="str">
        <f>$B$37</f>
        <v>Engineering</v>
      </c>
      <c r="C173" s="22">
        <f t="shared" si="8"/>
        <v>280735.31084140838</v>
      </c>
      <c r="D173" s="22">
        <f t="shared" si="8"/>
        <v>601390.02779168729</v>
      </c>
      <c r="E173" s="22">
        <f t="shared" si="8"/>
        <v>423959.84580897039</v>
      </c>
      <c r="F173" s="22">
        <f t="shared" si="8"/>
        <v>82598.788257933862</v>
      </c>
      <c r="G173" s="22">
        <f t="shared" si="8"/>
        <v>0</v>
      </c>
      <c r="H173" s="75">
        <f t="shared" si="9"/>
        <v>1388683.9727</v>
      </c>
      <c r="I173" s="56"/>
    </row>
    <row r="174" spans="2:9" x14ac:dyDescent="0.2">
      <c r="B174" s="9" t="str">
        <f>$B$38</f>
        <v>Home Economics</v>
      </c>
      <c r="C174" s="22">
        <f t="shared" si="8"/>
        <v>0</v>
      </c>
      <c r="D174" s="22">
        <f t="shared" si="8"/>
        <v>0</v>
      </c>
      <c r="E174" s="22">
        <f t="shared" si="8"/>
        <v>0</v>
      </c>
      <c r="F174" s="22">
        <f t="shared" si="8"/>
        <v>0</v>
      </c>
      <c r="G174" s="22">
        <f t="shared" si="8"/>
        <v>0</v>
      </c>
      <c r="H174" s="75">
        <f t="shared" si="9"/>
        <v>0</v>
      </c>
      <c r="I174" s="56"/>
    </row>
    <row r="175" spans="2:9" x14ac:dyDescent="0.2">
      <c r="B175" s="9" t="str">
        <f>$B$39</f>
        <v>Law</v>
      </c>
      <c r="C175" s="22">
        <f t="shared" si="8"/>
        <v>0</v>
      </c>
      <c r="D175" s="22">
        <f t="shared" si="8"/>
        <v>0</v>
      </c>
      <c r="E175" s="22">
        <f t="shared" si="8"/>
        <v>0</v>
      </c>
      <c r="F175" s="22">
        <f t="shared" si="8"/>
        <v>0</v>
      </c>
      <c r="G175" s="22">
        <f t="shared" si="8"/>
        <v>0</v>
      </c>
      <c r="H175" s="75">
        <f t="shared" si="9"/>
        <v>0</v>
      </c>
      <c r="I175" s="56"/>
    </row>
    <row r="176" spans="2:9" x14ac:dyDescent="0.2">
      <c r="B176" s="9" t="str">
        <f>$B$40</f>
        <v>Social Service</v>
      </c>
      <c r="C176" s="22">
        <f t="shared" si="8"/>
        <v>0</v>
      </c>
      <c r="D176" s="22">
        <f t="shared" si="8"/>
        <v>0</v>
      </c>
      <c r="E176" s="22">
        <f t="shared" si="8"/>
        <v>0</v>
      </c>
      <c r="F176" s="22">
        <f t="shared" si="8"/>
        <v>0</v>
      </c>
      <c r="G176" s="22">
        <f t="shared" si="8"/>
        <v>0</v>
      </c>
      <c r="H176" s="75">
        <f t="shared" si="9"/>
        <v>0</v>
      </c>
      <c r="I176" s="56"/>
    </row>
    <row r="177" spans="2:9" x14ac:dyDescent="0.2">
      <c r="B177" s="9" t="str">
        <f>$B$41</f>
        <v>Library Science</v>
      </c>
      <c r="C177" s="22">
        <f t="shared" si="8"/>
        <v>1302.9604306250001</v>
      </c>
      <c r="D177" s="22">
        <f t="shared" si="8"/>
        <v>1675.2348393750001</v>
      </c>
      <c r="E177" s="22">
        <f t="shared" si="8"/>
        <v>0</v>
      </c>
      <c r="F177" s="22">
        <f t="shared" si="8"/>
        <v>0</v>
      </c>
      <c r="G177" s="22">
        <f t="shared" si="8"/>
        <v>0</v>
      </c>
      <c r="H177" s="75">
        <f t="shared" si="9"/>
        <v>2978.1952700000002</v>
      </c>
      <c r="I177" s="56"/>
    </row>
    <row r="178" spans="2:9" x14ac:dyDescent="0.2">
      <c r="B178" s="9" t="str">
        <f>$B$42</f>
        <v>Veterinary Science</v>
      </c>
      <c r="C178" s="22">
        <f t="shared" si="8"/>
        <v>0</v>
      </c>
      <c r="D178" s="22">
        <f t="shared" si="8"/>
        <v>0</v>
      </c>
      <c r="E178" s="22">
        <f t="shared" si="8"/>
        <v>0</v>
      </c>
      <c r="F178" s="22">
        <f t="shared" si="8"/>
        <v>0</v>
      </c>
      <c r="G178" s="22">
        <f t="shared" si="8"/>
        <v>0</v>
      </c>
      <c r="H178" s="75">
        <f t="shared" si="9"/>
        <v>0</v>
      </c>
      <c r="I178" s="56"/>
    </row>
    <row r="179" spans="2:9" x14ac:dyDescent="0.2">
      <c r="B179" s="9" t="str">
        <f>$B$43</f>
        <v>Vocational Training</v>
      </c>
      <c r="C179" s="22">
        <f t="shared" si="8"/>
        <v>728455.42189689435</v>
      </c>
      <c r="D179" s="22">
        <f t="shared" si="8"/>
        <v>889921.16833310574</v>
      </c>
      <c r="E179" s="22">
        <f t="shared" si="8"/>
        <v>0</v>
      </c>
      <c r="F179" s="22">
        <f t="shared" si="8"/>
        <v>0</v>
      </c>
      <c r="G179" s="22">
        <f t="shared" si="8"/>
        <v>0</v>
      </c>
      <c r="H179" s="75">
        <f t="shared" si="9"/>
        <v>1618376.5902300002</v>
      </c>
      <c r="I179" s="56"/>
    </row>
    <row r="180" spans="2:9" x14ac:dyDescent="0.2">
      <c r="B180" s="9" t="str">
        <f>$B$44</f>
        <v>Physical Training</v>
      </c>
      <c r="C180" s="22">
        <f t="shared" si="8"/>
        <v>161971.032095022</v>
      </c>
      <c r="D180" s="22">
        <f t="shared" si="8"/>
        <v>1064.4051049779835</v>
      </c>
      <c r="E180" s="22">
        <f t="shared" si="8"/>
        <v>0</v>
      </c>
      <c r="F180" s="22">
        <f t="shared" si="8"/>
        <v>0</v>
      </c>
      <c r="G180" s="22">
        <f t="shared" si="8"/>
        <v>0</v>
      </c>
      <c r="H180" s="75">
        <f t="shared" si="9"/>
        <v>163035.43719999999</v>
      </c>
      <c r="I180" s="56"/>
    </row>
    <row r="181" spans="2:9" x14ac:dyDescent="0.2">
      <c r="B181" s="9" t="str">
        <f>$B$45</f>
        <v>Health Services</v>
      </c>
      <c r="C181" s="22">
        <f t="shared" si="8"/>
        <v>82638.775529999999</v>
      </c>
      <c r="D181" s="22">
        <f t="shared" si="8"/>
        <v>0</v>
      </c>
      <c r="E181" s="22">
        <f t="shared" si="8"/>
        <v>0</v>
      </c>
      <c r="F181" s="22">
        <f t="shared" si="8"/>
        <v>0</v>
      </c>
      <c r="G181" s="22">
        <f t="shared" si="8"/>
        <v>0</v>
      </c>
      <c r="H181" s="75">
        <f t="shared" si="9"/>
        <v>82638.775529999999</v>
      </c>
      <c r="I181" s="56"/>
    </row>
    <row r="182" spans="2:9" x14ac:dyDescent="0.2">
      <c r="B182" s="9" t="str">
        <f>$B$46</f>
        <v>Pharmacy</v>
      </c>
      <c r="C182" s="22">
        <f t="shared" si="8"/>
        <v>0</v>
      </c>
      <c r="D182" s="22">
        <f t="shared" si="8"/>
        <v>0</v>
      </c>
      <c r="E182" s="22">
        <f t="shared" si="8"/>
        <v>0</v>
      </c>
      <c r="F182" s="22">
        <f t="shared" si="8"/>
        <v>0</v>
      </c>
      <c r="G182" s="22">
        <f t="shared" si="8"/>
        <v>0</v>
      </c>
      <c r="H182" s="75">
        <f t="shared" si="9"/>
        <v>0</v>
      </c>
      <c r="I182" s="56"/>
    </row>
    <row r="183" spans="2:9" x14ac:dyDescent="0.2">
      <c r="B183" s="9" t="str">
        <f>$B$47</f>
        <v>Business Administration</v>
      </c>
      <c r="C183" s="22">
        <f t="shared" si="8"/>
        <v>171008.95019452588</v>
      </c>
      <c r="D183" s="22">
        <f t="shared" si="8"/>
        <v>540010.7096536929</v>
      </c>
      <c r="E183" s="22">
        <f t="shared" si="8"/>
        <v>404585.00745178101</v>
      </c>
      <c r="F183" s="22">
        <f t="shared" si="8"/>
        <v>0</v>
      </c>
      <c r="G183" s="22">
        <f t="shared" si="8"/>
        <v>0</v>
      </c>
      <c r="H183" s="75">
        <f t="shared" si="9"/>
        <v>1115604.6672999999</v>
      </c>
      <c r="I183" s="56"/>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row>
    <row r="185" spans="2:9" x14ac:dyDescent="0.2">
      <c r="B185" s="9" t="str">
        <f>$B$49</f>
        <v>Teacher Ed-Practice Teaching</v>
      </c>
      <c r="C185" s="22">
        <f t="shared" si="10"/>
        <v>0</v>
      </c>
      <c r="D185" s="22">
        <f t="shared" si="10"/>
        <v>0</v>
      </c>
      <c r="E185" s="22">
        <f t="shared" si="10"/>
        <v>0</v>
      </c>
      <c r="F185" s="22">
        <f t="shared" si="10"/>
        <v>0</v>
      </c>
      <c r="G185" s="22">
        <f t="shared" si="10"/>
        <v>0</v>
      </c>
      <c r="H185" s="75">
        <f t="shared" si="9"/>
        <v>0</v>
      </c>
      <c r="I185" s="56"/>
    </row>
    <row r="186" spans="2:9" x14ac:dyDescent="0.2">
      <c r="B186" s="9" t="str">
        <f>$B$50</f>
        <v>Technology</v>
      </c>
      <c r="C186" s="22">
        <f t="shared" si="10"/>
        <v>223748.25729681042</v>
      </c>
      <c r="D186" s="22">
        <f t="shared" si="10"/>
        <v>306328.51950318948</v>
      </c>
      <c r="E186" s="22">
        <f t="shared" si="10"/>
        <v>0</v>
      </c>
      <c r="F186" s="22">
        <f t="shared" si="10"/>
        <v>0</v>
      </c>
      <c r="G186" s="22">
        <f t="shared" si="10"/>
        <v>0</v>
      </c>
      <c r="H186" s="75">
        <f t="shared" si="9"/>
        <v>530076.77679999988</v>
      </c>
      <c r="I186" s="56"/>
    </row>
    <row r="187" spans="2:9" x14ac:dyDescent="0.2">
      <c r="B187" s="9" t="str">
        <f>$B$51</f>
        <v>Nursing</v>
      </c>
      <c r="C187" s="22">
        <f t="shared" si="10"/>
        <v>0</v>
      </c>
      <c r="D187" s="22">
        <f t="shared" si="10"/>
        <v>0</v>
      </c>
      <c r="E187" s="22">
        <f t="shared" si="10"/>
        <v>0</v>
      </c>
      <c r="F187" s="22">
        <f t="shared" si="10"/>
        <v>0</v>
      </c>
      <c r="G187" s="22">
        <f t="shared" si="10"/>
        <v>0</v>
      </c>
      <c r="H187" s="75">
        <f t="shared" si="9"/>
        <v>0</v>
      </c>
      <c r="I187" s="56"/>
    </row>
    <row r="188" spans="2:9" x14ac:dyDescent="0.2">
      <c r="B188" s="39" t="str">
        <f>$B$52</f>
        <v>Totals</v>
      </c>
      <c r="C188" s="40">
        <f>SUM(C168:C187)</f>
        <v>5112993.0427325489</v>
      </c>
      <c r="D188" s="40">
        <f>SUM(D168:D187)</f>
        <v>6349911.3371714558</v>
      </c>
      <c r="E188" s="40">
        <f>SUM(E168:E187)</f>
        <v>2800534.0661695865</v>
      </c>
      <c r="F188" s="40">
        <f>SUM(F168:F187)</f>
        <v>2269787.7739264057</v>
      </c>
      <c r="G188" s="40">
        <f>SUM(G168:G187)</f>
        <v>0</v>
      </c>
      <c r="H188" s="40">
        <f t="shared" si="9"/>
        <v>16533226.219999997</v>
      </c>
      <c r="I188" s="56"/>
    </row>
    <row r="189" spans="2:9" x14ac:dyDescent="0.2">
      <c r="B189" s="50"/>
      <c r="C189" s="46"/>
      <c r="D189" s="46"/>
      <c r="E189" s="46"/>
      <c r="F189" s="46"/>
      <c r="G189" s="46"/>
      <c r="H189" s="47"/>
      <c r="I189" s="1"/>
    </row>
    <row r="190" spans="2:9" x14ac:dyDescent="0.2">
      <c r="B190" s="342" t="s">
        <v>36</v>
      </c>
      <c r="C190" s="342"/>
      <c r="D190" s="342"/>
      <c r="E190" s="342"/>
      <c r="F190" s="342"/>
      <c r="G190" s="342"/>
      <c r="H190" s="17">
        <f>H15</f>
        <v>5151640</v>
      </c>
    </row>
    <row r="191" spans="2:9" ht="43.5" customHeight="1" thickBot="1" x14ac:dyDescent="0.25">
      <c r="B191" s="332" t="s">
        <v>236</v>
      </c>
      <c r="C191" s="332"/>
      <c r="D191" s="332"/>
      <c r="E191" s="332"/>
      <c r="F191" s="332"/>
      <c r="G191" s="332"/>
      <c r="H191" s="332"/>
    </row>
    <row r="192" spans="2:9"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884539.67784544954</v>
      </c>
      <c r="D193" s="42">
        <f t="shared" si="11"/>
        <v>150233.35787240442</v>
      </c>
      <c r="E193" s="42">
        <f t="shared" si="11"/>
        <v>13723.348585298274</v>
      </c>
      <c r="F193" s="42">
        <f t="shared" si="11"/>
        <v>0</v>
      </c>
      <c r="G193" s="42">
        <f t="shared" si="11"/>
        <v>0</v>
      </c>
      <c r="H193" s="42">
        <f>SUM(C193:G193)</f>
        <v>1048496.3843031522</v>
      </c>
      <c r="I193" s="1"/>
    </row>
    <row r="194" spans="2:9" x14ac:dyDescent="0.2">
      <c r="B194" s="9" t="str">
        <f>$B$33</f>
        <v>Science</v>
      </c>
      <c r="C194" s="43">
        <f t="shared" si="11"/>
        <v>672627.62641835422</v>
      </c>
      <c r="D194" s="43">
        <f t="shared" si="11"/>
        <v>814396.5791629618</v>
      </c>
      <c r="E194" s="43">
        <f t="shared" si="11"/>
        <v>252356.49928235047</v>
      </c>
      <c r="F194" s="43">
        <f t="shared" si="11"/>
        <v>219999.05892229688</v>
      </c>
      <c r="G194" s="43">
        <f t="shared" si="11"/>
        <v>0</v>
      </c>
      <c r="H194" s="43">
        <f t="shared" ref="H194:H213" si="12">SUM(C194:G194)</f>
        <v>1959379.7637859634</v>
      </c>
      <c r="I194" s="1"/>
    </row>
    <row r="195" spans="2:9" x14ac:dyDescent="0.2">
      <c r="B195" s="9" t="str">
        <f>$B$34</f>
        <v>Fine Arts</v>
      </c>
      <c r="C195" s="43">
        <f t="shared" si="11"/>
        <v>36714.019776607565</v>
      </c>
      <c r="D195" s="43">
        <f t="shared" si="11"/>
        <v>0</v>
      </c>
      <c r="E195" s="43">
        <f t="shared" si="11"/>
        <v>0</v>
      </c>
      <c r="F195" s="43">
        <f t="shared" si="11"/>
        <v>0</v>
      </c>
      <c r="G195" s="43">
        <f t="shared" si="11"/>
        <v>0</v>
      </c>
      <c r="H195" s="43">
        <f t="shared" si="12"/>
        <v>36714.019776607565</v>
      </c>
      <c r="I195" s="1"/>
    </row>
    <row r="196" spans="2:9" x14ac:dyDescent="0.2">
      <c r="B196" s="9" t="str">
        <f>$B$35</f>
        <v>Teacher Education</v>
      </c>
      <c r="C196" s="43">
        <f t="shared" si="11"/>
        <v>0</v>
      </c>
      <c r="D196" s="43">
        <f t="shared" si="11"/>
        <v>0</v>
      </c>
      <c r="E196" s="43">
        <f t="shared" si="11"/>
        <v>0</v>
      </c>
      <c r="F196" s="43">
        <f t="shared" si="11"/>
        <v>0</v>
      </c>
      <c r="G196" s="43">
        <f t="shared" si="11"/>
        <v>0</v>
      </c>
      <c r="H196" s="43">
        <f t="shared" si="12"/>
        <v>0</v>
      </c>
      <c r="I196" s="1"/>
    </row>
    <row r="197" spans="2:9" x14ac:dyDescent="0.2">
      <c r="B197" s="9" t="str">
        <f>$B$36</f>
        <v>Agriculture</v>
      </c>
      <c r="C197" s="43">
        <f t="shared" si="11"/>
        <v>20100.639157503316</v>
      </c>
      <c r="D197" s="43">
        <f t="shared" si="11"/>
        <v>78424.662038676077</v>
      </c>
      <c r="E197" s="43">
        <f t="shared" si="11"/>
        <v>226218.8401537993</v>
      </c>
      <c r="F197" s="43">
        <f t="shared" si="11"/>
        <v>8689.8684721183672</v>
      </c>
      <c r="G197" s="43">
        <f t="shared" si="11"/>
        <v>0</v>
      </c>
      <c r="H197" s="43">
        <f t="shared" si="12"/>
        <v>333434.00982209702</v>
      </c>
      <c r="I197" s="1"/>
    </row>
    <row r="198" spans="2:9" x14ac:dyDescent="0.2">
      <c r="B198" s="9" t="str">
        <f>$B$37</f>
        <v>Engineering</v>
      </c>
      <c r="C198" s="43">
        <f t="shared" si="11"/>
        <v>108320.01412885856</v>
      </c>
      <c r="D198" s="43">
        <f t="shared" si="11"/>
        <v>160963.48824651178</v>
      </c>
      <c r="E198" s="43">
        <f t="shared" si="11"/>
        <v>62886.797002329629</v>
      </c>
      <c r="F198" s="43">
        <f t="shared" si="11"/>
        <v>6202.7516247443282</v>
      </c>
      <c r="G198" s="43">
        <f t="shared" si="11"/>
        <v>0</v>
      </c>
      <c r="H198" s="43">
        <f t="shared" si="12"/>
        <v>338373.05100244429</v>
      </c>
      <c r="I198" s="1"/>
    </row>
    <row r="199" spans="2:9" x14ac:dyDescent="0.2">
      <c r="B199" s="9" t="str">
        <f>$B$38</f>
        <v>Home Economics</v>
      </c>
      <c r="C199" s="43">
        <f t="shared" si="11"/>
        <v>0</v>
      </c>
      <c r="D199" s="43">
        <f t="shared" si="11"/>
        <v>0</v>
      </c>
      <c r="E199" s="43">
        <f t="shared" si="11"/>
        <v>0</v>
      </c>
      <c r="F199" s="43">
        <f t="shared" si="11"/>
        <v>0</v>
      </c>
      <c r="G199" s="43">
        <f t="shared" si="11"/>
        <v>0</v>
      </c>
      <c r="H199" s="43">
        <f t="shared" si="12"/>
        <v>0</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726.40409965164281</v>
      </c>
      <c r="D202" s="43">
        <f t="shared" si="11"/>
        <v>933.94812812354064</v>
      </c>
      <c r="E202" s="43">
        <f t="shared" si="11"/>
        <v>0</v>
      </c>
      <c r="F202" s="43">
        <f t="shared" si="11"/>
        <v>0</v>
      </c>
      <c r="G202" s="43">
        <f t="shared" si="11"/>
        <v>0</v>
      </c>
      <c r="H202" s="43">
        <f t="shared" si="12"/>
        <v>1660.3522277751836</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221525.87256063116</v>
      </c>
      <c r="D204" s="43">
        <f t="shared" si="11"/>
        <v>270628.17764718464</v>
      </c>
      <c r="E204" s="43">
        <f t="shared" si="11"/>
        <v>0</v>
      </c>
      <c r="F204" s="43">
        <f t="shared" si="11"/>
        <v>0</v>
      </c>
      <c r="G204" s="43">
        <f t="shared" si="11"/>
        <v>0</v>
      </c>
      <c r="H204" s="43">
        <f t="shared" si="12"/>
        <v>492154.05020781583</v>
      </c>
      <c r="I204" s="1"/>
    </row>
    <row r="205" spans="2:9" x14ac:dyDescent="0.2">
      <c r="B205" s="9" t="str">
        <f>$B$44</f>
        <v>Physical Training</v>
      </c>
      <c r="C205" s="43">
        <f t="shared" si="11"/>
        <v>58542.662846987645</v>
      </c>
      <c r="D205" s="43">
        <f t="shared" si="11"/>
        <v>384.7176151645557</v>
      </c>
      <c r="E205" s="43">
        <f t="shared" si="11"/>
        <v>0</v>
      </c>
      <c r="F205" s="43">
        <f t="shared" si="11"/>
        <v>0</v>
      </c>
      <c r="G205" s="43">
        <f t="shared" si="11"/>
        <v>0</v>
      </c>
      <c r="H205" s="43">
        <f t="shared" si="12"/>
        <v>58927.380462152199</v>
      </c>
      <c r="I205" s="1"/>
    </row>
    <row r="206" spans="2:9" x14ac:dyDescent="0.2">
      <c r="B206" s="9" t="str">
        <f>$B$45</f>
        <v>Health Services</v>
      </c>
      <c r="C206" s="43">
        <f t="shared" si="11"/>
        <v>36410.486634967412</v>
      </c>
      <c r="D206" s="43">
        <f t="shared" si="11"/>
        <v>0</v>
      </c>
      <c r="E206" s="43">
        <f t="shared" si="11"/>
        <v>0</v>
      </c>
      <c r="F206" s="43">
        <f t="shared" si="11"/>
        <v>0</v>
      </c>
      <c r="G206" s="43">
        <f t="shared" si="11"/>
        <v>0</v>
      </c>
      <c r="H206" s="43">
        <f t="shared" si="12"/>
        <v>36410.486634967412</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99968.252279892797</v>
      </c>
      <c r="D208" s="43">
        <f t="shared" si="11"/>
        <v>315574.31908335706</v>
      </c>
      <c r="E208" s="43">
        <f t="shared" si="11"/>
        <v>215279.40631045977</v>
      </c>
      <c r="F208" s="43">
        <f t="shared" si="11"/>
        <v>0</v>
      </c>
      <c r="G208" s="43">
        <f t="shared" si="11"/>
        <v>0</v>
      </c>
      <c r="H208" s="43">
        <f t="shared" si="12"/>
        <v>630821.97767370963</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0</v>
      </c>
      <c r="E210" s="43">
        <f t="shared" si="13"/>
        <v>0</v>
      </c>
      <c r="F210" s="43">
        <f t="shared" si="13"/>
        <v>0</v>
      </c>
      <c r="G210" s="43">
        <f t="shared" si="13"/>
        <v>0</v>
      </c>
      <c r="H210" s="43">
        <f t="shared" si="12"/>
        <v>0</v>
      </c>
      <c r="I210" s="1"/>
    </row>
    <row r="211" spans="2:9" x14ac:dyDescent="0.2">
      <c r="B211" s="9" t="str">
        <f>$B$50</f>
        <v>Technology</v>
      </c>
      <c r="C211" s="43">
        <f t="shared" si="13"/>
        <v>95410.518148265503</v>
      </c>
      <c r="D211" s="43">
        <f t="shared" si="13"/>
        <v>119858.00595504889</v>
      </c>
      <c r="E211" s="43">
        <f t="shared" si="13"/>
        <v>0</v>
      </c>
      <c r="F211" s="43">
        <f t="shared" si="13"/>
        <v>0</v>
      </c>
      <c r="G211" s="43">
        <f t="shared" si="13"/>
        <v>0</v>
      </c>
      <c r="H211" s="43">
        <f t="shared" si="12"/>
        <v>215268.52410331438</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2234886.1738971691</v>
      </c>
      <c r="D213" s="42">
        <f>SUM(D193:D212)</f>
        <v>1911397.2557494326</v>
      </c>
      <c r="E213" s="42">
        <f>SUM(E193:E212)</f>
        <v>770464.89133423753</v>
      </c>
      <c r="F213" s="42">
        <f>SUM(F193:F212)</f>
        <v>234891.67901915958</v>
      </c>
      <c r="G213" s="42">
        <f>SUM(G193:G212)</f>
        <v>0</v>
      </c>
      <c r="H213" s="42">
        <f t="shared" si="12"/>
        <v>5151639.9999999991</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8816832</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1696534.1947823572</v>
      </c>
      <c r="D218" s="42">
        <f t="shared" si="14"/>
        <v>331643.34597888589</v>
      </c>
      <c r="E218" s="42">
        <f t="shared" si="14"/>
        <v>27020.084709838007</v>
      </c>
      <c r="F218" s="42">
        <f t="shared" si="14"/>
        <v>0</v>
      </c>
      <c r="G218" s="42">
        <f t="shared" si="14"/>
        <v>0</v>
      </c>
      <c r="H218" s="42">
        <f>SUM(C218:G218)</f>
        <v>2055197.6254710811</v>
      </c>
      <c r="I218" s="1"/>
    </row>
    <row r="219" spans="2:9" x14ac:dyDescent="0.2">
      <c r="B219" s="9" t="str">
        <f>$B$33</f>
        <v>Science</v>
      </c>
      <c r="C219" s="43">
        <f t="shared" si="14"/>
        <v>982437.81940875947</v>
      </c>
      <c r="D219" s="43">
        <f t="shared" si="14"/>
        <v>1408301.8068835295</v>
      </c>
      <c r="E219" s="43">
        <f t="shared" si="14"/>
        <v>147452.46227368742</v>
      </c>
      <c r="F219" s="43">
        <f t="shared" si="14"/>
        <v>87273.82909489196</v>
      </c>
      <c r="G219" s="43">
        <f t="shared" si="14"/>
        <v>0</v>
      </c>
      <c r="H219" s="43">
        <f t="shared" ref="H219:H238" si="15">SUM(C219:G219)</f>
        <v>2625465.9176608687</v>
      </c>
      <c r="I219" s="1"/>
    </row>
    <row r="220" spans="2:9" x14ac:dyDescent="0.2">
      <c r="B220" s="9" t="str">
        <f>$B$34</f>
        <v>Fine Arts</v>
      </c>
      <c r="C220" s="43">
        <f t="shared" si="14"/>
        <v>47637.931593420697</v>
      </c>
      <c r="D220" s="43">
        <f t="shared" si="14"/>
        <v>0</v>
      </c>
      <c r="E220" s="43">
        <f t="shared" si="14"/>
        <v>0</v>
      </c>
      <c r="F220" s="43">
        <f t="shared" si="14"/>
        <v>0</v>
      </c>
      <c r="G220" s="43">
        <f t="shared" si="14"/>
        <v>0</v>
      </c>
      <c r="H220" s="43">
        <f t="shared" si="15"/>
        <v>47637.931593420697</v>
      </c>
      <c r="I220" s="1"/>
    </row>
    <row r="221" spans="2:9" x14ac:dyDescent="0.2">
      <c r="B221" s="9" t="str">
        <f>$B$35</f>
        <v>Teacher Education</v>
      </c>
      <c r="C221" s="43">
        <f t="shared" si="14"/>
        <v>0</v>
      </c>
      <c r="D221" s="43">
        <f t="shared" si="14"/>
        <v>0</v>
      </c>
      <c r="E221" s="43">
        <f t="shared" si="14"/>
        <v>0</v>
      </c>
      <c r="F221" s="43">
        <f t="shared" si="14"/>
        <v>0</v>
      </c>
      <c r="G221" s="43">
        <f t="shared" si="14"/>
        <v>0</v>
      </c>
      <c r="H221" s="43">
        <f t="shared" si="15"/>
        <v>0</v>
      </c>
      <c r="I221" s="1"/>
    </row>
    <row r="222" spans="2:9" x14ac:dyDescent="0.2">
      <c r="B222" s="9" t="str">
        <f>$B$36</f>
        <v>Agriculture</v>
      </c>
      <c r="C222" s="43">
        <f t="shared" si="14"/>
        <v>9262.9311431651367</v>
      </c>
      <c r="D222" s="43">
        <f t="shared" si="14"/>
        <v>122214.26212342289</v>
      </c>
      <c r="E222" s="43">
        <f t="shared" si="14"/>
        <v>102933.65603747811</v>
      </c>
      <c r="F222" s="43">
        <f t="shared" si="14"/>
        <v>3140.9604301503537</v>
      </c>
      <c r="G222" s="43">
        <f t="shared" si="14"/>
        <v>0</v>
      </c>
      <c r="H222" s="43">
        <f t="shared" si="15"/>
        <v>237551.80973421651</v>
      </c>
      <c r="I222" s="1"/>
    </row>
    <row r="223" spans="2:9" x14ac:dyDescent="0.2">
      <c r="B223" s="9" t="str">
        <f>$B$37</f>
        <v>Engineering</v>
      </c>
      <c r="C223" s="43">
        <f t="shared" si="14"/>
        <v>122308.49897199679</v>
      </c>
      <c r="D223" s="43">
        <f t="shared" si="14"/>
        <v>384804.65814093215</v>
      </c>
      <c r="E223" s="43">
        <f t="shared" si="14"/>
        <v>43232.13553574081</v>
      </c>
      <c r="F223" s="43">
        <f t="shared" si="14"/>
        <v>2692.2517972717314</v>
      </c>
      <c r="G223" s="43">
        <f t="shared" si="14"/>
        <v>0</v>
      </c>
      <c r="H223" s="43">
        <f t="shared" si="15"/>
        <v>553037.54444594146</v>
      </c>
      <c r="I223" s="1"/>
    </row>
    <row r="224" spans="2:9" x14ac:dyDescent="0.2">
      <c r="B224" s="9" t="str">
        <f>$B$38</f>
        <v>Home Economics</v>
      </c>
      <c r="C224" s="43">
        <f t="shared" si="14"/>
        <v>0</v>
      </c>
      <c r="D224" s="43">
        <f t="shared" si="14"/>
        <v>0</v>
      </c>
      <c r="E224" s="43">
        <f t="shared" si="14"/>
        <v>0</v>
      </c>
      <c r="F224" s="43">
        <f t="shared" si="14"/>
        <v>0</v>
      </c>
      <c r="G224" s="43">
        <f t="shared" si="14"/>
        <v>0</v>
      </c>
      <c r="H224" s="43">
        <f t="shared" si="15"/>
        <v>0</v>
      </c>
      <c r="I224" s="1"/>
    </row>
    <row r="225" spans="2:9" x14ac:dyDescent="0.2">
      <c r="B225" s="9" t="str">
        <f>$B$39</f>
        <v>Law</v>
      </c>
      <c r="C225" s="43">
        <f t="shared" si="14"/>
        <v>0</v>
      </c>
      <c r="D225" s="43">
        <f t="shared" si="14"/>
        <v>0</v>
      </c>
      <c r="E225" s="43">
        <f t="shared" si="14"/>
        <v>0</v>
      </c>
      <c r="F225" s="43">
        <f t="shared" si="14"/>
        <v>0</v>
      </c>
      <c r="G225" s="43">
        <f t="shared" si="14"/>
        <v>0</v>
      </c>
      <c r="H225" s="43">
        <f t="shared" si="15"/>
        <v>0</v>
      </c>
      <c r="I225" s="1"/>
    </row>
    <row r="226" spans="2:9"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9" x14ac:dyDescent="0.2">
      <c r="B227" s="9" t="str">
        <f>$B$41</f>
        <v>Library Science</v>
      </c>
      <c r="C227" s="43">
        <f t="shared" si="14"/>
        <v>1984.913816392529</v>
      </c>
      <c r="D227" s="43">
        <f t="shared" si="14"/>
        <v>5108.0264354990986</v>
      </c>
      <c r="E227" s="43">
        <f t="shared" si="14"/>
        <v>0</v>
      </c>
      <c r="F227" s="43">
        <f t="shared" si="14"/>
        <v>0</v>
      </c>
      <c r="G227" s="43">
        <f t="shared" si="14"/>
        <v>0</v>
      </c>
      <c r="H227" s="43">
        <f t="shared" si="15"/>
        <v>7092.9402518916277</v>
      </c>
      <c r="I227" s="1"/>
    </row>
    <row r="228" spans="2:9"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9" x14ac:dyDescent="0.2">
      <c r="B229" s="9" t="str">
        <f>$B$43</f>
        <v>Vocational Training</v>
      </c>
      <c r="C229" s="43">
        <f t="shared" si="14"/>
        <v>376755.54629241052</v>
      </c>
      <c r="D229" s="43">
        <f t="shared" si="14"/>
        <v>656097.61771521764</v>
      </c>
      <c r="E229" s="43">
        <f t="shared" si="14"/>
        <v>0</v>
      </c>
      <c r="F229" s="43">
        <f t="shared" si="14"/>
        <v>0</v>
      </c>
      <c r="G229" s="43">
        <f t="shared" si="14"/>
        <v>0</v>
      </c>
      <c r="H229" s="43">
        <f t="shared" si="15"/>
        <v>1032853.1640076281</v>
      </c>
      <c r="I229" s="1"/>
    </row>
    <row r="230" spans="2:9" x14ac:dyDescent="0.2">
      <c r="B230" s="9" t="str">
        <f>$B$44</f>
        <v>Physical Training</v>
      </c>
      <c r="C230" s="43">
        <f t="shared" si="14"/>
        <v>44896.860132688162</v>
      </c>
      <c r="D230" s="43">
        <f t="shared" si="14"/>
        <v>0</v>
      </c>
      <c r="E230" s="43">
        <f t="shared" si="14"/>
        <v>0</v>
      </c>
      <c r="F230" s="43">
        <f t="shared" si="14"/>
        <v>0</v>
      </c>
      <c r="G230" s="43">
        <f t="shared" si="14"/>
        <v>0</v>
      </c>
      <c r="H230" s="43">
        <f t="shared" si="15"/>
        <v>44896.860132688162</v>
      </c>
      <c r="I230" s="1"/>
    </row>
    <row r="231" spans="2:9" x14ac:dyDescent="0.2">
      <c r="B231" s="9" t="str">
        <f>$B$45</f>
        <v>Health Services</v>
      </c>
      <c r="C231" s="43">
        <f t="shared" si="14"/>
        <v>49150.246882100721</v>
      </c>
      <c r="D231" s="43">
        <f t="shared" si="14"/>
        <v>0</v>
      </c>
      <c r="E231" s="43">
        <f t="shared" si="14"/>
        <v>0</v>
      </c>
      <c r="F231" s="43">
        <f t="shared" si="14"/>
        <v>0</v>
      </c>
      <c r="G231" s="43">
        <f t="shared" si="14"/>
        <v>0</v>
      </c>
      <c r="H231" s="43">
        <f t="shared" si="15"/>
        <v>49150.246882100721</v>
      </c>
      <c r="I231" s="1"/>
    </row>
    <row r="232" spans="2:9"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9" x14ac:dyDescent="0.2">
      <c r="B233" s="9" t="str">
        <f>$B$47</f>
        <v>Business Administration</v>
      </c>
      <c r="C233" s="43">
        <f t="shared" si="14"/>
        <v>332992.92262623238</v>
      </c>
      <c r="D233" s="43">
        <f t="shared" si="14"/>
        <v>1267925.6729894429</v>
      </c>
      <c r="E233" s="43">
        <f t="shared" si="14"/>
        <v>266340.83499697462</v>
      </c>
      <c r="F233" s="43">
        <f t="shared" si="14"/>
        <v>0</v>
      </c>
      <c r="G233" s="43">
        <f t="shared" si="14"/>
        <v>0</v>
      </c>
      <c r="H233" s="43">
        <f t="shared" si="15"/>
        <v>1867259.4306126498</v>
      </c>
      <c r="I233" s="1"/>
    </row>
    <row r="234" spans="2:9"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9" x14ac:dyDescent="0.2">
      <c r="B235" s="9" t="str">
        <f>$B$49</f>
        <v>Teacher Ed-Practice Teaching</v>
      </c>
      <c r="C235" s="43">
        <f t="shared" si="16"/>
        <v>0</v>
      </c>
      <c r="D235" s="43">
        <f t="shared" si="16"/>
        <v>0</v>
      </c>
      <c r="E235" s="43">
        <f t="shared" si="16"/>
        <v>0</v>
      </c>
      <c r="F235" s="43">
        <f t="shared" si="16"/>
        <v>0</v>
      </c>
      <c r="G235" s="43">
        <f t="shared" si="16"/>
        <v>0</v>
      </c>
      <c r="H235" s="43">
        <f t="shared" si="15"/>
        <v>0</v>
      </c>
      <c r="I235" s="1"/>
    </row>
    <row r="236" spans="2:9" x14ac:dyDescent="0.2">
      <c r="B236" s="9" t="str">
        <f>$B$50</f>
        <v>Technology</v>
      </c>
      <c r="C236" s="43">
        <f t="shared" si="16"/>
        <v>64367.919474443443</v>
      </c>
      <c r="D236" s="43">
        <f t="shared" si="16"/>
        <v>232320.60973307013</v>
      </c>
      <c r="E236" s="43">
        <f t="shared" si="16"/>
        <v>0</v>
      </c>
      <c r="F236" s="43">
        <f t="shared" si="16"/>
        <v>0</v>
      </c>
      <c r="G236" s="43">
        <f t="shared" si="16"/>
        <v>0</v>
      </c>
      <c r="H236" s="43">
        <f t="shared" si="15"/>
        <v>296688.52920751355</v>
      </c>
      <c r="I236" s="1"/>
    </row>
    <row r="237" spans="2:9"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9" x14ac:dyDescent="0.2">
      <c r="B238" s="39" t="str">
        <f>$B$52</f>
        <v>Totals</v>
      </c>
      <c r="C238" s="42">
        <f>SUM(C218:C237)</f>
        <v>3728329.7851239671</v>
      </c>
      <c r="D238" s="42">
        <f>SUM(D218:D237)</f>
        <v>4408416</v>
      </c>
      <c r="E238" s="42">
        <f>SUM(E218:E237)</f>
        <v>586979.17355371895</v>
      </c>
      <c r="F238" s="42">
        <f>SUM(F218:F237)</f>
        <v>93107.041322314049</v>
      </c>
      <c r="G238" s="42">
        <f>SUM(G218:G237)</f>
        <v>0</v>
      </c>
      <c r="H238" s="42">
        <f t="shared" si="15"/>
        <v>8816831.9999999981</v>
      </c>
      <c r="I238" s="1"/>
    </row>
    <row r="239" spans="2:9" x14ac:dyDescent="0.2">
      <c r="B239" s="44"/>
      <c r="C239" s="45"/>
      <c r="D239" s="45"/>
      <c r="E239" s="45"/>
      <c r="F239" s="45"/>
      <c r="G239" s="45"/>
      <c r="H239" s="45"/>
      <c r="I239" s="1"/>
    </row>
    <row r="240" spans="2:9" x14ac:dyDescent="0.2">
      <c r="B240" s="28" t="s">
        <v>13</v>
      </c>
      <c r="C240" s="11"/>
      <c r="D240" s="11"/>
      <c r="E240" s="11"/>
      <c r="F240" s="11"/>
      <c r="G240" s="11"/>
      <c r="H240" s="17">
        <f>H16</f>
        <v>4197902</v>
      </c>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807760.00828248134</v>
      </c>
      <c r="D243" s="42">
        <f t="shared" si="17"/>
        <v>157903.23161102051</v>
      </c>
      <c r="E243" s="42">
        <f t="shared" si="17"/>
        <v>12864.900640456617</v>
      </c>
      <c r="F243" s="42">
        <f t="shared" si="17"/>
        <v>0</v>
      </c>
      <c r="G243" s="42">
        <f t="shared" si="17"/>
        <v>0</v>
      </c>
      <c r="H243" s="42">
        <f>SUM(C243:G243)</f>
        <v>978528.14053395845</v>
      </c>
      <c r="I243" s="1"/>
    </row>
    <row r="244" spans="2:9" x14ac:dyDescent="0.2">
      <c r="B244" s="9" t="str">
        <f>$B$33</f>
        <v>Science</v>
      </c>
      <c r="C244" s="43">
        <f t="shared" si="17"/>
        <v>467761.85448148154</v>
      </c>
      <c r="D244" s="43">
        <f t="shared" si="17"/>
        <v>670525.75933396281</v>
      </c>
      <c r="E244" s="43">
        <f t="shared" si="17"/>
        <v>70205.60063792039</v>
      </c>
      <c r="F244" s="43">
        <f t="shared" si="17"/>
        <v>41553.131749034706</v>
      </c>
      <c r="G244" s="43">
        <f t="shared" si="17"/>
        <v>0</v>
      </c>
      <c r="H244" s="43">
        <f t="shared" ref="H244:H263" si="18">SUM(C244:G244)</f>
        <v>1250046.3462023993</v>
      </c>
      <c r="I244" s="1"/>
    </row>
    <row r="245" spans="2:9" x14ac:dyDescent="0.2">
      <c r="B245" s="9" t="str">
        <f>$B$34</f>
        <v>Fine Arts</v>
      </c>
      <c r="C245" s="43">
        <f t="shared" si="17"/>
        <v>22681.544608299664</v>
      </c>
      <c r="D245" s="43">
        <f t="shared" si="17"/>
        <v>0</v>
      </c>
      <c r="E245" s="43">
        <f t="shared" si="17"/>
        <v>0</v>
      </c>
      <c r="F245" s="43">
        <f t="shared" si="17"/>
        <v>0</v>
      </c>
      <c r="G245" s="43">
        <f t="shared" si="17"/>
        <v>0</v>
      </c>
      <c r="H245" s="43">
        <f t="shared" si="18"/>
        <v>22681.544608299664</v>
      </c>
      <c r="I245" s="1"/>
    </row>
    <row r="246" spans="2:9" x14ac:dyDescent="0.2">
      <c r="B246" s="9" t="str">
        <f>$B$35</f>
        <v>Teacher Education</v>
      </c>
      <c r="C246" s="43">
        <f t="shared" si="17"/>
        <v>0</v>
      </c>
      <c r="D246" s="43">
        <f t="shared" si="17"/>
        <v>0</v>
      </c>
      <c r="E246" s="43">
        <f t="shared" si="17"/>
        <v>0</v>
      </c>
      <c r="F246" s="43">
        <f t="shared" si="17"/>
        <v>0</v>
      </c>
      <c r="G246" s="43">
        <f t="shared" si="17"/>
        <v>0</v>
      </c>
      <c r="H246" s="43">
        <f t="shared" si="18"/>
        <v>0</v>
      </c>
      <c r="I246" s="1"/>
    </row>
    <row r="247" spans="2:9" x14ac:dyDescent="0.2">
      <c r="B247" s="9" t="str">
        <f>$B$36</f>
        <v>Agriculture</v>
      </c>
      <c r="C247" s="43">
        <f t="shared" si="17"/>
        <v>4410.3003405027121</v>
      </c>
      <c r="D247" s="43">
        <f t="shared" si="17"/>
        <v>58189.097330701225</v>
      </c>
      <c r="E247" s="43">
        <f t="shared" si="17"/>
        <v>49009.145296977586</v>
      </c>
      <c r="F247" s="43">
        <f t="shared" si="17"/>
        <v>1495.4854614048481</v>
      </c>
      <c r="G247" s="43">
        <f t="shared" si="17"/>
        <v>0</v>
      </c>
      <c r="H247" s="43">
        <f t="shared" si="18"/>
        <v>113104.02842958637</v>
      </c>
      <c r="I247" s="1"/>
    </row>
    <row r="248" spans="2:9" x14ac:dyDescent="0.2">
      <c r="B248" s="9" t="str">
        <f>$B$37</f>
        <v>Engineering</v>
      </c>
      <c r="C248" s="43">
        <f t="shared" si="17"/>
        <v>58233.9657205154</v>
      </c>
      <c r="D248" s="43">
        <f t="shared" si="17"/>
        <v>183214.58818985496</v>
      </c>
      <c r="E248" s="43">
        <f t="shared" si="17"/>
        <v>20583.841024730587</v>
      </c>
      <c r="F248" s="43">
        <f t="shared" si="17"/>
        <v>1281.8446812041554</v>
      </c>
      <c r="G248" s="43">
        <f t="shared" si="17"/>
        <v>0</v>
      </c>
      <c r="H248" s="43">
        <f t="shared" si="18"/>
        <v>263314.2396163051</v>
      </c>
      <c r="I248" s="1"/>
    </row>
    <row r="249" spans="2:9" x14ac:dyDescent="0.2">
      <c r="B249" s="9" t="str">
        <f>$B$38</f>
        <v>Home Economics</v>
      </c>
      <c r="C249" s="43">
        <f t="shared" si="17"/>
        <v>0</v>
      </c>
      <c r="D249" s="43">
        <f t="shared" si="17"/>
        <v>0</v>
      </c>
      <c r="E249" s="43">
        <f t="shared" si="17"/>
        <v>0</v>
      </c>
      <c r="F249" s="43">
        <f t="shared" si="17"/>
        <v>0</v>
      </c>
      <c r="G249" s="43">
        <f t="shared" si="17"/>
        <v>0</v>
      </c>
      <c r="H249" s="43">
        <f t="shared" si="18"/>
        <v>0</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945.06435867915263</v>
      </c>
      <c r="D252" s="43">
        <f t="shared" si="17"/>
        <v>2432.0520556175434</v>
      </c>
      <c r="E252" s="43">
        <f t="shared" si="17"/>
        <v>0</v>
      </c>
      <c r="F252" s="43">
        <f t="shared" si="17"/>
        <v>0</v>
      </c>
      <c r="G252" s="43">
        <f t="shared" si="17"/>
        <v>0</v>
      </c>
      <c r="H252" s="43">
        <f t="shared" si="18"/>
        <v>3377.1164142966959</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179382.21589024295</v>
      </c>
      <c r="D254" s="43">
        <f t="shared" si="17"/>
        <v>312383.57514376449</v>
      </c>
      <c r="E254" s="43">
        <f t="shared" si="17"/>
        <v>0</v>
      </c>
      <c r="F254" s="43">
        <f t="shared" si="17"/>
        <v>0</v>
      </c>
      <c r="G254" s="43">
        <f t="shared" si="17"/>
        <v>0</v>
      </c>
      <c r="H254" s="43">
        <f t="shared" si="18"/>
        <v>491765.79103400744</v>
      </c>
      <c r="I254" s="1"/>
    </row>
    <row r="255" spans="2:9" x14ac:dyDescent="0.2">
      <c r="B255" s="9" t="str">
        <f>$B$44</f>
        <v>Physical Training</v>
      </c>
      <c r="C255" s="43">
        <f t="shared" si="17"/>
        <v>21376.455732028451</v>
      </c>
      <c r="D255" s="43">
        <f t="shared" si="17"/>
        <v>0</v>
      </c>
      <c r="E255" s="43">
        <f t="shared" si="17"/>
        <v>0</v>
      </c>
      <c r="F255" s="43">
        <f t="shared" si="17"/>
        <v>0</v>
      </c>
      <c r="G255" s="43">
        <f t="shared" si="17"/>
        <v>0</v>
      </c>
      <c r="H255" s="43">
        <f t="shared" si="18"/>
        <v>21376.455732028451</v>
      </c>
      <c r="I255" s="1"/>
    </row>
    <row r="256" spans="2:9" x14ac:dyDescent="0.2">
      <c r="B256" s="9" t="str">
        <f>$B$45</f>
        <v>Health Services</v>
      </c>
      <c r="C256" s="43">
        <f t="shared" si="17"/>
        <v>23401.593643483779</v>
      </c>
      <c r="D256" s="43">
        <f t="shared" si="17"/>
        <v>0</v>
      </c>
      <c r="E256" s="43">
        <f t="shared" si="17"/>
        <v>0</v>
      </c>
      <c r="F256" s="43">
        <f t="shared" si="17"/>
        <v>0</v>
      </c>
      <c r="G256" s="43">
        <f t="shared" si="17"/>
        <v>0</v>
      </c>
      <c r="H256" s="43">
        <f t="shared" si="18"/>
        <v>23401.593643483779</v>
      </c>
      <c r="I256" s="1"/>
    </row>
    <row r="257" spans="2:9"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9" x14ac:dyDescent="0.2">
      <c r="B258" s="9" t="str">
        <f>$B$47</f>
        <v>Business Administration</v>
      </c>
      <c r="C258" s="43">
        <f t="shared" si="17"/>
        <v>158545.79693460261</v>
      </c>
      <c r="D258" s="43">
        <f t="shared" si="17"/>
        <v>603689.3658055102</v>
      </c>
      <c r="E258" s="43">
        <f t="shared" si="17"/>
        <v>126811.16345592951</v>
      </c>
      <c r="F258" s="43">
        <f t="shared" si="17"/>
        <v>0</v>
      </c>
      <c r="G258" s="43">
        <f t="shared" si="17"/>
        <v>0</v>
      </c>
      <c r="H258" s="43">
        <f t="shared" si="18"/>
        <v>889046.32619604224</v>
      </c>
      <c r="I258" s="1"/>
    </row>
    <row r="259" spans="2:9"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9" x14ac:dyDescent="0.2">
      <c r="B260" s="9" t="str">
        <f>$B$49</f>
        <v>Teacher Ed-Practice Teaching</v>
      </c>
      <c r="C260" s="43">
        <f t="shared" si="19"/>
        <v>0</v>
      </c>
      <c r="D260" s="43">
        <f t="shared" si="19"/>
        <v>0</v>
      </c>
      <c r="E260" s="43">
        <f t="shared" si="19"/>
        <v>0</v>
      </c>
      <c r="F260" s="43">
        <f t="shared" si="19"/>
        <v>0</v>
      </c>
      <c r="G260" s="43">
        <f t="shared" si="19"/>
        <v>0</v>
      </c>
      <c r="H260" s="43">
        <f t="shared" si="18"/>
        <v>0</v>
      </c>
      <c r="I260" s="1"/>
    </row>
    <row r="261" spans="2:9" x14ac:dyDescent="0.2">
      <c r="B261" s="9" t="str">
        <f>$B$50</f>
        <v>Technology</v>
      </c>
      <c r="C261" s="43">
        <f t="shared" si="19"/>
        <v>30647.08706002395</v>
      </c>
      <c r="D261" s="43">
        <f t="shared" si="19"/>
        <v>110613.33052956828</v>
      </c>
      <c r="E261" s="43">
        <f t="shared" si="19"/>
        <v>0</v>
      </c>
      <c r="F261" s="43">
        <f t="shared" si="19"/>
        <v>0</v>
      </c>
      <c r="G261" s="43">
        <f t="shared" si="19"/>
        <v>0</v>
      </c>
      <c r="H261" s="43">
        <f t="shared" si="18"/>
        <v>141260.41758959222</v>
      </c>
      <c r="I261" s="1"/>
    </row>
    <row r="262" spans="2:9"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9" x14ac:dyDescent="0.2">
      <c r="B263" s="39" t="str">
        <f>$B$52</f>
        <v>Totals</v>
      </c>
      <c r="C263" s="42">
        <f>SUM(C243:C262)</f>
        <v>1775145.8870523416</v>
      </c>
      <c r="D263" s="42">
        <f>SUM(D243:D262)</f>
        <v>2098951</v>
      </c>
      <c r="E263" s="42">
        <f>SUM(E243:E262)</f>
        <v>279474.6510560147</v>
      </c>
      <c r="F263" s="42">
        <f>SUM(F243:F262)</f>
        <v>44330.46189164371</v>
      </c>
      <c r="G263" s="42">
        <f>SUM(G243:G262)</f>
        <v>0</v>
      </c>
      <c r="H263" s="42">
        <f t="shared" si="18"/>
        <v>4197902</v>
      </c>
      <c r="I263" s="54"/>
    </row>
    <row r="264" spans="2:9" x14ac:dyDescent="0.2">
      <c r="B264" s="340"/>
      <c r="C264" s="340"/>
      <c r="D264" s="340"/>
      <c r="E264" s="340"/>
      <c r="F264" s="340"/>
      <c r="G264" s="340"/>
      <c r="H264" s="341"/>
      <c r="I264" s="53"/>
    </row>
    <row r="265" spans="2:9" x14ac:dyDescent="0.2">
      <c r="B265" s="178" t="s">
        <v>239</v>
      </c>
      <c r="C265" s="11"/>
      <c r="D265" s="11"/>
      <c r="E265" s="11"/>
      <c r="F265" s="11"/>
      <c r="G265" s="11"/>
      <c r="H265" s="17"/>
    </row>
    <row r="266" spans="2:9" ht="45" customHeight="1" thickBot="1" x14ac:dyDescent="0.25">
      <c r="B266" s="332" t="s">
        <v>240</v>
      </c>
      <c r="C266" s="332"/>
      <c r="D266" s="332"/>
      <c r="E266" s="332"/>
      <c r="F266" s="332"/>
      <c r="G266" s="332"/>
      <c r="H266" s="332"/>
    </row>
    <row r="267" spans="2:9" ht="15" thickBot="1" x14ac:dyDescent="0.25">
      <c r="B267" s="68" t="s">
        <v>33</v>
      </c>
      <c r="C267" s="69" t="s">
        <v>27</v>
      </c>
      <c r="D267" s="69" t="s">
        <v>28</v>
      </c>
      <c r="E267" s="69" t="s">
        <v>29</v>
      </c>
      <c r="F267" s="69" t="s">
        <v>30</v>
      </c>
      <c r="G267" s="69" t="s">
        <v>31</v>
      </c>
      <c r="H267" s="70" t="s">
        <v>1</v>
      </c>
      <c r="I267" s="1"/>
    </row>
    <row r="268" spans="2:9" x14ac:dyDescent="0.2">
      <c r="B268" s="9" t="str">
        <f>$B$32</f>
        <v>Liberal Arts</v>
      </c>
      <c r="C268" s="42">
        <f t="shared" ref="C268:G283" si="20">C243+C218+C193+C168+C116</f>
        <v>6096596.1277779778</v>
      </c>
      <c r="D268" s="42">
        <f t="shared" si="20"/>
        <v>1118599.3611510366</v>
      </c>
      <c r="E268" s="42">
        <f t="shared" si="20"/>
        <v>124003.60910089652</v>
      </c>
      <c r="F268" s="42">
        <f t="shared" si="20"/>
        <v>0</v>
      </c>
      <c r="G268" s="42">
        <f t="shared" si="20"/>
        <v>0</v>
      </c>
      <c r="H268" s="42">
        <f>SUM(C268:G268)</f>
        <v>7339199.0980299115</v>
      </c>
      <c r="I268" s="1"/>
    </row>
    <row r="269" spans="2:9" x14ac:dyDescent="0.2">
      <c r="B269" s="9" t="str">
        <f>$B$33</f>
        <v>Science</v>
      </c>
      <c r="C269" s="43">
        <f t="shared" si="20"/>
        <v>5761149.7830779999</v>
      </c>
      <c r="D269" s="43">
        <f t="shared" si="20"/>
        <v>7999232.6895300094</v>
      </c>
      <c r="E269" s="43">
        <f t="shared" si="20"/>
        <v>2353370.2767917356</v>
      </c>
      <c r="F269" s="43">
        <f t="shared" si="20"/>
        <v>2928520.5350681948</v>
      </c>
      <c r="G269" s="43">
        <f t="shared" si="20"/>
        <v>0</v>
      </c>
      <c r="H269" s="43">
        <f t="shared" ref="H269:H288" si="21">SUM(C269:G269)</f>
        <v>19042273.284467939</v>
      </c>
      <c r="I269" s="1"/>
    </row>
    <row r="270" spans="2:9" x14ac:dyDescent="0.2">
      <c r="B270" s="9" t="str">
        <f>$B$34</f>
        <v>Fine Arts</v>
      </c>
      <c r="C270" s="43">
        <f t="shared" si="20"/>
        <v>264798.66787832789</v>
      </c>
      <c r="D270" s="43">
        <f t="shared" si="20"/>
        <v>0</v>
      </c>
      <c r="E270" s="43">
        <f t="shared" si="20"/>
        <v>0</v>
      </c>
      <c r="F270" s="43">
        <f t="shared" si="20"/>
        <v>0</v>
      </c>
      <c r="G270" s="43">
        <f t="shared" si="20"/>
        <v>0</v>
      </c>
      <c r="H270" s="43">
        <f t="shared" si="21"/>
        <v>264798.66787832789</v>
      </c>
      <c r="I270" s="1"/>
    </row>
    <row r="271" spans="2:9" x14ac:dyDescent="0.2">
      <c r="B271" s="9" t="str">
        <f>$B$35</f>
        <v>Teacher Education</v>
      </c>
      <c r="C271" s="43">
        <f t="shared" si="20"/>
        <v>0</v>
      </c>
      <c r="D271" s="43">
        <f t="shared" si="20"/>
        <v>0</v>
      </c>
      <c r="E271" s="43">
        <f t="shared" si="20"/>
        <v>0</v>
      </c>
      <c r="F271" s="43">
        <f t="shared" si="20"/>
        <v>0</v>
      </c>
      <c r="G271" s="43">
        <f t="shared" si="20"/>
        <v>0</v>
      </c>
      <c r="H271" s="43">
        <f t="shared" si="21"/>
        <v>0</v>
      </c>
      <c r="I271" s="1"/>
    </row>
    <row r="272" spans="2:9" x14ac:dyDescent="0.2">
      <c r="B272" s="9" t="str">
        <f>$B$36</f>
        <v>Agriculture</v>
      </c>
      <c r="C272" s="43">
        <f t="shared" si="20"/>
        <v>103686.80461912107</v>
      </c>
      <c r="D272" s="43">
        <f t="shared" si="20"/>
        <v>693802.4321508971</v>
      </c>
      <c r="E272" s="43">
        <f t="shared" si="20"/>
        <v>1345208.060458553</v>
      </c>
      <c r="F272" s="43">
        <f t="shared" si="20"/>
        <v>61573.388557328843</v>
      </c>
      <c r="G272" s="43">
        <f t="shared" si="20"/>
        <v>0</v>
      </c>
      <c r="H272" s="43">
        <f t="shared" si="21"/>
        <v>2204270.6857858999</v>
      </c>
      <c r="I272" s="1"/>
    </row>
    <row r="273" spans="2:9" x14ac:dyDescent="0.2">
      <c r="B273" s="9" t="str">
        <f>$B$37</f>
        <v>Engineering</v>
      </c>
      <c r="C273" s="43">
        <f t="shared" si="20"/>
        <v>778363.1584886529</v>
      </c>
      <c r="D273" s="43">
        <f t="shared" si="20"/>
        <v>1640597.9987810408</v>
      </c>
      <c r="E273" s="43">
        <f t="shared" si="20"/>
        <v>671864.4625957883</v>
      </c>
      <c r="F273" s="43">
        <f t="shared" si="20"/>
        <v>104730.2113405719</v>
      </c>
      <c r="G273" s="43">
        <f t="shared" si="20"/>
        <v>0</v>
      </c>
      <c r="H273" s="43">
        <f t="shared" si="21"/>
        <v>3195555.831206054</v>
      </c>
      <c r="I273" s="1"/>
    </row>
    <row r="274" spans="2:9" x14ac:dyDescent="0.2">
      <c r="B274" s="9" t="str">
        <f>$B$38</f>
        <v>Home Economics</v>
      </c>
      <c r="C274" s="43">
        <f t="shared" si="20"/>
        <v>0</v>
      </c>
      <c r="D274" s="43">
        <f t="shared" si="20"/>
        <v>0</v>
      </c>
      <c r="E274" s="43">
        <f t="shared" si="20"/>
        <v>0</v>
      </c>
      <c r="F274" s="43">
        <f t="shared" si="20"/>
        <v>0</v>
      </c>
      <c r="G274" s="43">
        <f t="shared" si="20"/>
        <v>0</v>
      </c>
      <c r="H274" s="43">
        <f t="shared" si="21"/>
        <v>0</v>
      </c>
      <c r="I274" s="1"/>
    </row>
    <row r="275" spans="2:9" x14ac:dyDescent="0.2">
      <c r="B275" s="9" t="str">
        <f>$B$39</f>
        <v>Law</v>
      </c>
      <c r="C275" s="43">
        <f t="shared" si="20"/>
        <v>0</v>
      </c>
      <c r="D275" s="43">
        <f t="shared" si="20"/>
        <v>0</v>
      </c>
      <c r="E275" s="43">
        <f t="shared" si="20"/>
        <v>0</v>
      </c>
      <c r="F275" s="43">
        <f t="shared" si="20"/>
        <v>0</v>
      </c>
      <c r="G275" s="43">
        <f t="shared" si="20"/>
        <v>0</v>
      </c>
      <c r="H275" s="43">
        <f t="shared" si="21"/>
        <v>0</v>
      </c>
      <c r="I275" s="1"/>
    </row>
    <row r="276" spans="2:9"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9" x14ac:dyDescent="0.2">
      <c r="B277" s="9" t="str">
        <f>$B$41</f>
        <v>Library Science</v>
      </c>
      <c r="C277" s="43">
        <f t="shared" si="20"/>
        <v>6359.3427053483247</v>
      </c>
      <c r="D277" s="43">
        <f t="shared" si="20"/>
        <v>11949.261458615183</v>
      </c>
      <c r="E277" s="43">
        <f t="shared" si="20"/>
        <v>0</v>
      </c>
      <c r="F277" s="43">
        <f t="shared" si="20"/>
        <v>0</v>
      </c>
      <c r="G277" s="43">
        <f t="shared" si="20"/>
        <v>0</v>
      </c>
      <c r="H277" s="43">
        <f t="shared" si="21"/>
        <v>18308.604163963508</v>
      </c>
      <c r="I277" s="1"/>
    </row>
    <row r="278" spans="2:9"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9" x14ac:dyDescent="0.2">
      <c r="B279" s="9" t="str">
        <f>$B$43</f>
        <v>Vocational Training</v>
      </c>
      <c r="C279" s="43">
        <f t="shared" si="20"/>
        <v>1933066.2912904429</v>
      </c>
      <c r="D279" s="43">
        <f t="shared" si="20"/>
        <v>2650612.7392808106</v>
      </c>
      <c r="E279" s="43">
        <f t="shared" si="20"/>
        <v>0</v>
      </c>
      <c r="F279" s="43">
        <f t="shared" si="20"/>
        <v>0</v>
      </c>
      <c r="G279" s="43">
        <f t="shared" si="20"/>
        <v>0</v>
      </c>
      <c r="H279" s="43">
        <f t="shared" si="21"/>
        <v>4583679.030571254</v>
      </c>
      <c r="I279" s="1"/>
    </row>
    <row r="280" spans="2:9" x14ac:dyDescent="0.2">
      <c r="B280" s="9" t="str">
        <f>$B$44</f>
        <v>Physical Training</v>
      </c>
      <c r="C280" s="43">
        <f t="shared" si="20"/>
        <v>399616.39602782793</v>
      </c>
      <c r="D280" s="43">
        <f t="shared" si="20"/>
        <v>2190.589710057207</v>
      </c>
      <c r="E280" s="43">
        <f t="shared" si="20"/>
        <v>0</v>
      </c>
      <c r="F280" s="43">
        <f t="shared" si="20"/>
        <v>0</v>
      </c>
      <c r="G280" s="43">
        <f t="shared" si="20"/>
        <v>0</v>
      </c>
      <c r="H280" s="43">
        <f t="shared" si="21"/>
        <v>401806.98573788512</v>
      </c>
      <c r="I280" s="1"/>
    </row>
    <row r="281" spans="2:9" x14ac:dyDescent="0.2">
      <c r="B281" s="9" t="str">
        <f>$B$45</f>
        <v>Health Services</v>
      </c>
      <c r="C281" s="43">
        <f t="shared" si="20"/>
        <v>261775.1026905519</v>
      </c>
      <c r="D281" s="43">
        <f t="shared" si="20"/>
        <v>0</v>
      </c>
      <c r="E281" s="43">
        <f t="shared" si="20"/>
        <v>0</v>
      </c>
      <c r="F281" s="43">
        <f t="shared" si="20"/>
        <v>0</v>
      </c>
      <c r="G281" s="43">
        <f t="shared" si="20"/>
        <v>0</v>
      </c>
      <c r="H281" s="43">
        <f t="shared" si="21"/>
        <v>261775.1026905519</v>
      </c>
      <c r="I281" s="1"/>
    </row>
    <row r="282" spans="2:9"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9" x14ac:dyDescent="0.2">
      <c r="B283" s="9" t="str">
        <f>$B$47</f>
        <v>Business Administration</v>
      </c>
      <c r="C283" s="43">
        <f t="shared" si="20"/>
        <v>955184.92439766822</v>
      </c>
      <c r="D283" s="43">
        <f t="shared" si="20"/>
        <v>3335407.0516728871</v>
      </c>
      <c r="E283" s="43">
        <f t="shared" si="20"/>
        <v>1427924.8206054335</v>
      </c>
      <c r="F283" s="43">
        <f t="shared" si="20"/>
        <v>0</v>
      </c>
      <c r="G283" s="43">
        <f t="shared" si="20"/>
        <v>0</v>
      </c>
      <c r="H283" s="43">
        <f t="shared" si="21"/>
        <v>5718516.7966759885</v>
      </c>
      <c r="I283" s="1"/>
    </row>
    <row r="284" spans="2:9"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9" x14ac:dyDescent="0.2">
      <c r="B285" s="9" t="str">
        <f>$B$49</f>
        <v>Teacher Ed-Practice Teaching</v>
      </c>
      <c r="C285" s="43">
        <f t="shared" si="22"/>
        <v>0</v>
      </c>
      <c r="D285" s="43">
        <f t="shared" si="22"/>
        <v>0</v>
      </c>
      <c r="E285" s="43">
        <f t="shared" si="22"/>
        <v>0</v>
      </c>
      <c r="F285" s="43">
        <f t="shared" si="22"/>
        <v>0</v>
      </c>
      <c r="G285" s="43">
        <f t="shared" si="22"/>
        <v>0</v>
      </c>
      <c r="H285" s="43">
        <f t="shared" si="21"/>
        <v>0</v>
      </c>
      <c r="I285" s="1"/>
    </row>
    <row r="286" spans="2:9" x14ac:dyDescent="0.2">
      <c r="B286" s="9" t="str">
        <f>$B$50</f>
        <v>Technology</v>
      </c>
      <c r="C286" s="43">
        <f t="shared" si="22"/>
        <v>598058.65469932742</v>
      </c>
      <c r="D286" s="43">
        <f t="shared" si="22"/>
        <v>1000123.0280928952</v>
      </c>
      <c r="E286" s="43">
        <f t="shared" si="22"/>
        <v>0</v>
      </c>
      <c r="F286" s="43">
        <f t="shared" si="22"/>
        <v>0</v>
      </c>
      <c r="G286" s="43">
        <f t="shared" si="22"/>
        <v>0</v>
      </c>
      <c r="H286" s="43">
        <f t="shared" si="21"/>
        <v>1598181.6827922226</v>
      </c>
      <c r="I286" s="1"/>
    </row>
    <row r="287" spans="2:9"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9" x14ac:dyDescent="0.2">
      <c r="B288" s="39" t="str">
        <f>$B$52</f>
        <v>Totals</v>
      </c>
      <c r="C288" s="42">
        <f>SUM(C268:C287)</f>
        <v>17158655.253653247</v>
      </c>
      <c r="D288" s="42">
        <f>SUM(D268:D287)</f>
        <v>18452515.151828248</v>
      </c>
      <c r="E288" s="42">
        <f>SUM(E268:E287)</f>
        <v>5922371.2295524068</v>
      </c>
      <c r="F288" s="42">
        <f>SUM(F268:F287)</f>
        <v>3094824.1349660954</v>
      </c>
      <c r="G288" s="42">
        <f>SUM(G268:G287)</f>
        <v>0</v>
      </c>
      <c r="H288" s="42">
        <f t="shared" si="21"/>
        <v>44628365.770000003</v>
      </c>
      <c r="I288" s="92"/>
    </row>
    <row r="289" spans="2:9" x14ac:dyDescent="0.2">
      <c r="H289" s="58"/>
    </row>
    <row r="290" spans="2:9" x14ac:dyDescent="0.2">
      <c r="B290" s="178" t="s">
        <v>228</v>
      </c>
      <c r="C290" s="11"/>
      <c r="D290" s="11"/>
      <c r="E290" s="11"/>
      <c r="F290" s="11"/>
      <c r="G290" s="11"/>
      <c r="H290" s="17"/>
    </row>
    <row r="291" spans="2:9" ht="30" customHeight="1" thickBot="1" x14ac:dyDescent="0.25">
      <c r="B291" s="332" t="s">
        <v>241</v>
      </c>
      <c r="C291" s="332"/>
      <c r="D291" s="332"/>
      <c r="E291" s="332"/>
      <c r="F291" s="332"/>
      <c r="G291" s="332"/>
      <c r="H291" s="332"/>
    </row>
    <row r="292" spans="2:9" ht="15" thickBot="1" x14ac:dyDescent="0.25">
      <c r="B292" s="68" t="s">
        <v>33</v>
      </c>
      <c r="C292" s="69" t="s">
        <v>27</v>
      </c>
      <c r="D292" s="69" t="s">
        <v>28</v>
      </c>
      <c r="E292" s="69" t="s">
        <v>29</v>
      </c>
      <c r="F292" s="69" t="s">
        <v>30</v>
      </c>
      <c r="G292" s="69" t="s">
        <v>31</v>
      </c>
      <c r="H292" s="70" t="s">
        <v>1</v>
      </c>
      <c r="I292" s="1"/>
    </row>
    <row r="293" spans="2:9" x14ac:dyDescent="0.2">
      <c r="B293" s="9" t="str">
        <f>$B$32</f>
        <v>Liberal Arts</v>
      </c>
      <c r="C293" s="40">
        <f t="shared" ref="C293:H308" si="23">IF(C32=0,0,C268/C32)</f>
        <v>339.66216099938595</v>
      </c>
      <c r="D293" s="40">
        <f t="shared" si="23"/>
        <v>638.10573939020912</v>
      </c>
      <c r="E293" s="40">
        <f t="shared" si="23"/>
        <v>1180.9867533418717</v>
      </c>
      <c r="F293" s="40">
        <f t="shared" si="23"/>
        <v>0</v>
      </c>
      <c r="G293" s="41">
        <f t="shared" si="23"/>
        <v>0</v>
      </c>
      <c r="H293" s="42">
        <f t="shared" si="23"/>
        <v>370.53562366991019</v>
      </c>
      <c r="I293" s="1"/>
    </row>
    <row r="294" spans="2:9" x14ac:dyDescent="0.2">
      <c r="B294" s="9" t="str">
        <f>$B$33</f>
        <v>Science</v>
      </c>
      <c r="C294" s="75">
        <f t="shared" si="23"/>
        <v>554.27648480642677</v>
      </c>
      <c r="D294" s="75">
        <f t="shared" si="23"/>
        <v>1074.5879486203667</v>
      </c>
      <c r="E294" s="75">
        <f t="shared" si="23"/>
        <v>4107.1034498983172</v>
      </c>
      <c r="F294" s="75">
        <f t="shared" si="23"/>
        <v>7528.3304243398325</v>
      </c>
      <c r="G294" s="96">
        <f t="shared" si="23"/>
        <v>0</v>
      </c>
      <c r="H294" s="43">
        <f t="shared" si="23"/>
        <v>1012.8868768334011</v>
      </c>
      <c r="I294" s="1"/>
    </row>
    <row r="295" spans="2:9" x14ac:dyDescent="0.2">
      <c r="B295" s="9" t="str">
        <f>$B$34</f>
        <v>Fine Arts</v>
      </c>
      <c r="C295" s="75">
        <f t="shared" si="23"/>
        <v>525.39418229826958</v>
      </c>
      <c r="D295" s="75">
        <f t="shared" si="23"/>
        <v>0</v>
      </c>
      <c r="E295" s="75">
        <f t="shared" si="23"/>
        <v>0</v>
      </c>
      <c r="F295" s="75">
        <f t="shared" si="23"/>
        <v>0</v>
      </c>
      <c r="G295" s="96">
        <f t="shared" si="23"/>
        <v>0</v>
      </c>
      <c r="H295" s="43">
        <f t="shared" si="23"/>
        <v>525.39418229826958</v>
      </c>
      <c r="I295" s="1"/>
    </row>
    <row r="296" spans="2:9" x14ac:dyDescent="0.2">
      <c r="B296" s="9" t="str">
        <f>$B$35</f>
        <v>Teacher Education</v>
      </c>
      <c r="C296" s="75">
        <f t="shared" si="23"/>
        <v>0</v>
      </c>
      <c r="D296" s="75">
        <f t="shared" si="23"/>
        <v>0</v>
      </c>
      <c r="E296" s="75">
        <f t="shared" si="23"/>
        <v>0</v>
      </c>
      <c r="F296" s="75">
        <f t="shared" si="23"/>
        <v>0</v>
      </c>
      <c r="G296" s="96">
        <f t="shared" si="23"/>
        <v>0</v>
      </c>
      <c r="H296" s="43">
        <f t="shared" si="23"/>
        <v>0</v>
      </c>
      <c r="I296" s="1"/>
    </row>
    <row r="297" spans="2:9" x14ac:dyDescent="0.2">
      <c r="B297" s="9" t="str">
        <f>$B$36</f>
        <v>Agriculture</v>
      </c>
      <c r="C297" s="75">
        <f t="shared" si="23"/>
        <v>1058.02861856246</v>
      </c>
      <c r="D297" s="75">
        <f t="shared" si="23"/>
        <v>1073.9975729890048</v>
      </c>
      <c r="E297" s="75">
        <f t="shared" si="23"/>
        <v>3363.0201511463824</v>
      </c>
      <c r="F297" s="75">
        <f t="shared" si="23"/>
        <v>4398.0991826663458</v>
      </c>
      <c r="G297" s="96">
        <f t="shared" si="23"/>
        <v>0</v>
      </c>
      <c r="H297" s="43">
        <f t="shared" si="23"/>
        <v>1903.5152726993954</v>
      </c>
      <c r="I297" s="1"/>
    </row>
    <row r="298" spans="2:9" x14ac:dyDescent="0.2">
      <c r="B298" s="9" t="str">
        <f>$B$37</f>
        <v>Engineering</v>
      </c>
      <c r="C298" s="75">
        <f t="shared" si="23"/>
        <v>601.51712402523412</v>
      </c>
      <c r="D298" s="75">
        <f t="shared" si="23"/>
        <v>806.58702004967586</v>
      </c>
      <c r="E298" s="75">
        <f t="shared" si="23"/>
        <v>3999.1932297368353</v>
      </c>
      <c r="F298" s="75">
        <f t="shared" si="23"/>
        <v>8727.5176117143255</v>
      </c>
      <c r="G298" s="96">
        <f t="shared" si="23"/>
        <v>0</v>
      </c>
      <c r="H298" s="43">
        <f t="shared" si="23"/>
        <v>910.93381733353874</v>
      </c>
      <c r="I298" s="1"/>
    </row>
    <row r="299" spans="2:9" x14ac:dyDescent="0.2">
      <c r="B299" s="9" t="str">
        <f>$B$38</f>
        <v>Home Economics</v>
      </c>
      <c r="C299" s="75">
        <f t="shared" si="23"/>
        <v>0</v>
      </c>
      <c r="D299" s="75">
        <f t="shared" si="23"/>
        <v>0</v>
      </c>
      <c r="E299" s="75">
        <f t="shared" si="23"/>
        <v>0</v>
      </c>
      <c r="F299" s="75">
        <f t="shared" si="23"/>
        <v>0</v>
      </c>
      <c r="G299" s="96">
        <f t="shared" si="23"/>
        <v>0</v>
      </c>
      <c r="H299" s="43">
        <f t="shared" si="23"/>
        <v>0</v>
      </c>
      <c r="I299" s="1"/>
    </row>
    <row r="300" spans="2:9" x14ac:dyDescent="0.2">
      <c r="B300" s="9" t="str">
        <f>$B$39</f>
        <v>Law</v>
      </c>
      <c r="C300" s="75">
        <f t="shared" si="23"/>
        <v>0</v>
      </c>
      <c r="D300" s="75">
        <f t="shared" si="23"/>
        <v>0</v>
      </c>
      <c r="E300" s="75">
        <f t="shared" si="23"/>
        <v>0</v>
      </c>
      <c r="F300" s="75">
        <f t="shared" si="23"/>
        <v>0</v>
      </c>
      <c r="G300" s="96">
        <f t="shared" si="23"/>
        <v>0</v>
      </c>
      <c r="H300" s="43">
        <f t="shared" si="23"/>
        <v>0</v>
      </c>
      <c r="I300" s="1"/>
    </row>
    <row r="301" spans="2:9"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9" x14ac:dyDescent="0.2">
      <c r="B302" s="9" t="str">
        <f>$B$41</f>
        <v>Library Science</v>
      </c>
      <c r="C302" s="75">
        <f t="shared" si="23"/>
        <v>302.82584311182501</v>
      </c>
      <c r="D302" s="75">
        <f t="shared" si="23"/>
        <v>442.56523920796974</v>
      </c>
      <c r="E302" s="75">
        <f t="shared" si="23"/>
        <v>0</v>
      </c>
      <c r="F302" s="75">
        <f t="shared" si="23"/>
        <v>0</v>
      </c>
      <c r="G302" s="96">
        <f t="shared" si="23"/>
        <v>0</v>
      </c>
      <c r="H302" s="43">
        <f t="shared" si="23"/>
        <v>381.42925341590643</v>
      </c>
      <c r="I302" s="1"/>
    </row>
    <row r="303" spans="2:9"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9" x14ac:dyDescent="0.2">
      <c r="B304" s="9" t="str">
        <f>$B$43</f>
        <v>Vocational Training</v>
      </c>
      <c r="C304" s="75">
        <f t="shared" si="23"/>
        <v>484.96394663583618</v>
      </c>
      <c r="D304" s="75">
        <f t="shared" si="23"/>
        <v>764.30586484452442</v>
      </c>
      <c r="E304" s="75">
        <f t="shared" si="23"/>
        <v>0</v>
      </c>
      <c r="F304" s="75">
        <f t="shared" si="23"/>
        <v>0</v>
      </c>
      <c r="G304" s="96">
        <f t="shared" si="23"/>
        <v>0</v>
      </c>
      <c r="H304" s="43">
        <f t="shared" si="23"/>
        <v>614.9287671815473</v>
      </c>
      <c r="I304" s="1"/>
    </row>
    <row r="305" spans="2:9" x14ac:dyDescent="0.2">
      <c r="B305" s="9" t="str">
        <f>$B$44</f>
        <v>Physical Training</v>
      </c>
      <c r="C305" s="75">
        <f t="shared" si="23"/>
        <v>841.29767584805882</v>
      </c>
      <c r="D305" s="75">
        <f t="shared" si="23"/>
        <v>0</v>
      </c>
      <c r="E305" s="75">
        <f t="shared" si="23"/>
        <v>0</v>
      </c>
      <c r="F305" s="75">
        <f t="shared" si="23"/>
        <v>0</v>
      </c>
      <c r="G305" s="96">
        <f t="shared" si="23"/>
        <v>0</v>
      </c>
      <c r="H305" s="43">
        <f t="shared" si="23"/>
        <v>845.90944365870553</v>
      </c>
      <c r="I305" s="1"/>
    </row>
    <row r="306" spans="2:9" x14ac:dyDescent="0.2">
      <c r="B306" s="9" t="str">
        <f>$B$45</f>
        <v>Health Services</v>
      </c>
      <c r="C306" s="75">
        <f t="shared" si="23"/>
        <v>503.41365902029213</v>
      </c>
      <c r="D306" s="75">
        <f t="shared" si="23"/>
        <v>0</v>
      </c>
      <c r="E306" s="75">
        <f t="shared" si="23"/>
        <v>0</v>
      </c>
      <c r="F306" s="75">
        <f t="shared" si="23"/>
        <v>0</v>
      </c>
      <c r="G306" s="96">
        <f t="shared" si="23"/>
        <v>0</v>
      </c>
      <c r="H306" s="43">
        <f t="shared" si="23"/>
        <v>503.41365902029213</v>
      </c>
      <c r="I306" s="1"/>
    </row>
    <row r="307" spans="2:9"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9" x14ac:dyDescent="0.2">
      <c r="B308" s="9" t="str">
        <f>$B$47</f>
        <v>Business Administration</v>
      </c>
      <c r="C308" s="75">
        <f t="shared" si="23"/>
        <v>271.1282782848902</v>
      </c>
      <c r="D308" s="75">
        <f t="shared" si="23"/>
        <v>497.67338879034423</v>
      </c>
      <c r="E308" s="75">
        <f t="shared" si="23"/>
        <v>1379.6375078313367</v>
      </c>
      <c r="F308" s="75">
        <f t="shared" si="23"/>
        <v>0</v>
      </c>
      <c r="G308" s="96">
        <f t="shared" si="23"/>
        <v>0</v>
      </c>
      <c r="H308" s="43">
        <f t="shared" si="23"/>
        <v>507.86117199609134</v>
      </c>
      <c r="I308" s="1"/>
    </row>
    <row r="309" spans="2:9"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9" x14ac:dyDescent="0.2">
      <c r="B310" s="9" t="str">
        <f>$B$49</f>
        <v>Teacher Ed-Practice Teaching</v>
      </c>
      <c r="C310" s="75">
        <f t="shared" si="24"/>
        <v>0</v>
      </c>
      <c r="D310" s="75">
        <f t="shared" si="24"/>
        <v>0</v>
      </c>
      <c r="E310" s="75">
        <f t="shared" si="24"/>
        <v>0</v>
      </c>
      <c r="F310" s="75">
        <f t="shared" si="24"/>
        <v>0</v>
      </c>
      <c r="G310" s="96">
        <f t="shared" si="24"/>
        <v>0</v>
      </c>
      <c r="H310" s="43">
        <f t="shared" si="24"/>
        <v>0</v>
      </c>
      <c r="I310" s="1"/>
    </row>
    <row r="311" spans="2:9" x14ac:dyDescent="0.2">
      <c r="B311" s="9" t="str">
        <f>$B$50</f>
        <v>Technology</v>
      </c>
      <c r="C311" s="75">
        <f t="shared" si="24"/>
        <v>878.20654140870397</v>
      </c>
      <c r="D311" s="75">
        <f t="shared" si="24"/>
        <v>814.4324333004032</v>
      </c>
      <c r="E311" s="75">
        <f t="shared" si="24"/>
        <v>0</v>
      </c>
      <c r="F311" s="75">
        <f t="shared" si="24"/>
        <v>0</v>
      </c>
      <c r="G311" s="96">
        <f t="shared" si="24"/>
        <v>0</v>
      </c>
      <c r="H311" s="43">
        <f t="shared" si="24"/>
        <v>837.18265206507203</v>
      </c>
      <c r="I311" s="1"/>
    </row>
    <row r="312" spans="2:9"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9" x14ac:dyDescent="0.2">
      <c r="B313" s="39" t="str">
        <f>$B$52</f>
        <v>Totals</v>
      </c>
      <c r="C313" s="42">
        <f t="shared" si="24"/>
        <v>435.00203457100383</v>
      </c>
      <c r="D313" s="42">
        <f t="shared" si="24"/>
        <v>791.88546699117023</v>
      </c>
      <c r="E313" s="42">
        <f t="shared" si="24"/>
        <v>2596.3924724035101</v>
      </c>
      <c r="F313" s="42">
        <f t="shared" si="24"/>
        <v>7457.4075541351694</v>
      </c>
      <c r="G313" s="42">
        <f t="shared" si="24"/>
        <v>0</v>
      </c>
      <c r="H313" s="42">
        <f t="shared" si="24"/>
        <v>681.94254190669744</v>
      </c>
      <c r="I313" s="54"/>
    </row>
    <row r="315" spans="2:9" x14ac:dyDescent="0.2">
      <c r="B315" s="28" t="s">
        <v>39</v>
      </c>
      <c r="C315" s="11"/>
      <c r="D315" s="11"/>
      <c r="E315" s="11"/>
      <c r="F315" s="11"/>
      <c r="G315" s="11"/>
      <c r="H315" s="17"/>
    </row>
    <row r="316" spans="2:9" ht="55.5" customHeight="1" thickBot="1" x14ac:dyDescent="0.25">
      <c r="B316" s="332" t="s">
        <v>242</v>
      </c>
      <c r="C316" s="332"/>
      <c r="D316" s="332"/>
      <c r="E316" s="332"/>
      <c r="F316" s="332"/>
      <c r="G316" s="332"/>
      <c r="H316" s="332"/>
    </row>
    <row r="317" spans="2:9" ht="15" thickBot="1" x14ac:dyDescent="0.25">
      <c r="B317" s="68" t="s">
        <v>33</v>
      </c>
      <c r="C317" s="69" t="s">
        <v>27</v>
      </c>
      <c r="D317" s="69" t="s">
        <v>28</v>
      </c>
      <c r="E317" s="69" t="s">
        <v>29</v>
      </c>
      <c r="F317" s="69" t="s">
        <v>30</v>
      </c>
      <c r="G317" s="69" t="s">
        <v>31</v>
      </c>
      <c r="H317" s="70" t="s">
        <v>1</v>
      </c>
      <c r="I317" s="1"/>
    </row>
    <row r="318" spans="2:9" x14ac:dyDescent="0.2">
      <c r="B318" s="9" t="str">
        <f>$B$32</f>
        <v>Liberal Arts</v>
      </c>
      <c r="C318" s="59">
        <f t="shared" ref="C318:H318" si="25">IF($C$293=0,"",C293/$C$293)</f>
        <v>1</v>
      </c>
      <c r="D318" s="59">
        <f t="shared" si="25"/>
        <v>1.8786482942719154</v>
      </c>
      <c r="E318" s="59">
        <f t="shared" si="25"/>
        <v>3.4769452972537813</v>
      </c>
      <c r="F318" s="59">
        <f t="shared" si="25"/>
        <v>0</v>
      </c>
      <c r="G318" s="59">
        <f t="shared" si="25"/>
        <v>0</v>
      </c>
      <c r="H318" s="59">
        <f t="shared" si="25"/>
        <v>1.0908946188756659</v>
      </c>
      <c r="I318" s="1"/>
    </row>
    <row r="319" spans="2:9" x14ac:dyDescent="0.2">
      <c r="B319" s="9" t="str">
        <f>$B$33</f>
        <v>Science</v>
      </c>
      <c r="C319" s="59">
        <f t="shared" ref="C319:H334" si="26">IF($C$293=0,"",C294/$C$293)</f>
        <v>1.6318464299219624</v>
      </c>
      <c r="D319" s="59">
        <f t="shared" si="26"/>
        <v>3.1636963783619962</v>
      </c>
      <c r="E319" s="59">
        <f t="shared" si="26"/>
        <v>12.091730906421873</v>
      </c>
      <c r="F319" s="59">
        <f t="shared" si="26"/>
        <v>22.164171605660375</v>
      </c>
      <c r="G319" s="59">
        <f t="shared" si="26"/>
        <v>0</v>
      </c>
      <c r="H319" s="59">
        <f t="shared" si="26"/>
        <v>2.9820421381445317</v>
      </c>
      <c r="I319" s="1"/>
    </row>
    <row r="320" spans="2:9" x14ac:dyDescent="0.2">
      <c r="B320" s="9" t="str">
        <f>$B$34</f>
        <v>Fine Arts</v>
      </c>
      <c r="C320" s="59">
        <f t="shared" si="26"/>
        <v>1.5468139893840558</v>
      </c>
      <c r="D320" s="59">
        <f t="shared" si="26"/>
        <v>0</v>
      </c>
      <c r="E320" s="59">
        <f t="shared" si="26"/>
        <v>0</v>
      </c>
      <c r="F320" s="59">
        <f t="shared" si="26"/>
        <v>0</v>
      </c>
      <c r="G320" s="59">
        <f t="shared" si="26"/>
        <v>0</v>
      </c>
      <c r="H320" s="59">
        <f t="shared" si="26"/>
        <v>1.5468139893840558</v>
      </c>
      <c r="I320" s="1"/>
    </row>
    <row r="321" spans="2:9" x14ac:dyDescent="0.2">
      <c r="B321" s="9" t="str">
        <f>$B$35</f>
        <v>Teacher Education</v>
      </c>
      <c r="C321" s="59">
        <f t="shared" si="26"/>
        <v>0</v>
      </c>
      <c r="D321" s="59">
        <f t="shared" si="26"/>
        <v>0</v>
      </c>
      <c r="E321" s="59">
        <f t="shared" si="26"/>
        <v>0</v>
      </c>
      <c r="F321" s="59">
        <f t="shared" si="26"/>
        <v>0</v>
      </c>
      <c r="G321" s="59">
        <f t="shared" si="26"/>
        <v>0</v>
      </c>
      <c r="H321" s="59">
        <f t="shared" si="26"/>
        <v>0</v>
      </c>
      <c r="I321" s="1"/>
    </row>
    <row r="322" spans="2:9" x14ac:dyDescent="0.2">
      <c r="B322" s="9" t="str">
        <f>$B$36</f>
        <v>Agriculture</v>
      </c>
      <c r="C322" s="59">
        <f t="shared" si="26"/>
        <v>3.1149440239366926</v>
      </c>
      <c r="D322" s="59">
        <f t="shared" si="26"/>
        <v>3.1619582523675529</v>
      </c>
      <c r="E322" s="59">
        <f t="shared" si="26"/>
        <v>9.9010738825054521</v>
      </c>
      <c r="F322" s="59">
        <f t="shared" si="26"/>
        <v>12.948451984542066</v>
      </c>
      <c r="G322" s="59">
        <f t="shared" si="26"/>
        <v>0</v>
      </c>
      <c r="H322" s="59">
        <f t="shared" si="26"/>
        <v>5.6041428550613164</v>
      </c>
      <c r="I322" s="1"/>
    </row>
    <row r="323" spans="2:9" x14ac:dyDescent="0.2">
      <c r="B323" s="9" t="str">
        <f>$B$37</f>
        <v>Engineering</v>
      </c>
      <c r="C323" s="59">
        <f t="shared" si="26"/>
        <v>1.7709276837178267</v>
      </c>
      <c r="D323" s="59">
        <f t="shared" si="26"/>
        <v>2.3746743460515582</v>
      </c>
      <c r="E323" s="59">
        <f t="shared" si="26"/>
        <v>11.774032226521886</v>
      </c>
      <c r="F323" s="59">
        <f t="shared" si="26"/>
        <v>25.694700834604017</v>
      </c>
      <c r="G323" s="59">
        <f t="shared" si="26"/>
        <v>0</v>
      </c>
      <c r="H323" s="59">
        <f t="shared" si="26"/>
        <v>2.6818819460292653</v>
      </c>
      <c r="I323" s="1"/>
    </row>
    <row r="324" spans="2:9" x14ac:dyDescent="0.2">
      <c r="B324" s="9" t="str">
        <f>$B$38</f>
        <v>Home Economics</v>
      </c>
      <c r="C324" s="59">
        <f t="shared" si="26"/>
        <v>0</v>
      </c>
      <c r="D324" s="59">
        <f t="shared" si="26"/>
        <v>0</v>
      </c>
      <c r="E324" s="59">
        <f t="shared" si="26"/>
        <v>0</v>
      </c>
      <c r="F324" s="59">
        <f t="shared" si="26"/>
        <v>0</v>
      </c>
      <c r="G324" s="59">
        <f t="shared" si="26"/>
        <v>0</v>
      </c>
      <c r="H324" s="59">
        <f t="shared" si="26"/>
        <v>0</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0</v>
      </c>
      <c r="E326" s="59">
        <f t="shared" si="26"/>
        <v>0</v>
      </c>
      <c r="F326" s="59">
        <f t="shared" si="26"/>
        <v>0</v>
      </c>
      <c r="G326" s="59">
        <f t="shared" si="26"/>
        <v>0</v>
      </c>
      <c r="H326" s="59">
        <f t="shared" si="26"/>
        <v>0</v>
      </c>
      <c r="I326" s="1"/>
    </row>
    <row r="327" spans="2:9" x14ac:dyDescent="0.2">
      <c r="B327" s="9" t="str">
        <f>$B$41</f>
        <v>Library Science</v>
      </c>
      <c r="C327" s="59">
        <f t="shared" si="26"/>
        <v>0.89155012798841748</v>
      </c>
      <c r="D327" s="59">
        <f t="shared" si="26"/>
        <v>1.3029571439627325</v>
      </c>
      <c r="E327" s="59">
        <f t="shared" si="26"/>
        <v>0</v>
      </c>
      <c r="F327" s="59">
        <f t="shared" si="26"/>
        <v>0</v>
      </c>
      <c r="G327" s="59">
        <f t="shared" si="26"/>
        <v>0</v>
      </c>
      <c r="H327" s="59">
        <f t="shared" si="26"/>
        <v>1.1229665744739696</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1.4277832573664657</v>
      </c>
      <c r="D329" s="59">
        <f t="shared" si="26"/>
        <v>2.2501943183653776</v>
      </c>
      <c r="E329" s="59">
        <f t="shared" si="26"/>
        <v>0</v>
      </c>
      <c r="F329" s="59">
        <f t="shared" si="26"/>
        <v>0</v>
      </c>
      <c r="G329" s="59">
        <f t="shared" si="26"/>
        <v>0</v>
      </c>
      <c r="H329" s="59">
        <f t="shared" si="26"/>
        <v>1.8104129272811726</v>
      </c>
      <c r="I329" s="1"/>
    </row>
    <row r="330" spans="2:9" x14ac:dyDescent="0.2">
      <c r="B330" s="9" t="str">
        <f>$B$44</f>
        <v>Physical Training</v>
      </c>
      <c r="C330" s="59">
        <f t="shared" si="26"/>
        <v>2.4768660523524719</v>
      </c>
      <c r="D330" s="59">
        <f t="shared" si="26"/>
        <v>0</v>
      </c>
      <c r="E330" s="59">
        <f t="shared" si="26"/>
        <v>0</v>
      </c>
      <c r="F330" s="59">
        <f t="shared" si="26"/>
        <v>0</v>
      </c>
      <c r="G330" s="59">
        <f t="shared" si="26"/>
        <v>0</v>
      </c>
      <c r="H330" s="59">
        <f t="shared" si="26"/>
        <v>2.4904435665420936</v>
      </c>
      <c r="I330" s="1"/>
    </row>
    <row r="331" spans="2:9" x14ac:dyDescent="0.2">
      <c r="B331" s="9" t="str">
        <f>$B$45</f>
        <v>Health Services</v>
      </c>
      <c r="C331" s="59">
        <f t="shared" si="26"/>
        <v>1.4821010899156419</v>
      </c>
      <c r="D331" s="59">
        <f t="shared" si="26"/>
        <v>0</v>
      </c>
      <c r="E331" s="59">
        <f t="shared" si="26"/>
        <v>0</v>
      </c>
      <c r="F331" s="59">
        <f t="shared" si="26"/>
        <v>0</v>
      </c>
      <c r="G331" s="59">
        <f t="shared" si="26"/>
        <v>0</v>
      </c>
      <c r="H331" s="59">
        <f t="shared" si="26"/>
        <v>1.4821010899156419</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0.79822926842116027</v>
      </c>
      <c r="D333" s="59">
        <f t="shared" si="26"/>
        <v>1.4652011496542412</v>
      </c>
      <c r="E333" s="59">
        <f t="shared" si="26"/>
        <v>4.0617933530542158</v>
      </c>
      <c r="F333" s="59">
        <f t="shared" si="26"/>
        <v>0</v>
      </c>
      <c r="G333" s="59">
        <f t="shared" si="26"/>
        <v>0</v>
      </c>
      <c r="H333" s="59">
        <f t="shared" si="26"/>
        <v>1.4951950211404603</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0</v>
      </c>
      <c r="E335" s="59">
        <f t="shared" si="27"/>
        <v>0</v>
      </c>
      <c r="F335" s="59">
        <f t="shared" si="27"/>
        <v>0</v>
      </c>
      <c r="G335" s="59">
        <f t="shared" si="27"/>
        <v>0</v>
      </c>
      <c r="H335" s="59">
        <f t="shared" si="27"/>
        <v>0</v>
      </c>
      <c r="I335" s="1"/>
    </row>
    <row r="336" spans="2:9" x14ac:dyDescent="0.2">
      <c r="B336" s="9" t="str">
        <f>$B$50</f>
        <v>Technology</v>
      </c>
      <c r="C336" s="59">
        <f t="shared" si="27"/>
        <v>2.5855295121033266</v>
      </c>
      <c r="D336" s="59">
        <f t="shared" si="27"/>
        <v>2.3977720417961881</v>
      </c>
      <c r="E336" s="59">
        <f t="shared" si="27"/>
        <v>0</v>
      </c>
      <c r="F336" s="59">
        <f t="shared" si="27"/>
        <v>0</v>
      </c>
      <c r="G336" s="59">
        <f t="shared" si="27"/>
        <v>0</v>
      </c>
      <c r="H336" s="59">
        <f t="shared" si="27"/>
        <v>2.4647510031786717</v>
      </c>
      <c r="I336" s="1"/>
    </row>
    <row r="337" spans="2:9"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9" x14ac:dyDescent="0.2">
      <c r="B338" s="39" t="str">
        <f>$B$52</f>
        <v>Totals</v>
      </c>
      <c r="C338" s="59">
        <f t="shared" si="27"/>
        <v>1.2806902991228106</v>
      </c>
      <c r="D338" s="59">
        <f t="shared" si="27"/>
        <v>2.3313914763458206</v>
      </c>
      <c r="E338" s="59">
        <f t="shared" si="27"/>
        <v>7.6440439075231694</v>
      </c>
      <c r="F338" s="59">
        <f t="shared" si="27"/>
        <v>21.955367451568005</v>
      </c>
      <c r="G338" s="59">
        <f t="shared" si="27"/>
        <v>0</v>
      </c>
      <c r="H338" s="59">
        <f t="shared" si="27"/>
        <v>2.0077083061010446</v>
      </c>
      <c r="I338" s="54"/>
    </row>
    <row r="340" spans="2:9" x14ac:dyDescent="0.2">
      <c r="B340" s="178" t="s">
        <v>243</v>
      </c>
      <c r="C340" s="11"/>
      <c r="D340" s="11"/>
      <c r="E340" s="11"/>
      <c r="F340" s="11"/>
      <c r="G340" s="11"/>
      <c r="H340" s="17"/>
    </row>
    <row r="341" spans="2:9" ht="55.5" customHeight="1" thickBot="1" x14ac:dyDescent="0.25">
      <c r="B341" s="332" t="s">
        <v>244</v>
      </c>
      <c r="C341" s="332"/>
      <c r="D341" s="332"/>
      <c r="E341" s="332"/>
      <c r="F341" s="332"/>
      <c r="G341" s="332"/>
      <c r="H341" s="332"/>
    </row>
    <row r="342" spans="2:9" ht="15" thickBot="1" x14ac:dyDescent="0.25">
      <c r="B342" s="68" t="s">
        <v>33</v>
      </c>
      <c r="C342" s="69" t="s">
        <v>27</v>
      </c>
      <c r="D342" s="69" t="s">
        <v>28</v>
      </c>
      <c r="E342" s="69" t="s">
        <v>29</v>
      </c>
      <c r="F342" s="69" t="s">
        <v>30</v>
      </c>
      <c r="G342" s="69" t="s">
        <v>31</v>
      </c>
      <c r="H342" s="70" t="s">
        <v>1</v>
      </c>
      <c r="I342" s="1"/>
    </row>
    <row r="343" spans="2:9" x14ac:dyDescent="0.2">
      <c r="B343" s="9" t="str">
        <f>$B$32</f>
        <v>Liberal Arts</v>
      </c>
      <c r="C343" s="42">
        <f t="shared" ref="C343:D358" si="28">C293*30</f>
        <v>10189.864829981578</v>
      </c>
      <c r="D343" s="42">
        <f t="shared" si="28"/>
        <v>19143.172181706275</v>
      </c>
      <c r="E343" s="42">
        <f>E293*24</f>
        <v>28343.682080204919</v>
      </c>
      <c r="F343" s="42">
        <f>F293*18</f>
        <v>0</v>
      </c>
      <c r="G343" s="42">
        <f>G293*24</f>
        <v>0</v>
      </c>
      <c r="H343" s="42">
        <f>IF((C32/30+D32/30+E32/24+F32/18+G32/24)=0,0,H268/(C32/30+D32/30+E32/24+F32/18+G32/24))</f>
        <v>11101.356204399046</v>
      </c>
      <c r="I343" s="1"/>
    </row>
    <row r="344" spans="2:9" x14ac:dyDescent="0.2">
      <c r="B344" s="9" t="str">
        <f>$B$33</f>
        <v>Science</v>
      </c>
      <c r="C344" s="43">
        <f t="shared" si="28"/>
        <v>16628.294544192802</v>
      </c>
      <c r="D344" s="43">
        <f t="shared" si="28"/>
        <v>32237.638458611</v>
      </c>
      <c r="E344" s="43">
        <f>E294*24</f>
        <v>98570.482797559613</v>
      </c>
      <c r="F344" s="43">
        <f>F294*18</f>
        <v>135509.94763811698</v>
      </c>
      <c r="G344" s="43">
        <f>G294*24</f>
        <v>0</v>
      </c>
      <c r="H344" s="43">
        <f t="shared" ref="H344:H363" si="29">IF((C33/30+D33/30+E33/24+F33/18+G33/24)=0,0,H269/(C33/30+D33/30+E33/24+F33/18+G33/24))</f>
        <v>29749.549246448871</v>
      </c>
      <c r="I344" s="1"/>
    </row>
    <row r="345" spans="2:9" x14ac:dyDescent="0.2">
      <c r="B345" s="9" t="str">
        <f>$B$34</f>
        <v>Fine Arts</v>
      </c>
      <c r="C345" s="43">
        <f t="shared" si="28"/>
        <v>15761.825468948087</v>
      </c>
      <c r="D345" s="43">
        <f t="shared" si="28"/>
        <v>0</v>
      </c>
      <c r="E345" s="43">
        <f t="shared" ref="E345:E363" si="30">E295*24</f>
        <v>0</v>
      </c>
      <c r="F345" s="43">
        <f t="shared" ref="F345:F363" si="31">F295*18</f>
        <v>0</v>
      </c>
      <c r="G345" s="43">
        <f t="shared" ref="G345:G363" si="32">G295*24</f>
        <v>0</v>
      </c>
      <c r="H345" s="43">
        <f t="shared" si="29"/>
        <v>15761.825468948087</v>
      </c>
      <c r="I345" s="1"/>
    </row>
    <row r="346" spans="2:9" x14ac:dyDescent="0.2">
      <c r="B346" s="9" t="str">
        <f>$B$35</f>
        <v>Teacher Education</v>
      </c>
      <c r="C346" s="43">
        <f t="shared" si="28"/>
        <v>0</v>
      </c>
      <c r="D346" s="43">
        <f t="shared" si="28"/>
        <v>0</v>
      </c>
      <c r="E346" s="43">
        <f t="shared" si="30"/>
        <v>0</v>
      </c>
      <c r="F346" s="43">
        <f t="shared" si="31"/>
        <v>0</v>
      </c>
      <c r="G346" s="43">
        <f t="shared" si="32"/>
        <v>0</v>
      </c>
      <c r="H346" s="43">
        <f t="shared" si="29"/>
        <v>0</v>
      </c>
      <c r="I346" s="1"/>
    </row>
    <row r="347" spans="2:9" x14ac:dyDescent="0.2">
      <c r="B347" s="9" t="str">
        <f>$B$36</f>
        <v>Agriculture</v>
      </c>
      <c r="C347" s="43">
        <f t="shared" si="28"/>
        <v>31740.858556873798</v>
      </c>
      <c r="D347" s="43">
        <f t="shared" si="28"/>
        <v>32219.927189670143</v>
      </c>
      <c r="E347" s="43">
        <f t="shared" si="30"/>
        <v>80712.483627513182</v>
      </c>
      <c r="F347" s="43">
        <f t="shared" si="31"/>
        <v>79165.785287994222</v>
      </c>
      <c r="G347" s="43">
        <f t="shared" si="32"/>
        <v>0</v>
      </c>
      <c r="H347" s="43">
        <f t="shared" si="29"/>
        <v>52178.948374731975</v>
      </c>
      <c r="I347" s="1"/>
    </row>
    <row r="348" spans="2:9" x14ac:dyDescent="0.2">
      <c r="B348" s="9" t="str">
        <f>$B$37</f>
        <v>Engineering</v>
      </c>
      <c r="C348" s="43">
        <f t="shared" si="28"/>
        <v>18045.513720757022</v>
      </c>
      <c r="D348" s="43">
        <f t="shared" si="28"/>
        <v>24197.610601490276</v>
      </c>
      <c r="E348" s="43">
        <f t="shared" si="30"/>
        <v>95980.637513684051</v>
      </c>
      <c r="F348" s="43">
        <f t="shared" si="31"/>
        <v>157095.31701085786</v>
      </c>
      <c r="G348" s="43">
        <f t="shared" si="32"/>
        <v>0</v>
      </c>
      <c r="H348" s="43">
        <f t="shared" si="29"/>
        <v>26943.978340691854</v>
      </c>
      <c r="I348" s="1"/>
    </row>
    <row r="349" spans="2:9" x14ac:dyDescent="0.2">
      <c r="B349" s="9" t="str">
        <f>$B$38</f>
        <v>Home Economics</v>
      </c>
      <c r="C349" s="43">
        <f t="shared" si="28"/>
        <v>0</v>
      </c>
      <c r="D349" s="43">
        <f t="shared" si="28"/>
        <v>0</v>
      </c>
      <c r="E349" s="43">
        <f t="shared" si="30"/>
        <v>0</v>
      </c>
      <c r="F349" s="43">
        <f t="shared" si="31"/>
        <v>0</v>
      </c>
      <c r="G349" s="43">
        <f t="shared" si="32"/>
        <v>0</v>
      </c>
      <c r="H349" s="43">
        <f t="shared" si="29"/>
        <v>0</v>
      </c>
      <c r="I349" s="1"/>
    </row>
    <row r="350" spans="2:9" x14ac:dyDescent="0.2">
      <c r="B350" s="9" t="str">
        <f>$B$39</f>
        <v>Law</v>
      </c>
      <c r="C350" s="43">
        <f t="shared" si="28"/>
        <v>0</v>
      </c>
      <c r="D350" s="43">
        <f t="shared" si="28"/>
        <v>0</v>
      </c>
      <c r="E350" s="43">
        <f t="shared" si="30"/>
        <v>0</v>
      </c>
      <c r="F350" s="43">
        <f t="shared" si="31"/>
        <v>0</v>
      </c>
      <c r="G350" s="43">
        <f t="shared" si="32"/>
        <v>0</v>
      </c>
      <c r="H350" s="43">
        <f t="shared" si="29"/>
        <v>0</v>
      </c>
      <c r="I350" s="1"/>
    </row>
    <row r="351" spans="2:9" x14ac:dyDescent="0.2">
      <c r="B351" s="9" t="str">
        <f>$B$40</f>
        <v>Social Service</v>
      </c>
      <c r="C351" s="43">
        <f t="shared" si="28"/>
        <v>0</v>
      </c>
      <c r="D351" s="43">
        <f t="shared" si="28"/>
        <v>0</v>
      </c>
      <c r="E351" s="43">
        <f t="shared" si="30"/>
        <v>0</v>
      </c>
      <c r="F351" s="43">
        <f t="shared" si="31"/>
        <v>0</v>
      </c>
      <c r="G351" s="43">
        <f t="shared" si="32"/>
        <v>0</v>
      </c>
      <c r="H351" s="43">
        <f t="shared" si="29"/>
        <v>0</v>
      </c>
      <c r="I351" s="1"/>
    </row>
    <row r="352" spans="2:9" x14ac:dyDescent="0.2">
      <c r="B352" s="9" t="str">
        <f>$B$41</f>
        <v>Library Science</v>
      </c>
      <c r="C352" s="43">
        <f t="shared" si="28"/>
        <v>9084.7752933547508</v>
      </c>
      <c r="D352" s="43">
        <f t="shared" si="28"/>
        <v>13276.957176239091</v>
      </c>
      <c r="E352" s="43">
        <f t="shared" si="30"/>
        <v>0</v>
      </c>
      <c r="F352" s="43">
        <f t="shared" si="31"/>
        <v>0</v>
      </c>
      <c r="G352" s="43">
        <f t="shared" si="32"/>
        <v>0</v>
      </c>
      <c r="H352" s="43">
        <f t="shared" si="29"/>
        <v>11442.877602477192</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14548.918399075086</v>
      </c>
      <c r="D354" s="43">
        <f t="shared" si="28"/>
        <v>22929.175945335734</v>
      </c>
      <c r="E354" s="43">
        <f t="shared" si="30"/>
        <v>0</v>
      </c>
      <c r="F354" s="43">
        <f t="shared" si="31"/>
        <v>0</v>
      </c>
      <c r="G354" s="43">
        <f t="shared" si="32"/>
        <v>0</v>
      </c>
      <c r="H354" s="43">
        <f t="shared" si="29"/>
        <v>18447.863015446419</v>
      </c>
      <c r="I354" s="1"/>
    </row>
    <row r="355" spans="2:9" x14ac:dyDescent="0.2">
      <c r="B355" s="9" t="str">
        <f>$B$44</f>
        <v>Physical Training</v>
      </c>
      <c r="C355" s="43">
        <f t="shared" si="28"/>
        <v>25238.930275441766</v>
      </c>
      <c r="D355" s="43">
        <f t="shared" si="28"/>
        <v>0</v>
      </c>
      <c r="E355" s="43">
        <f t="shared" si="30"/>
        <v>0</v>
      </c>
      <c r="F355" s="43">
        <f t="shared" si="31"/>
        <v>0</v>
      </c>
      <c r="G355" s="43">
        <f t="shared" si="32"/>
        <v>0</v>
      </c>
      <c r="H355" s="43">
        <f t="shared" si="29"/>
        <v>25377.283309761166</v>
      </c>
      <c r="I355" s="1"/>
    </row>
    <row r="356" spans="2:9" x14ac:dyDescent="0.2">
      <c r="B356" s="9" t="str">
        <f>$B$45</f>
        <v>Health Services</v>
      </c>
      <c r="C356" s="43">
        <f t="shared" si="28"/>
        <v>15102.409770608763</v>
      </c>
      <c r="D356" s="43">
        <f t="shared" si="28"/>
        <v>0</v>
      </c>
      <c r="E356" s="43">
        <f t="shared" si="30"/>
        <v>0</v>
      </c>
      <c r="F356" s="43">
        <f t="shared" si="31"/>
        <v>0</v>
      </c>
      <c r="G356" s="43">
        <f t="shared" si="32"/>
        <v>0</v>
      </c>
      <c r="H356" s="43">
        <f t="shared" si="29"/>
        <v>15102.409770608765</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8133.8483485467059</v>
      </c>
      <c r="D358" s="43">
        <f t="shared" si="28"/>
        <v>14930.201663710326</v>
      </c>
      <c r="E358" s="43">
        <f t="shared" si="30"/>
        <v>33111.300187952082</v>
      </c>
      <c r="F358" s="43">
        <f t="shared" si="31"/>
        <v>0</v>
      </c>
      <c r="G358" s="43">
        <f t="shared" si="32"/>
        <v>0</v>
      </c>
      <c r="H358" s="43">
        <f t="shared" si="29"/>
        <v>14893.586882281466</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0</v>
      </c>
      <c r="E360" s="43">
        <f t="shared" si="30"/>
        <v>0</v>
      </c>
      <c r="F360" s="43">
        <f t="shared" si="31"/>
        <v>0</v>
      </c>
      <c r="G360" s="43">
        <f t="shared" si="32"/>
        <v>0</v>
      </c>
      <c r="H360" s="43">
        <f t="shared" si="29"/>
        <v>0</v>
      </c>
      <c r="I360" s="1"/>
    </row>
    <row r="361" spans="2:9" x14ac:dyDescent="0.2">
      <c r="B361" s="9" t="str">
        <f>$B$50</f>
        <v>Technology</v>
      </c>
      <c r="C361" s="43">
        <f t="shared" si="33"/>
        <v>26346.196242261118</v>
      </c>
      <c r="D361" s="43">
        <f t="shared" si="33"/>
        <v>24432.972999012098</v>
      </c>
      <c r="E361" s="43">
        <f t="shared" si="30"/>
        <v>0</v>
      </c>
      <c r="F361" s="43">
        <f t="shared" si="31"/>
        <v>0</v>
      </c>
      <c r="G361" s="43">
        <f t="shared" si="32"/>
        <v>0</v>
      </c>
      <c r="H361" s="43">
        <f t="shared" si="29"/>
        <v>25115.479561952165</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13050.061037130115</v>
      </c>
      <c r="D363" s="42">
        <f t="shared" si="33"/>
        <v>23756.564009735106</v>
      </c>
      <c r="E363" s="42">
        <f t="shared" si="30"/>
        <v>62313.419337684245</v>
      </c>
      <c r="F363" s="42">
        <f t="shared" si="31"/>
        <v>134233.33597443305</v>
      </c>
      <c r="G363" s="42">
        <f t="shared" si="32"/>
        <v>0</v>
      </c>
      <c r="H363" s="42">
        <f t="shared" si="29"/>
        <v>20196.902340853751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106</v>
      </c>
      <c r="C3" s="6"/>
      <c r="D3" s="6"/>
      <c r="E3" s="6"/>
      <c r="F3" s="6"/>
      <c r="G3" s="6"/>
      <c r="H3" s="6"/>
    </row>
    <row r="4" spans="2:8" x14ac:dyDescent="0.2">
      <c r="B4" s="90" t="s">
        <v>147</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Data!G12</f>
        <v>45741930</v>
      </c>
      <c r="G13" s="33"/>
      <c r="H13" s="60">
        <f>F13</f>
        <v>45741930</v>
      </c>
    </row>
    <row r="14" spans="2:8" x14ac:dyDescent="0.2">
      <c r="B14" s="338" t="s">
        <v>15</v>
      </c>
      <c r="C14" s="338"/>
      <c r="D14" s="338"/>
      <c r="E14" s="338"/>
      <c r="F14" s="82">
        <f>Data!H12</f>
        <v>14763183</v>
      </c>
      <c r="G14" s="33"/>
      <c r="H14" s="30">
        <f>F14</f>
        <v>14763183</v>
      </c>
    </row>
    <row r="15" spans="2:8" x14ac:dyDescent="0.2">
      <c r="B15" s="338" t="s">
        <v>16</v>
      </c>
      <c r="C15" s="338"/>
      <c r="D15" s="338"/>
      <c r="E15" s="338"/>
      <c r="F15" s="82">
        <f>Data!I12</f>
        <v>23210036</v>
      </c>
      <c r="G15" s="33"/>
      <c r="H15" s="30">
        <f>F15</f>
        <v>23210036</v>
      </c>
    </row>
    <row r="16" spans="2:8" x14ac:dyDescent="0.2">
      <c r="B16" s="338" t="s">
        <v>20</v>
      </c>
      <c r="C16" s="338"/>
      <c r="D16" s="338"/>
      <c r="E16" s="338"/>
      <c r="F16" s="82">
        <f>Data!J12</f>
        <v>17281127</v>
      </c>
      <c r="G16" s="33"/>
      <c r="H16" s="30">
        <f>F16-G16</f>
        <v>17281127</v>
      </c>
    </row>
    <row r="17" spans="2:23" x14ac:dyDescent="0.2">
      <c r="B17" s="338" t="s">
        <v>17</v>
      </c>
      <c r="C17" s="338"/>
      <c r="D17" s="338"/>
      <c r="E17" s="338"/>
      <c r="F17" s="82">
        <f>Data!K12</f>
        <v>17680385</v>
      </c>
      <c r="G17" s="33"/>
      <c r="H17" s="30">
        <f>F17</f>
        <v>17680385</v>
      </c>
    </row>
    <row r="18" spans="2:23" x14ac:dyDescent="0.2">
      <c r="B18" s="338" t="s">
        <v>1</v>
      </c>
      <c r="C18" s="338"/>
      <c r="D18" s="338"/>
      <c r="E18" s="338"/>
      <c r="F18" s="83">
        <f>SUM(F13:F17)</f>
        <v>118676661</v>
      </c>
      <c r="G18" s="34"/>
      <c r="H18" s="29">
        <f>SUM(H13:H17)</f>
        <v>118676661</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Data!L12</f>
        <v>Monica Poehl</v>
      </c>
      <c r="E21" s="343"/>
      <c r="F21" s="343"/>
      <c r="G21" s="94" t="str">
        <f>Data!M12</f>
        <v>979-458-6090</v>
      </c>
      <c r="H21" s="84" t="str">
        <f>Data!N12</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Data!O12</f>
        <v>4086</v>
      </c>
      <c r="D25" s="86">
        <f>Data!P12</f>
        <v>3369</v>
      </c>
      <c r="E25" s="86">
        <f>Data!Q12</f>
        <v>1182</v>
      </c>
      <c r="F25" s="86">
        <f>Data!R12</f>
        <v>125</v>
      </c>
      <c r="G25" s="86">
        <f>Data!S12</f>
        <v>0</v>
      </c>
      <c r="H25" s="74">
        <f>SUM(C25:G25)</f>
        <v>8762</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Data!T12</f>
        <v>Williamson, Dean</v>
      </c>
      <c r="E28" s="343"/>
      <c r="F28" s="343"/>
      <c r="G28" s="94" t="str">
        <f>Data!U12</f>
        <v>(936) 261-2187</v>
      </c>
      <c r="H28" s="84" t="str">
        <f>Data!V12</f>
        <v>CDwilliamson@pvamu.edu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Data!W12</f>
        <v>76127</v>
      </c>
      <c r="D32" s="87">
        <f>Data!AQ12</f>
        <v>7845</v>
      </c>
      <c r="E32" s="87">
        <f>Data!BK12</f>
        <v>4128</v>
      </c>
      <c r="F32" s="87">
        <f>Data!CE12</f>
        <v>425</v>
      </c>
      <c r="G32" s="87">
        <f>Data!CY12</f>
        <v>0</v>
      </c>
      <c r="H32" s="22">
        <f>SUM(C32:G32)</f>
        <v>88525</v>
      </c>
      <c r="I32" s="1"/>
      <c r="W32" s="18"/>
    </row>
    <row r="33" spans="2:23" x14ac:dyDescent="0.2">
      <c r="B33" s="7" t="s">
        <v>47</v>
      </c>
      <c r="C33" s="87">
        <f>Data!X12</f>
        <v>24476</v>
      </c>
      <c r="D33" s="87">
        <f>Data!AR12</f>
        <v>6556</v>
      </c>
      <c r="E33" s="87">
        <f>Data!BL12</f>
        <v>427</v>
      </c>
      <c r="F33" s="87">
        <f>Data!CF12</f>
        <v>0</v>
      </c>
      <c r="G33" s="87">
        <f>Data!CZ12</f>
        <v>0</v>
      </c>
      <c r="H33" s="22">
        <f t="shared" ref="H33:H52" si="0">SUM(C33:G33)</f>
        <v>31459</v>
      </c>
      <c r="I33" s="1"/>
      <c r="W33" s="18"/>
    </row>
    <row r="34" spans="2:23" x14ac:dyDescent="0.2">
      <c r="B34" s="7" t="s">
        <v>48</v>
      </c>
      <c r="C34" s="87">
        <f>Data!Y12</f>
        <v>9041</v>
      </c>
      <c r="D34" s="87">
        <f>Data!AS12</f>
        <v>807</v>
      </c>
      <c r="E34" s="87">
        <f>Data!BM12</f>
        <v>0</v>
      </c>
      <c r="F34" s="87">
        <f>Data!CG12</f>
        <v>0</v>
      </c>
      <c r="G34" s="87">
        <f>Data!DA12</f>
        <v>0</v>
      </c>
      <c r="H34" s="22">
        <f t="shared" si="0"/>
        <v>9848</v>
      </c>
      <c r="I34" s="1"/>
      <c r="W34" s="18"/>
    </row>
    <row r="35" spans="2:23" x14ac:dyDescent="0.2">
      <c r="B35" s="7" t="s">
        <v>49</v>
      </c>
      <c r="C35" s="87">
        <f>Data!Z12</f>
        <v>2402</v>
      </c>
      <c r="D35" s="87">
        <f>Data!AT12</f>
        <v>5119</v>
      </c>
      <c r="E35" s="87">
        <f>Data!BN12</f>
        <v>4341</v>
      </c>
      <c r="F35" s="87">
        <f>Data!CH12</f>
        <v>1005</v>
      </c>
      <c r="G35" s="87">
        <f>Data!DB12</f>
        <v>0</v>
      </c>
      <c r="H35" s="22">
        <f t="shared" si="0"/>
        <v>12867</v>
      </c>
      <c r="I35" s="1"/>
      <c r="W35" s="18"/>
    </row>
    <row r="36" spans="2:23" x14ac:dyDescent="0.2">
      <c r="B36" s="7" t="s">
        <v>50</v>
      </c>
      <c r="C36" s="87">
        <f>Data!AA12</f>
        <v>2724</v>
      </c>
      <c r="D36" s="87">
        <f>Data!AU12</f>
        <v>861</v>
      </c>
      <c r="E36" s="87">
        <f>Data!BO12</f>
        <v>0</v>
      </c>
      <c r="F36" s="87">
        <f>Data!CI12</f>
        <v>0</v>
      </c>
      <c r="G36" s="87">
        <f>Data!DC12</f>
        <v>0</v>
      </c>
      <c r="H36" s="22">
        <f t="shared" si="0"/>
        <v>3585</v>
      </c>
      <c r="I36" s="1"/>
      <c r="W36" s="18"/>
    </row>
    <row r="37" spans="2:23" x14ac:dyDescent="0.2">
      <c r="B37" s="7" t="s">
        <v>51</v>
      </c>
      <c r="C37" s="87">
        <f>Data!AB12</f>
        <v>11676</v>
      </c>
      <c r="D37" s="87">
        <f>Data!AV12</f>
        <v>10320</v>
      </c>
      <c r="E37" s="87">
        <f>Data!BP12</f>
        <v>4781</v>
      </c>
      <c r="F37" s="87">
        <f>Data!CJ12</f>
        <v>245</v>
      </c>
      <c r="G37" s="87">
        <f>Data!DD12</f>
        <v>0</v>
      </c>
      <c r="H37" s="22">
        <f t="shared" si="0"/>
        <v>27022</v>
      </c>
      <c r="I37" s="1"/>
      <c r="W37" s="18"/>
    </row>
    <row r="38" spans="2:23" x14ac:dyDescent="0.2">
      <c r="B38" s="7" t="s">
        <v>52</v>
      </c>
      <c r="C38" s="87">
        <f>Data!AC12</f>
        <v>5237</v>
      </c>
      <c r="D38" s="87">
        <f>Data!AW12</f>
        <v>759</v>
      </c>
      <c r="E38" s="87">
        <f>Data!BQ12</f>
        <v>1347</v>
      </c>
      <c r="F38" s="87">
        <f>Data!CK12</f>
        <v>0</v>
      </c>
      <c r="G38" s="87">
        <f>Data!DE12</f>
        <v>0</v>
      </c>
      <c r="H38" s="22">
        <f t="shared" si="0"/>
        <v>7343</v>
      </c>
      <c r="I38" s="1"/>
      <c r="W38" s="18"/>
    </row>
    <row r="39" spans="2:23" x14ac:dyDescent="0.2">
      <c r="B39" s="7" t="s">
        <v>53</v>
      </c>
      <c r="C39" s="87">
        <f>Data!AD12</f>
        <v>0</v>
      </c>
      <c r="D39" s="87">
        <f>Data!AX12</f>
        <v>0</v>
      </c>
      <c r="E39" s="87">
        <f>Data!BR12</f>
        <v>0</v>
      </c>
      <c r="F39" s="87">
        <f>Data!CL12</f>
        <v>0</v>
      </c>
      <c r="G39" s="87">
        <f>Data!DF12</f>
        <v>0</v>
      </c>
      <c r="H39" s="22">
        <f t="shared" si="0"/>
        <v>0</v>
      </c>
      <c r="I39" s="1"/>
      <c r="W39" s="18"/>
    </row>
    <row r="40" spans="2:23" x14ac:dyDescent="0.2">
      <c r="B40" s="7" t="s">
        <v>54</v>
      </c>
      <c r="C40" s="87">
        <f>Data!AE12</f>
        <v>1065</v>
      </c>
      <c r="D40" s="87">
        <f>Data!AY12</f>
        <v>1965</v>
      </c>
      <c r="E40" s="87">
        <f>Data!BS12</f>
        <v>0</v>
      </c>
      <c r="F40" s="87">
        <f>Data!CM12</f>
        <v>0</v>
      </c>
      <c r="G40" s="87">
        <f>Data!DG12</f>
        <v>0</v>
      </c>
      <c r="H40" s="22">
        <f t="shared" si="0"/>
        <v>3030</v>
      </c>
      <c r="I40" s="1"/>
      <c r="W40" s="18"/>
    </row>
    <row r="41" spans="2:23" x14ac:dyDescent="0.2">
      <c r="B41" s="7" t="s">
        <v>55</v>
      </c>
      <c r="C41" s="87">
        <f>Data!AF12</f>
        <v>0</v>
      </c>
      <c r="D41" s="87">
        <f>Data!AZ12</f>
        <v>0</v>
      </c>
      <c r="E41" s="87">
        <f>Data!BT12</f>
        <v>0</v>
      </c>
      <c r="F41" s="87">
        <f>Data!CN12</f>
        <v>0</v>
      </c>
      <c r="G41" s="87">
        <f>Data!DH12</f>
        <v>0</v>
      </c>
      <c r="H41" s="22">
        <f t="shared" si="0"/>
        <v>0</v>
      </c>
      <c r="I41" s="1"/>
      <c r="W41" s="18"/>
    </row>
    <row r="42" spans="2:23" x14ac:dyDescent="0.2">
      <c r="B42" s="7" t="s">
        <v>56</v>
      </c>
      <c r="C42" s="87">
        <f>Data!AG12</f>
        <v>0</v>
      </c>
      <c r="D42" s="87">
        <f>Data!BA12</f>
        <v>0</v>
      </c>
      <c r="E42" s="87">
        <f>Data!BU12</f>
        <v>0</v>
      </c>
      <c r="F42" s="87">
        <f>Data!CO12</f>
        <v>0</v>
      </c>
      <c r="G42" s="87">
        <f>Data!DI12</f>
        <v>0</v>
      </c>
      <c r="H42" s="22">
        <f t="shared" si="0"/>
        <v>0</v>
      </c>
      <c r="I42" s="1"/>
      <c r="W42" s="18"/>
    </row>
    <row r="43" spans="2:23" x14ac:dyDescent="0.2">
      <c r="B43" s="7" t="s">
        <v>57</v>
      </c>
      <c r="C43" s="87">
        <f>Data!AH12</f>
        <v>1767</v>
      </c>
      <c r="D43" s="87">
        <f>Data!BB12</f>
        <v>0</v>
      </c>
      <c r="E43" s="87">
        <f>Data!BV12</f>
        <v>0</v>
      </c>
      <c r="F43" s="87">
        <f>Data!CP12</f>
        <v>0</v>
      </c>
      <c r="G43" s="87">
        <f>Data!DJ12</f>
        <v>0</v>
      </c>
      <c r="H43" s="22">
        <f t="shared" si="0"/>
        <v>1767</v>
      </c>
      <c r="I43" s="1"/>
      <c r="W43" s="18"/>
    </row>
    <row r="44" spans="2:23" x14ac:dyDescent="0.2">
      <c r="B44" s="7" t="s">
        <v>58</v>
      </c>
      <c r="C44" s="87">
        <f>Data!AI12</f>
        <v>1764</v>
      </c>
      <c r="D44" s="87">
        <f>Data!BC12</f>
        <v>0</v>
      </c>
      <c r="E44" s="87">
        <f>Data!BW12</f>
        <v>0</v>
      </c>
      <c r="F44" s="87">
        <f>Data!CQ12</f>
        <v>0</v>
      </c>
      <c r="G44" s="87">
        <f>Data!DK12</f>
        <v>0</v>
      </c>
      <c r="H44" s="22">
        <f t="shared" si="0"/>
        <v>1764</v>
      </c>
      <c r="I44" s="1"/>
      <c r="W44" s="18"/>
    </row>
    <row r="45" spans="2:23" x14ac:dyDescent="0.2">
      <c r="B45" s="7" t="s">
        <v>59</v>
      </c>
      <c r="C45" s="87">
        <f>Data!AJ12</f>
        <v>2568</v>
      </c>
      <c r="D45" s="87">
        <f>Data!BD12</f>
        <v>1737</v>
      </c>
      <c r="E45" s="87">
        <f>Data!BX12</f>
        <v>432</v>
      </c>
      <c r="F45" s="87">
        <f>Data!CR12</f>
        <v>0</v>
      </c>
      <c r="G45" s="87">
        <f>Data!DL12</f>
        <v>0</v>
      </c>
      <c r="H45" s="22">
        <f t="shared" si="0"/>
        <v>4737</v>
      </c>
      <c r="I45" s="1"/>
      <c r="W45" s="18"/>
    </row>
    <row r="46" spans="2:23" x14ac:dyDescent="0.2">
      <c r="B46" s="7" t="s">
        <v>60</v>
      </c>
      <c r="C46" s="87">
        <f>Data!AK12</f>
        <v>0</v>
      </c>
      <c r="D46" s="87">
        <f>Data!BE12</f>
        <v>0</v>
      </c>
      <c r="E46" s="87">
        <f>Data!BY12</f>
        <v>0</v>
      </c>
      <c r="F46" s="87">
        <f>Data!CS12</f>
        <v>0</v>
      </c>
      <c r="G46" s="87">
        <f>Data!DM12</f>
        <v>0</v>
      </c>
      <c r="H46" s="22">
        <f t="shared" si="0"/>
        <v>0</v>
      </c>
      <c r="I46" s="1"/>
      <c r="W46" s="18"/>
    </row>
    <row r="47" spans="2:23" x14ac:dyDescent="0.2">
      <c r="B47" s="7" t="s">
        <v>61</v>
      </c>
      <c r="C47" s="87">
        <f>Data!AL12</f>
        <v>11487</v>
      </c>
      <c r="D47" s="87">
        <f>Data!BF12</f>
        <v>6309</v>
      </c>
      <c r="E47" s="87">
        <f>Data!BZ12</f>
        <v>3066</v>
      </c>
      <c r="F47" s="87">
        <f>Data!CT12</f>
        <v>0</v>
      </c>
      <c r="G47" s="87">
        <f>Data!DN12</f>
        <v>0</v>
      </c>
      <c r="H47" s="22">
        <f t="shared" si="0"/>
        <v>20862</v>
      </c>
      <c r="I47" s="1"/>
      <c r="W47" s="18"/>
    </row>
    <row r="48" spans="2:23" x14ac:dyDescent="0.2">
      <c r="B48" s="7" t="s">
        <v>62</v>
      </c>
      <c r="C48" s="87">
        <f>Data!AM12</f>
        <v>0</v>
      </c>
      <c r="D48" s="87">
        <f>Data!BG12</f>
        <v>0</v>
      </c>
      <c r="E48" s="87">
        <f>Data!CA12</f>
        <v>0</v>
      </c>
      <c r="F48" s="87">
        <f>Data!CU12</f>
        <v>0</v>
      </c>
      <c r="G48" s="87">
        <f>Data!DO12</f>
        <v>0</v>
      </c>
      <c r="H48" s="22">
        <f t="shared" si="0"/>
        <v>0</v>
      </c>
      <c r="I48" s="1"/>
      <c r="W48" s="18"/>
    </row>
    <row r="49" spans="2:23" x14ac:dyDescent="0.2">
      <c r="B49" s="7" t="s">
        <v>63</v>
      </c>
      <c r="C49" s="87">
        <f>Data!AN12</f>
        <v>0</v>
      </c>
      <c r="D49" s="87">
        <f>Data!BH12</f>
        <v>222</v>
      </c>
      <c r="E49" s="87">
        <f>Data!CB12</f>
        <v>0</v>
      </c>
      <c r="F49" s="87">
        <f>Data!CV12</f>
        <v>0</v>
      </c>
      <c r="G49" s="87">
        <f>Data!DP12</f>
        <v>0</v>
      </c>
      <c r="H49" s="22">
        <f t="shared" si="0"/>
        <v>222</v>
      </c>
      <c r="I49" s="1"/>
      <c r="W49" s="18"/>
    </row>
    <row r="50" spans="2:23" x14ac:dyDescent="0.2">
      <c r="B50" s="7" t="s">
        <v>64</v>
      </c>
      <c r="C50" s="87">
        <f>Data!AO12</f>
        <v>1588</v>
      </c>
      <c r="D50" s="87">
        <f>Data!BI12</f>
        <v>1541</v>
      </c>
      <c r="E50" s="87">
        <f>Data!CC12</f>
        <v>0</v>
      </c>
      <c r="F50" s="87">
        <f>Data!CW12</f>
        <v>0</v>
      </c>
      <c r="G50" s="87">
        <f>Data!DQ12</f>
        <v>0</v>
      </c>
      <c r="H50" s="22">
        <f t="shared" si="0"/>
        <v>3129</v>
      </c>
      <c r="I50" s="1"/>
      <c r="W50" s="18"/>
    </row>
    <row r="51" spans="2:23" x14ac:dyDescent="0.2">
      <c r="B51" s="7" t="s">
        <v>0</v>
      </c>
      <c r="C51" s="87">
        <f>Data!AP12</f>
        <v>1070</v>
      </c>
      <c r="D51" s="87">
        <f>Data!BJ12</f>
        <v>7962</v>
      </c>
      <c r="E51" s="87">
        <f>Data!CD12</f>
        <v>2199</v>
      </c>
      <c r="F51" s="87">
        <f>Data!CX12</f>
        <v>198</v>
      </c>
      <c r="G51" s="87">
        <f>Data!DR12</f>
        <v>0</v>
      </c>
      <c r="H51" s="22">
        <f t="shared" si="0"/>
        <v>11429</v>
      </c>
      <c r="I51" s="1"/>
      <c r="W51" s="18"/>
    </row>
    <row r="52" spans="2:23" x14ac:dyDescent="0.2">
      <c r="B52" s="8" t="s">
        <v>35</v>
      </c>
      <c r="C52" s="22">
        <f>SUM(C32:C51)</f>
        <v>152992</v>
      </c>
      <c r="D52" s="22">
        <f>SUM(D32:D51)</f>
        <v>52003</v>
      </c>
      <c r="E52" s="22">
        <f>SUM(E32:E51)</f>
        <v>20721</v>
      </c>
      <c r="F52" s="22">
        <f>SUM(F32:F51)</f>
        <v>1873</v>
      </c>
      <c r="G52" s="22">
        <f>SUM(G32:G51)</f>
        <v>0</v>
      </c>
      <c r="H52" s="22">
        <f t="shared" si="0"/>
        <v>227589</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Data!T12</f>
        <v>Williamson, Dean</v>
      </c>
      <c r="E55" s="343"/>
      <c r="F55" s="343"/>
      <c r="G55" s="94" t="str">
        <f>Data!U12</f>
        <v>(936) 261-2187</v>
      </c>
      <c r="H55" s="84" t="str">
        <f>Data!V12</f>
        <v>CDwilliamson@pvamu.edu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Data!DS12</f>
        <v>4630571</v>
      </c>
      <c r="D61" s="88">
        <f>Data!EM12</f>
        <v>873201</v>
      </c>
      <c r="E61" s="88">
        <f>Data!FG12</f>
        <v>572258</v>
      </c>
      <c r="F61" s="88">
        <f>Data!GA12</f>
        <v>301153</v>
      </c>
      <c r="G61" s="88">
        <f>Data!GU12</f>
        <v>0</v>
      </c>
      <c r="H61" s="21">
        <f>SUM(C61:G61)</f>
        <v>6377183</v>
      </c>
      <c r="I61" s="1"/>
    </row>
    <row r="62" spans="2:23" x14ac:dyDescent="0.2">
      <c r="B62" s="9" t="str">
        <f>$B$33</f>
        <v>Science</v>
      </c>
      <c r="C62" s="87">
        <f>Data!DT12</f>
        <v>1785850</v>
      </c>
      <c r="D62" s="87">
        <f>Data!EN12</f>
        <v>723190</v>
      </c>
      <c r="E62" s="87">
        <f>Data!FH12</f>
        <v>168390</v>
      </c>
      <c r="F62" s="87">
        <f>Data!GB12</f>
        <v>0</v>
      </c>
      <c r="G62" s="87">
        <f>Data!GV12</f>
        <v>0</v>
      </c>
      <c r="H62" s="22">
        <f t="shared" ref="H62:H81" si="1">SUM(C62:G62)</f>
        <v>2677430</v>
      </c>
      <c r="I62" s="1"/>
    </row>
    <row r="63" spans="2:23" x14ac:dyDescent="0.2">
      <c r="B63" s="9" t="str">
        <f>$B$34</f>
        <v>Fine Arts</v>
      </c>
      <c r="C63" s="87">
        <f>Data!DU12</f>
        <v>868523</v>
      </c>
      <c r="D63" s="87">
        <f>Data!EO12</f>
        <v>354456</v>
      </c>
      <c r="E63" s="87">
        <f>Data!FI12</f>
        <v>0</v>
      </c>
      <c r="F63" s="87">
        <f>Data!GC12</f>
        <v>0</v>
      </c>
      <c r="G63" s="87">
        <f>Data!GW12</f>
        <v>0</v>
      </c>
      <c r="H63" s="22">
        <f t="shared" si="1"/>
        <v>1222979</v>
      </c>
      <c r="I63" s="1"/>
    </row>
    <row r="64" spans="2:23" x14ac:dyDescent="0.2">
      <c r="B64" s="9" t="str">
        <f>$B$35</f>
        <v>Teacher Education</v>
      </c>
      <c r="C64" s="87">
        <f>Data!DV12</f>
        <v>152311</v>
      </c>
      <c r="D64" s="87">
        <f>Data!EP12</f>
        <v>407372</v>
      </c>
      <c r="E64" s="87">
        <f>Data!FJ12</f>
        <v>803769</v>
      </c>
      <c r="F64" s="87">
        <f>Data!GD12</f>
        <v>568202</v>
      </c>
      <c r="G64" s="87">
        <f>Data!GX12</f>
        <v>0</v>
      </c>
      <c r="H64" s="22">
        <f t="shared" si="1"/>
        <v>1931654</v>
      </c>
      <c r="I64" s="1"/>
    </row>
    <row r="65" spans="2:9" x14ac:dyDescent="0.2">
      <c r="B65" s="9" t="str">
        <f>$B$36</f>
        <v>Agriculture</v>
      </c>
      <c r="C65" s="87">
        <f>Data!DW12</f>
        <v>245336</v>
      </c>
      <c r="D65" s="87">
        <f>Data!EQ12</f>
        <v>127284</v>
      </c>
      <c r="E65" s="87">
        <f>Data!FK12</f>
        <v>0</v>
      </c>
      <c r="F65" s="87">
        <f>Data!GE12</f>
        <v>0</v>
      </c>
      <c r="G65" s="87">
        <f>Data!GY12</f>
        <v>0</v>
      </c>
      <c r="H65" s="22">
        <f t="shared" si="1"/>
        <v>372620</v>
      </c>
      <c r="I65" s="1"/>
    </row>
    <row r="66" spans="2:9" x14ac:dyDescent="0.2">
      <c r="B66" s="9" t="str">
        <f>$B$37</f>
        <v>Engineering</v>
      </c>
      <c r="C66" s="87">
        <f>Data!DX12</f>
        <v>1626670</v>
      </c>
      <c r="D66" s="87">
        <f>Data!ER12</f>
        <v>1976049</v>
      </c>
      <c r="E66" s="87">
        <f>Data!FL12</f>
        <v>1608839</v>
      </c>
      <c r="F66" s="87">
        <f>Data!GF12</f>
        <v>222388</v>
      </c>
      <c r="G66" s="87">
        <f>Data!GZ12</f>
        <v>0</v>
      </c>
      <c r="H66" s="22">
        <f t="shared" si="1"/>
        <v>5433946</v>
      </c>
      <c r="I66" s="1"/>
    </row>
    <row r="67" spans="2:9" x14ac:dyDescent="0.2">
      <c r="B67" s="9" t="str">
        <f>$B$38</f>
        <v>Home Economics</v>
      </c>
      <c r="C67" s="87">
        <f>Data!DY12</f>
        <v>277219</v>
      </c>
      <c r="D67" s="87">
        <f>Data!ES12</f>
        <v>178355</v>
      </c>
      <c r="E67" s="87">
        <f>Data!FM12</f>
        <v>195948</v>
      </c>
      <c r="F67" s="87">
        <f>Data!GG12</f>
        <v>0</v>
      </c>
      <c r="G67" s="87">
        <f>Data!HA12</f>
        <v>0</v>
      </c>
      <c r="H67" s="22">
        <f t="shared" si="1"/>
        <v>651522</v>
      </c>
      <c r="I67" s="1"/>
    </row>
    <row r="68" spans="2:9" x14ac:dyDescent="0.2">
      <c r="B68" s="9" t="str">
        <f>$B$39</f>
        <v>Law</v>
      </c>
      <c r="C68" s="87">
        <f>Data!DZ12</f>
        <v>0</v>
      </c>
      <c r="D68" s="87">
        <f>Data!ET12</f>
        <v>0</v>
      </c>
      <c r="E68" s="87">
        <f>Data!FN12</f>
        <v>0</v>
      </c>
      <c r="F68" s="87">
        <f>Data!GH12</f>
        <v>0</v>
      </c>
      <c r="G68" s="87">
        <f>Data!HB12</f>
        <v>0</v>
      </c>
      <c r="H68" s="22">
        <f t="shared" si="1"/>
        <v>0</v>
      </c>
      <c r="I68" s="1"/>
    </row>
    <row r="69" spans="2:9" x14ac:dyDescent="0.2">
      <c r="B69" s="9" t="str">
        <f>$B$40</f>
        <v>Social Service</v>
      </c>
      <c r="C69" s="87">
        <f>Data!EA12</f>
        <v>104781</v>
      </c>
      <c r="D69" s="87">
        <f>Data!EU12</f>
        <v>188830</v>
      </c>
      <c r="E69" s="87">
        <f>Data!FO12</f>
        <v>0</v>
      </c>
      <c r="F69" s="87">
        <f>Data!GI12</f>
        <v>0</v>
      </c>
      <c r="G69" s="87">
        <f>Data!HC12</f>
        <v>0</v>
      </c>
      <c r="H69" s="22">
        <f t="shared" si="1"/>
        <v>293611</v>
      </c>
      <c r="I69" s="1"/>
    </row>
    <row r="70" spans="2:9" x14ac:dyDescent="0.2">
      <c r="B70" s="9" t="str">
        <f>$B$41</f>
        <v>Library Science</v>
      </c>
      <c r="C70" s="87">
        <f>Data!EB12</f>
        <v>0</v>
      </c>
      <c r="D70" s="87">
        <f>Data!EV12</f>
        <v>0</v>
      </c>
      <c r="E70" s="87">
        <f>Data!FP12</f>
        <v>0</v>
      </c>
      <c r="F70" s="87">
        <f>Data!GJ12</f>
        <v>0</v>
      </c>
      <c r="G70" s="87">
        <f>Data!HD12</f>
        <v>0</v>
      </c>
      <c r="H70" s="22">
        <f t="shared" si="1"/>
        <v>0</v>
      </c>
      <c r="I70" s="1"/>
    </row>
    <row r="71" spans="2:9" x14ac:dyDescent="0.2">
      <c r="B71" s="9" t="str">
        <f>$B$42</f>
        <v>Veterinary Science</v>
      </c>
      <c r="C71" s="87">
        <f>Data!EC12</f>
        <v>0</v>
      </c>
      <c r="D71" s="87">
        <f>Data!EW12</f>
        <v>0</v>
      </c>
      <c r="E71" s="87">
        <f>Data!FQ12</f>
        <v>0</v>
      </c>
      <c r="F71" s="87">
        <f>Data!GK12</f>
        <v>0</v>
      </c>
      <c r="G71" s="87">
        <f>Data!HE12</f>
        <v>0</v>
      </c>
      <c r="H71" s="22">
        <f t="shared" si="1"/>
        <v>0</v>
      </c>
      <c r="I71" s="1"/>
    </row>
    <row r="72" spans="2:9" x14ac:dyDescent="0.2">
      <c r="B72" s="9" t="str">
        <f>$B$43</f>
        <v>Vocational Training</v>
      </c>
      <c r="C72" s="87">
        <f>Data!ED12</f>
        <v>155875</v>
      </c>
      <c r="D72" s="87">
        <f>Data!EX12</f>
        <v>0</v>
      </c>
      <c r="E72" s="87">
        <f>Data!FR12</f>
        <v>0</v>
      </c>
      <c r="F72" s="87">
        <f>Data!GL12</f>
        <v>0</v>
      </c>
      <c r="G72" s="87">
        <f>Data!HF12</f>
        <v>0</v>
      </c>
      <c r="H72" s="22">
        <f t="shared" si="1"/>
        <v>155875</v>
      </c>
      <c r="I72" s="1"/>
    </row>
    <row r="73" spans="2:9" x14ac:dyDescent="0.2">
      <c r="B73" s="9" t="str">
        <f>$B$44</f>
        <v>Physical Training</v>
      </c>
      <c r="C73" s="87">
        <f>Data!EE12</f>
        <v>142270</v>
      </c>
      <c r="D73" s="87">
        <f>Data!EY12</f>
        <v>0</v>
      </c>
      <c r="E73" s="87">
        <f>Data!FS12</f>
        <v>0</v>
      </c>
      <c r="F73" s="87">
        <f>Data!GM12</f>
        <v>0</v>
      </c>
      <c r="G73" s="87">
        <f>Data!HG12</f>
        <v>0</v>
      </c>
      <c r="H73" s="22">
        <f t="shared" si="1"/>
        <v>142270</v>
      </c>
      <c r="I73" s="1"/>
    </row>
    <row r="74" spans="2:9" x14ac:dyDescent="0.2">
      <c r="B74" s="9" t="str">
        <f>$B$45</f>
        <v>Health Services</v>
      </c>
      <c r="C74" s="87">
        <f>Data!EF12</f>
        <v>103431</v>
      </c>
      <c r="D74" s="87">
        <f>Data!EZ12</f>
        <v>147047</v>
      </c>
      <c r="E74" s="87">
        <f>Data!FT12</f>
        <v>137650</v>
      </c>
      <c r="F74" s="87">
        <f>Data!GN12</f>
        <v>0</v>
      </c>
      <c r="G74" s="87">
        <f>Data!HH12</f>
        <v>0</v>
      </c>
      <c r="H74" s="22">
        <f t="shared" si="1"/>
        <v>388128</v>
      </c>
      <c r="I74" s="1"/>
    </row>
    <row r="75" spans="2:9" x14ac:dyDescent="0.2">
      <c r="B75" s="9" t="str">
        <f>$B$46</f>
        <v>Pharmacy</v>
      </c>
      <c r="C75" s="87">
        <f>Data!EG12</f>
        <v>0</v>
      </c>
      <c r="D75" s="87">
        <f>Data!FA12</f>
        <v>0</v>
      </c>
      <c r="E75" s="87">
        <f>Data!FU12</f>
        <v>0</v>
      </c>
      <c r="F75" s="87">
        <f>Data!GO12</f>
        <v>0</v>
      </c>
      <c r="G75" s="87">
        <f>Data!HI12</f>
        <v>0</v>
      </c>
      <c r="H75" s="22">
        <f t="shared" si="1"/>
        <v>0</v>
      </c>
      <c r="I75" s="1"/>
    </row>
    <row r="76" spans="2:9" x14ac:dyDescent="0.2">
      <c r="B76" s="9" t="str">
        <f>$B$47</f>
        <v>Business Administration</v>
      </c>
      <c r="C76" s="87">
        <f>Data!EH12</f>
        <v>771941</v>
      </c>
      <c r="D76" s="87">
        <f>Data!FB12</f>
        <v>1156004</v>
      </c>
      <c r="E76" s="87">
        <f>Data!FV12</f>
        <v>600446</v>
      </c>
      <c r="F76" s="87">
        <f>Data!GP12</f>
        <v>0</v>
      </c>
      <c r="G76" s="87">
        <f>Data!HJ12</f>
        <v>0</v>
      </c>
      <c r="H76" s="22">
        <f t="shared" si="1"/>
        <v>2528391</v>
      </c>
      <c r="I76" s="1"/>
    </row>
    <row r="77" spans="2:9" x14ac:dyDescent="0.2">
      <c r="B77" s="9" t="str">
        <f>$B$48</f>
        <v>Optometry</v>
      </c>
      <c r="C77" s="87">
        <f>Data!EI12</f>
        <v>0</v>
      </c>
      <c r="D77" s="87">
        <f>Data!FC12</f>
        <v>0</v>
      </c>
      <c r="E77" s="87">
        <f>Data!FW12</f>
        <v>0</v>
      </c>
      <c r="F77" s="87">
        <f>Data!GQ12</f>
        <v>0</v>
      </c>
      <c r="G77" s="87">
        <f>Data!HK12</f>
        <v>0</v>
      </c>
      <c r="H77" s="22">
        <f t="shared" si="1"/>
        <v>0</v>
      </c>
      <c r="I77" s="1"/>
    </row>
    <row r="78" spans="2:9" x14ac:dyDescent="0.2">
      <c r="B78" s="9" t="str">
        <f>$B$49</f>
        <v>Teacher Ed-Practice Teaching</v>
      </c>
      <c r="C78" s="87">
        <f>Data!EJ12</f>
        <v>0</v>
      </c>
      <c r="D78" s="87">
        <f>Data!FD12</f>
        <v>35625</v>
      </c>
      <c r="E78" s="87">
        <f>Data!FX12</f>
        <v>0</v>
      </c>
      <c r="F78" s="87">
        <f>Data!GR12</f>
        <v>0</v>
      </c>
      <c r="G78" s="87">
        <f>Data!HL12</f>
        <v>0</v>
      </c>
      <c r="H78" s="22">
        <f t="shared" si="1"/>
        <v>35625</v>
      </c>
      <c r="I78" s="1"/>
    </row>
    <row r="79" spans="2:9" x14ac:dyDescent="0.2">
      <c r="B79" s="9" t="str">
        <f>$B$50</f>
        <v>Technology</v>
      </c>
      <c r="C79" s="87">
        <f>Data!EK12</f>
        <v>279061</v>
      </c>
      <c r="D79" s="87">
        <f>Data!FE12</f>
        <v>481290</v>
      </c>
      <c r="E79" s="87">
        <f>Data!FY12</f>
        <v>0</v>
      </c>
      <c r="F79" s="87">
        <f>Data!GS12</f>
        <v>0</v>
      </c>
      <c r="G79" s="87">
        <f>Data!HM12</f>
        <v>0</v>
      </c>
      <c r="H79" s="22">
        <f t="shared" si="1"/>
        <v>760351</v>
      </c>
      <c r="I79" s="1"/>
    </row>
    <row r="80" spans="2:9" x14ac:dyDescent="0.2">
      <c r="B80" s="9" t="str">
        <f>$B$51</f>
        <v>Nursing</v>
      </c>
      <c r="C80" s="87">
        <f>Data!EL12</f>
        <v>243952</v>
      </c>
      <c r="D80" s="87">
        <f>Data!FF12</f>
        <v>1832732</v>
      </c>
      <c r="E80" s="87">
        <f>Data!FZ12</f>
        <v>697569</v>
      </c>
      <c r="F80" s="87">
        <f>Data!GT12</f>
        <v>378897</v>
      </c>
      <c r="G80" s="87">
        <f>Data!HN12</f>
        <v>0</v>
      </c>
      <c r="H80" s="22">
        <f t="shared" si="1"/>
        <v>3153150</v>
      </c>
      <c r="I80" s="1"/>
    </row>
    <row r="81" spans="2:9" x14ac:dyDescent="0.2">
      <c r="B81" s="39" t="str">
        <f>$B$52</f>
        <v>Totals</v>
      </c>
      <c r="C81" s="21">
        <f>SUM(C61:C80)</f>
        <v>11387791</v>
      </c>
      <c r="D81" s="21">
        <f>SUM(D61:D80)</f>
        <v>8481435</v>
      </c>
      <c r="E81" s="21">
        <f>SUM(E61:E80)</f>
        <v>4784869</v>
      </c>
      <c r="F81" s="21">
        <f>SUM(F61:F80)</f>
        <v>1470640</v>
      </c>
      <c r="G81" s="21">
        <f>SUM(G61:G80)</f>
        <v>0</v>
      </c>
      <c r="H81" s="21">
        <f t="shared" si="1"/>
        <v>26124735</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Data!T12</f>
        <v>Williamson, Dean</v>
      </c>
      <c r="E84" s="343"/>
      <c r="F84" s="343"/>
      <c r="G84" s="94" t="str">
        <f>Data!U12</f>
        <v>(936) 261-2187</v>
      </c>
      <c r="H84" s="84" t="str">
        <f>Data!V12</f>
        <v>CDwilliamson@pvamu.edu</v>
      </c>
    </row>
    <row r="85" spans="2:9" ht="13.5" customHeight="1" x14ac:dyDescent="0.2">
      <c r="B85" s="27"/>
      <c r="C85" s="27"/>
      <c r="D85" s="27"/>
      <c r="E85" s="27"/>
      <c r="F85" s="27"/>
      <c r="G85" s="27"/>
      <c r="H85" s="5"/>
    </row>
    <row r="86" spans="2:9" x14ac:dyDescent="0.2">
      <c r="B86" s="28" t="s">
        <v>34</v>
      </c>
      <c r="C86" s="13"/>
      <c r="D86" s="13"/>
      <c r="E86" s="13"/>
      <c r="F86" s="13"/>
      <c r="G86" s="13"/>
      <c r="H86" s="17">
        <f>H13+H14</f>
        <v>60505113</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Data!HR12</f>
        <v>65350</v>
      </c>
      <c r="D91" s="172">
        <f>Data!IL12</f>
        <v>12324</v>
      </c>
      <c r="E91" s="172">
        <f>Data!JF12</f>
        <v>8076</v>
      </c>
      <c r="F91" s="172">
        <f>Data!JZ12</f>
        <v>4250</v>
      </c>
      <c r="G91" s="172">
        <f>Data!KT12</f>
        <v>0</v>
      </c>
      <c r="H91" s="40">
        <f t="shared" ref="H91:H111" si="2">SUM(C91:G91)</f>
        <v>90000</v>
      </c>
    </row>
    <row r="92" spans="2:9" x14ac:dyDescent="0.2">
      <c r="B92" s="9" t="str">
        <f>$B$33</f>
        <v>Science</v>
      </c>
      <c r="C92" s="172">
        <f>Data!HS12</f>
        <v>0</v>
      </c>
      <c r="D92" s="172">
        <f>Data!IM12</f>
        <v>0</v>
      </c>
      <c r="E92" s="172">
        <f>Data!JG12</f>
        <v>0</v>
      </c>
      <c r="F92" s="172">
        <f>Data!KA12</f>
        <v>0</v>
      </c>
      <c r="G92" s="172">
        <f>Data!KU12</f>
        <v>0</v>
      </c>
      <c r="H92" s="75">
        <f t="shared" si="2"/>
        <v>0</v>
      </c>
    </row>
    <row r="93" spans="2:9" x14ac:dyDescent="0.2">
      <c r="B93" s="9" t="str">
        <f>$B$34</f>
        <v>Fine Arts</v>
      </c>
      <c r="C93" s="172">
        <f>Data!HT12</f>
        <v>0</v>
      </c>
      <c r="D93" s="172">
        <f>Data!IN12</f>
        <v>0</v>
      </c>
      <c r="E93" s="172">
        <f>Data!JH12</f>
        <v>0</v>
      </c>
      <c r="F93" s="172">
        <f>Data!KB12</f>
        <v>0</v>
      </c>
      <c r="G93" s="172">
        <f>Data!KV12</f>
        <v>0</v>
      </c>
      <c r="H93" s="75">
        <f t="shared" si="2"/>
        <v>0</v>
      </c>
    </row>
    <row r="94" spans="2:9" x14ac:dyDescent="0.2">
      <c r="B94" s="9" t="str">
        <f>$B$35</f>
        <v>Teacher Education</v>
      </c>
      <c r="C94" s="172">
        <f>Data!HU12</f>
        <v>0</v>
      </c>
      <c r="D94" s="172">
        <f>Data!IO12</f>
        <v>0</v>
      </c>
      <c r="E94" s="172">
        <f>Data!JI12</f>
        <v>0</v>
      </c>
      <c r="F94" s="172">
        <f>Data!KC12</f>
        <v>0</v>
      </c>
      <c r="G94" s="172">
        <f>Data!KW12</f>
        <v>0</v>
      </c>
      <c r="H94" s="75">
        <f t="shared" si="2"/>
        <v>0</v>
      </c>
    </row>
    <row r="95" spans="2:9" x14ac:dyDescent="0.2">
      <c r="B95" s="9" t="str">
        <f>$B$36</f>
        <v>Agriculture</v>
      </c>
      <c r="C95" s="172">
        <f>Data!HV12</f>
        <v>9218</v>
      </c>
      <c r="D95" s="172">
        <f>Data!IP12</f>
        <v>4782</v>
      </c>
      <c r="E95" s="172">
        <f>Data!JJ12</f>
        <v>0</v>
      </c>
      <c r="F95" s="172">
        <f>Data!KD12</f>
        <v>0</v>
      </c>
      <c r="G95" s="172">
        <f>Data!KX12</f>
        <v>0</v>
      </c>
      <c r="H95" s="75">
        <f t="shared" si="2"/>
        <v>14000</v>
      </c>
    </row>
    <row r="96" spans="2:9" x14ac:dyDescent="0.2">
      <c r="B96" s="9" t="str">
        <f>$B$37</f>
        <v>Engineering</v>
      </c>
      <c r="C96" s="172">
        <f>Data!HW12</f>
        <v>16155</v>
      </c>
      <c r="D96" s="172">
        <f>Data!IQ12</f>
        <v>19625</v>
      </c>
      <c r="E96" s="172">
        <f>Data!JK12</f>
        <v>15978</v>
      </c>
      <c r="F96" s="172">
        <f>Data!KE12</f>
        <v>2209</v>
      </c>
      <c r="G96" s="172">
        <f>Data!KY12</f>
        <v>0</v>
      </c>
      <c r="H96" s="75">
        <f t="shared" si="2"/>
        <v>53967</v>
      </c>
    </row>
    <row r="97" spans="2:8" x14ac:dyDescent="0.2">
      <c r="B97" s="9" t="str">
        <f>$B$38</f>
        <v>Home Economics</v>
      </c>
      <c r="C97" s="172">
        <f>Data!HX12</f>
        <v>0</v>
      </c>
      <c r="D97" s="172">
        <f>Data!IR12</f>
        <v>0</v>
      </c>
      <c r="E97" s="172">
        <f>Data!JL12</f>
        <v>0</v>
      </c>
      <c r="F97" s="172">
        <f>Data!KF12</f>
        <v>0</v>
      </c>
      <c r="G97" s="172">
        <f>Data!KZ12</f>
        <v>0</v>
      </c>
      <c r="H97" s="75">
        <f t="shared" si="2"/>
        <v>0</v>
      </c>
    </row>
    <row r="98" spans="2:8" x14ac:dyDescent="0.2">
      <c r="B98" s="9" t="str">
        <f>$B$39</f>
        <v>Law</v>
      </c>
      <c r="C98" s="172">
        <f>Data!HY12</f>
        <v>0</v>
      </c>
      <c r="D98" s="172">
        <f>Data!IS12</f>
        <v>0</v>
      </c>
      <c r="E98" s="172">
        <f>Data!JM12</f>
        <v>0</v>
      </c>
      <c r="F98" s="172">
        <f>Data!KG12</f>
        <v>0</v>
      </c>
      <c r="G98" s="172">
        <f>Data!LA12</f>
        <v>0</v>
      </c>
      <c r="H98" s="75">
        <f t="shared" si="2"/>
        <v>0</v>
      </c>
    </row>
    <row r="99" spans="2:8" x14ac:dyDescent="0.2">
      <c r="B99" s="9" t="str">
        <f>$B$40</f>
        <v>Social Service</v>
      </c>
      <c r="C99" s="172">
        <f>Data!HZ12</f>
        <v>0</v>
      </c>
      <c r="D99" s="172">
        <f>Data!IT12</f>
        <v>0</v>
      </c>
      <c r="E99" s="172">
        <f>Data!JN12</f>
        <v>0</v>
      </c>
      <c r="F99" s="172">
        <f>Data!KH12</f>
        <v>0</v>
      </c>
      <c r="G99" s="172">
        <f>Data!LB12</f>
        <v>0</v>
      </c>
      <c r="H99" s="75">
        <f t="shared" si="2"/>
        <v>0</v>
      </c>
    </row>
    <row r="100" spans="2:8" x14ac:dyDescent="0.2">
      <c r="B100" s="9" t="str">
        <f>$B$41</f>
        <v>Library Science</v>
      </c>
      <c r="C100" s="172">
        <f>Data!IA12</f>
        <v>0</v>
      </c>
      <c r="D100" s="172">
        <f>Data!IU12</f>
        <v>0</v>
      </c>
      <c r="E100" s="172">
        <f>Data!JO12</f>
        <v>0</v>
      </c>
      <c r="F100" s="172">
        <f>Data!KI12</f>
        <v>0</v>
      </c>
      <c r="G100" s="172">
        <f>Data!LC12</f>
        <v>0</v>
      </c>
      <c r="H100" s="75">
        <f t="shared" si="2"/>
        <v>0</v>
      </c>
    </row>
    <row r="101" spans="2:8" x14ac:dyDescent="0.2">
      <c r="B101" s="9" t="str">
        <f>$B$42</f>
        <v>Veterinary Science</v>
      </c>
      <c r="C101" s="172">
        <f>Data!IB12</f>
        <v>0</v>
      </c>
      <c r="D101" s="172">
        <f>Data!IV12</f>
        <v>0</v>
      </c>
      <c r="E101" s="172">
        <f>Data!JP12</f>
        <v>0</v>
      </c>
      <c r="F101" s="172">
        <f>Data!KJ12</f>
        <v>0</v>
      </c>
      <c r="G101" s="172">
        <f>Data!LD12</f>
        <v>0</v>
      </c>
      <c r="H101" s="75">
        <f t="shared" si="2"/>
        <v>0</v>
      </c>
    </row>
    <row r="102" spans="2:8" x14ac:dyDescent="0.2">
      <c r="B102" s="9" t="str">
        <f>$B$43</f>
        <v>Vocational Training</v>
      </c>
      <c r="C102" s="172">
        <f>Data!IC12</f>
        <v>0</v>
      </c>
      <c r="D102" s="172">
        <f>Data!IW12</f>
        <v>0</v>
      </c>
      <c r="E102" s="172">
        <f>Data!JQ12</f>
        <v>0</v>
      </c>
      <c r="F102" s="172">
        <f>Data!KK12</f>
        <v>0</v>
      </c>
      <c r="G102" s="172">
        <f>Data!LE12</f>
        <v>0</v>
      </c>
      <c r="H102" s="75">
        <f t="shared" si="2"/>
        <v>0</v>
      </c>
    </row>
    <row r="103" spans="2:8" x14ac:dyDescent="0.2">
      <c r="B103" s="9" t="str">
        <f>$B$44</f>
        <v>Physical Training</v>
      </c>
      <c r="C103" s="172">
        <f>Data!ID12</f>
        <v>0</v>
      </c>
      <c r="D103" s="172">
        <f>Data!IX12</f>
        <v>0</v>
      </c>
      <c r="E103" s="172">
        <f>Data!JR12</f>
        <v>0</v>
      </c>
      <c r="F103" s="172">
        <f>Data!KL12</f>
        <v>0</v>
      </c>
      <c r="G103" s="172">
        <f>Data!LF12</f>
        <v>0</v>
      </c>
      <c r="H103" s="75">
        <f t="shared" si="2"/>
        <v>0</v>
      </c>
    </row>
    <row r="104" spans="2:8" x14ac:dyDescent="0.2">
      <c r="B104" s="9" t="str">
        <f>$B$45</f>
        <v>Health Services</v>
      </c>
      <c r="C104" s="172">
        <f>Data!IE12</f>
        <v>0</v>
      </c>
      <c r="D104" s="172">
        <f>Data!IY12</f>
        <v>0</v>
      </c>
      <c r="E104" s="172">
        <f>Data!JS12</f>
        <v>0</v>
      </c>
      <c r="F104" s="172">
        <f>Data!KM12</f>
        <v>0</v>
      </c>
      <c r="G104" s="172">
        <f>Data!LG12</f>
        <v>0</v>
      </c>
      <c r="H104" s="75">
        <f t="shared" si="2"/>
        <v>0</v>
      </c>
    </row>
    <row r="105" spans="2:8" x14ac:dyDescent="0.2">
      <c r="B105" s="9" t="str">
        <f>$B$46</f>
        <v>Pharmacy</v>
      </c>
      <c r="C105" s="172">
        <f>Data!IF12</f>
        <v>0</v>
      </c>
      <c r="D105" s="172">
        <f>Data!IZ12</f>
        <v>0</v>
      </c>
      <c r="E105" s="172">
        <f>Data!JT12</f>
        <v>0</v>
      </c>
      <c r="F105" s="172">
        <f>Data!KN12</f>
        <v>0</v>
      </c>
      <c r="G105" s="172">
        <f>Data!LH12</f>
        <v>0</v>
      </c>
      <c r="H105" s="75">
        <f t="shared" si="2"/>
        <v>0</v>
      </c>
    </row>
    <row r="106" spans="2:8" x14ac:dyDescent="0.2">
      <c r="B106" s="9" t="str">
        <f>$B$47</f>
        <v>Business Administration</v>
      </c>
      <c r="C106" s="172">
        <f>Data!IG12</f>
        <v>0</v>
      </c>
      <c r="D106" s="172">
        <f>Data!JA12</f>
        <v>0</v>
      </c>
      <c r="E106" s="172">
        <f>Data!JU12</f>
        <v>0</v>
      </c>
      <c r="F106" s="172">
        <f>Data!KO12</f>
        <v>0</v>
      </c>
      <c r="G106" s="172">
        <f>Data!LI12</f>
        <v>0</v>
      </c>
      <c r="H106" s="75">
        <f t="shared" si="2"/>
        <v>0</v>
      </c>
    </row>
    <row r="107" spans="2:8" x14ac:dyDescent="0.2">
      <c r="B107" s="9" t="str">
        <f>$B$48</f>
        <v>Optometry</v>
      </c>
      <c r="C107" s="172">
        <f>Data!IH12</f>
        <v>0</v>
      </c>
      <c r="D107" s="172">
        <f>Data!JB12</f>
        <v>0</v>
      </c>
      <c r="E107" s="172">
        <f>Data!JV12</f>
        <v>0</v>
      </c>
      <c r="F107" s="172">
        <f>Data!KP12</f>
        <v>0</v>
      </c>
      <c r="G107" s="172">
        <f>Data!LJ12</f>
        <v>0</v>
      </c>
      <c r="H107" s="75">
        <f t="shared" si="2"/>
        <v>0</v>
      </c>
    </row>
    <row r="108" spans="2:8" x14ac:dyDescent="0.2">
      <c r="B108" s="9" t="str">
        <f>$B$49</f>
        <v>Teacher Ed-Practice Teaching</v>
      </c>
      <c r="C108" s="172">
        <f>Data!II12</f>
        <v>0</v>
      </c>
      <c r="D108" s="172">
        <f>Data!JC12</f>
        <v>0</v>
      </c>
      <c r="E108" s="172">
        <f>Data!JW12</f>
        <v>0</v>
      </c>
      <c r="F108" s="172">
        <f>Data!KQ12</f>
        <v>0</v>
      </c>
      <c r="G108" s="172">
        <f>Data!LK12</f>
        <v>0</v>
      </c>
      <c r="H108" s="75">
        <f t="shared" si="2"/>
        <v>0</v>
      </c>
    </row>
    <row r="109" spans="2:8" x14ac:dyDescent="0.2">
      <c r="B109" s="9" t="str">
        <f>$B$50</f>
        <v>Technology</v>
      </c>
      <c r="C109" s="172">
        <f>Data!IJ12</f>
        <v>0</v>
      </c>
      <c r="D109" s="172">
        <f>Data!JD12</f>
        <v>0</v>
      </c>
      <c r="E109" s="172">
        <f>Data!JX12</f>
        <v>0</v>
      </c>
      <c r="F109" s="172">
        <f>Data!KR12</f>
        <v>0</v>
      </c>
      <c r="G109" s="172">
        <f>Data!LL12</f>
        <v>0</v>
      </c>
      <c r="H109" s="75">
        <f t="shared" si="2"/>
        <v>0</v>
      </c>
    </row>
    <row r="110" spans="2:8" x14ac:dyDescent="0.2">
      <c r="B110" s="9" t="str">
        <f>$B$51</f>
        <v>Nursing</v>
      </c>
      <c r="C110" s="172">
        <f>Data!IK12</f>
        <v>0</v>
      </c>
      <c r="D110" s="172">
        <f>Data!JE12</f>
        <v>0</v>
      </c>
      <c r="E110" s="172">
        <f>Data!JY12</f>
        <v>0</v>
      </c>
      <c r="F110" s="172">
        <f>Data!KS12</f>
        <v>0</v>
      </c>
      <c r="G110" s="172">
        <f>Data!HPM12</f>
        <v>0</v>
      </c>
      <c r="H110" s="75">
        <f t="shared" si="2"/>
        <v>0</v>
      </c>
    </row>
    <row r="111" spans="2:8" x14ac:dyDescent="0.2">
      <c r="B111" s="39" t="str">
        <f>$B$52</f>
        <v>Totals</v>
      </c>
      <c r="C111" s="40">
        <f>SUM(C91:C110)</f>
        <v>90723</v>
      </c>
      <c r="D111" s="40">
        <f>SUM(D91:D110)</f>
        <v>36731</v>
      </c>
      <c r="E111" s="40">
        <f>SUM(E91:E110)</f>
        <v>24054</v>
      </c>
      <c r="F111" s="40">
        <f>SUM(F91:F110)</f>
        <v>6459</v>
      </c>
      <c r="G111" s="40">
        <f>SUM(G91:G110)</f>
        <v>0</v>
      </c>
      <c r="H111" s="40">
        <f t="shared" si="2"/>
        <v>157967</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4695921</v>
      </c>
      <c r="D116" s="21">
        <f t="shared" si="3"/>
        <v>885525</v>
      </c>
      <c r="E116" s="21">
        <f t="shared" si="3"/>
        <v>580334</v>
      </c>
      <c r="F116" s="21">
        <f t="shared" si="3"/>
        <v>305403</v>
      </c>
      <c r="G116" s="21">
        <f t="shared" si="3"/>
        <v>0</v>
      </c>
      <c r="H116" s="40">
        <f t="shared" ref="H116:H136" si="4">SUM(C116:G116)</f>
        <v>6467183</v>
      </c>
      <c r="I116" s="1"/>
    </row>
    <row r="117" spans="2:9" x14ac:dyDescent="0.2">
      <c r="B117" s="9" t="str">
        <f>$B$33</f>
        <v>Science</v>
      </c>
      <c r="C117" s="22">
        <f t="shared" si="3"/>
        <v>1785850</v>
      </c>
      <c r="D117" s="22">
        <f t="shared" si="3"/>
        <v>723190</v>
      </c>
      <c r="E117" s="22">
        <f t="shared" si="3"/>
        <v>168390</v>
      </c>
      <c r="F117" s="22">
        <f t="shared" si="3"/>
        <v>0</v>
      </c>
      <c r="G117" s="22">
        <f t="shared" si="3"/>
        <v>0</v>
      </c>
      <c r="H117" s="75">
        <f t="shared" si="4"/>
        <v>2677430</v>
      </c>
      <c r="I117" s="1"/>
    </row>
    <row r="118" spans="2:9" x14ac:dyDescent="0.2">
      <c r="B118" s="9" t="str">
        <f>$B$34</f>
        <v>Fine Arts</v>
      </c>
      <c r="C118" s="22">
        <f t="shared" si="3"/>
        <v>868523</v>
      </c>
      <c r="D118" s="22">
        <f t="shared" si="3"/>
        <v>354456</v>
      </c>
      <c r="E118" s="22">
        <f t="shared" si="3"/>
        <v>0</v>
      </c>
      <c r="F118" s="22">
        <f t="shared" si="3"/>
        <v>0</v>
      </c>
      <c r="G118" s="22">
        <f t="shared" si="3"/>
        <v>0</v>
      </c>
      <c r="H118" s="75">
        <f t="shared" si="4"/>
        <v>1222979</v>
      </c>
      <c r="I118" s="1"/>
    </row>
    <row r="119" spans="2:9" x14ac:dyDescent="0.2">
      <c r="B119" s="9" t="str">
        <f>$B$35</f>
        <v>Teacher Education</v>
      </c>
      <c r="C119" s="22">
        <f t="shared" si="3"/>
        <v>152311</v>
      </c>
      <c r="D119" s="22">
        <f t="shared" si="3"/>
        <v>407372</v>
      </c>
      <c r="E119" s="22">
        <f t="shared" si="3"/>
        <v>803769</v>
      </c>
      <c r="F119" s="22">
        <f t="shared" si="3"/>
        <v>568202</v>
      </c>
      <c r="G119" s="22">
        <f t="shared" si="3"/>
        <v>0</v>
      </c>
      <c r="H119" s="75">
        <f t="shared" si="4"/>
        <v>1931654</v>
      </c>
      <c r="I119" s="1"/>
    </row>
    <row r="120" spans="2:9" x14ac:dyDescent="0.2">
      <c r="B120" s="9" t="str">
        <f>$B$36</f>
        <v>Agriculture</v>
      </c>
      <c r="C120" s="22">
        <f t="shared" si="3"/>
        <v>254554</v>
      </c>
      <c r="D120" s="22">
        <f t="shared" si="3"/>
        <v>132066</v>
      </c>
      <c r="E120" s="22">
        <f t="shared" si="3"/>
        <v>0</v>
      </c>
      <c r="F120" s="22">
        <f t="shared" si="3"/>
        <v>0</v>
      </c>
      <c r="G120" s="22">
        <f t="shared" si="3"/>
        <v>0</v>
      </c>
      <c r="H120" s="75">
        <f t="shared" si="4"/>
        <v>386620</v>
      </c>
      <c r="I120" s="1"/>
    </row>
    <row r="121" spans="2:9" x14ac:dyDescent="0.2">
      <c r="B121" s="9" t="str">
        <f>$B$37</f>
        <v>Engineering</v>
      </c>
      <c r="C121" s="22">
        <f t="shared" si="3"/>
        <v>1642825</v>
      </c>
      <c r="D121" s="22">
        <f t="shared" si="3"/>
        <v>1995674</v>
      </c>
      <c r="E121" s="22">
        <f t="shared" si="3"/>
        <v>1624817</v>
      </c>
      <c r="F121" s="22">
        <f t="shared" si="3"/>
        <v>224597</v>
      </c>
      <c r="G121" s="22">
        <f t="shared" si="3"/>
        <v>0</v>
      </c>
      <c r="H121" s="75">
        <f t="shared" si="4"/>
        <v>5487913</v>
      </c>
      <c r="I121" s="1"/>
    </row>
    <row r="122" spans="2:9" x14ac:dyDescent="0.2">
      <c r="B122" s="9" t="str">
        <f>$B$38</f>
        <v>Home Economics</v>
      </c>
      <c r="C122" s="22">
        <f t="shared" si="3"/>
        <v>277219</v>
      </c>
      <c r="D122" s="22">
        <f t="shared" si="3"/>
        <v>178355</v>
      </c>
      <c r="E122" s="22">
        <f t="shared" si="3"/>
        <v>195948</v>
      </c>
      <c r="F122" s="22">
        <f t="shared" si="3"/>
        <v>0</v>
      </c>
      <c r="G122" s="22">
        <f t="shared" si="3"/>
        <v>0</v>
      </c>
      <c r="H122" s="75">
        <f t="shared" si="4"/>
        <v>651522</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104781</v>
      </c>
      <c r="D124" s="22">
        <f t="shared" si="3"/>
        <v>188830</v>
      </c>
      <c r="E124" s="22">
        <f t="shared" si="3"/>
        <v>0</v>
      </c>
      <c r="F124" s="22">
        <f t="shared" si="3"/>
        <v>0</v>
      </c>
      <c r="G124" s="22">
        <f t="shared" si="3"/>
        <v>0</v>
      </c>
      <c r="H124" s="75">
        <f t="shared" si="4"/>
        <v>293611</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155875</v>
      </c>
      <c r="D127" s="22">
        <f t="shared" si="3"/>
        <v>0</v>
      </c>
      <c r="E127" s="22">
        <f t="shared" si="3"/>
        <v>0</v>
      </c>
      <c r="F127" s="22">
        <f t="shared" si="3"/>
        <v>0</v>
      </c>
      <c r="G127" s="22">
        <f t="shared" si="3"/>
        <v>0</v>
      </c>
      <c r="H127" s="75">
        <f t="shared" si="4"/>
        <v>155875</v>
      </c>
      <c r="I127" s="1"/>
    </row>
    <row r="128" spans="2:9" x14ac:dyDescent="0.2">
      <c r="B128" s="9" t="str">
        <f>$B$44</f>
        <v>Physical Training</v>
      </c>
      <c r="C128" s="22">
        <f t="shared" si="3"/>
        <v>142270</v>
      </c>
      <c r="D128" s="22">
        <f t="shared" si="3"/>
        <v>0</v>
      </c>
      <c r="E128" s="22">
        <f t="shared" si="3"/>
        <v>0</v>
      </c>
      <c r="F128" s="22">
        <f t="shared" si="3"/>
        <v>0</v>
      </c>
      <c r="G128" s="22">
        <f t="shared" si="3"/>
        <v>0</v>
      </c>
      <c r="H128" s="75">
        <f t="shared" si="4"/>
        <v>142270</v>
      </c>
      <c r="I128" s="1"/>
    </row>
    <row r="129" spans="2:12" x14ac:dyDescent="0.2">
      <c r="B129" s="9" t="str">
        <f>$B$45</f>
        <v>Health Services</v>
      </c>
      <c r="C129" s="22">
        <f t="shared" si="3"/>
        <v>103431</v>
      </c>
      <c r="D129" s="22">
        <f t="shared" si="3"/>
        <v>147047</v>
      </c>
      <c r="E129" s="22">
        <f t="shared" si="3"/>
        <v>137650</v>
      </c>
      <c r="F129" s="22">
        <f t="shared" si="3"/>
        <v>0</v>
      </c>
      <c r="G129" s="22">
        <f t="shared" si="3"/>
        <v>0</v>
      </c>
      <c r="H129" s="75">
        <f t="shared" si="4"/>
        <v>388128</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771941</v>
      </c>
      <c r="D131" s="22">
        <f t="shared" si="3"/>
        <v>1156004</v>
      </c>
      <c r="E131" s="22">
        <f t="shared" si="3"/>
        <v>600446</v>
      </c>
      <c r="F131" s="22">
        <f t="shared" si="3"/>
        <v>0</v>
      </c>
      <c r="G131" s="22">
        <f t="shared" si="3"/>
        <v>0</v>
      </c>
      <c r="H131" s="75">
        <f t="shared" si="4"/>
        <v>2528391</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35625</v>
      </c>
      <c r="E133" s="22">
        <f t="shared" si="5"/>
        <v>0</v>
      </c>
      <c r="F133" s="22">
        <f t="shared" si="5"/>
        <v>0</v>
      </c>
      <c r="G133" s="22">
        <f t="shared" si="5"/>
        <v>0</v>
      </c>
      <c r="H133" s="75">
        <f t="shared" si="4"/>
        <v>35625</v>
      </c>
      <c r="I133" s="1"/>
    </row>
    <row r="134" spans="2:12" x14ac:dyDescent="0.2">
      <c r="B134" s="9" t="str">
        <f>$B$50</f>
        <v>Technology</v>
      </c>
      <c r="C134" s="22">
        <f t="shared" si="5"/>
        <v>279061</v>
      </c>
      <c r="D134" s="22">
        <f t="shared" si="5"/>
        <v>481290</v>
      </c>
      <c r="E134" s="22">
        <f t="shared" si="5"/>
        <v>0</v>
      </c>
      <c r="F134" s="22">
        <f t="shared" si="5"/>
        <v>0</v>
      </c>
      <c r="G134" s="22">
        <f t="shared" si="5"/>
        <v>0</v>
      </c>
      <c r="H134" s="75">
        <f t="shared" si="4"/>
        <v>760351</v>
      </c>
      <c r="I134" s="1"/>
    </row>
    <row r="135" spans="2:12" x14ac:dyDescent="0.2">
      <c r="B135" s="9" t="str">
        <f>$B$51</f>
        <v>Nursing</v>
      </c>
      <c r="C135" s="22">
        <f t="shared" si="5"/>
        <v>243952</v>
      </c>
      <c r="D135" s="22">
        <f t="shared" si="5"/>
        <v>1832732</v>
      </c>
      <c r="E135" s="22">
        <f t="shared" si="5"/>
        <v>697569</v>
      </c>
      <c r="F135" s="22">
        <f t="shared" si="5"/>
        <v>378897</v>
      </c>
      <c r="G135" s="22">
        <f t="shared" si="5"/>
        <v>0</v>
      </c>
      <c r="H135" s="75">
        <f t="shared" si="4"/>
        <v>3153150</v>
      </c>
      <c r="I135" s="1"/>
    </row>
    <row r="136" spans="2:12" x14ac:dyDescent="0.2">
      <c r="B136" s="39" t="str">
        <f>$B$52</f>
        <v>Totals</v>
      </c>
      <c r="C136" s="40">
        <f>SUM(C116:C135)</f>
        <v>11478514</v>
      </c>
      <c r="D136" s="40">
        <f>SUM(D116:D135)</f>
        <v>8518166</v>
      </c>
      <c r="E136" s="40">
        <f>SUM(E116:E135)</f>
        <v>4808923</v>
      </c>
      <c r="F136" s="40">
        <f>SUM(F116:F135)</f>
        <v>1477099</v>
      </c>
      <c r="G136" s="40">
        <f>SUM(G116:G135)</f>
        <v>0</v>
      </c>
      <c r="H136" s="40">
        <f t="shared" si="4"/>
        <v>26282702</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34222411</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Data!QD12</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Data!LN12</f>
        <v>771842</v>
      </c>
      <c r="D143" s="172">
        <f>Data!MH12</f>
        <v>147017</v>
      </c>
      <c r="E143" s="172">
        <f>Data!NB12</f>
        <v>351342</v>
      </c>
      <c r="F143" s="172">
        <f>Data!NV12</f>
        <v>180994</v>
      </c>
      <c r="G143" s="172">
        <f>Data!OP12</f>
        <v>0</v>
      </c>
      <c r="H143" s="173">
        <f>Data!PJ12</f>
        <v>2142440</v>
      </c>
      <c r="I143" s="76">
        <f t="shared" ref="I143:I162" si="6">SUM(C143:H143)</f>
        <v>3593635</v>
      </c>
    </row>
    <row r="144" spans="2:12" x14ac:dyDescent="0.2">
      <c r="B144" s="9" t="str">
        <f>$B$33</f>
        <v>Science</v>
      </c>
      <c r="C144" s="172">
        <f>Data!LO12</f>
        <v>0</v>
      </c>
      <c r="D144" s="172">
        <f>Data!MI12</f>
        <v>0</v>
      </c>
      <c r="E144" s="172">
        <f>Data!NC12</f>
        <v>0</v>
      </c>
      <c r="F144" s="172">
        <f>Data!NW12</f>
        <v>0</v>
      </c>
      <c r="G144" s="172">
        <f>Data!OQ12</f>
        <v>0</v>
      </c>
      <c r="H144" s="174">
        <f>Data!PK12</f>
        <v>3034865</v>
      </c>
      <c r="I144" s="76">
        <f t="shared" si="6"/>
        <v>3034865</v>
      </c>
    </row>
    <row r="145" spans="2:9" x14ac:dyDescent="0.2">
      <c r="B145" s="9" t="str">
        <f>$B$34</f>
        <v>Fine Arts</v>
      </c>
      <c r="C145" s="172">
        <f>Data!LP12</f>
        <v>0</v>
      </c>
      <c r="D145" s="172">
        <f>Data!MJ12</f>
        <v>0</v>
      </c>
      <c r="E145" s="172">
        <f>Data!ND12</f>
        <v>0</v>
      </c>
      <c r="F145" s="172">
        <f>Data!NX12</f>
        <v>0</v>
      </c>
      <c r="G145" s="172">
        <f>Data!OR12</f>
        <v>0</v>
      </c>
      <c r="H145" s="174">
        <f>Data!PL12</f>
        <v>347433</v>
      </c>
      <c r="I145" s="76">
        <f t="shared" si="6"/>
        <v>347433</v>
      </c>
    </row>
    <row r="146" spans="2:9" x14ac:dyDescent="0.2">
      <c r="B146" s="9" t="str">
        <f>$B$35</f>
        <v>Teacher Education</v>
      </c>
      <c r="C146" s="172">
        <f>Data!LQ12</f>
        <v>0</v>
      </c>
      <c r="D146" s="172">
        <f>Data!MK12</f>
        <v>0</v>
      </c>
      <c r="E146" s="172">
        <f>Data!NE12</f>
        <v>7225</v>
      </c>
      <c r="F146" s="172">
        <f>Data!NY12</f>
        <v>6942</v>
      </c>
      <c r="G146" s="172">
        <f>Data!OS12</f>
        <v>0</v>
      </c>
      <c r="H146" s="174">
        <f>Data!PN12</f>
        <v>1034813</v>
      </c>
      <c r="I146" s="76">
        <f t="shared" si="6"/>
        <v>1048980</v>
      </c>
    </row>
    <row r="147" spans="2:9" x14ac:dyDescent="0.2">
      <c r="B147" s="9" t="str">
        <f>$B$36</f>
        <v>Agriculture</v>
      </c>
      <c r="C147" s="172">
        <f>Data!LR12</f>
        <v>15949</v>
      </c>
      <c r="D147" s="172">
        <f>Data!ML12</f>
        <v>8216</v>
      </c>
      <c r="E147" s="172">
        <f>Data!NF12</f>
        <v>0</v>
      </c>
      <c r="F147" s="172">
        <f>Data!NZ12</f>
        <v>0</v>
      </c>
      <c r="G147" s="172">
        <f>Data!OT12</f>
        <v>0</v>
      </c>
      <c r="H147" s="174">
        <f>Data!PM12</f>
        <v>14538159</v>
      </c>
      <c r="I147" s="76">
        <f t="shared" si="6"/>
        <v>14562324</v>
      </c>
    </row>
    <row r="148" spans="2:9" x14ac:dyDescent="0.2">
      <c r="B148" s="9" t="str">
        <f>$B$37</f>
        <v>Engineering</v>
      </c>
      <c r="C148" s="172">
        <f>Data!LS12</f>
        <v>15159</v>
      </c>
      <c r="D148" s="172">
        <f>Data!MM12</f>
        <v>18528</v>
      </c>
      <c r="E148" s="172">
        <f>Data!NG12</f>
        <v>69164</v>
      </c>
      <c r="F148" s="172">
        <f>Data!OA12</f>
        <v>9431</v>
      </c>
      <c r="G148" s="172">
        <f>Data!OU12</f>
        <v>0</v>
      </c>
      <c r="H148" s="174">
        <f>Data!PO12</f>
        <v>6191208</v>
      </c>
      <c r="I148" s="76">
        <f t="shared" si="6"/>
        <v>6303490</v>
      </c>
    </row>
    <row r="149" spans="2:9" x14ac:dyDescent="0.2">
      <c r="B149" s="9" t="str">
        <f>$B$38</f>
        <v>Home Economics</v>
      </c>
      <c r="C149" s="172">
        <f>Data!LT12</f>
        <v>0</v>
      </c>
      <c r="D149" s="172">
        <f>Data!MN12</f>
        <v>0</v>
      </c>
      <c r="E149" s="172">
        <f>Data!NH12</f>
        <v>0</v>
      </c>
      <c r="F149" s="172">
        <f>Data!OB12</f>
        <v>0</v>
      </c>
      <c r="G149" s="172">
        <f>Data!OV12</f>
        <v>0</v>
      </c>
      <c r="H149" s="174">
        <f>Data!PP12</f>
        <v>0</v>
      </c>
      <c r="I149" s="76">
        <f t="shared" si="6"/>
        <v>0</v>
      </c>
    </row>
    <row r="150" spans="2:9" x14ac:dyDescent="0.2">
      <c r="B150" s="9" t="str">
        <f>$B$39</f>
        <v>Law</v>
      </c>
      <c r="C150" s="172">
        <f>Data!LU12</f>
        <v>0</v>
      </c>
      <c r="D150" s="172">
        <f>Data!MO12</f>
        <v>0</v>
      </c>
      <c r="E150" s="172">
        <f>Data!NI12</f>
        <v>0</v>
      </c>
      <c r="F150" s="172">
        <f>Data!OC12</f>
        <v>0</v>
      </c>
      <c r="G150" s="172">
        <f>Data!OW12</f>
        <v>0</v>
      </c>
      <c r="H150" s="174">
        <f>Data!PQ12</f>
        <v>0</v>
      </c>
      <c r="I150" s="76">
        <f t="shared" si="6"/>
        <v>0</v>
      </c>
    </row>
    <row r="151" spans="2:9" x14ac:dyDescent="0.2">
      <c r="B151" s="9" t="str">
        <f>$B$40</f>
        <v>Social Service</v>
      </c>
      <c r="C151" s="172">
        <f>Data!LV12</f>
        <v>0</v>
      </c>
      <c r="D151" s="172">
        <f>Data!MP12</f>
        <v>0</v>
      </c>
      <c r="E151" s="172">
        <f>Data!NJ12</f>
        <v>0</v>
      </c>
      <c r="F151" s="172">
        <f>Data!OD12</f>
        <v>0</v>
      </c>
      <c r="G151" s="172">
        <f>Data!OX12</f>
        <v>0</v>
      </c>
      <c r="H151" s="174">
        <f>Data!PR12</f>
        <v>223730</v>
      </c>
      <c r="I151" s="76">
        <f t="shared" si="6"/>
        <v>223730</v>
      </c>
    </row>
    <row r="152" spans="2:9" x14ac:dyDescent="0.2">
      <c r="B152" s="9" t="str">
        <f>$B$41</f>
        <v>Library Science</v>
      </c>
      <c r="C152" s="172">
        <f>Data!LW12</f>
        <v>0</v>
      </c>
      <c r="D152" s="172">
        <f>Data!MQ12</f>
        <v>0</v>
      </c>
      <c r="E152" s="172">
        <f>Data!NK12</f>
        <v>0</v>
      </c>
      <c r="F152" s="172">
        <f>Data!OE12</f>
        <v>0</v>
      </c>
      <c r="G152" s="172">
        <f>Data!OY12</f>
        <v>0</v>
      </c>
      <c r="H152" s="174">
        <f>Data!PS12</f>
        <v>0</v>
      </c>
      <c r="I152" s="76">
        <f t="shared" si="6"/>
        <v>0</v>
      </c>
    </row>
    <row r="153" spans="2:9" x14ac:dyDescent="0.2">
      <c r="B153" s="9" t="str">
        <f>$B$42</f>
        <v>Veterinary Science</v>
      </c>
      <c r="C153" s="172">
        <f>Data!LX12</f>
        <v>0</v>
      </c>
      <c r="D153" s="172">
        <f>Data!MR12</f>
        <v>0</v>
      </c>
      <c r="E153" s="172">
        <f>Data!NL12</f>
        <v>0</v>
      </c>
      <c r="F153" s="172">
        <f>Data!OF12</f>
        <v>0</v>
      </c>
      <c r="G153" s="172">
        <f>Data!OZ12</f>
        <v>0</v>
      </c>
      <c r="H153" s="174">
        <f>Data!PT12</f>
        <v>0</v>
      </c>
      <c r="I153" s="76">
        <f t="shared" si="6"/>
        <v>0</v>
      </c>
    </row>
    <row r="154" spans="2:9" x14ac:dyDescent="0.2">
      <c r="B154" s="9" t="str">
        <f>$B$43</f>
        <v>Vocational Training</v>
      </c>
      <c r="C154" s="172">
        <f>Data!LY12</f>
        <v>0</v>
      </c>
      <c r="D154" s="172">
        <f>Data!MS12</f>
        <v>0</v>
      </c>
      <c r="E154" s="172">
        <f>Data!NM12</f>
        <v>0</v>
      </c>
      <c r="F154" s="172">
        <f>Data!OG12</f>
        <v>0</v>
      </c>
      <c r="G154" s="172">
        <f>Data!PA12</f>
        <v>0</v>
      </c>
      <c r="H154" s="174">
        <f>Data!PU12</f>
        <v>0</v>
      </c>
      <c r="I154" s="76">
        <f t="shared" si="6"/>
        <v>0</v>
      </c>
    </row>
    <row r="155" spans="2:9" x14ac:dyDescent="0.2">
      <c r="B155" s="9" t="str">
        <f>$B$44</f>
        <v>Physical Training</v>
      </c>
      <c r="C155" s="172">
        <f>Data!LZ12</f>
        <v>0</v>
      </c>
      <c r="D155" s="172">
        <f>Data!MT12</f>
        <v>0</v>
      </c>
      <c r="E155" s="172">
        <f>Data!NN12</f>
        <v>0</v>
      </c>
      <c r="F155" s="172">
        <f>Data!OH12</f>
        <v>0</v>
      </c>
      <c r="G155" s="172">
        <f>Data!PB12</f>
        <v>0</v>
      </c>
      <c r="H155" s="174">
        <f>Data!PV12</f>
        <v>151269</v>
      </c>
      <c r="I155" s="76">
        <f t="shared" si="6"/>
        <v>151269</v>
      </c>
    </row>
    <row r="156" spans="2:9" x14ac:dyDescent="0.2">
      <c r="B156" s="9" t="str">
        <f>$B$45</f>
        <v>Health Services</v>
      </c>
      <c r="C156" s="172">
        <f>Data!MA12</f>
        <v>0</v>
      </c>
      <c r="D156" s="172">
        <f>Data!MU12</f>
        <v>0</v>
      </c>
      <c r="E156" s="172">
        <f>Data!NO12</f>
        <v>0</v>
      </c>
      <c r="F156" s="172">
        <f>Data!OI12</f>
        <v>0</v>
      </c>
      <c r="G156" s="172">
        <f>Data!PC12</f>
        <v>0</v>
      </c>
      <c r="H156" s="174">
        <f>Data!PW12</f>
        <v>0</v>
      </c>
      <c r="I156" s="76">
        <f t="shared" si="6"/>
        <v>0</v>
      </c>
    </row>
    <row r="157" spans="2:9" x14ac:dyDescent="0.2">
      <c r="B157" s="9" t="str">
        <f>$B$46</f>
        <v>Pharmacy</v>
      </c>
      <c r="C157" s="172">
        <f>Data!MB12</f>
        <v>0</v>
      </c>
      <c r="D157" s="172">
        <f>Data!MV12</f>
        <v>0</v>
      </c>
      <c r="E157" s="172">
        <f>Data!NP12</f>
        <v>0</v>
      </c>
      <c r="F157" s="172">
        <f>Data!OJ12</f>
        <v>0</v>
      </c>
      <c r="G157" s="172">
        <f>Data!PD12</f>
        <v>0</v>
      </c>
      <c r="H157" s="174">
        <f>Data!PX12</f>
        <v>0</v>
      </c>
      <c r="I157" s="76">
        <f t="shared" si="6"/>
        <v>0</v>
      </c>
    </row>
    <row r="158" spans="2:9" x14ac:dyDescent="0.2">
      <c r="B158" s="9" t="str">
        <f>$B$47</f>
        <v>Business Administration</v>
      </c>
      <c r="C158" s="172">
        <f>Data!MC12</f>
        <v>0</v>
      </c>
      <c r="D158" s="172">
        <f>Data!MW12</f>
        <v>0</v>
      </c>
      <c r="E158" s="172">
        <f>Data!NQ12</f>
        <v>96667</v>
      </c>
      <c r="F158" s="172">
        <f>Data!OK12</f>
        <v>0</v>
      </c>
      <c r="G158" s="172">
        <f>Data!PE12</f>
        <v>0</v>
      </c>
      <c r="H158" s="174">
        <f>Data!PY12</f>
        <v>2057466</v>
      </c>
      <c r="I158" s="76">
        <f t="shared" si="6"/>
        <v>2154133</v>
      </c>
    </row>
    <row r="159" spans="2:9" x14ac:dyDescent="0.2">
      <c r="B159" s="9" t="str">
        <f>$B$48</f>
        <v>Optometry</v>
      </c>
      <c r="C159" s="172">
        <f>Data!MD12</f>
        <v>0</v>
      </c>
      <c r="D159" s="172">
        <f>Data!MX12</f>
        <v>0</v>
      </c>
      <c r="E159" s="172">
        <f>Data!NR12</f>
        <v>0</v>
      </c>
      <c r="F159" s="172">
        <f>Data!OL12</f>
        <v>0</v>
      </c>
      <c r="G159" s="172">
        <f>Data!PF12</f>
        <v>0</v>
      </c>
      <c r="H159" s="174">
        <f>Data!PZ12</f>
        <v>0</v>
      </c>
      <c r="I159" s="76">
        <f t="shared" si="6"/>
        <v>0</v>
      </c>
    </row>
    <row r="160" spans="2:9" x14ac:dyDescent="0.2">
      <c r="B160" s="9" t="str">
        <f>$B$49</f>
        <v>Teacher Ed-Practice Teaching</v>
      </c>
      <c r="C160" s="172">
        <f>Data!ME12</f>
        <v>0</v>
      </c>
      <c r="D160" s="172">
        <f>Data!MY12</f>
        <v>0</v>
      </c>
      <c r="E160" s="172">
        <f>Data!NS12</f>
        <v>0</v>
      </c>
      <c r="F160" s="172">
        <f>Data!OM12</f>
        <v>0</v>
      </c>
      <c r="G160" s="172">
        <f>Data!PG12</f>
        <v>0</v>
      </c>
      <c r="H160" s="174">
        <f>Data!QA12</f>
        <v>182468</v>
      </c>
      <c r="I160" s="76">
        <f t="shared" si="6"/>
        <v>182468</v>
      </c>
    </row>
    <row r="161" spans="2:10" x14ac:dyDescent="0.2">
      <c r="B161" s="9" t="str">
        <f>$B$50</f>
        <v>Technology</v>
      </c>
      <c r="C161" s="172">
        <f>Data!MF12</f>
        <v>0</v>
      </c>
      <c r="D161" s="172">
        <f>Data!MZ12</f>
        <v>0</v>
      </c>
      <c r="E161" s="172">
        <f>Data!NT12</f>
        <v>0</v>
      </c>
      <c r="F161" s="172">
        <f>Data!ON12</f>
        <v>0</v>
      </c>
      <c r="G161" s="172">
        <f>Data!PH12</f>
        <v>0</v>
      </c>
      <c r="H161" s="174">
        <f>Data!QB12</f>
        <v>222207</v>
      </c>
      <c r="I161" s="76">
        <f t="shared" si="6"/>
        <v>222207</v>
      </c>
    </row>
    <row r="162" spans="2:10" x14ac:dyDescent="0.2">
      <c r="B162" s="9" t="str">
        <f>$B$51</f>
        <v>Nursing</v>
      </c>
      <c r="C162" s="172">
        <f>Data!MG12</f>
        <v>0</v>
      </c>
      <c r="D162" s="172">
        <f>Data!NA12</f>
        <v>0</v>
      </c>
      <c r="E162" s="172">
        <f>Data!NU12</f>
        <v>13863</v>
      </c>
      <c r="F162" s="172">
        <f>Data!OO12</f>
        <v>7465</v>
      </c>
      <c r="G162" s="172">
        <f>Data!PI12</f>
        <v>0</v>
      </c>
      <c r="H162" s="174">
        <f>Data!QC12</f>
        <v>2376549</v>
      </c>
      <c r="I162" s="76">
        <f t="shared" si="6"/>
        <v>2397877</v>
      </c>
    </row>
    <row r="163" spans="2:10" ht="15" thickBot="1" x14ac:dyDescent="0.25">
      <c r="B163" s="39" t="str">
        <f>$B$52</f>
        <v>Totals</v>
      </c>
      <c r="C163" s="40">
        <f t="shared" ref="C163:H163" si="7">SUM(C143:C162)</f>
        <v>802950</v>
      </c>
      <c r="D163" s="40">
        <f t="shared" si="7"/>
        <v>173761</v>
      </c>
      <c r="E163" s="40">
        <f t="shared" si="7"/>
        <v>538261</v>
      </c>
      <c r="F163" s="40">
        <f t="shared" si="7"/>
        <v>204832</v>
      </c>
      <c r="G163" s="41">
        <f t="shared" si="7"/>
        <v>0</v>
      </c>
      <c r="H163" s="77">
        <f t="shared" si="7"/>
        <v>32502607</v>
      </c>
      <c r="I163" s="76">
        <f>SUM(I143:I162)</f>
        <v>34222411</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2327500.62095444</v>
      </c>
      <c r="D168" s="21">
        <f t="shared" si="8"/>
        <v>440372.57398020127</v>
      </c>
      <c r="E168" s="21">
        <f t="shared" si="8"/>
        <v>543594.29515849485</v>
      </c>
      <c r="F168" s="21">
        <f t="shared" si="8"/>
        <v>282167.50990686362</v>
      </c>
      <c r="G168" s="21">
        <f t="shared" si="8"/>
        <v>0</v>
      </c>
      <c r="H168" s="40">
        <f t="shared" ref="H168:H188" si="9">SUM(C168:G168)</f>
        <v>3593634.9999999995</v>
      </c>
      <c r="I168" s="56"/>
      <c r="J168" s="57"/>
    </row>
    <row r="169" spans="2:10" x14ac:dyDescent="0.2">
      <c r="B169" s="9" t="str">
        <f>$B$33</f>
        <v>Science</v>
      </c>
      <c r="C169" s="22">
        <f t="shared" si="8"/>
        <v>2024259.7043620187</v>
      </c>
      <c r="D169" s="22">
        <f t="shared" si="8"/>
        <v>819735.3504480042</v>
      </c>
      <c r="E169" s="22">
        <f t="shared" si="8"/>
        <v>190869.94518997695</v>
      </c>
      <c r="F169" s="22">
        <f t="shared" si="8"/>
        <v>0</v>
      </c>
      <c r="G169" s="22">
        <f t="shared" si="8"/>
        <v>0</v>
      </c>
      <c r="H169" s="75">
        <f t="shared" si="9"/>
        <v>3034865</v>
      </c>
      <c r="I169" s="56"/>
      <c r="J169" s="57"/>
    </row>
    <row r="170" spans="2:10" x14ac:dyDescent="0.2">
      <c r="B170" s="9" t="str">
        <f>$B$34</f>
        <v>Fine Arts</v>
      </c>
      <c r="C170" s="22">
        <f t="shared" si="8"/>
        <v>246736.49462419224</v>
      </c>
      <c r="D170" s="22">
        <f t="shared" si="8"/>
        <v>100696.50537580776</v>
      </c>
      <c r="E170" s="22">
        <f t="shared" si="8"/>
        <v>0</v>
      </c>
      <c r="F170" s="22">
        <f t="shared" si="8"/>
        <v>0</v>
      </c>
      <c r="G170" s="22">
        <f t="shared" si="8"/>
        <v>0</v>
      </c>
      <c r="H170" s="75">
        <f t="shared" si="9"/>
        <v>347433</v>
      </c>
      <c r="I170" s="56"/>
      <c r="J170" s="57"/>
    </row>
    <row r="171" spans="2:10" x14ac:dyDescent="0.2">
      <c r="B171" s="9" t="str">
        <f>$B$35</f>
        <v>Teacher Education</v>
      </c>
      <c r="C171" s="22">
        <f t="shared" si="8"/>
        <v>81595.049032073031</v>
      </c>
      <c r="D171" s="22">
        <f t="shared" si="8"/>
        <v>218234.6535331897</v>
      </c>
      <c r="E171" s="22">
        <f t="shared" si="8"/>
        <v>437814.85211481975</v>
      </c>
      <c r="F171" s="22">
        <f t="shared" si="8"/>
        <v>311335.44531991752</v>
      </c>
      <c r="G171" s="22">
        <f t="shared" si="8"/>
        <v>0</v>
      </c>
      <c r="H171" s="75">
        <f t="shared" si="9"/>
        <v>1048980</v>
      </c>
      <c r="I171" s="56"/>
      <c r="J171" s="57"/>
    </row>
    <row r="172" spans="2:10" x14ac:dyDescent="0.2">
      <c r="B172" s="9" t="str">
        <f>$B$36</f>
        <v>Agriculture</v>
      </c>
      <c r="C172" s="22">
        <f t="shared" si="8"/>
        <v>9588000.4357405212</v>
      </c>
      <c r="D172" s="22">
        <f t="shared" si="8"/>
        <v>4974323.5642594798</v>
      </c>
      <c r="E172" s="22">
        <f t="shared" si="8"/>
        <v>0</v>
      </c>
      <c r="F172" s="22">
        <f t="shared" si="8"/>
        <v>0</v>
      </c>
      <c r="G172" s="22">
        <f t="shared" si="8"/>
        <v>0</v>
      </c>
      <c r="H172" s="75">
        <f t="shared" si="9"/>
        <v>14562324</v>
      </c>
      <c r="I172" s="56"/>
      <c r="J172" s="57"/>
    </row>
    <row r="173" spans="2:10" x14ac:dyDescent="0.2">
      <c r="B173" s="9" t="str">
        <f>$B$37</f>
        <v>Engineering</v>
      </c>
      <c r="C173" s="22">
        <f t="shared" si="8"/>
        <v>1868517.6962111099</v>
      </c>
      <c r="D173" s="22">
        <f t="shared" si="8"/>
        <v>2269954.5139028262</v>
      </c>
      <c r="E173" s="22">
        <f t="shared" si="8"/>
        <v>1902206.9088318273</v>
      </c>
      <c r="F173" s="22">
        <f t="shared" si="8"/>
        <v>262810.88105423679</v>
      </c>
      <c r="G173" s="22">
        <f t="shared" si="8"/>
        <v>0</v>
      </c>
      <c r="H173" s="75">
        <f t="shared" si="9"/>
        <v>6303490</v>
      </c>
      <c r="I173" s="56"/>
      <c r="J173" s="57"/>
    </row>
    <row r="174" spans="2:10" x14ac:dyDescent="0.2">
      <c r="B174" s="9" t="str">
        <f>$B$38</f>
        <v>Home Economics</v>
      </c>
      <c r="C174" s="22">
        <f t="shared" si="8"/>
        <v>0</v>
      </c>
      <c r="D174" s="22">
        <f t="shared" si="8"/>
        <v>0</v>
      </c>
      <c r="E174" s="22">
        <f t="shared" si="8"/>
        <v>0</v>
      </c>
      <c r="F174" s="22">
        <f t="shared" si="8"/>
        <v>0</v>
      </c>
      <c r="G174" s="22">
        <f t="shared" si="8"/>
        <v>0</v>
      </c>
      <c r="H174" s="75">
        <f t="shared" si="9"/>
        <v>0</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79842.557431431385</v>
      </c>
      <c r="D176" s="22">
        <f t="shared" si="8"/>
        <v>143887.44256856863</v>
      </c>
      <c r="E176" s="22">
        <f t="shared" si="8"/>
        <v>0</v>
      </c>
      <c r="F176" s="22">
        <f t="shared" si="8"/>
        <v>0</v>
      </c>
      <c r="G176" s="22">
        <f t="shared" si="8"/>
        <v>0</v>
      </c>
      <c r="H176" s="75">
        <f t="shared" si="9"/>
        <v>223730</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151269</v>
      </c>
      <c r="D180" s="22">
        <f t="shared" si="8"/>
        <v>0</v>
      </c>
      <c r="E180" s="22">
        <f t="shared" si="8"/>
        <v>0</v>
      </c>
      <c r="F180" s="22">
        <f t="shared" si="8"/>
        <v>0</v>
      </c>
      <c r="G180" s="22">
        <f t="shared" si="8"/>
        <v>0</v>
      </c>
      <c r="H180" s="75">
        <f t="shared" si="9"/>
        <v>151269</v>
      </c>
      <c r="I180" s="56"/>
      <c r="J180" s="57"/>
    </row>
    <row r="181" spans="2:10" x14ac:dyDescent="0.2">
      <c r="B181" s="9" t="str">
        <f>$B$45</f>
        <v>Health Services</v>
      </c>
      <c r="C181" s="22">
        <f t="shared" si="8"/>
        <v>0</v>
      </c>
      <c r="D181" s="22">
        <f t="shared" si="8"/>
        <v>0</v>
      </c>
      <c r="E181" s="22">
        <f t="shared" si="8"/>
        <v>0</v>
      </c>
      <c r="F181" s="22">
        <f t="shared" si="8"/>
        <v>0</v>
      </c>
      <c r="G181" s="22">
        <f t="shared" si="8"/>
        <v>0</v>
      </c>
      <c r="H181" s="75">
        <f t="shared" si="9"/>
        <v>0</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628163.27122901485</v>
      </c>
      <c r="D183" s="22">
        <f t="shared" si="8"/>
        <v>940692.68790467933</v>
      </c>
      <c r="E183" s="22">
        <f t="shared" si="8"/>
        <v>585277.04086630582</v>
      </c>
      <c r="F183" s="22">
        <f t="shared" si="8"/>
        <v>0</v>
      </c>
      <c r="G183" s="22">
        <f t="shared" si="8"/>
        <v>0</v>
      </c>
      <c r="H183" s="75">
        <f t="shared" si="9"/>
        <v>2154133</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182468</v>
      </c>
      <c r="E185" s="22">
        <f t="shared" si="10"/>
        <v>0</v>
      </c>
      <c r="F185" s="22">
        <f t="shared" si="10"/>
        <v>0</v>
      </c>
      <c r="G185" s="22">
        <f t="shared" si="10"/>
        <v>0</v>
      </c>
      <c r="H185" s="75">
        <f t="shared" si="9"/>
        <v>182468</v>
      </c>
      <c r="I185" s="56"/>
      <c r="J185" s="57"/>
    </row>
    <row r="186" spans="2:10" x14ac:dyDescent="0.2">
      <c r="B186" s="9" t="str">
        <f>$B$50</f>
        <v>Technology</v>
      </c>
      <c r="C186" s="22">
        <f t="shared" si="10"/>
        <v>81553.529392346434</v>
      </c>
      <c r="D186" s="22">
        <f t="shared" si="10"/>
        <v>140653.47060765358</v>
      </c>
      <c r="E186" s="22">
        <f t="shared" si="10"/>
        <v>0</v>
      </c>
      <c r="F186" s="22">
        <f t="shared" si="10"/>
        <v>0</v>
      </c>
      <c r="G186" s="22">
        <f t="shared" si="10"/>
        <v>0</v>
      </c>
      <c r="H186" s="75">
        <f t="shared" si="9"/>
        <v>222207</v>
      </c>
      <c r="I186" s="56"/>
      <c r="J186" s="57"/>
    </row>
    <row r="187" spans="2:10" x14ac:dyDescent="0.2">
      <c r="B187" s="9" t="str">
        <f>$B$51</f>
        <v>Nursing</v>
      </c>
      <c r="C187" s="22">
        <f t="shared" si="10"/>
        <v>183868.15776223777</v>
      </c>
      <c r="D187" s="22">
        <f t="shared" si="10"/>
        <v>1381341.643076923</v>
      </c>
      <c r="E187" s="22">
        <f t="shared" si="10"/>
        <v>539625.14559440559</v>
      </c>
      <c r="F187" s="22">
        <f t="shared" si="10"/>
        <v>293042.05356643355</v>
      </c>
      <c r="G187" s="22">
        <f t="shared" si="10"/>
        <v>0</v>
      </c>
      <c r="H187" s="75">
        <f t="shared" si="9"/>
        <v>2397877</v>
      </c>
      <c r="I187" s="56"/>
      <c r="J187" s="57"/>
    </row>
    <row r="188" spans="2:10" x14ac:dyDescent="0.2">
      <c r="B188" s="39" t="str">
        <f>$B$52</f>
        <v>Totals</v>
      </c>
      <c r="C188" s="40">
        <f>SUM(C168:C187)</f>
        <v>17261306.516739387</v>
      </c>
      <c r="D188" s="40">
        <f>SUM(D168:D187)</f>
        <v>11612360.405657332</v>
      </c>
      <c r="E188" s="40">
        <f>SUM(E168:E187)</f>
        <v>4199388.1877558306</v>
      </c>
      <c r="F188" s="40">
        <f>SUM(F168:F187)</f>
        <v>1149355.8898474514</v>
      </c>
      <c r="G188" s="40">
        <f>SUM(G168:G187)</f>
        <v>0</v>
      </c>
      <c r="H188" s="40">
        <f t="shared" si="9"/>
        <v>34222411</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23210036</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4146928.8607828827</v>
      </c>
      <c r="D193" s="42">
        <f t="shared" si="11"/>
        <v>781999.77798705781</v>
      </c>
      <c r="E193" s="42">
        <f t="shared" si="11"/>
        <v>512488.13885360799</v>
      </c>
      <c r="F193" s="42">
        <f t="shared" si="11"/>
        <v>269698.8545739323</v>
      </c>
      <c r="G193" s="42">
        <f t="shared" si="11"/>
        <v>0</v>
      </c>
      <c r="H193" s="42">
        <f>SUM(C193:G193)</f>
        <v>5711115.6321974806</v>
      </c>
      <c r="I193" s="1"/>
    </row>
    <row r="194" spans="2:9" x14ac:dyDescent="0.2">
      <c r="B194" s="9" t="str">
        <f>$B$33</f>
        <v>Science</v>
      </c>
      <c r="C194" s="43">
        <f t="shared" si="11"/>
        <v>1577069.3131398743</v>
      </c>
      <c r="D194" s="43">
        <f t="shared" si="11"/>
        <v>638643.08680439321</v>
      </c>
      <c r="E194" s="43">
        <f t="shared" si="11"/>
        <v>148703.81142852054</v>
      </c>
      <c r="F194" s="43">
        <f t="shared" si="11"/>
        <v>0</v>
      </c>
      <c r="G194" s="43">
        <f t="shared" si="11"/>
        <v>0</v>
      </c>
      <c r="H194" s="43">
        <f t="shared" ref="H194:H213" si="12">SUM(C194:G194)</f>
        <v>2364416.2113727876</v>
      </c>
      <c r="I194" s="1"/>
    </row>
    <row r="195" spans="2:9" x14ac:dyDescent="0.2">
      <c r="B195" s="9" t="str">
        <f>$B$34</f>
        <v>Fine Arts</v>
      </c>
      <c r="C195" s="43">
        <f t="shared" si="11"/>
        <v>766985.45289704239</v>
      </c>
      <c r="D195" s="43">
        <f t="shared" si="11"/>
        <v>313017.15175311884</v>
      </c>
      <c r="E195" s="43">
        <f t="shared" si="11"/>
        <v>0</v>
      </c>
      <c r="F195" s="43">
        <f t="shared" si="11"/>
        <v>0</v>
      </c>
      <c r="G195" s="43">
        <f t="shared" si="11"/>
        <v>0</v>
      </c>
      <c r="H195" s="43">
        <f t="shared" si="12"/>
        <v>1080002.6046501612</v>
      </c>
      <c r="I195" s="1"/>
    </row>
    <row r="196" spans="2:9" x14ac:dyDescent="0.2">
      <c r="B196" s="9" t="str">
        <f>$B$35</f>
        <v>Teacher Education</v>
      </c>
      <c r="C196" s="43">
        <f t="shared" si="11"/>
        <v>134504.57997796423</v>
      </c>
      <c r="D196" s="43">
        <f t="shared" si="11"/>
        <v>359746.83217090846</v>
      </c>
      <c r="E196" s="43">
        <f t="shared" si="11"/>
        <v>709801.73293004651</v>
      </c>
      <c r="F196" s="43">
        <f t="shared" si="11"/>
        <v>501774.4703444874</v>
      </c>
      <c r="G196" s="43">
        <f t="shared" si="11"/>
        <v>0</v>
      </c>
      <c r="H196" s="43">
        <f t="shared" si="12"/>
        <v>1705827.6154234065</v>
      </c>
      <c r="I196" s="1"/>
    </row>
    <row r="197" spans="2:9" x14ac:dyDescent="0.2">
      <c r="B197" s="9" t="str">
        <f>$B$36</f>
        <v>Agriculture</v>
      </c>
      <c r="C197" s="43">
        <f t="shared" si="11"/>
        <v>224794.52470084696</v>
      </c>
      <c r="D197" s="43">
        <f t="shared" si="11"/>
        <v>116626.38850358687</v>
      </c>
      <c r="E197" s="43">
        <f t="shared" si="11"/>
        <v>0</v>
      </c>
      <c r="F197" s="43">
        <f t="shared" si="11"/>
        <v>0</v>
      </c>
      <c r="G197" s="43">
        <f t="shared" si="11"/>
        <v>0</v>
      </c>
      <c r="H197" s="43">
        <f t="shared" si="12"/>
        <v>341420.91320443386</v>
      </c>
      <c r="I197" s="1"/>
    </row>
    <row r="198" spans="2:9" x14ac:dyDescent="0.2">
      <c r="B198" s="9" t="str">
        <f>$B$37</f>
        <v>Engineering</v>
      </c>
      <c r="C198" s="43">
        <f t="shared" si="11"/>
        <v>1450765.1226917233</v>
      </c>
      <c r="D198" s="43">
        <f t="shared" si="11"/>
        <v>1762363.146082317</v>
      </c>
      <c r="E198" s="43">
        <f t="shared" si="11"/>
        <v>1434862.4073511164</v>
      </c>
      <c r="F198" s="43">
        <f t="shared" si="11"/>
        <v>198339.74663229071</v>
      </c>
      <c r="G198" s="43">
        <f t="shared" si="11"/>
        <v>0</v>
      </c>
      <c r="H198" s="43">
        <f t="shared" si="12"/>
        <v>4846330.4227574477</v>
      </c>
      <c r="I198" s="1"/>
    </row>
    <row r="199" spans="2:9" x14ac:dyDescent="0.2">
      <c r="B199" s="9" t="str">
        <f>$B$38</f>
        <v>Home Economics</v>
      </c>
      <c r="C199" s="43">
        <f t="shared" si="11"/>
        <v>244809.79809016595</v>
      </c>
      <c r="D199" s="43">
        <f t="shared" si="11"/>
        <v>157503.82022289795</v>
      </c>
      <c r="E199" s="43">
        <f t="shared" si="11"/>
        <v>173040.05250784339</v>
      </c>
      <c r="F199" s="43">
        <f t="shared" si="11"/>
        <v>0</v>
      </c>
      <c r="G199" s="43">
        <f t="shared" si="11"/>
        <v>0</v>
      </c>
      <c r="H199" s="43">
        <f t="shared" si="12"/>
        <v>575353.67082090722</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92531.231458470298</v>
      </c>
      <c r="D201" s="43">
        <f t="shared" si="11"/>
        <v>166754.20578447374</v>
      </c>
      <c r="E201" s="43">
        <f t="shared" si="11"/>
        <v>0</v>
      </c>
      <c r="F201" s="43">
        <f t="shared" si="11"/>
        <v>0</v>
      </c>
      <c r="G201" s="43">
        <f t="shared" si="11"/>
        <v>0</v>
      </c>
      <c r="H201" s="43">
        <f t="shared" si="12"/>
        <v>259285.43724294403</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137651.91879815096</v>
      </c>
      <c r="D204" s="43">
        <f t="shared" si="11"/>
        <v>0</v>
      </c>
      <c r="E204" s="43">
        <f t="shared" si="11"/>
        <v>0</v>
      </c>
      <c r="F204" s="43">
        <f t="shared" si="11"/>
        <v>0</v>
      </c>
      <c r="G204" s="43">
        <f t="shared" si="11"/>
        <v>0</v>
      </c>
      <c r="H204" s="43">
        <f t="shared" si="12"/>
        <v>137651.91879815096</v>
      </c>
      <c r="I204" s="1"/>
    </row>
    <row r="205" spans="2:9" x14ac:dyDescent="0.2">
      <c r="B205" s="9" t="str">
        <f>$B$44</f>
        <v>Physical Training</v>
      </c>
      <c r="C205" s="43">
        <f t="shared" si="11"/>
        <v>125637.45621435725</v>
      </c>
      <c r="D205" s="43">
        <f t="shared" si="11"/>
        <v>0</v>
      </c>
      <c r="E205" s="43">
        <f t="shared" si="11"/>
        <v>0</v>
      </c>
      <c r="F205" s="43">
        <f t="shared" si="11"/>
        <v>0</v>
      </c>
      <c r="G205" s="43">
        <f t="shared" si="11"/>
        <v>0</v>
      </c>
      <c r="H205" s="43">
        <f t="shared" si="12"/>
        <v>125637.45621435725</v>
      </c>
      <c r="I205" s="1"/>
    </row>
    <row r="206" spans="2:9" x14ac:dyDescent="0.2">
      <c r="B206" s="9" t="str">
        <f>$B$45</f>
        <v>Health Services</v>
      </c>
      <c r="C206" s="43">
        <f t="shared" si="11"/>
        <v>91339.057662945008</v>
      </c>
      <c r="D206" s="43">
        <f t="shared" si="11"/>
        <v>129855.98526711599</v>
      </c>
      <c r="E206" s="43">
        <f t="shared" si="11"/>
        <v>121557.57255855961</v>
      </c>
      <c r="F206" s="43">
        <f t="shared" si="11"/>
        <v>0</v>
      </c>
      <c r="G206" s="43">
        <f t="shared" si="11"/>
        <v>0</v>
      </c>
      <c r="H206" s="43">
        <f t="shared" si="12"/>
        <v>342752.61548862059</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681694.69029006222</v>
      </c>
      <c r="D208" s="43">
        <f t="shared" si="11"/>
        <v>1020857.5380166012</v>
      </c>
      <c r="E208" s="43">
        <f t="shared" si="11"/>
        <v>530248.87913183356</v>
      </c>
      <c r="F208" s="43">
        <f t="shared" si="11"/>
        <v>0</v>
      </c>
      <c r="G208" s="43">
        <f t="shared" si="11"/>
        <v>0</v>
      </c>
      <c r="H208" s="43">
        <f t="shared" si="12"/>
        <v>2232801.1074384972</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31460.141826361691</v>
      </c>
      <c r="E210" s="43">
        <f t="shared" si="13"/>
        <v>0</v>
      </c>
      <c r="F210" s="43">
        <f t="shared" si="13"/>
        <v>0</v>
      </c>
      <c r="G210" s="43">
        <f t="shared" si="13"/>
        <v>0</v>
      </c>
      <c r="H210" s="43">
        <f t="shared" si="12"/>
        <v>31460.141826361691</v>
      </c>
      <c r="I210" s="1"/>
    </row>
    <row r="211" spans="2:9" x14ac:dyDescent="0.2">
      <c r="B211" s="9" t="str">
        <f>$B$50</f>
        <v>Technology</v>
      </c>
      <c r="C211" s="43">
        <f t="shared" si="13"/>
        <v>246436.45300228265</v>
      </c>
      <c r="D211" s="43">
        <f t="shared" si="13"/>
        <v>425023.20448026992</v>
      </c>
      <c r="E211" s="43">
        <f t="shared" si="13"/>
        <v>0</v>
      </c>
      <c r="F211" s="43">
        <f t="shared" si="13"/>
        <v>0</v>
      </c>
      <c r="G211" s="43">
        <f t="shared" si="13"/>
        <v>0</v>
      </c>
      <c r="H211" s="43">
        <f t="shared" si="12"/>
        <v>671459.65748255257</v>
      </c>
      <c r="I211" s="1"/>
    </row>
    <row r="212" spans="2:9" x14ac:dyDescent="0.2">
      <c r="B212" s="9" t="str">
        <f>$B$51</f>
        <v>Nursing</v>
      </c>
      <c r="C212" s="43">
        <f t="shared" si="13"/>
        <v>215431.98649332175</v>
      </c>
      <c r="D212" s="43">
        <f t="shared" si="13"/>
        <v>1618470.418237516</v>
      </c>
      <c r="E212" s="43">
        <f t="shared" si="13"/>
        <v>616017.39434872405</v>
      </c>
      <c r="F212" s="43">
        <f t="shared" si="13"/>
        <v>334600.7960023288</v>
      </c>
      <c r="G212" s="43">
        <f t="shared" si="13"/>
        <v>0</v>
      </c>
      <c r="H212" s="43">
        <f t="shared" si="12"/>
        <v>2784520.5950818905</v>
      </c>
      <c r="I212" s="1"/>
    </row>
    <row r="213" spans="2:9" x14ac:dyDescent="0.2">
      <c r="B213" s="39" t="str">
        <f>$B$52</f>
        <v>Totals</v>
      </c>
      <c r="C213" s="42">
        <f>SUM(C193:C212)</f>
        <v>10136580.446200088</v>
      </c>
      <c r="D213" s="42">
        <f>SUM(D193:D212)</f>
        <v>7522321.6971366182</v>
      </c>
      <c r="E213" s="42">
        <f>SUM(E193:E212)</f>
        <v>4246719.9891102519</v>
      </c>
      <c r="F213" s="42">
        <f>SUM(F193:F212)</f>
        <v>1304413.8675530392</v>
      </c>
      <c r="G213" s="42">
        <f>SUM(G193:G212)</f>
        <v>0</v>
      </c>
      <c r="H213" s="42">
        <f t="shared" si="12"/>
        <v>23210036</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17680385</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4102577.791650706</v>
      </c>
      <c r="D218" s="42">
        <f t="shared" si="14"/>
        <v>1025543.3656743607</v>
      </c>
      <c r="E218" s="42">
        <f t="shared" si="14"/>
        <v>475154.58394232806</v>
      </c>
      <c r="F218" s="42">
        <f t="shared" si="14"/>
        <v>57233.411636949008</v>
      </c>
      <c r="G218" s="42">
        <f t="shared" si="14"/>
        <v>0</v>
      </c>
      <c r="H218" s="42">
        <f>SUM(C218:G218)</f>
        <v>5660509.1529043429</v>
      </c>
      <c r="I218" s="1"/>
    </row>
    <row r="219" spans="2:9" x14ac:dyDescent="0.2">
      <c r="B219" s="9" t="str">
        <f>$B$33</f>
        <v>Science</v>
      </c>
      <c r="C219" s="43">
        <f t="shared" si="14"/>
        <v>1319041.7858111141</v>
      </c>
      <c r="D219" s="43">
        <f t="shared" si="14"/>
        <v>857037.89743290097</v>
      </c>
      <c r="E219" s="43">
        <f t="shared" si="14"/>
        <v>49149.953329305732</v>
      </c>
      <c r="F219" s="43">
        <f t="shared" si="14"/>
        <v>0</v>
      </c>
      <c r="G219" s="43">
        <f t="shared" si="14"/>
        <v>0</v>
      </c>
      <c r="H219" s="43">
        <f t="shared" ref="H219:H238" si="15">SUM(C219:G219)</f>
        <v>2225229.6365733207</v>
      </c>
      <c r="I219" s="1"/>
    </row>
    <row r="220" spans="2:9" x14ac:dyDescent="0.2">
      <c r="B220" s="9" t="str">
        <f>$B$34</f>
        <v>Fine Arts</v>
      </c>
      <c r="C220" s="43">
        <f t="shared" si="14"/>
        <v>487230.62532759778</v>
      </c>
      <c r="D220" s="43">
        <f t="shared" si="14"/>
        <v>105495.66553208529</v>
      </c>
      <c r="E220" s="43">
        <f t="shared" si="14"/>
        <v>0</v>
      </c>
      <c r="F220" s="43">
        <f t="shared" si="14"/>
        <v>0</v>
      </c>
      <c r="G220" s="43">
        <f t="shared" si="14"/>
        <v>0</v>
      </c>
      <c r="H220" s="43">
        <f t="shared" si="15"/>
        <v>592726.29085968307</v>
      </c>
      <c r="I220" s="1"/>
    </row>
    <row r="221" spans="2:9" x14ac:dyDescent="0.2">
      <c r="B221" s="9" t="str">
        <f>$B$35</f>
        <v>Teacher Education</v>
      </c>
      <c r="C221" s="43">
        <f t="shared" si="14"/>
        <v>129446.73841797255</v>
      </c>
      <c r="D221" s="43">
        <f t="shared" si="14"/>
        <v>669185.02089063753</v>
      </c>
      <c r="E221" s="43">
        <f t="shared" si="14"/>
        <v>499672.00796842203</v>
      </c>
      <c r="F221" s="43">
        <f t="shared" si="14"/>
        <v>135340.18516502061</v>
      </c>
      <c r="G221" s="43">
        <f t="shared" si="14"/>
        <v>0</v>
      </c>
      <c r="H221" s="43">
        <f t="shared" si="15"/>
        <v>1433643.9524420528</v>
      </c>
      <c r="I221" s="1"/>
    </row>
    <row r="222" spans="2:9" x14ac:dyDescent="0.2">
      <c r="B222" s="9" t="str">
        <f>$B$36</f>
        <v>Agriculture</v>
      </c>
      <c r="C222" s="43">
        <f t="shared" si="14"/>
        <v>146799.71500855839</v>
      </c>
      <c r="D222" s="43">
        <f t="shared" si="14"/>
        <v>112554.8550472434</v>
      </c>
      <c r="E222" s="43">
        <f t="shared" si="14"/>
        <v>0</v>
      </c>
      <c r="F222" s="43">
        <f t="shared" si="14"/>
        <v>0</v>
      </c>
      <c r="G222" s="43">
        <f t="shared" si="14"/>
        <v>0</v>
      </c>
      <c r="H222" s="43">
        <f t="shared" si="15"/>
        <v>259354.57005580177</v>
      </c>
      <c r="I222" s="1"/>
    </row>
    <row r="223" spans="2:9" x14ac:dyDescent="0.2">
      <c r="B223" s="9" t="str">
        <f>$B$37</f>
        <v>Engineering</v>
      </c>
      <c r="C223" s="43">
        <f t="shared" si="14"/>
        <v>629234.02071950352</v>
      </c>
      <c r="D223" s="43">
        <f t="shared" si="14"/>
        <v>1349089.5517857745</v>
      </c>
      <c r="E223" s="43">
        <f t="shared" si="14"/>
        <v>550318.32990025927</v>
      </c>
      <c r="F223" s="43">
        <f t="shared" si="14"/>
        <v>32993.378473064717</v>
      </c>
      <c r="G223" s="43">
        <f t="shared" si="14"/>
        <v>0</v>
      </c>
      <c r="H223" s="43">
        <f t="shared" si="15"/>
        <v>2561635.2808786021</v>
      </c>
      <c r="I223" s="1"/>
    </row>
    <row r="224" spans="2:9" x14ac:dyDescent="0.2">
      <c r="B224" s="9" t="str">
        <f>$B$38</f>
        <v>Home Economics</v>
      </c>
      <c r="C224" s="43">
        <f t="shared" si="14"/>
        <v>282228.38013943471</v>
      </c>
      <c r="D224" s="43">
        <f t="shared" si="14"/>
        <v>99220.830407500282</v>
      </c>
      <c r="E224" s="43">
        <f t="shared" si="14"/>
        <v>155046.80827769279</v>
      </c>
      <c r="F224" s="43">
        <f t="shared" si="14"/>
        <v>0</v>
      </c>
      <c r="G224" s="43">
        <f t="shared" si="14"/>
        <v>0</v>
      </c>
      <c r="H224" s="43">
        <f t="shared" si="15"/>
        <v>536496.01882462774</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57394.161704887912</v>
      </c>
      <c r="D226" s="43">
        <f t="shared" si="14"/>
        <v>256876.06291269834</v>
      </c>
      <c r="E226" s="43">
        <f t="shared" si="14"/>
        <v>0</v>
      </c>
      <c r="F226" s="43">
        <f t="shared" si="14"/>
        <v>0</v>
      </c>
      <c r="G226" s="43">
        <f t="shared" si="14"/>
        <v>0</v>
      </c>
      <c r="H226" s="43">
        <f t="shared" si="15"/>
        <v>314270.22461758624</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95225.806321630938</v>
      </c>
      <c r="D229" s="43">
        <f t="shared" si="14"/>
        <v>0</v>
      </c>
      <c r="E229" s="43">
        <f t="shared" si="14"/>
        <v>0</v>
      </c>
      <c r="F229" s="43">
        <f t="shared" si="14"/>
        <v>0</v>
      </c>
      <c r="G229" s="43">
        <f t="shared" si="14"/>
        <v>0</v>
      </c>
      <c r="H229" s="43">
        <f t="shared" si="15"/>
        <v>95225.806321630938</v>
      </c>
      <c r="I229" s="1"/>
    </row>
    <row r="230" spans="2:10" x14ac:dyDescent="0.2">
      <c r="B230" s="9" t="str">
        <f>$B$44</f>
        <v>Physical Training</v>
      </c>
      <c r="C230" s="43">
        <f t="shared" si="14"/>
        <v>95064.132626687584</v>
      </c>
      <c r="D230" s="43">
        <f t="shared" si="14"/>
        <v>0</v>
      </c>
      <c r="E230" s="43">
        <f t="shared" si="14"/>
        <v>0</v>
      </c>
      <c r="F230" s="43">
        <f t="shared" si="14"/>
        <v>0</v>
      </c>
      <c r="G230" s="43">
        <f t="shared" si="14"/>
        <v>0</v>
      </c>
      <c r="H230" s="43">
        <f t="shared" si="15"/>
        <v>95064.132626687584</v>
      </c>
      <c r="I230" s="1"/>
    </row>
    <row r="231" spans="2:10" x14ac:dyDescent="0.2">
      <c r="B231" s="9" t="str">
        <f>$B$45</f>
        <v>Health Services</v>
      </c>
      <c r="C231" s="43">
        <f t="shared" si="14"/>
        <v>138392.68287150437</v>
      </c>
      <c r="D231" s="43">
        <f t="shared" si="14"/>
        <v>227070.59607091959</v>
      </c>
      <c r="E231" s="43">
        <f t="shared" si="14"/>
        <v>49725.479714894798</v>
      </c>
      <c r="F231" s="43">
        <f t="shared" si="14"/>
        <v>0</v>
      </c>
      <c r="G231" s="43">
        <f t="shared" si="14"/>
        <v>0</v>
      </c>
      <c r="H231" s="43">
        <f t="shared" si="15"/>
        <v>415188.75865731877</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619048.57793807273</v>
      </c>
      <c r="D233" s="43">
        <f t="shared" si="14"/>
        <v>824748.64168764069</v>
      </c>
      <c r="E233" s="43">
        <f t="shared" si="14"/>
        <v>352912.77964321169</v>
      </c>
      <c r="F233" s="43">
        <f t="shared" si="14"/>
        <v>0</v>
      </c>
      <c r="G233" s="43">
        <f t="shared" si="14"/>
        <v>0</v>
      </c>
      <c r="H233" s="43">
        <f t="shared" si="15"/>
        <v>1796709.9992689251</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29021.112451205616</v>
      </c>
      <c r="E235" s="43">
        <f t="shared" si="16"/>
        <v>0</v>
      </c>
      <c r="F235" s="43">
        <f t="shared" si="16"/>
        <v>0</v>
      </c>
      <c r="G235" s="43">
        <f t="shared" si="16"/>
        <v>0</v>
      </c>
      <c r="H235" s="43">
        <f t="shared" si="15"/>
        <v>29021.112451205616</v>
      </c>
      <c r="I235" s="1"/>
    </row>
    <row r="236" spans="2:10" x14ac:dyDescent="0.2">
      <c r="B236" s="9" t="str">
        <f>$B$50</f>
        <v>Technology</v>
      </c>
      <c r="C236" s="43">
        <f t="shared" si="16"/>
        <v>85579.275856677923</v>
      </c>
      <c r="D236" s="43">
        <f t="shared" si="16"/>
        <v>201448.35264553086</v>
      </c>
      <c r="E236" s="43">
        <f t="shared" si="16"/>
        <v>0</v>
      </c>
      <c r="F236" s="43">
        <f t="shared" si="16"/>
        <v>0</v>
      </c>
      <c r="G236" s="43">
        <f t="shared" si="16"/>
        <v>0</v>
      </c>
      <c r="H236" s="43">
        <f t="shared" si="15"/>
        <v>287027.6285022088</v>
      </c>
      <c r="I236" s="1"/>
    </row>
    <row r="237" spans="2:10" x14ac:dyDescent="0.2">
      <c r="B237" s="9" t="str">
        <f>$B$51</f>
        <v>Nursing</v>
      </c>
      <c r="C237" s="43">
        <f t="shared" si="16"/>
        <v>57663.617863126819</v>
      </c>
      <c r="D237" s="43">
        <f t="shared" si="16"/>
        <v>1040838.2762905365</v>
      </c>
      <c r="E237" s="43">
        <f t="shared" si="16"/>
        <v>253116.50438206864</v>
      </c>
      <c r="F237" s="43">
        <f t="shared" si="16"/>
        <v>26664.036480272716</v>
      </c>
      <c r="G237" s="43">
        <f t="shared" si="16"/>
        <v>0</v>
      </c>
      <c r="H237" s="43">
        <f t="shared" si="15"/>
        <v>1378282.4350160048</v>
      </c>
      <c r="I237" s="1"/>
    </row>
    <row r="238" spans="2:10" x14ac:dyDescent="0.2">
      <c r="B238" s="39" t="str">
        <f>$B$52</f>
        <v>Totals</v>
      </c>
      <c r="C238" s="42">
        <f>SUM(C218:C237)</f>
        <v>8244927.3122574762</v>
      </c>
      <c r="D238" s="42">
        <f>SUM(D218:D237)</f>
        <v>6798130.2288290346</v>
      </c>
      <c r="E238" s="42">
        <f>SUM(E218:E237)</f>
        <v>2385096.447158183</v>
      </c>
      <c r="F238" s="42">
        <f>SUM(F218:F237)</f>
        <v>252231.01175530706</v>
      </c>
      <c r="G238" s="42">
        <f>SUM(G218:G237)</f>
        <v>0</v>
      </c>
      <c r="H238" s="42">
        <f t="shared" si="15"/>
        <v>17680385</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17281127</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4009933.4853225984</v>
      </c>
      <c r="D243" s="42">
        <f t="shared" si="17"/>
        <v>1002384.5717288433</v>
      </c>
      <c r="E243" s="42">
        <f t="shared" si="17"/>
        <v>464424.65533072571</v>
      </c>
      <c r="F243" s="42">
        <f t="shared" si="17"/>
        <v>55940.968205239515</v>
      </c>
      <c r="G243" s="42">
        <f t="shared" si="17"/>
        <v>0</v>
      </c>
      <c r="H243" s="42">
        <f>SUM(C243:G243)</f>
        <v>5532683.6805874072</v>
      </c>
      <c r="I243" s="1"/>
    </row>
    <row r="244" spans="2:9" x14ac:dyDescent="0.2">
      <c r="B244" s="9" t="str">
        <f>$B$33</f>
        <v>Science</v>
      </c>
      <c r="C244" s="43">
        <f t="shared" si="17"/>
        <v>1289255.2180797341</v>
      </c>
      <c r="D244" s="43">
        <f t="shared" si="17"/>
        <v>837684.28964363248</v>
      </c>
      <c r="E244" s="43">
        <f t="shared" si="17"/>
        <v>48040.050345498996</v>
      </c>
      <c r="F244" s="43">
        <f t="shared" si="17"/>
        <v>0</v>
      </c>
      <c r="G244" s="43">
        <f t="shared" si="17"/>
        <v>0</v>
      </c>
      <c r="H244" s="43">
        <f t="shared" ref="H244:H263" si="18">SUM(C244:G244)</f>
        <v>2174979.5580688659</v>
      </c>
      <c r="I244" s="1"/>
    </row>
    <row r="245" spans="2:9" x14ac:dyDescent="0.2">
      <c r="B245" s="9" t="str">
        <f>$B$34</f>
        <v>Fine Arts</v>
      </c>
      <c r="C245" s="43">
        <f t="shared" si="17"/>
        <v>476227.99585957167</v>
      </c>
      <c r="D245" s="43">
        <f t="shared" si="17"/>
        <v>103113.36512239344</v>
      </c>
      <c r="E245" s="43">
        <f t="shared" si="17"/>
        <v>0</v>
      </c>
      <c r="F245" s="43">
        <f t="shared" si="17"/>
        <v>0</v>
      </c>
      <c r="G245" s="43">
        <f t="shared" si="17"/>
        <v>0</v>
      </c>
      <c r="H245" s="43">
        <f t="shared" si="18"/>
        <v>579341.36098196509</v>
      </c>
      <c r="I245" s="1"/>
    </row>
    <row r="246" spans="2:9" x14ac:dyDescent="0.2">
      <c r="B246" s="9" t="str">
        <f>$B$35</f>
        <v>Teacher Education</v>
      </c>
      <c r="C246" s="43">
        <f t="shared" si="17"/>
        <v>126523.57549548625</v>
      </c>
      <c r="D246" s="43">
        <f t="shared" si="17"/>
        <v>654073.50193498388</v>
      </c>
      <c r="E246" s="43">
        <f t="shared" si="17"/>
        <v>488388.42751712212</v>
      </c>
      <c r="F246" s="43">
        <f t="shared" si="17"/>
        <v>132283.93657944872</v>
      </c>
      <c r="G246" s="43">
        <f t="shared" si="17"/>
        <v>0</v>
      </c>
      <c r="H246" s="43">
        <f t="shared" si="18"/>
        <v>1401269.4415270409</v>
      </c>
      <c r="I246" s="1"/>
    </row>
    <row r="247" spans="2:9" x14ac:dyDescent="0.2">
      <c r="B247" s="9" t="str">
        <f>$B$36</f>
        <v>Agriculture</v>
      </c>
      <c r="C247" s="43">
        <f t="shared" si="17"/>
        <v>143484.68761436493</v>
      </c>
      <c r="D247" s="43">
        <f t="shared" si="17"/>
        <v>110013.1442012153</v>
      </c>
      <c r="E247" s="43">
        <f t="shared" si="17"/>
        <v>0</v>
      </c>
      <c r="F247" s="43">
        <f t="shared" si="17"/>
        <v>0</v>
      </c>
      <c r="G247" s="43">
        <f t="shared" si="17"/>
        <v>0</v>
      </c>
      <c r="H247" s="43">
        <f t="shared" si="18"/>
        <v>253497.83181558023</v>
      </c>
      <c r="I247" s="1"/>
    </row>
    <row r="248" spans="2:9" x14ac:dyDescent="0.2">
      <c r="B248" s="9" t="str">
        <f>$B$37</f>
        <v>Engineering</v>
      </c>
      <c r="C248" s="43">
        <f t="shared" si="17"/>
        <v>615024.67422368762</v>
      </c>
      <c r="D248" s="43">
        <f t="shared" si="17"/>
        <v>1318624.4461748456</v>
      </c>
      <c r="E248" s="43">
        <f t="shared" si="17"/>
        <v>537891.05550780019</v>
      </c>
      <c r="F248" s="43">
        <f t="shared" si="17"/>
        <v>32248.322847726304</v>
      </c>
      <c r="G248" s="43">
        <f t="shared" si="17"/>
        <v>0</v>
      </c>
      <c r="H248" s="43">
        <f t="shared" si="18"/>
        <v>2503788.4987540594</v>
      </c>
      <c r="I248" s="1"/>
    </row>
    <row r="249" spans="2:9" x14ac:dyDescent="0.2">
      <c r="B249" s="9" t="str">
        <f>$B$38</f>
        <v>Home Economics</v>
      </c>
      <c r="C249" s="43">
        <f t="shared" si="17"/>
        <v>275855.10610735283</v>
      </c>
      <c r="D249" s="43">
        <f t="shared" si="17"/>
        <v>96980.228163440668</v>
      </c>
      <c r="E249" s="43">
        <f t="shared" si="17"/>
        <v>151545.54523509869</v>
      </c>
      <c r="F249" s="43">
        <f t="shared" si="17"/>
        <v>0</v>
      </c>
      <c r="G249" s="43">
        <f t="shared" si="17"/>
        <v>0</v>
      </c>
      <c r="H249" s="43">
        <f t="shared" si="18"/>
        <v>524380.87950589217</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56098.088219272635</v>
      </c>
      <c r="D251" s="43">
        <f t="shared" si="17"/>
        <v>251075.29425712899</v>
      </c>
      <c r="E251" s="43">
        <f t="shared" si="17"/>
        <v>0</v>
      </c>
      <c r="F251" s="43">
        <f t="shared" si="17"/>
        <v>0</v>
      </c>
      <c r="G251" s="43">
        <f t="shared" si="17"/>
        <v>0</v>
      </c>
      <c r="H251" s="43">
        <f t="shared" si="18"/>
        <v>307173.38247640163</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93075.419608877695</v>
      </c>
      <c r="D254" s="43">
        <f t="shared" si="17"/>
        <v>0</v>
      </c>
      <c r="E254" s="43">
        <f t="shared" si="17"/>
        <v>0</v>
      </c>
      <c r="F254" s="43">
        <f t="shared" si="17"/>
        <v>0</v>
      </c>
      <c r="G254" s="43">
        <f t="shared" si="17"/>
        <v>0</v>
      </c>
      <c r="H254" s="43">
        <f t="shared" si="18"/>
        <v>93075.419608877695</v>
      </c>
      <c r="I254" s="1"/>
    </row>
    <row r="255" spans="2:9" x14ac:dyDescent="0.2">
      <c r="B255" s="9" t="str">
        <f>$B$44</f>
        <v>Physical Training</v>
      </c>
      <c r="C255" s="43">
        <f t="shared" si="17"/>
        <v>92917.396825161428</v>
      </c>
      <c r="D255" s="43">
        <f t="shared" si="17"/>
        <v>0</v>
      </c>
      <c r="E255" s="43">
        <f t="shared" si="17"/>
        <v>0</v>
      </c>
      <c r="F255" s="43">
        <f t="shared" si="17"/>
        <v>0</v>
      </c>
      <c r="G255" s="43">
        <f t="shared" si="17"/>
        <v>0</v>
      </c>
      <c r="H255" s="43">
        <f t="shared" si="18"/>
        <v>92917.396825161428</v>
      </c>
      <c r="I255" s="1"/>
    </row>
    <row r="256" spans="2:9" x14ac:dyDescent="0.2">
      <c r="B256" s="9" t="str">
        <f>$B$45</f>
        <v>Health Services</v>
      </c>
      <c r="C256" s="43">
        <f t="shared" si="17"/>
        <v>135267.50286111934</v>
      </c>
      <c r="D256" s="43">
        <f t="shared" si="17"/>
        <v>221942.89370210335</v>
      </c>
      <c r="E256" s="43">
        <f t="shared" si="17"/>
        <v>48602.580209029431</v>
      </c>
      <c r="F256" s="43">
        <f t="shared" si="17"/>
        <v>0</v>
      </c>
      <c r="G256" s="43">
        <f t="shared" si="17"/>
        <v>0</v>
      </c>
      <c r="H256" s="43">
        <f t="shared" si="18"/>
        <v>405812.97677225212</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605069.23884956317</v>
      </c>
      <c r="D258" s="43">
        <f t="shared" si="17"/>
        <v>806124.1890423547</v>
      </c>
      <c r="E258" s="43">
        <f t="shared" si="17"/>
        <v>344943.31231686164</v>
      </c>
      <c r="F258" s="43">
        <f t="shared" si="17"/>
        <v>0</v>
      </c>
      <c r="G258" s="43">
        <f t="shared" si="17"/>
        <v>0</v>
      </c>
      <c r="H258" s="43">
        <f t="shared" si="18"/>
        <v>1756136.7402087797</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28365.758435156557</v>
      </c>
      <c r="E260" s="43">
        <f t="shared" si="19"/>
        <v>0</v>
      </c>
      <c r="F260" s="43">
        <f t="shared" si="19"/>
        <v>0</v>
      </c>
      <c r="G260" s="43">
        <f t="shared" si="19"/>
        <v>0</v>
      </c>
      <c r="H260" s="43">
        <f t="shared" si="18"/>
        <v>28365.758435156557</v>
      </c>
      <c r="I260" s="1"/>
    </row>
    <row r="261" spans="2:10" x14ac:dyDescent="0.2">
      <c r="B261" s="9" t="str">
        <f>$B$50</f>
        <v>Technology</v>
      </c>
      <c r="C261" s="43">
        <f t="shared" si="19"/>
        <v>83646.726847140773</v>
      </c>
      <c r="D261" s="43">
        <f t="shared" si="19"/>
        <v>196899.25111971289</v>
      </c>
      <c r="E261" s="43">
        <f t="shared" si="19"/>
        <v>0</v>
      </c>
      <c r="F261" s="43">
        <f t="shared" si="19"/>
        <v>0</v>
      </c>
      <c r="G261" s="43">
        <f t="shared" si="19"/>
        <v>0</v>
      </c>
      <c r="H261" s="43">
        <f t="shared" si="18"/>
        <v>280545.97796685365</v>
      </c>
      <c r="I261" s="1"/>
    </row>
    <row r="262" spans="2:10" x14ac:dyDescent="0.2">
      <c r="B262" s="9" t="str">
        <f>$B$51</f>
        <v>Nursing</v>
      </c>
      <c r="C262" s="43">
        <f t="shared" si="19"/>
        <v>56361.459525466395</v>
      </c>
      <c r="D262" s="43">
        <f t="shared" si="19"/>
        <v>1017334.0930662907</v>
      </c>
      <c r="E262" s="43">
        <f t="shared" si="19"/>
        <v>247400.63398068454</v>
      </c>
      <c r="F262" s="43">
        <f t="shared" si="19"/>
        <v>26061.909893264528</v>
      </c>
      <c r="G262" s="43">
        <f t="shared" si="19"/>
        <v>0</v>
      </c>
      <c r="H262" s="43">
        <f t="shared" si="18"/>
        <v>1347158.0964657061</v>
      </c>
      <c r="I262" s="1"/>
    </row>
    <row r="263" spans="2:10" x14ac:dyDescent="0.2">
      <c r="B263" s="39" t="str">
        <f>$B$52</f>
        <v>Totals</v>
      </c>
      <c r="C263" s="42">
        <f>SUM(C243:C262)</f>
        <v>8058740.5754393982</v>
      </c>
      <c r="D263" s="42">
        <f>SUM(D243:D262)</f>
        <v>6644615.0265921028</v>
      </c>
      <c r="E263" s="42">
        <f>SUM(E243:E262)</f>
        <v>2331236.2604428218</v>
      </c>
      <c r="F263" s="42">
        <f>SUM(F243:F262)</f>
        <v>246535.13752567908</v>
      </c>
      <c r="G263" s="42">
        <f>SUM(G243:G262)</f>
        <v>0</v>
      </c>
      <c r="H263" s="42">
        <f t="shared" si="18"/>
        <v>17281127</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19282861.758710627</v>
      </c>
      <c r="D268" s="42">
        <f t="shared" si="20"/>
        <v>4135825.2893704632</v>
      </c>
      <c r="E268" s="42">
        <f t="shared" si="20"/>
        <v>2575995.6732851565</v>
      </c>
      <c r="F268" s="42">
        <f t="shared" si="20"/>
        <v>970443.74432298448</v>
      </c>
      <c r="G268" s="42">
        <f t="shared" si="20"/>
        <v>0</v>
      </c>
      <c r="H268" s="42">
        <f>SUM(C268:G268)</f>
        <v>26965126.465689231</v>
      </c>
      <c r="I268" s="1"/>
    </row>
    <row r="269" spans="2:10" x14ac:dyDescent="0.2">
      <c r="B269" s="9" t="str">
        <f>$B$33</f>
        <v>Science</v>
      </c>
      <c r="C269" s="43">
        <f t="shared" si="20"/>
        <v>7995476.0213927412</v>
      </c>
      <c r="D269" s="43">
        <f t="shared" si="20"/>
        <v>3876290.6243289309</v>
      </c>
      <c r="E269" s="43">
        <f t="shared" si="20"/>
        <v>605153.76029330224</v>
      </c>
      <c r="F269" s="43">
        <f t="shared" si="20"/>
        <v>0</v>
      </c>
      <c r="G269" s="43">
        <f t="shared" si="20"/>
        <v>0</v>
      </c>
      <c r="H269" s="43">
        <f t="shared" ref="H269:H288" si="21">SUM(C269:G269)</f>
        <v>12476920.406014975</v>
      </c>
      <c r="I269" s="1"/>
    </row>
    <row r="270" spans="2:10" x14ac:dyDescent="0.2">
      <c r="B270" s="9" t="str">
        <f>$B$34</f>
        <v>Fine Arts</v>
      </c>
      <c r="C270" s="43">
        <f t="shared" si="20"/>
        <v>2845703.568708404</v>
      </c>
      <c r="D270" s="43">
        <f t="shared" si="20"/>
        <v>976778.6877834053</v>
      </c>
      <c r="E270" s="43">
        <f t="shared" si="20"/>
        <v>0</v>
      </c>
      <c r="F270" s="43">
        <f t="shared" si="20"/>
        <v>0</v>
      </c>
      <c r="G270" s="43">
        <f t="shared" si="20"/>
        <v>0</v>
      </c>
      <c r="H270" s="43">
        <f t="shared" si="21"/>
        <v>3822482.2564918092</v>
      </c>
      <c r="I270" s="1"/>
    </row>
    <row r="271" spans="2:10" x14ac:dyDescent="0.2">
      <c r="B271" s="9" t="str">
        <f>$B$35</f>
        <v>Teacher Education</v>
      </c>
      <c r="C271" s="43">
        <f t="shared" si="20"/>
        <v>624380.94292349601</v>
      </c>
      <c r="D271" s="43">
        <f t="shared" si="20"/>
        <v>2308612.0085297199</v>
      </c>
      <c r="E271" s="43">
        <f t="shared" si="20"/>
        <v>2939446.0205304106</v>
      </c>
      <c r="F271" s="43">
        <f t="shared" si="20"/>
        <v>1648936.0374088744</v>
      </c>
      <c r="G271" s="43">
        <f t="shared" si="20"/>
        <v>0</v>
      </c>
      <c r="H271" s="43">
        <f t="shared" si="21"/>
        <v>7521375.0093925009</v>
      </c>
      <c r="I271" s="1"/>
    </row>
    <row r="272" spans="2:10" x14ac:dyDescent="0.2">
      <c r="B272" s="9" t="str">
        <f>$B$36</f>
        <v>Agriculture</v>
      </c>
      <c r="C272" s="43">
        <f t="shared" si="20"/>
        <v>10357633.363064291</v>
      </c>
      <c r="D272" s="43">
        <f t="shared" si="20"/>
        <v>5445583.9520115256</v>
      </c>
      <c r="E272" s="43">
        <f t="shared" si="20"/>
        <v>0</v>
      </c>
      <c r="F272" s="43">
        <f t="shared" si="20"/>
        <v>0</v>
      </c>
      <c r="G272" s="43">
        <f t="shared" si="20"/>
        <v>0</v>
      </c>
      <c r="H272" s="43">
        <f t="shared" si="21"/>
        <v>15803217.315075817</v>
      </c>
      <c r="I272" s="1"/>
    </row>
    <row r="273" spans="2:10" x14ac:dyDescent="0.2">
      <c r="B273" s="9" t="str">
        <f>$B$37</f>
        <v>Engineering</v>
      </c>
      <c r="C273" s="43">
        <f t="shared" si="20"/>
        <v>6206366.5138460239</v>
      </c>
      <c r="D273" s="43">
        <f t="shared" si="20"/>
        <v>8695705.6579457633</v>
      </c>
      <c r="E273" s="43">
        <f t="shared" si="20"/>
        <v>6050095.7015910037</v>
      </c>
      <c r="F273" s="43">
        <f t="shared" si="20"/>
        <v>750989.32900731848</v>
      </c>
      <c r="G273" s="43">
        <f t="shared" si="20"/>
        <v>0</v>
      </c>
      <c r="H273" s="43">
        <f t="shared" si="21"/>
        <v>21703157.202390112</v>
      </c>
      <c r="I273" s="1"/>
    </row>
    <row r="274" spans="2:10" x14ac:dyDescent="0.2">
      <c r="B274" s="9" t="str">
        <f>$B$38</f>
        <v>Home Economics</v>
      </c>
      <c r="C274" s="43">
        <f t="shared" si="20"/>
        <v>1080112.2843369534</v>
      </c>
      <c r="D274" s="43">
        <f t="shared" si="20"/>
        <v>532059.8787938389</v>
      </c>
      <c r="E274" s="43">
        <f t="shared" si="20"/>
        <v>675580.40602063481</v>
      </c>
      <c r="F274" s="43">
        <f t="shared" si="20"/>
        <v>0</v>
      </c>
      <c r="G274" s="43">
        <f t="shared" si="20"/>
        <v>0</v>
      </c>
      <c r="H274" s="43">
        <f t="shared" si="21"/>
        <v>2287752.5691514271</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390647.03881406219</v>
      </c>
      <c r="D276" s="43">
        <f t="shared" si="20"/>
        <v>1007423.0055228696</v>
      </c>
      <c r="E276" s="43">
        <f t="shared" si="20"/>
        <v>0</v>
      </c>
      <c r="F276" s="43">
        <f t="shared" si="20"/>
        <v>0</v>
      </c>
      <c r="G276" s="43">
        <f t="shared" si="20"/>
        <v>0</v>
      </c>
      <c r="H276" s="43">
        <f t="shared" si="21"/>
        <v>1398070.0443369318</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481828.14472865959</v>
      </c>
      <c r="D279" s="43">
        <f t="shared" si="20"/>
        <v>0</v>
      </c>
      <c r="E279" s="43">
        <f t="shared" si="20"/>
        <v>0</v>
      </c>
      <c r="F279" s="43">
        <f t="shared" si="20"/>
        <v>0</v>
      </c>
      <c r="G279" s="43">
        <f t="shared" si="20"/>
        <v>0</v>
      </c>
      <c r="H279" s="43">
        <f t="shared" si="21"/>
        <v>481828.14472865959</v>
      </c>
      <c r="I279" s="1"/>
    </row>
    <row r="280" spans="2:10" x14ac:dyDescent="0.2">
      <c r="B280" s="9" t="str">
        <f>$B$44</f>
        <v>Physical Training</v>
      </c>
      <c r="C280" s="43">
        <f t="shared" si="20"/>
        <v>607157.98566620622</v>
      </c>
      <c r="D280" s="43">
        <f t="shared" si="20"/>
        <v>0</v>
      </c>
      <c r="E280" s="43">
        <f t="shared" si="20"/>
        <v>0</v>
      </c>
      <c r="F280" s="43">
        <f t="shared" si="20"/>
        <v>0</v>
      </c>
      <c r="G280" s="43">
        <f t="shared" si="20"/>
        <v>0</v>
      </c>
      <c r="H280" s="43">
        <f t="shared" si="21"/>
        <v>607157.98566620622</v>
      </c>
      <c r="I280" s="1"/>
    </row>
    <row r="281" spans="2:10" x14ac:dyDescent="0.2">
      <c r="B281" s="9" t="str">
        <f>$B$45</f>
        <v>Health Services</v>
      </c>
      <c r="C281" s="43">
        <f t="shared" si="20"/>
        <v>468430.24339556869</v>
      </c>
      <c r="D281" s="43">
        <f t="shared" si="20"/>
        <v>725916.47504013893</v>
      </c>
      <c r="E281" s="43">
        <f t="shared" si="20"/>
        <v>357535.63248248387</v>
      </c>
      <c r="F281" s="43">
        <f t="shared" si="20"/>
        <v>0</v>
      </c>
      <c r="G281" s="43">
        <f t="shared" si="20"/>
        <v>0</v>
      </c>
      <c r="H281" s="43">
        <f t="shared" si="21"/>
        <v>1551882.3509181915</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3305916.7783067129</v>
      </c>
      <c r="D283" s="43">
        <f t="shared" si="20"/>
        <v>4748427.0566512756</v>
      </c>
      <c r="E283" s="43">
        <f t="shared" si="20"/>
        <v>2413828.0119582126</v>
      </c>
      <c r="F283" s="43">
        <f t="shared" si="20"/>
        <v>0</v>
      </c>
      <c r="G283" s="43">
        <f t="shared" si="20"/>
        <v>0</v>
      </c>
      <c r="H283" s="43">
        <f t="shared" si="21"/>
        <v>10468171.846916202</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306940.01271272387</v>
      </c>
      <c r="E285" s="43">
        <f t="shared" si="22"/>
        <v>0</v>
      </c>
      <c r="F285" s="43">
        <f t="shared" si="22"/>
        <v>0</v>
      </c>
      <c r="G285" s="43">
        <f t="shared" si="22"/>
        <v>0</v>
      </c>
      <c r="H285" s="43">
        <f t="shared" si="21"/>
        <v>306940.01271272387</v>
      </c>
      <c r="I285" s="1"/>
    </row>
    <row r="286" spans="2:10" x14ac:dyDescent="0.2">
      <c r="B286" s="9" t="str">
        <f>$B$50</f>
        <v>Technology</v>
      </c>
      <c r="C286" s="43">
        <f t="shared" si="22"/>
        <v>776276.98509844788</v>
      </c>
      <c r="D286" s="43">
        <f t="shared" si="22"/>
        <v>1445314.2788531673</v>
      </c>
      <c r="E286" s="43">
        <f t="shared" si="22"/>
        <v>0</v>
      </c>
      <c r="F286" s="43">
        <f t="shared" si="22"/>
        <v>0</v>
      </c>
      <c r="G286" s="43">
        <f t="shared" si="22"/>
        <v>0</v>
      </c>
      <c r="H286" s="43">
        <f t="shared" si="21"/>
        <v>2221591.2639516154</v>
      </c>
      <c r="I286" s="1"/>
    </row>
    <row r="287" spans="2:10" x14ac:dyDescent="0.2">
      <c r="B287" s="9" t="str">
        <f>$B$51</f>
        <v>Nursing</v>
      </c>
      <c r="C287" s="43">
        <f t="shared" si="22"/>
        <v>757277.22164415265</v>
      </c>
      <c r="D287" s="43">
        <f t="shared" si="22"/>
        <v>6890716.4306712663</v>
      </c>
      <c r="E287" s="43">
        <f t="shared" si="22"/>
        <v>2353728.678305883</v>
      </c>
      <c r="F287" s="43">
        <f t="shared" si="22"/>
        <v>1059265.7959422995</v>
      </c>
      <c r="G287" s="43">
        <f t="shared" si="22"/>
        <v>0</v>
      </c>
      <c r="H287" s="43">
        <f t="shared" si="21"/>
        <v>11060988.126563601</v>
      </c>
      <c r="I287" s="1"/>
    </row>
    <row r="288" spans="2:10" x14ac:dyDescent="0.2">
      <c r="B288" s="39" t="str">
        <f>$B$52</f>
        <v>Totals</v>
      </c>
      <c r="C288" s="42">
        <f>SUM(C268:C287)</f>
        <v>55180068.850636356</v>
      </c>
      <c r="D288" s="42">
        <f>SUM(D268:D287)</f>
        <v>41095593.358215094</v>
      </c>
      <c r="E288" s="42">
        <f>SUM(E268:E287)</f>
        <v>17971363.884467088</v>
      </c>
      <c r="F288" s="42">
        <f>SUM(F268:F287)</f>
        <v>4429634.9066814762</v>
      </c>
      <c r="G288" s="42">
        <f>SUM(G268:G287)</f>
        <v>0</v>
      </c>
      <c r="H288" s="42">
        <f t="shared" si="21"/>
        <v>118676661.00000003</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253.29858997084642</v>
      </c>
      <c r="D293" s="40">
        <f t="shared" si="23"/>
        <v>527.1925161721432</v>
      </c>
      <c r="E293" s="40">
        <f t="shared" si="23"/>
        <v>624.0299596136523</v>
      </c>
      <c r="F293" s="40">
        <f t="shared" si="23"/>
        <v>2283.3970454658456</v>
      </c>
      <c r="G293" s="41">
        <f t="shared" si="23"/>
        <v>0</v>
      </c>
      <c r="H293" s="42">
        <f t="shared" si="23"/>
        <v>304.60464801682269</v>
      </c>
      <c r="I293" s="1"/>
    </row>
    <row r="294" spans="2:10" x14ac:dyDescent="0.2">
      <c r="B294" s="9" t="str">
        <f>$B$33</f>
        <v>Science</v>
      </c>
      <c r="C294" s="75">
        <f t="shared" si="23"/>
        <v>326.66595936397863</v>
      </c>
      <c r="D294" s="75">
        <f t="shared" si="23"/>
        <v>591.25848449190528</v>
      </c>
      <c r="E294" s="75">
        <f t="shared" si="23"/>
        <v>1417.2219210615979</v>
      </c>
      <c r="F294" s="75">
        <f t="shared" si="23"/>
        <v>0</v>
      </c>
      <c r="G294" s="96">
        <f t="shared" si="23"/>
        <v>0</v>
      </c>
      <c r="H294" s="43">
        <f t="shared" si="23"/>
        <v>396.60893245223861</v>
      </c>
      <c r="I294" s="1"/>
    </row>
    <row r="295" spans="2:10" x14ac:dyDescent="0.2">
      <c r="B295" s="9" t="str">
        <f>$B$34</f>
        <v>Fine Arts</v>
      </c>
      <c r="C295" s="75">
        <f t="shared" si="23"/>
        <v>314.75539970228999</v>
      </c>
      <c r="D295" s="75">
        <f t="shared" si="23"/>
        <v>1210.3825127427574</v>
      </c>
      <c r="E295" s="75">
        <f t="shared" si="23"/>
        <v>0</v>
      </c>
      <c r="F295" s="75">
        <f t="shared" si="23"/>
        <v>0</v>
      </c>
      <c r="G295" s="96">
        <f t="shared" si="23"/>
        <v>0</v>
      </c>
      <c r="H295" s="43">
        <f t="shared" si="23"/>
        <v>388.14807641062237</v>
      </c>
      <c r="I295" s="1"/>
    </row>
    <row r="296" spans="2:10" x14ac:dyDescent="0.2">
      <c r="B296" s="9" t="str">
        <f>$B$35</f>
        <v>Teacher Education</v>
      </c>
      <c r="C296" s="75">
        <f t="shared" si="23"/>
        <v>259.94210779496086</v>
      </c>
      <c r="D296" s="75">
        <f t="shared" si="23"/>
        <v>450.98886667898415</v>
      </c>
      <c r="E296" s="75">
        <f t="shared" si="23"/>
        <v>677.13568775176475</v>
      </c>
      <c r="F296" s="75">
        <f t="shared" si="23"/>
        <v>1640.7323755312182</v>
      </c>
      <c r="G296" s="96">
        <f t="shared" si="23"/>
        <v>0</v>
      </c>
      <c r="H296" s="43">
        <f t="shared" si="23"/>
        <v>584.54768084188242</v>
      </c>
      <c r="I296" s="1"/>
    </row>
    <row r="297" spans="2:10" x14ac:dyDescent="0.2">
      <c r="B297" s="9" t="str">
        <f>$B$36</f>
        <v>Agriculture</v>
      </c>
      <c r="C297" s="75">
        <f t="shared" si="23"/>
        <v>3802.361733870885</v>
      </c>
      <c r="D297" s="75">
        <f t="shared" si="23"/>
        <v>6324.7200371794725</v>
      </c>
      <c r="E297" s="75">
        <f t="shared" si="23"/>
        <v>0</v>
      </c>
      <c r="F297" s="75">
        <f t="shared" si="23"/>
        <v>0</v>
      </c>
      <c r="G297" s="96">
        <f t="shared" si="23"/>
        <v>0</v>
      </c>
      <c r="H297" s="43">
        <f t="shared" si="23"/>
        <v>4408.1498786822358</v>
      </c>
      <c r="I297" s="1"/>
    </row>
    <row r="298" spans="2:10" x14ac:dyDescent="0.2">
      <c r="B298" s="9" t="str">
        <f>$B$37</f>
        <v>Engineering</v>
      </c>
      <c r="C298" s="75">
        <f t="shared" si="23"/>
        <v>531.54903338866256</v>
      </c>
      <c r="D298" s="75">
        <f t="shared" si="23"/>
        <v>842.60713739784524</v>
      </c>
      <c r="E298" s="75">
        <f t="shared" si="23"/>
        <v>1265.4456602365622</v>
      </c>
      <c r="F298" s="75">
        <f t="shared" si="23"/>
        <v>3065.2625673768102</v>
      </c>
      <c r="G298" s="96">
        <f t="shared" si="23"/>
        <v>0</v>
      </c>
      <c r="H298" s="43">
        <f t="shared" si="23"/>
        <v>803.16620540263898</v>
      </c>
      <c r="I298" s="1"/>
    </row>
    <row r="299" spans="2:10" x14ac:dyDescent="0.2">
      <c r="B299" s="9" t="str">
        <f>$B$38</f>
        <v>Home Economics</v>
      </c>
      <c r="C299" s="75">
        <f t="shared" si="23"/>
        <v>206.24637852529185</v>
      </c>
      <c r="D299" s="75">
        <f t="shared" si="23"/>
        <v>701.00115783114484</v>
      </c>
      <c r="E299" s="75">
        <f t="shared" si="23"/>
        <v>501.54447366045645</v>
      </c>
      <c r="F299" s="75">
        <f t="shared" si="23"/>
        <v>0</v>
      </c>
      <c r="G299" s="96">
        <f t="shared" si="23"/>
        <v>0</v>
      </c>
      <c r="H299" s="43">
        <f t="shared" si="23"/>
        <v>311.55557253866635</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366.80473128080956</v>
      </c>
      <c r="D301" s="75">
        <f t="shared" si="23"/>
        <v>512.68346337041714</v>
      </c>
      <c r="E301" s="75">
        <f t="shared" si="23"/>
        <v>0</v>
      </c>
      <c r="F301" s="75">
        <f t="shared" si="23"/>
        <v>0</v>
      </c>
      <c r="G301" s="96">
        <f t="shared" si="23"/>
        <v>0</v>
      </c>
      <c r="H301" s="43">
        <f t="shared" si="23"/>
        <v>461.40925555674318</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272.68146277796239</v>
      </c>
      <c r="D304" s="75">
        <f t="shared" si="23"/>
        <v>0</v>
      </c>
      <c r="E304" s="75">
        <f t="shared" si="23"/>
        <v>0</v>
      </c>
      <c r="F304" s="75">
        <f t="shared" si="23"/>
        <v>0</v>
      </c>
      <c r="G304" s="96">
        <f t="shared" si="23"/>
        <v>0</v>
      </c>
      <c r="H304" s="43">
        <f t="shared" si="23"/>
        <v>272.68146277796239</v>
      </c>
      <c r="I304" s="1"/>
    </row>
    <row r="305" spans="2:10" x14ac:dyDescent="0.2">
      <c r="B305" s="9" t="str">
        <f>$B$44</f>
        <v>Physical Training</v>
      </c>
      <c r="C305" s="75">
        <f t="shared" si="23"/>
        <v>344.19386942528695</v>
      </c>
      <c r="D305" s="75">
        <f t="shared" si="23"/>
        <v>0</v>
      </c>
      <c r="E305" s="75">
        <f t="shared" si="23"/>
        <v>0</v>
      </c>
      <c r="F305" s="75">
        <f t="shared" si="23"/>
        <v>0</v>
      </c>
      <c r="G305" s="96">
        <f t="shared" si="23"/>
        <v>0</v>
      </c>
      <c r="H305" s="43">
        <f t="shared" si="23"/>
        <v>344.19386942528695</v>
      </c>
      <c r="I305" s="1"/>
    </row>
    <row r="306" spans="2:10" x14ac:dyDescent="0.2">
      <c r="B306" s="9" t="str">
        <f>$B$45</f>
        <v>Health Services</v>
      </c>
      <c r="C306" s="75">
        <f t="shared" si="23"/>
        <v>182.41053091727753</v>
      </c>
      <c r="D306" s="75">
        <f t="shared" si="23"/>
        <v>417.91391769725902</v>
      </c>
      <c r="E306" s="75">
        <f t="shared" si="23"/>
        <v>827.62877889463857</v>
      </c>
      <c r="F306" s="75">
        <f t="shared" si="23"/>
        <v>0</v>
      </c>
      <c r="G306" s="96">
        <f t="shared" si="23"/>
        <v>0</v>
      </c>
      <c r="H306" s="43">
        <f t="shared" si="23"/>
        <v>327.60868712649176</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287.7963592153489</v>
      </c>
      <c r="D308" s="75">
        <f t="shared" si="23"/>
        <v>752.6433755985538</v>
      </c>
      <c r="E308" s="75">
        <f t="shared" si="23"/>
        <v>787.28897976458336</v>
      </c>
      <c r="F308" s="75">
        <f t="shared" si="23"/>
        <v>0</v>
      </c>
      <c r="G308" s="96">
        <f t="shared" si="23"/>
        <v>0</v>
      </c>
      <c r="H308" s="43">
        <f t="shared" si="23"/>
        <v>501.78179689944409</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1382.6126698771345</v>
      </c>
      <c r="E310" s="75">
        <f t="shared" si="24"/>
        <v>0</v>
      </c>
      <c r="F310" s="75">
        <f t="shared" si="24"/>
        <v>0</v>
      </c>
      <c r="G310" s="96">
        <f t="shared" si="24"/>
        <v>0</v>
      </c>
      <c r="H310" s="43">
        <f t="shared" si="24"/>
        <v>1382.6126698771345</v>
      </c>
      <c r="I310" s="1"/>
    </row>
    <row r="311" spans="2:10" x14ac:dyDescent="0.2">
      <c r="B311" s="9" t="str">
        <f>$B$50</f>
        <v>Technology</v>
      </c>
      <c r="C311" s="75">
        <f t="shared" si="24"/>
        <v>488.83941127106289</v>
      </c>
      <c r="D311" s="75">
        <f t="shared" si="24"/>
        <v>937.90673514157515</v>
      </c>
      <c r="E311" s="75">
        <f t="shared" si="24"/>
        <v>0</v>
      </c>
      <c r="F311" s="75">
        <f t="shared" si="24"/>
        <v>0</v>
      </c>
      <c r="G311" s="96">
        <f t="shared" si="24"/>
        <v>0</v>
      </c>
      <c r="H311" s="43">
        <f t="shared" si="24"/>
        <v>710.00040394746418</v>
      </c>
      <c r="I311" s="1"/>
    </row>
    <row r="312" spans="2:10" x14ac:dyDescent="0.2">
      <c r="B312" s="9" t="str">
        <f>$B$51</f>
        <v>Nursing</v>
      </c>
      <c r="C312" s="75">
        <f t="shared" si="24"/>
        <v>707.73572116275955</v>
      </c>
      <c r="D312" s="75">
        <f t="shared" si="24"/>
        <v>865.4504434402495</v>
      </c>
      <c r="E312" s="75">
        <f t="shared" si="24"/>
        <v>1070.3632006848036</v>
      </c>
      <c r="F312" s="75">
        <f t="shared" si="24"/>
        <v>5349.8272522338357</v>
      </c>
      <c r="G312" s="96">
        <f t="shared" si="24"/>
        <v>0</v>
      </c>
      <c r="H312" s="43">
        <f t="shared" si="24"/>
        <v>967.80016856799375</v>
      </c>
      <c r="I312" s="1"/>
    </row>
    <row r="313" spans="2:10" x14ac:dyDescent="0.2">
      <c r="B313" s="39" t="str">
        <f>$B$52</f>
        <v>Totals</v>
      </c>
      <c r="C313" s="42">
        <f t="shared" si="24"/>
        <v>360.67290348930896</v>
      </c>
      <c r="D313" s="42">
        <f t="shared" si="24"/>
        <v>790.25428068025099</v>
      </c>
      <c r="E313" s="42">
        <f t="shared" si="24"/>
        <v>867.30195861527375</v>
      </c>
      <c r="F313" s="42">
        <f t="shared" si="24"/>
        <v>2364.9946111486793</v>
      </c>
      <c r="G313" s="42">
        <f t="shared" si="24"/>
        <v>0</v>
      </c>
      <c r="H313" s="42">
        <f t="shared" si="24"/>
        <v>521.45165627512768</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2.0813085309034718</v>
      </c>
      <c r="E318" s="59">
        <f t="shared" si="25"/>
        <v>2.4636140283507912</v>
      </c>
      <c r="F318" s="59">
        <f t="shared" si="25"/>
        <v>9.0146457022467228</v>
      </c>
      <c r="G318" s="59">
        <f t="shared" si="25"/>
        <v>0</v>
      </c>
      <c r="H318" s="59">
        <f t="shared" si="25"/>
        <v>1.2025516922612218</v>
      </c>
      <c r="I318" s="1"/>
    </row>
    <row r="319" spans="2:10" x14ac:dyDescent="0.2">
      <c r="B319" s="9" t="str">
        <f>$B$33</f>
        <v>Science</v>
      </c>
      <c r="C319" s="59">
        <f t="shared" ref="C319:H334" si="26">IF($C$293=0,"",C294/$C$293)</f>
        <v>1.2896477607774148</v>
      </c>
      <c r="D319" s="59">
        <f t="shared" si="26"/>
        <v>2.3342351987034613</v>
      </c>
      <c r="E319" s="59">
        <f t="shared" si="26"/>
        <v>5.5950643910995081</v>
      </c>
      <c r="F319" s="59">
        <f t="shared" si="26"/>
        <v>0</v>
      </c>
      <c r="G319" s="59">
        <f t="shared" si="26"/>
        <v>0</v>
      </c>
      <c r="H319" s="59">
        <f t="shared" si="26"/>
        <v>1.5657763136300387</v>
      </c>
      <c r="I319" s="1"/>
    </row>
    <row r="320" spans="2:10" x14ac:dyDescent="0.2">
      <c r="B320" s="9" t="str">
        <f>$B$34</f>
        <v>Fine Arts</v>
      </c>
      <c r="C320" s="59">
        <f t="shared" si="26"/>
        <v>1.2426259448918251</v>
      </c>
      <c r="D320" s="59">
        <f t="shared" si="26"/>
        <v>4.7784810522714212</v>
      </c>
      <c r="E320" s="59">
        <f t="shared" si="26"/>
        <v>0</v>
      </c>
      <c r="F320" s="59">
        <f t="shared" si="26"/>
        <v>0</v>
      </c>
      <c r="G320" s="59">
        <f t="shared" si="26"/>
        <v>0</v>
      </c>
      <c r="H320" s="59">
        <f t="shared" si="26"/>
        <v>1.5323736166683617</v>
      </c>
      <c r="I320" s="1"/>
    </row>
    <row r="321" spans="2:9" x14ac:dyDescent="0.2">
      <c r="B321" s="9" t="str">
        <f>$B$35</f>
        <v>Teacher Education</v>
      </c>
      <c r="C321" s="59">
        <f t="shared" si="26"/>
        <v>1.0262280095000886</v>
      </c>
      <c r="D321" s="59">
        <f t="shared" si="26"/>
        <v>1.7804633919631807</v>
      </c>
      <c r="E321" s="59">
        <f t="shared" si="26"/>
        <v>2.6732706559073232</v>
      </c>
      <c r="F321" s="59">
        <f t="shared" si="26"/>
        <v>6.4774635173455151</v>
      </c>
      <c r="G321" s="59">
        <f t="shared" si="26"/>
        <v>0</v>
      </c>
      <c r="H321" s="59">
        <f t="shared" si="26"/>
        <v>2.3077415508280619</v>
      </c>
      <c r="I321" s="1"/>
    </row>
    <row r="322" spans="2:9" x14ac:dyDescent="0.2">
      <c r="B322" s="9" t="str">
        <f>$B$36</f>
        <v>Agriculture</v>
      </c>
      <c r="C322" s="59">
        <f t="shared" si="26"/>
        <v>15.011381367375636</v>
      </c>
      <c r="D322" s="59">
        <f t="shared" si="26"/>
        <v>24.969424574796964</v>
      </c>
      <c r="E322" s="59">
        <f t="shared" si="26"/>
        <v>0</v>
      </c>
      <c r="F322" s="59">
        <f t="shared" si="26"/>
        <v>0</v>
      </c>
      <c r="G322" s="59">
        <f t="shared" si="26"/>
        <v>0</v>
      </c>
      <c r="H322" s="59">
        <f t="shared" si="26"/>
        <v>17.402978355266782</v>
      </c>
      <c r="I322" s="1"/>
    </row>
    <row r="323" spans="2:9" x14ac:dyDescent="0.2">
      <c r="B323" s="9" t="str">
        <f>$B$37</f>
        <v>Engineering</v>
      </c>
      <c r="C323" s="59">
        <f t="shared" si="26"/>
        <v>2.0985076681628647</v>
      </c>
      <c r="D323" s="59">
        <f t="shared" si="26"/>
        <v>3.3265370229452351</v>
      </c>
      <c r="E323" s="59">
        <f t="shared" si="26"/>
        <v>4.9958653949957226</v>
      </c>
      <c r="F323" s="59">
        <f t="shared" si="26"/>
        <v>12.101380302707602</v>
      </c>
      <c r="G323" s="59">
        <f t="shared" si="26"/>
        <v>0</v>
      </c>
      <c r="H323" s="59">
        <f t="shared" si="26"/>
        <v>3.170827778769238</v>
      </c>
      <c r="I323" s="1"/>
    </row>
    <row r="324" spans="2:9" x14ac:dyDescent="0.2">
      <c r="B324" s="9" t="str">
        <f>$B$38</f>
        <v>Home Economics</v>
      </c>
      <c r="C324" s="59">
        <f t="shared" si="26"/>
        <v>0.81424211066089991</v>
      </c>
      <c r="D324" s="59">
        <f t="shared" si="26"/>
        <v>2.7674893804652725</v>
      </c>
      <c r="E324" s="59">
        <f t="shared" si="26"/>
        <v>1.9800523710699773</v>
      </c>
      <c r="F324" s="59">
        <f t="shared" si="26"/>
        <v>0</v>
      </c>
      <c r="G324" s="59">
        <f t="shared" si="26"/>
        <v>0</v>
      </c>
      <c r="H324" s="59">
        <f t="shared" si="26"/>
        <v>1.2299933156932499</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1.4481120140582986</v>
      </c>
      <c r="D326" s="59">
        <f t="shared" si="26"/>
        <v>2.0240280983381109</v>
      </c>
      <c r="E326" s="59">
        <f t="shared" si="26"/>
        <v>0</v>
      </c>
      <c r="F326" s="59">
        <f t="shared" si="26"/>
        <v>0</v>
      </c>
      <c r="G326" s="59">
        <f t="shared" si="26"/>
        <v>0</v>
      </c>
      <c r="H326" s="59">
        <f t="shared" si="26"/>
        <v>1.8216021479229292</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1.0765218346037648</v>
      </c>
      <c r="D329" s="59">
        <f t="shared" si="26"/>
        <v>0</v>
      </c>
      <c r="E329" s="59">
        <f t="shared" si="26"/>
        <v>0</v>
      </c>
      <c r="F329" s="59">
        <f t="shared" si="26"/>
        <v>0</v>
      </c>
      <c r="G329" s="59">
        <f t="shared" si="26"/>
        <v>0</v>
      </c>
      <c r="H329" s="59">
        <f t="shared" si="26"/>
        <v>1.0765218346037648</v>
      </c>
      <c r="I329" s="1"/>
    </row>
    <row r="330" spans="2:9" x14ac:dyDescent="0.2">
      <c r="B330" s="9" t="str">
        <f>$B$44</f>
        <v>Physical Training</v>
      </c>
      <c r="C330" s="59">
        <f t="shared" si="26"/>
        <v>1.3588463696734443</v>
      </c>
      <c r="D330" s="59">
        <f t="shared" si="26"/>
        <v>0</v>
      </c>
      <c r="E330" s="59">
        <f t="shared" si="26"/>
        <v>0</v>
      </c>
      <c r="F330" s="59">
        <f t="shared" si="26"/>
        <v>0</v>
      </c>
      <c r="G330" s="59">
        <f t="shared" si="26"/>
        <v>0</v>
      </c>
      <c r="H330" s="59">
        <f t="shared" si="26"/>
        <v>1.3588463696734443</v>
      </c>
      <c r="I330" s="1"/>
    </row>
    <row r="331" spans="2:9" x14ac:dyDescent="0.2">
      <c r="B331" s="9" t="str">
        <f>$B$45</f>
        <v>Health Services</v>
      </c>
      <c r="C331" s="59">
        <f t="shared" si="26"/>
        <v>0.72014033294963142</v>
      </c>
      <c r="D331" s="59">
        <f t="shared" si="26"/>
        <v>1.6498864748728335</v>
      </c>
      <c r="E331" s="59">
        <f t="shared" si="26"/>
        <v>3.2674038137752568</v>
      </c>
      <c r="F331" s="59">
        <f t="shared" si="26"/>
        <v>0</v>
      </c>
      <c r="G331" s="59">
        <f t="shared" si="26"/>
        <v>0</v>
      </c>
      <c r="H331" s="59">
        <f t="shared" si="26"/>
        <v>1.2933695650030981</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1.1361940832298869</v>
      </c>
      <c r="D333" s="59">
        <f t="shared" si="26"/>
        <v>2.9713682010041187</v>
      </c>
      <c r="E333" s="59">
        <f t="shared" si="26"/>
        <v>3.108145923177847</v>
      </c>
      <c r="F333" s="59">
        <f t="shared" si="26"/>
        <v>0</v>
      </c>
      <c r="G333" s="59">
        <f t="shared" si="26"/>
        <v>0</v>
      </c>
      <c r="H333" s="59">
        <f t="shared" si="26"/>
        <v>1.9809893018243687</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5.4584301872200207</v>
      </c>
      <c r="E335" s="59">
        <f t="shared" si="27"/>
        <v>0</v>
      </c>
      <c r="F335" s="59">
        <f t="shared" si="27"/>
        <v>0</v>
      </c>
      <c r="G335" s="59">
        <f t="shared" si="27"/>
        <v>0</v>
      </c>
      <c r="H335" s="59">
        <f t="shared" si="27"/>
        <v>5.4584301872200207</v>
      </c>
      <c r="I335" s="1"/>
    </row>
    <row r="336" spans="2:9" x14ac:dyDescent="0.2">
      <c r="B336" s="9" t="str">
        <f>$B$50</f>
        <v>Technology</v>
      </c>
      <c r="C336" s="59">
        <f t="shared" si="27"/>
        <v>1.9298939300346134</v>
      </c>
      <c r="D336" s="59">
        <f t="shared" si="27"/>
        <v>3.7027712442044156</v>
      </c>
      <c r="E336" s="59">
        <f t="shared" si="27"/>
        <v>0</v>
      </c>
      <c r="F336" s="59">
        <f t="shared" si="27"/>
        <v>0</v>
      </c>
      <c r="G336" s="59">
        <f t="shared" si="27"/>
        <v>0</v>
      </c>
      <c r="H336" s="59">
        <f t="shared" si="27"/>
        <v>2.8030175929095469</v>
      </c>
      <c r="I336" s="1"/>
    </row>
    <row r="337" spans="2:10" x14ac:dyDescent="0.2">
      <c r="B337" s="9" t="str">
        <f>$B$51</f>
        <v>Nursing</v>
      </c>
      <c r="C337" s="59">
        <f t="shared" si="27"/>
        <v>2.7940768294218175</v>
      </c>
      <c r="D337" s="59">
        <f t="shared" si="27"/>
        <v>3.416720336026581</v>
      </c>
      <c r="E337" s="59">
        <f t="shared" si="27"/>
        <v>4.2256974300883305</v>
      </c>
      <c r="F337" s="59">
        <f t="shared" si="27"/>
        <v>21.120635740015679</v>
      </c>
      <c r="G337" s="59">
        <f t="shared" si="27"/>
        <v>0</v>
      </c>
      <c r="H337" s="59">
        <f t="shared" si="27"/>
        <v>3.8207878246751528</v>
      </c>
      <c r="I337" s="1"/>
    </row>
    <row r="338" spans="2:10" x14ac:dyDescent="0.2">
      <c r="B338" s="39" t="str">
        <f>$B$52</f>
        <v>Totals</v>
      </c>
      <c r="C338" s="59">
        <f t="shared" si="27"/>
        <v>1.4239041106814723</v>
      </c>
      <c r="D338" s="59">
        <f t="shared" si="27"/>
        <v>3.1198526638904931</v>
      </c>
      <c r="E338" s="59">
        <f t="shared" si="27"/>
        <v>3.4240299510356391</v>
      </c>
      <c r="F338" s="59">
        <f t="shared" si="27"/>
        <v>9.3367855360777181</v>
      </c>
      <c r="G338" s="59">
        <f t="shared" si="27"/>
        <v>0</v>
      </c>
      <c r="H338" s="59">
        <f t="shared" si="27"/>
        <v>2.0586441335308834</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7598.9576991253925</v>
      </c>
      <c r="D343" s="42">
        <f t="shared" si="28"/>
        <v>15815.775485164297</v>
      </c>
      <c r="E343" s="42">
        <f>E293*24</f>
        <v>14976.719030727654</v>
      </c>
      <c r="F343" s="42">
        <f>F293*18</f>
        <v>41101.146818385219</v>
      </c>
      <c r="G343" s="42">
        <f>G293*24</f>
        <v>0</v>
      </c>
      <c r="H343" s="42">
        <f>IF((C32/30+D32/30+E32/24+F32/18+G32/24)=0,0,H268/(C32/30+D32/30+E32/24+F32/18+G32/24))</f>
        <v>9004.3498722252843</v>
      </c>
      <c r="I343" s="1"/>
    </row>
    <row r="344" spans="2:10" x14ac:dyDescent="0.2">
      <c r="B344" s="9" t="str">
        <f>$B$33</f>
        <v>Science</v>
      </c>
      <c r="C344" s="43">
        <f t="shared" si="28"/>
        <v>9799.9787809193585</v>
      </c>
      <c r="D344" s="43">
        <f t="shared" si="28"/>
        <v>17737.754534757158</v>
      </c>
      <c r="E344" s="43">
        <f>E294*24</f>
        <v>34013.326105478351</v>
      </c>
      <c r="F344" s="43">
        <f>F294*18</f>
        <v>0</v>
      </c>
      <c r="G344" s="43">
        <f>G294*24</f>
        <v>0</v>
      </c>
      <c r="H344" s="43">
        <f t="shared" ref="H344:H363" si="29">IF((C33/30+D33/30+E33/24+F33/18+G33/24)=0,0,H269/(C33/30+D33/30+E33/24+F33/18+G33/24))</f>
        <v>11858.03005410767</v>
      </c>
      <c r="I344" s="1"/>
    </row>
    <row r="345" spans="2:10" x14ac:dyDescent="0.2">
      <c r="B345" s="9" t="str">
        <f>$B$34</f>
        <v>Fine Arts</v>
      </c>
      <c r="C345" s="43">
        <f t="shared" si="28"/>
        <v>9442.6619910687004</v>
      </c>
      <c r="D345" s="43">
        <f t="shared" si="28"/>
        <v>36311.475382282719</v>
      </c>
      <c r="E345" s="43">
        <f t="shared" ref="E345:E363" si="30">E295*24</f>
        <v>0</v>
      </c>
      <c r="F345" s="43">
        <f t="shared" ref="F345:F363" si="31">F295*18</f>
        <v>0</v>
      </c>
      <c r="G345" s="43">
        <f t="shared" ref="G345:G363" si="32">G295*24</f>
        <v>0</v>
      </c>
      <c r="H345" s="43">
        <f t="shared" si="29"/>
        <v>11644.442292318672</v>
      </c>
      <c r="I345" s="1"/>
    </row>
    <row r="346" spans="2:10" x14ac:dyDescent="0.2">
      <c r="B346" s="9" t="str">
        <f>$B$35</f>
        <v>Teacher Education</v>
      </c>
      <c r="C346" s="43">
        <f t="shared" si="28"/>
        <v>7798.2632338488256</v>
      </c>
      <c r="D346" s="43">
        <f t="shared" si="28"/>
        <v>13529.666000369525</v>
      </c>
      <c r="E346" s="43">
        <f t="shared" si="30"/>
        <v>16251.256506042355</v>
      </c>
      <c r="F346" s="43">
        <f t="shared" si="31"/>
        <v>29533.182759561925</v>
      </c>
      <c r="G346" s="43">
        <f t="shared" si="32"/>
        <v>0</v>
      </c>
      <c r="H346" s="43">
        <f t="shared" si="29"/>
        <v>15431.363181574316</v>
      </c>
      <c r="I346" s="1"/>
    </row>
    <row r="347" spans="2:10" x14ac:dyDescent="0.2">
      <c r="B347" s="9" t="str">
        <f>$B$36</f>
        <v>Agriculture</v>
      </c>
      <c r="C347" s="43">
        <f t="shared" si="28"/>
        <v>114070.85201612655</v>
      </c>
      <c r="D347" s="43">
        <f t="shared" si="28"/>
        <v>189741.60111538417</v>
      </c>
      <c r="E347" s="43">
        <f t="shared" si="30"/>
        <v>0</v>
      </c>
      <c r="F347" s="43">
        <f t="shared" si="31"/>
        <v>0</v>
      </c>
      <c r="G347" s="43">
        <f t="shared" si="32"/>
        <v>0</v>
      </c>
      <c r="H347" s="43">
        <f t="shared" si="29"/>
        <v>132244.49636046708</v>
      </c>
      <c r="I347" s="1"/>
    </row>
    <row r="348" spans="2:10" x14ac:dyDescent="0.2">
      <c r="B348" s="9" t="str">
        <f>$B$37</f>
        <v>Engineering</v>
      </c>
      <c r="C348" s="43">
        <f t="shared" si="28"/>
        <v>15946.471001659876</v>
      </c>
      <c r="D348" s="43">
        <f t="shared" si="28"/>
        <v>25278.214121935358</v>
      </c>
      <c r="E348" s="43">
        <f t="shared" si="30"/>
        <v>30370.695845677492</v>
      </c>
      <c r="F348" s="43">
        <f t="shared" si="31"/>
        <v>55174.726212782582</v>
      </c>
      <c r="G348" s="43">
        <f t="shared" si="32"/>
        <v>0</v>
      </c>
      <c r="H348" s="43">
        <f t="shared" si="29"/>
        <v>22941.555091539813</v>
      </c>
      <c r="I348" s="1"/>
    </row>
    <row r="349" spans="2:10" x14ac:dyDescent="0.2">
      <c r="B349" s="9" t="str">
        <f>$B$38</f>
        <v>Home Economics</v>
      </c>
      <c r="C349" s="43">
        <f t="shared" si="28"/>
        <v>6187.3913557587557</v>
      </c>
      <c r="D349" s="43">
        <f t="shared" si="28"/>
        <v>21030.034734934346</v>
      </c>
      <c r="E349" s="43">
        <f t="shared" si="30"/>
        <v>12037.067367850956</v>
      </c>
      <c r="F349" s="43">
        <f t="shared" si="31"/>
        <v>0</v>
      </c>
      <c r="G349" s="43">
        <f t="shared" si="32"/>
        <v>0</v>
      </c>
      <c r="H349" s="43">
        <f t="shared" si="29"/>
        <v>8936.8243854998946</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11004.141938424287</v>
      </c>
      <c r="D351" s="43">
        <f t="shared" si="28"/>
        <v>15380.503901112514</v>
      </c>
      <c r="E351" s="43">
        <f t="shared" si="30"/>
        <v>0</v>
      </c>
      <c r="F351" s="43">
        <f t="shared" si="31"/>
        <v>0</v>
      </c>
      <c r="G351" s="43">
        <f t="shared" si="32"/>
        <v>0</v>
      </c>
      <c r="H351" s="43">
        <f t="shared" si="29"/>
        <v>13842.277666702295</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8180.4438833388722</v>
      </c>
      <c r="D354" s="43">
        <f t="shared" si="28"/>
        <v>0</v>
      </c>
      <c r="E354" s="43">
        <f t="shared" si="30"/>
        <v>0</v>
      </c>
      <c r="F354" s="43">
        <f t="shared" si="31"/>
        <v>0</v>
      </c>
      <c r="G354" s="43">
        <f t="shared" si="32"/>
        <v>0</v>
      </c>
      <c r="H354" s="43">
        <f t="shared" si="29"/>
        <v>8180.4438833388731</v>
      </c>
      <c r="I354" s="1"/>
    </row>
    <row r="355" spans="2:9" x14ac:dyDescent="0.2">
      <c r="B355" s="9" t="str">
        <f>$B$44</f>
        <v>Physical Training</v>
      </c>
      <c r="C355" s="43">
        <f t="shared" si="28"/>
        <v>10325.816082758609</v>
      </c>
      <c r="D355" s="43">
        <f t="shared" si="28"/>
        <v>0</v>
      </c>
      <c r="E355" s="43">
        <f t="shared" si="30"/>
        <v>0</v>
      </c>
      <c r="F355" s="43">
        <f t="shared" si="31"/>
        <v>0</v>
      </c>
      <c r="G355" s="43">
        <f t="shared" si="32"/>
        <v>0</v>
      </c>
      <c r="H355" s="43">
        <f t="shared" si="29"/>
        <v>10325.816082758609</v>
      </c>
      <c r="I355" s="1"/>
    </row>
    <row r="356" spans="2:9" x14ac:dyDescent="0.2">
      <c r="B356" s="9" t="str">
        <f>$B$45</f>
        <v>Health Services</v>
      </c>
      <c r="C356" s="43">
        <f t="shared" si="28"/>
        <v>5472.3159275183261</v>
      </c>
      <c r="D356" s="43">
        <f t="shared" si="28"/>
        <v>12537.41753091777</v>
      </c>
      <c r="E356" s="43">
        <f t="shared" si="30"/>
        <v>19863.090693471328</v>
      </c>
      <c r="F356" s="43">
        <f t="shared" si="31"/>
        <v>0</v>
      </c>
      <c r="G356" s="43">
        <f t="shared" si="32"/>
        <v>0</v>
      </c>
      <c r="H356" s="43">
        <f t="shared" si="29"/>
        <v>9609.1786434562946</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8633.8907764604664</v>
      </c>
      <c r="D358" s="43">
        <f t="shared" si="28"/>
        <v>22579.301267956613</v>
      </c>
      <c r="E358" s="43">
        <f t="shared" si="30"/>
        <v>18894.93551435</v>
      </c>
      <c r="F358" s="43">
        <f t="shared" si="31"/>
        <v>0</v>
      </c>
      <c r="G358" s="43">
        <f t="shared" si="32"/>
        <v>0</v>
      </c>
      <c r="H358" s="43">
        <f t="shared" si="29"/>
        <v>14519.969272371456</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41478.380096314038</v>
      </c>
      <c r="E360" s="43">
        <f t="shared" si="30"/>
        <v>0</v>
      </c>
      <c r="F360" s="43">
        <f t="shared" si="31"/>
        <v>0</v>
      </c>
      <c r="G360" s="43">
        <f t="shared" si="32"/>
        <v>0</v>
      </c>
      <c r="H360" s="43">
        <f t="shared" si="29"/>
        <v>41478.380096314031</v>
      </c>
      <c r="I360" s="1"/>
    </row>
    <row r="361" spans="2:9" x14ac:dyDescent="0.2">
      <c r="B361" s="9" t="str">
        <f>$B$50</f>
        <v>Technology</v>
      </c>
      <c r="C361" s="43">
        <f t="shared" si="33"/>
        <v>14665.182338131886</v>
      </c>
      <c r="D361" s="43">
        <f t="shared" si="33"/>
        <v>28137.202054247253</v>
      </c>
      <c r="E361" s="43">
        <f t="shared" si="30"/>
        <v>0</v>
      </c>
      <c r="F361" s="43">
        <f t="shared" si="31"/>
        <v>0</v>
      </c>
      <c r="G361" s="43">
        <f t="shared" si="32"/>
        <v>0</v>
      </c>
      <c r="H361" s="43">
        <f t="shared" si="29"/>
        <v>21300.012118423925</v>
      </c>
      <c r="I361" s="1"/>
    </row>
    <row r="362" spans="2:9" x14ac:dyDescent="0.2">
      <c r="B362" s="9" t="str">
        <f>$B$51</f>
        <v>Nursing</v>
      </c>
      <c r="C362" s="43">
        <f t="shared" si="33"/>
        <v>21232.071634882785</v>
      </c>
      <c r="D362" s="43">
        <f t="shared" si="33"/>
        <v>25963.513303207485</v>
      </c>
      <c r="E362" s="43">
        <f t="shared" si="30"/>
        <v>25688.716816435284</v>
      </c>
      <c r="F362" s="43">
        <f t="shared" si="31"/>
        <v>96296.890540209046</v>
      </c>
      <c r="G362" s="43">
        <f t="shared" si="32"/>
        <v>0</v>
      </c>
      <c r="H362" s="43">
        <f t="shared" si="29"/>
        <v>27399.59488858312</v>
      </c>
      <c r="I362" s="1"/>
    </row>
    <row r="363" spans="2:9" x14ac:dyDescent="0.2">
      <c r="B363" s="39" t="str">
        <f>$B$52</f>
        <v>Totals</v>
      </c>
      <c r="C363" s="42">
        <f t="shared" si="33"/>
        <v>10820.187104679269</v>
      </c>
      <c r="D363" s="42">
        <f t="shared" si="33"/>
        <v>23707.628420407531</v>
      </c>
      <c r="E363" s="42">
        <f t="shared" si="30"/>
        <v>20815.247006766571</v>
      </c>
      <c r="F363" s="42">
        <f t="shared" si="31"/>
        <v>42569.903000676226</v>
      </c>
      <c r="G363" s="42">
        <f t="shared" si="32"/>
        <v>0</v>
      </c>
      <c r="H363" s="42">
        <f t="shared" si="29"/>
        <v>15213.791664811992</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108</v>
      </c>
      <c r="C3" s="6"/>
      <c r="D3" s="6"/>
      <c r="E3" s="6"/>
      <c r="F3" s="6"/>
      <c r="G3" s="6"/>
      <c r="H3" s="6"/>
    </row>
    <row r="4" spans="2:8" x14ac:dyDescent="0.2">
      <c r="B4" s="90" t="s">
        <v>148</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Data!G13</f>
        <v>62943751</v>
      </c>
      <c r="G13" s="33"/>
      <c r="H13" s="60">
        <f>F13</f>
        <v>62943751</v>
      </c>
    </row>
    <row r="14" spans="2:8" x14ac:dyDescent="0.2">
      <c r="B14" s="338" t="s">
        <v>15</v>
      </c>
      <c r="C14" s="338"/>
      <c r="D14" s="338"/>
      <c r="E14" s="338"/>
      <c r="F14" s="82">
        <f>Data!H13</f>
        <v>10108981</v>
      </c>
      <c r="G14" s="33"/>
      <c r="H14" s="30">
        <f>F14</f>
        <v>10108981</v>
      </c>
    </row>
    <row r="15" spans="2:8" x14ac:dyDescent="0.2">
      <c r="B15" s="338" t="s">
        <v>16</v>
      </c>
      <c r="C15" s="338"/>
      <c r="D15" s="338"/>
      <c r="E15" s="338"/>
      <c r="F15" s="82">
        <f>Data!I13</f>
        <v>13465996</v>
      </c>
      <c r="G15" s="33"/>
      <c r="H15" s="30">
        <f>F15</f>
        <v>13465996</v>
      </c>
    </row>
    <row r="16" spans="2:8" x14ac:dyDescent="0.2">
      <c r="B16" s="338" t="s">
        <v>20</v>
      </c>
      <c r="C16" s="338"/>
      <c r="D16" s="338"/>
      <c r="E16" s="338"/>
      <c r="F16" s="82">
        <f>Data!J13</f>
        <v>11762210</v>
      </c>
      <c r="G16" s="33"/>
      <c r="H16" s="30">
        <f>F16-G16</f>
        <v>11762210</v>
      </c>
    </row>
    <row r="17" spans="2:23" x14ac:dyDescent="0.2">
      <c r="B17" s="338" t="s">
        <v>17</v>
      </c>
      <c r="C17" s="338"/>
      <c r="D17" s="338"/>
      <c r="E17" s="338"/>
      <c r="F17" s="82">
        <f>Data!K13</f>
        <v>13760281</v>
      </c>
      <c r="G17" s="33"/>
      <c r="H17" s="30">
        <f>F17</f>
        <v>13760281</v>
      </c>
    </row>
    <row r="18" spans="2:23" x14ac:dyDescent="0.2">
      <c r="B18" s="338" t="s">
        <v>1</v>
      </c>
      <c r="C18" s="338"/>
      <c r="D18" s="338"/>
      <c r="E18" s="338"/>
      <c r="F18" s="83">
        <f>SUM(F13:F17)</f>
        <v>112041219</v>
      </c>
      <c r="G18" s="34"/>
      <c r="H18" s="29">
        <f>SUM(H13:H17)</f>
        <v>112041219</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Data!L13</f>
        <v>Monica Poehl</v>
      </c>
      <c r="E21" s="343"/>
      <c r="F21" s="343"/>
      <c r="G21" s="94" t="str">
        <f>Data!M13</f>
        <v>979-458-6090</v>
      </c>
      <c r="H21" s="84" t="str">
        <f>Data!N13</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Data!O13</f>
        <v>4858</v>
      </c>
      <c r="D25" s="86">
        <f>Data!P13</f>
        <v>6605</v>
      </c>
      <c r="E25" s="86">
        <f>Data!Q13</f>
        <v>1452</v>
      </c>
      <c r="F25" s="86">
        <f>Data!R13</f>
        <v>137</v>
      </c>
      <c r="G25" s="86">
        <f>Data!S13</f>
        <v>0</v>
      </c>
      <c r="H25" s="74">
        <f>SUM(C25:G25)</f>
        <v>13052</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Data!T13</f>
        <v>Luna, Linda</v>
      </c>
      <c r="E28" s="343"/>
      <c r="F28" s="343"/>
      <c r="G28" s="94" t="str">
        <f>Data!U13</f>
        <v>(254) 968-9598</v>
      </c>
      <c r="H28" s="84" t="str">
        <f>Data!V13</f>
        <v>luna@tarleton.edu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Data!W13</f>
        <v>72797</v>
      </c>
      <c r="D32" s="87">
        <f>Data!AQ13</f>
        <v>29351</v>
      </c>
      <c r="E32" s="87">
        <f>Data!BK13</f>
        <v>5615</v>
      </c>
      <c r="F32" s="87">
        <f>Data!CE13</f>
        <v>0</v>
      </c>
      <c r="G32" s="87">
        <f>Data!CY13</f>
        <v>0</v>
      </c>
      <c r="H32" s="22">
        <f>SUM(C32:G32)</f>
        <v>107763</v>
      </c>
      <c r="I32" s="1"/>
      <c r="W32" s="18"/>
    </row>
    <row r="33" spans="2:23" x14ac:dyDescent="0.2">
      <c r="B33" s="7" t="s">
        <v>47</v>
      </c>
      <c r="C33" s="87">
        <f>Data!X13</f>
        <v>33391</v>
      </c>
      <c r="D33" s="87">
        <f>Data!AR13</f>
        <v>13535</v>
      </c>
      <c r="E33" s="87">
        <f>Data!BL13</f>
        <v>1239</v>
      </c>
      <c r="F33" s="87">
        <f>Data!CF13</f>
        <v>0</v>
      </c>
      <c r="G33" s="87">
        <f>Data!CZ13</f>
        <v>0</v>
      </c>
      <c r="H33" s="22">
        <f t="shared" ref="H33:H52" si="0">SUM(C33:G33)</f>
        <v>48165</v>
      </c>
      <c r="I33" s="1"/>
      <c r="W33" s="18"/>
    </row>
    <row r="34" spans="2:23" x14ac:dyDescent="0.2">
      <c r="B34" s="7" t="s">
        <v>48</v>
      </c>
      <c r="C34" s="87">
        <f>Data!Y13</f>
        <v>8596</v>
      </c>
      <c r="D34" s="87">
        <f>Data!AS13</f>
        <v>1893</v>
      </c>
      <c r="E34" s="87">
        <f>Data!BM13</f>
        <v>255</v>
      </c>
      <c r="F34" s="87">
        <f>Data!CG13</f>
        <v>0</v>
      </c>
      <c r="G34" s="87">
        <f>Data!DA13</f>
        <v>0</v>
      </c>
      <c r="H34" s="22">
        <f t="shared" si="0"/>
        <v>10744</v>
      </c>
      <c r="I34" s="1"/>
      <c r="W34" s="18"/>
    </row>
    <row r="35" spans="2:23" x14ac:dyDescent="0.2">
      <c r="B35" s="7" t="s">
        <v>49</v>
      </c>
      <c r="C35" s="87">
        <f>Data!Z13</f>
        <v>5755</v>
      </c>
      <c r="D35" s="87">
        <f>Data!AT13</f>
        <v>14626</v>
      </c>
      <c r="E35" s="87">
        <f>Data!BN13</f>
        <v>5398</v>
      </c>
      <c r="F35" s="87">
        <f>Data!CH13</f>
        <v>1853</v>
      </c>
      <c r="G35" s="87">
        <f>Data!DB13</f>
        <v>0</v>
      </c>
      <c r="H35" s="22">
        <f t="shared" si="0"/>
        <v>27632</v>
      </c>
      <c r="I35" s="1"/>
      <c r="W35" s="18"/>
    </row>
    <row r="36" spans="2:23" x14ac:dyDescent="0.2">
      <c r="B36" s="7" t="s">
        <v>50</v>
      </c>
      <c r="C36" s="87">
        <f>Data!AA13</f>
        <v>9987</v>
      </c>
      <c r="D36" s="87">
        <f>Data!AU13</f>
        <v>9975</v>
      </c>
      <c r="E36" s="87">
        <f>Data!BO13</f>
        <v>1597</v>
      </c>
      <c r="F36" s="87">
        <f>Data!CI13</f>
        <v>0</v>
      </c>
      <c r="G36" s="87">
        <f>Data!DC13</f>
        <v>0</v>
      </c>
      <c r="H36" s="22">
        <f t="shared" si="0"/>
        <v>21559</v>
      </c>
      <c r="I36" s="1"/>
      <c r="W36" s="18"/>
    </row>
    <row r="37" spans="2:23" x14ac:dyDescent="0.2">
      <c r="B37" s="7" t="s">
        <v>51</v>
      </c>
      <c r="C37" s="87">
        <f>Data!AB13</f>
        <v>4077</v>
      </c>
      <c r="D37" s="87">
        <f>Data!AV13</f>
        <v>4904</v>
      </c>
      <c r="E37" s="87">
        <f>Data!BP13</f>
        <v>933</v>
      </c>
      <c r="F37" s="87">
        <f>Data!CJ13</f>
        <v>0</v>
      </c>
      <c r="G37" s="87">
        <f>Data!DD13</f>
        <v>0</v>
      </c>
      <c r="H37" s="22">
        <f t="shared" si="0"/>
        <v>9914</v>
      </c>
      <c r="I37" s="1"/>
      <c r="W37" s="18"/>
    </row>
    <row r="38" spans="2:23" x14ac:dyDescent="0.2">
      <c r="B38" s="7" t="s">
        <v>52</v>
      </c>
      <c r="C38" s="87">
        <f>Data!AC13</f>
        <v>1947</v>
      </c>
      <c r="D38" s="87">
        <f>Data!AW13</f>
        <v>2301</v>
      </c>
      <c r="E38" s="87">
        <f>Data!BQ13</f>
        <v>51</v>
      </c>
      <c r="F38" s="87">
        <f>Data!CK13</f>
        <v>0</v>
      </c>
      <c r="G38" s="87">
        <f>Data!DE13</f>
        <v>0</v>
      </c>
      <c r="H38" s="22">
        <f t="shared" si="0"/>
        <v>4299</v>
      </c>
      <c r="I38" s="1"/>
      <c r="W38" s="18"/>
    </row>
    <row r="39" spans="2:23" x14ac:dyDescent="0.2">
      <c r="B39" s="7" t="s">
        <v>53</v>
      </c>
      <c r="C39" s="87">
        <f>Data!AD13</f>
        <v>0</v>
      </c>
      <c r="D39" s="87">
        <f>Data!AX13</f>
        <v>0</v>
      </c>
      <c r="E39" s="87">
        <f>Data!BR13</f>
        <v>0</v>
      </c>
      <c r="F39" s="87">
        <f>Data!CL13</f>
        <v>0</v>
      </c>
      <c r="G39" s="87">
        <f>Data!DF13</f>
        <v>0</v>
      </c>
      <c r="H39" s="22">
        <f t="shared" si="0"/>
        <v>0</v>
      </c>
      <c r="I39" s="1"/>
      <c r="W39" s="18"/>
    </row>
    <row r="40" spans="2:23" x14ac:dyDescent="0.2">
      <c r="B40" s="7" t="s">
        <v>54</v>
      </c>
      <c r="C40" s="87">
        <f>Data!AE13</f>
        <v>570</v>
      </c>
      <c r="D40" s="87">
        <f>Data!AY13</f>
        <v>3316</v>
      </c>
      <c r="E40" s="87">
        <f>Data!BS13</f>
        <v>821</v>
      </c>
      <c r="F40" s="87">
        <f>Data!CM13</f>
        <v>0</v>
      </c>
      <c r="G40" s="87">
        <f>Data!DG13</f>
        <v>0</v>
      </c>
      <c r="H40" s="22">
        <f t="shared" si="0"/>
        <v>4707</v>
      </c>
      <c r="I40" s="1"/>
      <c r="W40" s="18"/>
    </row>
    <row r="41" spans="2:23" x14ac:dyDescent="0.2">
      <c r="B41" s="7" t="s">
        <v>55</v>
      </c>
      <c r="C41" s="87">
        <f>Data!AF13</f>
        <v>0</v>
      </c>
      <c r="D41" s="87">
        <f>Data!AZ13</f>
        <v>0</v>
      </c>
      <c r="E41" s="87">
        <f>Data!BT13</f>
        <v>0</v>
      </c>
      <c r="F41" s="87">
        <f>Data!CN13</f>
        <v>0</v>
      </c>
      <c r="G41" s="87">
        <f>Data!DH13</f>
        <v>0</v>
      </c>
      <c r="H41" s="22">
        <f t="shared" si="0"/>
        <v>0</v>
      </c>
      <c r="I41" s="1"/>
      <c r="W41" s="18"/>
    </row>
    <row r="42" spans="2:23" x14ac:dyDescent="0.2">
      <c r="B42" s="7" t="s">
        <v>56</v>
      </c>
      <c r="C42" s="87">
        <f>Data!AG13</f>
        <v>0</v>
      </c>
      <c r="D42" s="87">
        <f>Data!BA13</f>
        <v>0</v>
      </c>
      <c r="E42" s="87">
        <f>Data!BU13</f>
        <v>0</v>
      </c>
      <c r="F42" s="87">
        <f>Data!CO13</f>
        <v>0</v>
      </c>
      <c r="G42" s="87">
        <f>Data!DI13</f>
        <v>0</v>
      </c>
      <c r="H42" s="22">
        <f t="shared" si="0"/>
        <v>0</v>
      </c>
      <c r="I42" s="1"/>
      <c r="W42" s="18"/>
    </row>
    <row r="43" spans="2:23" x14ac:dyDescent="0.2">
      <c r="B43" s="7" t="s">
        <v>57</v>
      </c>
      <c r="C43" s="87">
        <f>Data!AH13</f>
        <v>0</v>
      </c>
      <c r="D43" s="87">
        <f>Data!BB13</f>
        <v>12</v>
      </c>
      <c r="E43" s="87">
        <f>Data!BV13</f>
        <v>0</v>
      </c>
      <c r="F43" s="87">
        <f>Data!CP13</f>
        <v>0</v>
      </c>
      <c r="G43" s="87">
        <f>Data!DJ13</f>
        <v>0</v>
      </c>
      <c r="H43" s="22">
        <f t="shared" si="0"/>
        <v>12</v>
      </c>
      <c r="I43" s="1"/>
      <c r="W43" s="18"/>
    </row>
    <row r="44" spans="2:23" x14ac:dyDescent="0.2">
      <c r="B44" s="7" t="s">
        <v>58</v>
      </c>
      <c r="C44" s="87">
        <f>Data!AI13</f>
        <v>3028</v>
      </c>
      <c r="D44" s="87">
        <f>Data!BC13</f>
        <v>0</v>
      </c>
      <c r="E44" s="87">
        <f>Data!BW13</f>
        <v>0</v>
      </c>
      <c r="F44" s="87">
        <f>Data!CQ13</f>
        <v>0</v>
      </c>
      <c r="G44" s="87">
        <f>Data!DK13</f>
        <v>0</v>
      </c>
      <c r="H44" s="22">
        <f t="shared" si="0"/>
        <v>3028</v>
      </c>
      <c r="I44" s="1"/>
      <c r="W44" s="18"/>
    </row>
    <row r="45" spans="2:23" x14ac:dyDescent="0.2">
      <c r="B45" s="7" t="s">
        <v>59</v>
      </c>
      <c r="C45" s="87">
        <f>Data!AJ13</f>
        <v>947</v>
      </c>
      <c r="D45" s="87">
        <f>Data!BD13</f>
        <v>1362</v>
      </c>
      <c r="E45" s="87">
        <f>Data!BX13</f>
        <v>125</v>
      </c>
      <c r="F45" s="87">
        <f>Data!CR13</f>
        <v>0</v>
      </c>
      <c r="G45" s="87">
        <f>Data!DL13</f>
        <v>0</v>
      </c>
      <c r="H45" s="22">
        <f t="shared" si="0"/>
        <v>2434</v>
      </c>
      <c r="I45" s="1"/>
      <c r="W45" s="18"/>
    </row>
    <row r="46" spans="2:23" x14ac:dyDescent="0.2">
      <c r="B46" s="7" t="s">
        <v>60</v>
      </c>
      <c r="C46" s="87">
        <f>Data!AK13</f>
        <v>0</v>
      </c>
      <c r="D46" s="87">
        <f>Data!BE13</f>
        <v>0</v>
      </c>
      <c r="E46" s="87">
        <f>Data!BY13</f>
        <v>0</v>
      </c>
      <c r="F46" s="87">
        <f>Data!CS13</f>
        <v>0</v>
      </c>
      <c r="G46" s="87">
        <f>Data!DM13</f>
        <v>0</v>
      </c>
      <c r="H46" s="22">
        <f t="shared" si="0"/>
        <v>0</v>
      </c>
      <c r="I46" s="1"/>
      <c r="W46" s="18"/>
    </row>
    <row r="47" spans="2:23" x14ac:dyDescent="0.2">
      <c r="B47" s="7" t="s">
        <v>61</v>
      </c>
      <c r="C47" s="87">
        <f>Data!AL13</f>
        <v>11864</v>
      </c>
      <c r="D47" s="87">
        <f>Data!BF13</f>
        <v>34134</v>
      </c>
      <c r="E47" s="87">
        <f>Data!BZ13</f>
        <v>6243</v>
      </c>
      <c r="F47" s="87">
        <f>Data!CT13</f>
        <v>0</v>
      </c>
      <c r="G47" s="87">
        <f>Data!DN13</f>
        <v>0</v>
      </c>
      <c r="H47" s="22">
        <f t="shared" si="0"/>
        <v>52241</v>
      </c>
      <c r="I47" s="1"/>
      <c r="W47" s="18"/>
    </row>
    <row r="48" spans="2:23" x14ac:dyDescent="0.2">
      <c r="B48" s="7" t="s">
        <v>62</v>
      </c>
      <c r="C48" s="87">
        <f>Data!AM13</f>
        <v>0</v>
      </c>
      <c r="D48" s="87">
        <f>Data!BG13</f>
        <v>0</v>
      </c>
      <c r="E48" s="87">
        <f>Data!CA13</f>
        <v>0</v>
      </c>
      <c r="F48" s="87">
        <f>Data!CU13</f>
        <v>0</v>
      </c>
      <c r="G48" s="87">
        <f>Data!DO13</f>
        <v>0</v>
      </c>
      <c r="H48" s="22">
        <f t="shared" si="0"/>
        <v>0</v>
      </c>
      <c r="I48" s="1"/>
      <c r="W48" s="18"/>
    </row>
    <row r="49" spans="2:23" x14ac:dyDescent="0.2">
      <c r="B49" s="7" t="s">
        <v>63</v>
      </c>
      <c r="C49" s="87">
        <f>Data!AN13</f>
        <v>0</v>
      </c>
      <c r="D49" s="87">
        <f>Data!BH13</f>
        <v>960</v>
      </c>
      <c r="E49" s="87">
        <f>Data!CB13</f>
        <v>0</v>
      </c>
      <c r="F49" s="87">
        <f>Data!CV13</f>
        <v>0</v>
      </c>
      <c r="G49" s="87">
        <f>Data!DP13</f>
        <v>0</v>
      </c>
      <c r="H49" s="22">
        <f t="shared" si="0"/>
        <v>960</v>
      </c>
      <c r="I49" s="1"/>
      <c r="W49" s="18"/>
    </row>
    <row r="50" spans="2:23" x14ac:dyDescent="0.2">
      <c r="B50" s="7" t="s">
        <v>64</v>
      </c>
      <c r="C50" s="87">
        <f>Data!AO13</f>
        <v>2635</v>
      </c>
      <c r="D50" s="87">
        <f>Data!BI13</f>
        <v>5139</v>
      </c>
      <c r="E50" s="87">
        <f>Data!CC13</f>
        <v>501</v>
      </c>
      <c r="F50" s="87">
        <f>Data!CW13</f>
        <v>0</v>
      </c>
      <c r="G50" s="87">
        <f>Data!DQ13</f>
        <v>0</v>
      </c>
      <c r="H50" s="22">
        <f t="shared" si="0"/>
        <v>8275</v>
      </c>
      <c r="I50" s="1"/>
      <c r="W50" s="18"/>
    </row>
    <row r="51" spans="2:23" x14ac:dyDescent="0.2">
      <c r="B51" s="7" t="s">
        <v>0</v>
      </c>
      <c r="C51" s="87">
        <f>Data!AP13</f>
        <v>1826</v>
      </c>
      <c r="D51" s="87">
        <f>Data!BJ13</f>
        <v>9707</v>
      </c>
      <c r="E51" s="87">
        <f>Data!CD13</f>
        <v>182</v>
      </c>
      <c r="F51" s="87">
        <f>Data!CX13</f>
        <v>0</v>
      </c>
      <c r="G51" s="87">
        <f>Data!DR13</f>
        <v>0</v>
      </c>
      <c r="H51" s="22">
        <f t="shared" si="0"/>
        <v>11715</v>
      </c>
      <c r="I51" s="1"/>
      <c r="W51" s="18"/>
    </row>
    <row r="52" spans="2:23" x14ac:dyDescent="0.2">
      <c r="B52" s="8" t="s">
        <v>35</v>
      </c>
      <c r="C52" s="22">
        <f>SUM(C32:C51)</f>
        <v>157420</v>
      </c>
      <c r="D52" s="22">
        <f>SUM(D32:D51)</f>
        <v>131215</v>
      </c>
      <c r="E52" s="22">
        <f>SUM(E32:E51)</f>
        <v>22960</v>
      </c>
      <c r="F52" s="22">
        <f>SUM(F32:F51)</f>
        <v>1853</v>
      </c>
      <c r="G52" s="22">
        <f>SUM(G32:G51)</f>
        <v>0</v>
      </c>
      <c r="H52" s="22">
        <f t="shared" si="0"/>
        <v>313448</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Data!T13</f>
        <v>Luna, Linda</v>
      </c>
      <c r="E55" s="343"/>
      <c r="F55" s="343"/>
      <c r="G55" s="94" t="str">
        <f>Data!U13</f>
        <v>(254) 968-9598</v>
      </c>
      <c r="H55" s="84" t="str">
        <f>Data!V13</f>
        <v>luna@tarleton.edu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Data!DS13</f>
        <v>4505372</v>
      </c>
      <c r="D61" s="88">
        <f>Data!EM13</f>
        <v>2951386</v>
      </c>
      <c r="E61" s="88">
        <f>Data!FG13</f>
        <v>1464235</v>
      </c>
      <c r="F61" s="88">
        <f>Data!GA13</f>
        <v>0</v>
      </c>
      <c r="G61" s="88">
        <f>Data!GU13</f>
        <v>0</v>
      </c>
      <c r="H61" s="21">
        <f>SUM(C61:G61)</f>
        <v>8920993</v>
      </c>
      <c r="I61" s="1"/>
    </row>
    <row r="62" spans="2:23" x14ac:dyDescent="0.2">
      <c r="B62" s="9" t="str">
        <f>$B$33</f>
        <v>Science</v>
      </c>
      <c r="C62" s="87">
        <f>Data!DT13</f>
        <v>1721053</v>
      </c>
      <c r="D62" s="87">
        <f>Data!EN13</f>
        <v>2152759</v>
      </c>
      <c r="E62" s="87">
        <f>Data!FH13</f>
        <v>698934</v>
      </c>
      <c r="F62" s="87">
        <f>Data!GB13</f>
        <v>0</v>
      </c>
      <c r="G62" s="87">
        <f>Data!GV13</f>
        <v>0</v>
      </c>
      <c r="H62" s="22">
        <f t="shared" ref="H62:H81" si="1">SUM(C62:G62)</f>
        <v>4572746</v>
      </c>
      <c r="I62" s="1"/>
    </row>
    <row r="63" spans="2:23" x14ac:dyDescent="0.2">
      <c r="B63" s="9" t="str">
        <f>$B$34</f>
        <v>Fine Arts</v>
      </c>
      <c r="C63" s="87">
        <f>Data!DU13</f>
        <v>836696</v>
      </c>
      <c r="D63" s="87">
        <f>Data!EO13</f>
        <v>503935</v>
      </c>
      <c r="E63" s="87">
        <f>Data!FI13</f>
        <v>62944</v>
      </c>
      <c r="F63" s="87">
        <f>Data!GC13</f>
        <v>0</v>
      </c>
      <c r="G63" s="87">
        <f>Data!GW13</f>
        <v>0</v>
      </c>
      <c r="H63" s="22">
        <f t="shared" si="1"/>
        <v>1403575</v>
      </c>
      <c r="I63" s="1"/>
    </row>
    <row r="64" spans="2:23" x14ac:dyDescent="0.2">
      <c r="B64" s="9" t="str">
        <f>$B$35</f>
        <v>Teacher Education</v>
      </c>
      <c r="C64" s="87">
        <f>Data!DV13</f>
        <v>483686</v>
      </c>
      <c r="D64" s="87">
        <f>Data!EP13</f>
        <v>1556671</v>
      </c>
      <c r="E64" s="87">
        <f>Data!FJ13</f>
        <v>1528825</v>
      </c>
      <c r="F64" s="87">
        <f>Data!GD13</f>
        <v>497981</v>
      </c>
      <c r="G64" s="87">
        <f>Data!GX13</f>
        <v>0</v>
      </c>
      <c r="H64" s="22">
        <f t="shared" si="1"/>
        <v>4067163</v>
      </c>
      <c r="I64" s="1"/>
    </row>
    <row r="65" spans="2:9" x14ac:dyDescent="0.2">
      <c r="B65" s="9" t="str">
        <f>$B$36</f>
        <v>Agriculture</v>
      </c>
      <c r="C65" s="87">
        <f>Data!DW13</f>
        <v>509544</v>
      </c>
      <c r="D65" s="87">
        <f>Data!EQ13</f>
        <v>1494056</v>
      </c>
      <c r="E65" s="87">
        <f>Data!FK13</f>
        <v>582547</v>
      </c>
      <c r="F65" s="87">
        <f>Data!GE13</f>
        <v>0</v>
      </c>
      <c r="G65" s="87">
        <f>Data!GY13</f>
        <v>0</v>
      </c>
      <c r="H65" s="22">
        <f t="shared" si="1"/>
        <v>2586147</v>
      </c>
      <c r="I65" s="1"/>
    </row>
    <row r="66" spans="2:9" x14ac:dyDescent="0.2">
      <c r="B66" s="9" t="str">
        <f>$B$37</f>
        <v>Engineering</v>
      </c>
      <c r="C66" s="87">
        <f>Data!DX13</f>
        <v>591531</v>
      </c>
      <c r="D66" s="87">
        <f>Data!ER13</f>
        <v>664956</v>
      </c>
      <c r="E66" s="87">
        <f>Data!FL13</f>
        <v>284519</v>
      </c>
      <c r="F66" s="87">
        <f>Data!GF13</f>
        <v>0</v>
      </c>
      <c r="G66" s="87">
        <f>Data!GZ13</f>
        <v>0</v>
      </c>
      <c r="H66" s="22">
        <f t="shared" si="1"/>
        <v>1541006</v>
      </c>
      <c r="I66" s="1"/>
    </row>
    <row r="67" spans="2:9" x14ac:dyDescent="0.2">
      <c r="B67" s="9" t="str">
        <f>$B$38</f>
        <v>Home Economics</v>
      </c>
      <c r="C67" s="87">
        <f>Data!DY13</f>
        <v>101003</v>
      </c>
      <c r="D67" s="87">
        <f>Data!ES13</f>
        <v>291834</v>
      </c>
      <c r="E67" s="87">
        <f>Data!FM13</f>
        <v>23602</v>
      </c>
      <c r="F67" s="87">
        <f>Data!GG13</f>
        <v>0</v>
      </c>
      <c r="G67" s="87">
        <f>Data!HA13</f>
        <v>0</v>
      </c>
      <c r="H67" s="22">
        <f t="shared" si="1"/>
        <v>416439</v>
      </c>
      <c r="I67" s="1"/>
    </row>
    <row r="68" spans="2:9" x14ac:dyDescent="0.2">
      <c r="B68" s="9" t="str">
        <f>$B$39</f>
        <v>Law</v>
      </c>
      <c r="C68" s="87">
        <f>Data!DZ13</f>
        <v>0</v>
      </c>
      <c r="D68" s="87">
        <f>Data!ET13</f>
        <v>0</v>
      </c>
      <c r="E68" s="87">
        <f>Data!FN13</f>
        <v>0</v>
      </c>
      <c r="F68" s="87">
        <f>Data!GH13</f>
        <v>0</v>
      </c>
      <c r="G68" s="87">
        <f>Data!HB13</f>
        <v>0</v>
      </c>
      <c r="H68" s="22">
        <f t="shared" si="1"/>
        <v>0</v>
      </c>
      <c r="I68" s="1"/>
    </row>
    <row r="69" spans="2:9" x14ac:dyDescent="0.2">
      <c r="B69" s="9" t="str">
        <f>$B$40</f>
        <v>Social Service</v>
      </c>
      <c r="C69" s="87">
        <f>Data!EA13</f>
        <v>44652</v>
      </c>
      <c r="D69" s="87">
        <f>Data!EU13</f>
        <v>529330</v>
      </c>
      <c r="E69" s="87">
        <f>Data!FO13</f>
        <v>372810</v>
      </c>
      <c r="F69" s="87">
        <f>Data!GI13</f>
        <v>0</v>
      </c>
      <c r="G69" s="87">
        <f>Data!HC13</f>
        <v>0</v>
      </c>
      <c r="H69" s="22">
        <f t="shared" si="1"/>
        <v>946792</v>
      </c>
      <c r="I69" s="1"/>
    </row>
    <row r="70" spans="2:9" x14ac:dyDescent="0.2">
      <c r="B70" s="9" t="str">
        <f>$B$41</f>
        <v>Library Science</v>
      </c>
      <c r="C70" s="87">
        <f>Data!EB13</f>
        <v>0</v>
      </c>
      <c r="D70" s="87">
        <f>Data!EV13</f>
        <v>0</v>
      </c>
      <c r="E70" s="87">
        <f>Data!FP13</f>
        <v>0</v>
      </c>
      <c r="F70" s="87">
        <f>Data!GJ13</f>
        <v>0</v>
      </c>
      <c r="G70" s="87">
        <f>Data!HD13</f>
        <v>0</v>
      </c>
      <c r="H70" s="22">
        <f t="shared" si="1"/>
        <v>0</v>
      </c>
      <c r="I70" s="1"/>
    </row>
    <row r="71" spans="2:9" x14ac:dyDescent="0.2">
      <c r="B71" s="9" t="str">
        <f>$B$42</f>
        <v>Veterinary Science</v>
      </c>
      <c r="C71" s="87">
        <f>Data!EC13</f>
        <v>0</v>
      </c>
      <c r="D71" s="87">
        <f>Data!EW13</f>
        <v>0</v>
      </c>
      <c r="E71" s="87">
        <f>Data!FQ13</f>
        <v>0</v>
      </c>
      <c r="F71" s="87">
        <f>Data!GK13</f>
        <v>0</v>
      </c>
      <c r="G71" s="87">
        <f>Data!HE13</f>
        <v>0</v>
      </c>
      <c r="H71" s="22">
        <f t="shared" si="1"/>
        <v>0</v>
      </c>
      <c r="I71" s="1"/>
    </row>
    <row r="72" spans="2:9" x14ac:dyDescent="0.2">
      <c r="B72" s="9" t="str">
        <f>$B$43</f>
        <v>Vocational Training</v>
      </c>
      <c r="C72" s="87">
        <f>Data!ED13</f>
        <v>0</v>
      </c>
      <c r="D72" s="87">
        <f>Data!EX13</f>
        <v>6639</v>
      </c>
      <c r="E72" s="87">
        <f>Data!FR13</f>
        <v>0</v>
      </c>
      <c r="F72" s="87">
        <f>Data!GL13</f>
        <v>0</v>
      </c>
      <c r="G72" s="87">
        <f>Data!HF13</f>
        <v>0</v>
      </c>
      <c r="H72" s="22">
        <f t="shared" si="1"/>
        <v>6639</v>
      </c>
      <c r="I72" s="1"/>
    </row>
    <row r="73" spans="2:9" x14ac:dyDescent="0.2">
      <c r="B73" s="9" t="str">
        <f>$B$44</f>
        <v>Physical Training</v>
      </c>
      <c r="C73" s="87">
        <f>Data!EE13</f>
        <v>246544</v>
      </c>
      <c r="D73" s="87">
        <f>Data!EY13</f>
        <v>0</v>
      </c>
      <c r="E73" s="87">
        <f>Data!FS13</f>
        <v>0</v>
      </c>
      <c r="F73" s="87">
        <f>Data!GM13</f>
        <v>0</v>
      </c>
      <c r="G73" s="87">
        <f>Data!HG13</f>
        <v>0</v>
      </c>
      <c r="H73" s="22">
        <f t="shared" si="1"/>
        <v>246544</v>
      </c>
      <c r="I73" s="1"/>
    </row>
    <row r="74" spans="2:9" x14ac:dyDescent="0.2">
      <c r="B74" s="9" t="str">
        <f>$B$45</f>
        <v>Health Services</v>
      </c>
      <c r="C74" s="87">
        <f>Data!EF13</f>
        <v>130285</v>
      </c>
      <c r="D74" s="87">
        <f>Data!EZ13</f>
        <v>182334</v>
      </c>
      <c r="E74" s="87">
        <f>Data!FT13</f>
        <v>10041</v>
      </c>
      <c r="F74" s="87">
        <f>Data!GN13</f>
        <v>0</v>
      </c>
      <c r="G74" s="87">
        <f>Data!HH13</f>
        <v>0</v>
      </c>
      <c r="H74" s="22">
        <f t="shared" si="1"/>
        <v>322660</v>
      </c>
      <c r="I74" s="1"/>
    </row>
    <row r="75" spans="2:9" x14ac:dyDescent="0.2">
      <c r="B75" s="9" t="str">
        <f>$B$46</f>
        <v>Pharmacy</v>
      </c>
      <c r="C75" s="87">
        <f>Data!EG13</f>
        <v>0</v>
      </c>
      <c r="D75" s="87">
        <f>Data!FA13</f>
        <v>0</v>
      </c>
      <c r="E75" s="87">
        <f>Data!FU13</f>
        <v>0</v>
      </c>
      <c r="F75" s="87">
        <f>Data!GO13</f>
        <v>0</v>
      </c>
      <c r="G75" s="87">
        <f>Data!HI13</f>
        <v>0</v>
      </c>
      <c r="H75" s="22">
        <f t="shared" si="1"/>
        <v>0</v>
      </c>
      <c r="I75" s="1"/>
    </row>
    <row r="76" spans="2:9" x14ac:dyDescent="0.2">
      <c r="B76" s="9" t="str">
        <f>$B$47</f>
        <v>Business Administration</v>
      </c>
      <c r="C76" s="87">
        <f>Data!EH13</f>
        <v>845081</v>
      </c>
      <c r="D76" s="87">
        <f>Data!FB13</f>
        <v>3582046</v>
      </c>
      <c r="E76" s="87">
        <f>Data!FV13</f>
        <v>1513921</v>
      </c>
      <c r="F76" s="87">
        <f>Data!GP13</f>
        <v>0</v>
      </c>
      <c r="G76" s="87">
        <f>Data!HJ13</f>
        <v>0</v>
      </c>
      <c r="H76" s="22">
        <f t="shared" si="1"/>
        <v>5941048</v>
      </c>
      <c r="I76" s="1"/>
    </row>
    <row r="77" spans="2:9" x14ac:dyDescent="0.2">
      <c r="B77" s="9" t="str">
        <f>$B$48</f>
        <v>Optometry</v>
      </c>
      <c r="C77" s="87">
        <f>Data!EI13</f>
        <v>0</v>
      </c>
      <c r="D77" s="87">
        <f>Data!FC13</f>
        <v>0</v>
      </c>
      <c r="E77" s="87">
        <f>Data!FW13</f>
        <v>0</v>
      </c>
      <c r="F77" s="87">
        <f>Data!GQ13</f>
        <v>0</v>
      </c>
      <c r="G77" s="87">
        <f>Data!HK13</f>
        <v>0</v>
      </c>
      <c r="H77" s="22">
        <f t="shared" si="1"/>
        <v>0</v>
      </c>
      <c r="I77" s="1"/>
    </row>
    <row r="78" spans="2:9" x14ac:dyDescent="0.2">
      <c r="B78" s="9" t="str">
        <f>$B$49</f>
        <v>Teacher Ed-Practice Teaching</v>
      </c>
      <c r="C78" s="87">
        <f>Data!EJ13</f>
        <v>0</v>
      </c>
      <c r="D78" s="87">
        <f>Data!FD13</f>
        <v>221776</v>
      </c>
      <c r="E78" s="87">
        <f>Data!FX13</f>
        <v>0</v>
      </c>
      <c r="F78" s="87">
        <f>Data!GR13</f>
        <v>0</v>
      </c>
      <c r="G78" s="87">
        <f>Data!HL13</f>
        <v>0</v>
      </c>
      <c r="H78" s="22">
        <f t="shared" si="1"/>
        <v>221776</v>
      </c>
      <c r="I78" s="1"/>
    </row>
    <row r="79" spans="2:9" x14ac:dyDescent="0.2">
      <c r="B79" s="9" t="str">
        <f>$B$50</f>
        <v>Technology</v>
      </c>
      <c r="C79" s="87">
        <f>Data!EK13</f>
        <v>300178</v>
      </c>
      <c r="D79" s="87">
        <f>Data!FE13</f>
        <v>578219</v>
      </c>
      <c r="E79" s="87">
        <f>Data!FY13</f>
        <v>91611</v>
      </c>
      <c r="F79" s="87">
        <f>Data!GS13</f>
        <v>0</v>
      </c>
      <c r="G79" s="87">
        <f>Data!HM13</f>
        <v>0</v>
      </c>
      <c r="H79" s="22">
        <f t="shared" si="1"/>
        <v>970008</v>
      </c>
      <c r="I79" s="1"/>
    </row>
    <row r="80" spans="2:9" x14ac:dyDescent="0.2">
      <c r="B80" s="9" t="str">
        <f>$B$51</f>
        <v>Nursing</v>
      </c>
      <c r="C80" s="87">
        <f>Data!EL13</f>
        <v>112741</v>
      </c>
      <c r="D80" s="87">
        <f>Data!FF13</f>
        <v>988286</v>
      </c>
      <c r="E80" s="87">
        <f>Data!FZ13</f>
        <v>320684</v>
      </c>
      <c r="F80" s="87">
        <f>Data!GT13</f>
        <v>0</v>
      </c>
      <c r="G80" s="87">
        <f>Data!HN13</f>
        <v>0</v>
      </c>
      <c r="H80" s="22">
        <f t="shared" si="1"/>
        <v>1421711</v>
      </c>
      <c r="I80" s="1"/>
    </row>
    <row r="81" spans="2:9" x14ac:dyDescent="0.2">
      <c r="B81" s="39" t="str">
        <f>$B$52</f>
        <v>Totals</v>
      </c>
      <c r="C81" s="21">
        <f>SUM(C61:C80)</f>
        <v>10428366</v>
      </c>
      <c r="D81" s="21">
        <f>SUM(D61:D80)</f>
        <v>15704227</v>
      </c>
      <c r="E81" s="21">
        <f>SUM(E61:E80)</f>
        <v>6954673</v>
      </c>
      <c r="F81" s="21">
        <f>SUM(F61:F80)</f>
        <v>497981</v>
      </c>
      <c r="G81" s="21">
        <f>SUM(G61:G80)</f>
        <v>0</v>
      </c>
      <c r="H81" s="21">
        <f t="shared" si="1"/>
        <v>33585247</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Data!T13</f>
        <v>Luna, Linda</v>
      </c>
      <c r="E84" s="343"/>
      <c r="F84" s="343"/>
      <c r="G84" s="94" t="str">
        <f>Data!U13</f>
        <v>(254) 968-9598</v>
      </c>
      <c r="H84" s="84" t="str">
        <f>Data!V13</f>
        <v>luna@tarleton.edu</v>
      </c>
    </row>
    <row r="85" spans="2:9" ht="13.5" customHeight="1" x14ac:dyDescent="0.2">
      <c r="B85" s="27"/>
      <c r="C85" s="27"/>
      <c r="D85" s="27"/>
      <c r="E85" s="27"/>
      <c r="F85" s="27"/>
      <c r="G85" s="27"/>
      <c r="H85" s="5"/>
    </row>
    <row r="86" spans="2:9" x14ac:dyDescent="0.2">
      <c r="B86" s="28" t="s">
        <v>34</v>
      </c>
      <c r="C86" s="13"/>
      <c r="D86" s="13"/>
      <c r="E86" s="13"/>
      <c r="F86" s="13"/>
      <c r="G86" s="13"/>
      <c r="H86" s="17">
        <f>H13+H14</f>
        <v>73052732</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Data!HR13</f>
        <v>0</v>
      </c>
      <c r="D91" s="172">
        <f>Data!IL13</f>
        <v>0</v>
      </c>
      <c r="E91" s="172">
        <f>Data!JF13</f>
        <v>0</v>
      </c>
      <c r="F91" s="172">
        <f>Data!JZ13</f>
        <v>0</v>
      </c>
      <c r="G91" s="172">
        <f>Data!KT13</f>
        <v>0</v>
      </c>
      <c r="H91" s="40">
        <f t="shared" ref="H91:H111" si="2">SUM(C91:G91)</f>
        <v>0</v>
      </c>
    </row>
    <row r="92" spans="2:9" x14ac:dyDescent="0.2">
      <c r="B92" s="9" t="str">
        <f>$B$33</f>
        <v>Science</v>
      </c>
      <c r="C92" s="172">
        <f>Data!HS13</f>
        <v>0</v>
      </c>
      <c r="D92" s="172">
        <f>Data!IM13</f>
        <v>0</v>
      </c>
      <c r="E92" s="172">
        <f>Data!JG13</f>
        <v>0</v>
      </c>
      <c r="F92" s="172">
        <f>Data!KA13</f>
        <v>0</v>
      </c>
      <c r="G92" s="172">
        <f>Data!KU13</f>
        <v>0</v>
      </c>
      <c r="H92" s="75">
        <f t="shared" si="2"/>
        <v>0</v>
      </c>
    </row>
    <row r="93" spans="2:9" x14ac:dyDescent="0.2">
      <c r="B93" s="9" t="str">
        <f>$B$34</f>
        <v>Fine Arts</v>
      </c>
      <c r="C93" s="172">
        <f>Data!HT13</f>
        <v>0</v>
      </c>
      <c r="D93" s="172">
        <f>Data!IN13</f>
        <v>0</v>
      </c>
      <c r="E93" s="172">
        <f>Data!JH13</f>
        <v>0</v>
      </c>
      <c r="F93" s="172">
        <f>Data!KB13</f>
        <v>0</v>
      </c>
      <c r="G93" s="172">
        <f>Data!KV13</f>
        <v>0</v>
      </c>
      <c r="H93" s="75">
        <f t="shared" si="2"/>
        <v>0</v>
      </c>
    </row>
    <row r="94" spans="2:9" x14ac:dyDescent="0.2">
      <c r="B94" s="9" t="str">
        <f>$B$35</f>
        <v>Teacher Education</v>
      </c>
      <c r="C94" s="172">
        <f>Data!HU13</f>
        <v>0</v>
      </c>
      <c r="D94" s="172">
        <f>Data!IO13</f>
        <v>0</v>
      </c>
      <c r="E94" s="172">
        <f>Data!JI13</f>
        <v>0</v>
      </c>
      <c r="F94" s="172">
        <f>Data!KC13</f>
        <v>0</v>
      </c>
      <c r="G94" s="172">
        <f>Data!KW13</f>
        <v>0</v>
      </c>
      <c r="H94" s="75">
        <f t="shared" si="2"/>
        <v>0</v>
      </c>
    </row>
    <row r="95" spans="2:9" x14ac:dyDescent="0.2">
      <c r="B95" s="9" t="str">
        <f>$B$36</f>
        <v>Agriculture</v>
      </c>
      <c r="C95" s="172">
        <f>Data!HV13</f>
        <v>0</v>
      </c>
      <c r="D95" s="172">
        <f>Data!IP13</f>
        <v>0</v>
      </c>
      <c r="E95" s="172">
        <f>Data!JJ13</f>
        <v>0</v>
      </c>
      <c r="F95" s="172">
        <f>Data!KD13</f>
        <v>0</v>
      </c>
      <c r="G95" s="172">
        <f>Data!KX13</f>
        <v>0</v>
      </c>
      <c r="H95" s="75">
        <f t="shared" si="2"/>
        <v>0</v>
      </c>
    </row>
    <row r="96" spans="2:9" x14ac:dyDescent="0.2">
      <c r="B96" s="9" t="str">
        <f>$B$37</f>
        <v>Engineering</v>
      </c>
      <c r="C96" s="172">
        <f>Data!HW13</f>
        <v>0</v>
      </c>
      <c r="D96" s="172">
        <f>Data!IQ13</f>
        <v>0</v>
      </c>
      <c r="E96" s="172">
        <f>Data!JK13</f>
        <v>0</v>
      </c>
      <c r="F96" s="172">
        <f>Data!KE13</f>
        <v>0</v>
      </c>
      <c r="G96" s="172">
        <f>Data!KY13</f>
        <v>0</v>
      </c>
      <c r="H96" s="75">
        <f t="shared" si="2"/>
        <v>0</v>
      </c>
    </row>
    <row r="97" spans="2:8" x14ac:dyDescent="0.2">
      <c r="B97" s="9" t="str">
        <f>$B$38</f>
        <v>Home Economics</v>
      </c>
      <c r="C97" s="172">
        <f>Data!HX13</f>
        <v>0</v>
      </c>
      <c r="D97" s="172">
        <f>Data!IR13</f>
        <v>0</v>
      </c>
      <c r="E97" s="172">
        <f>Data!JL13</f>
        <v>0</v>
      </c>
      <c r="F97" s="172">
        <f>Data!KF13</f>
        <v>0</v>
      </c>
      <c r="G97" s="172">
        <f>Data!KZ13</f>
        <v>0</v>
      </c>
      <c r="H97" s="75">
        <f t="shared" si="2"/>
        <v>0</v>
      </c>
    </row>
    <row r="98" spans="2:8" x14ac:dyDescent="0.2">
      <c r="B98" s="9" t="str">
        <f>$B$39</f>
        <v>Law</v>
      </c>
      <c r="C98" s="172">
        <f>Data!HY13</f>
        <v>0</v>
      </c>
      <c r="D98" s="172">
        <f>Data!IS13</f>
        <v>0</v>
      </c>
      <c r="E98" s="172">
        <f>Data!JM13</f>
        <v>0</v>
      </c>
      <c r="F98" s="172">
        <f>Data!KG13</f>
        <v>0</v>
      </c>
      <c r="G98" s="172">
        <f>Data!LA13</f>
        <v>0</v>
      </c>
      <c r="H98" s="75">
        <f t="shared" si="2"/>
        <v>0</v>
      </c>
    </row>
    <row r="99" spans="2:8" x14ac:dyDescent="0.2">
      <c r="B99" s="9" t="str">
        <f>$B$40</f>
        <v>Social Service</v>
      </c>
      <c r="C99" s="172">
        <f>Data!HZ13</f>
        <v>0</v>
      </c>
      <c r="D99" s="172">
        <f>Data!IT13</f>
        <v>0</v>
      </c>
      <c r="E99" s="172">
        <f>Data!JN13</f>
        <v>0</v>
      </c>
      <c r="F99" s="172">
        <f>Data!KH13</f>
        <v>0</v>
      </c>
      <c r="G99" s="172">
        <f>Data!LB13</f>
        <v>0</v>
      </c>
      <c r="H99" s="75">
        <f t="shared" si="2"/>
        <v>0</v>
      </c>
    </row>
    <row r="100" spans="2:8" x14ac:dyDescent="0.2">
      <c r="B100" s="9" t="str">
        <f>$B$41</f>
        <v>Library Science</v>
      </c>
      <c r="C100" s="172">
        <f>Data!IA13</f>
        <v>0</v>
      </c>
      <c r="D100" s="172">
        <f>Data!IU13</f>
        <v>0</v>
      </c>
      <c r="E100" s="172">
        <f>Data!JO13</f>
        <v>0</v>
      </c>
      <c r="F100" s="172">
        <f>Data!KI13</f>
        <v>0</v>
      </c>
      <c r="G100" s="172">
        <f>Data!LC13</f>
        <v>0</v>
      </c>
      <c r="H100" s="75">
        <f t="shared" si="2"/>
        <v>0</v>
      </c>
    </row>
    <row r="101" spans="2:8" x14ac:dyDescent="0.2">
      <c r="B101" s="9" t="str">
        <f>$B$42</f>
        <v>Veterinary Science</v>
      </c>
      <c r="C101" s="172">
        <f>Data!IB13</f>
        <v>0</v>
      </c>
      <c r="D101" s="172">
        <f>Data!IV13</f>
        <v>0</v>
      </c>
      <c r="E101" s="172">
        <f>Data!JP13</f>
        <v>0</v>
      </c>
      <c r="F101" s="172">
        <f>Data!KJ13</f>
        <v>0</v>
      </c>
      <c r="G101" s="172">
        <f>Data!LD13</f>
        <v>0</v>
      </c>
      <c r="H101" s="75">
        <f t="shared" si="2"/>
        <v>0</v>
      </c>
    </row>
    <row r="102" spans="2:8" x14ac:dyDescent="0.2">
      <c r="B102" s="9" t="str">
        <f>$B$43</f>
        <v>Vocational Training</v>
      </c>
      <c r="C102" s="172">
        <f>Data!IC13</f>
        <v>0</v>
      </c>
      <c r="D102" s="172">
        <f>Data!IW13</f>
        <v>0</v>
      </c>
      <c r="E102" s="172">
        <f>Data!JQ13</f>
        <v>0</v>
      </c>
      <c r="F102" s="172">
        <f>Data!KK13</f>
        <v>0</v>
      </c>
      <c r="G102" s="172">
        <f>Data!LE13</f>
        <v>0</v>
      </c>
      <c r="H102" s="75">
        <f t="shared" si="2"/>
        <v>0</v>
      </c>
    </row>
    <row r="103" spans="2:8" x14ac:dyDescent="0.2">
      <c r="B103" s="9" t="str">
        <f>$B$44</f>
        <v>Physical Training</v>
      </c>
      <c r="C103" s="172">
        <f>Data!ID13</f>
        <v>0</v>
      </c>
      <c r="D103" s="172">
        <f>Data!IX13</f>
        <v>0</v>
      </c>
      <c r="E103" s="172">
        <f>Data!JR13</f>
        <v>0</v>
      </c>
      <c r="F103" s="172">
        <f>Data!KL13</f>
        <v>0</v>
      </c>
      <c r="G103" s="172">
        <f>Data!LF13</f>
        <v>0</v>
      </c>
      <c r="H103" s="75">
        <f t="shared" si="2"/>
        <v>0</v>
      </c>
    </row>
    <row r="104" spans="2:8" x14ac:dyDescent="0.2">
      <c r="B104" s="9" t="str">
        <f>$B$45</f>
        <v>Health Services</v>
      </c>
      <c r="C104" s="172">
        <f>Data!IE13</f>
        <v>0</v>
      </c>
      <c r="D104" s="172">
        <f>Data!IY13</f>
        <v>0</v>
      </c>
      <c r="E104" s="172">
        <f>Data!JS13</f>
        <v>0</v>
      </c>
      <c r="F104" s="172">
        <f>Data!KM13</f>
        <v>0</v>
      </c>
      <c r="G104" s="172">
        <f>Data!LG13</f>
        <v>0</v>
      </c>
      <c r="H104" s="75">
        <f t="shared" si="2"/>
        <v>0</v>
      </c>
    </row>
    <row r="105" spans="2:8" x14ac:dyDescent="0.2">
      <c r="B105" s="9" t="str">
        <f>$B$46</f>
        <v>Pharmacy</v>
      </c>
      <c r="C105" s="172">
        <f>Data!IF13</f>
        <v>0</v>
      </c>
      <c r="D105" s="172">
        <f>Data!IZ13</f>
        <v>0</v>
      </c>
      <c r="E105" s="172">
        <f>Data!JT13</f>
        <v>0</v>
      </c>
      <c r="F105" s="172">
        <f>Data!KN13</f>
        <v>0</v>
      </c>
      <c r="G105" s="172">
        <f>Data!LH13</f>
        <v>0</v>
      </c>
      <c r="H105" s="75">
        <f t="shared" si="2"/>
        <v>0</v>
      </c>
    </row>
    <row r="106" spans="2:8" x14ac:dyDescent="0.2">
      <c r="B106" s="9" t="str">
        <f>$B$47</f>
        <v>Business Administration</v>
      </c>
      <c r="C106" s="172">
        <f>Data!IG13</f>
        <v>0</v>
      </c>
      <c r="D106" s="172">
        <f>Data!JA13</f>
        <v>0</v>
      </c>
      <c r="E106" s="172">
        <f>Data!JU13</f>
        <v>0</v>
      </c>
      <c r="F106" s="172">
        <f>Data!KO13</f>
        <v>0</v>
      </c>
      <c r="G106" s="172">
        <f>Data!LI13</f>
        <v>0</v>
      </c>
      <c r="H106" s="75">
        <f t="shared" si="2"/>
        <v>0</v>
      </c>
    </row>
    <row r="107" spans="2:8" x14ac:dyDescent="0.2">
      <c r="B107" s="9" t="str">
        <f>$B$48</f>
        <v>Optometry</v>
      </c>
      <c r="C107" s="172">
        <f>Data!IH13</f>
        <v>0</v>
      </c>
      <c r="D107" s="172">
        <f>Data!JB13</f>
        <v>0</v>
      </c>
      <c r="E107" s="172">
        <f>Data!JV13</f>
        <v>0</v>
      </c>
      <c r="F107" s="172">
        <f>Data!KP13</f>
        <v>0</v>
      </c>
      <c r="G107" s="172">
        <f>Data!LJ13</f>
        <v>0</v>
      </c>
      <c r="H107" s="75">
        <f t="shared" si="2"/>
        <v>0</v>
      </c>
    </row>
    <row r="108" spans="2:8" x14ac:dyDescent="0.2">
      <c r="B108" s="9" t="str">
        <f>$B$49</f>
        <v>Teacher Ed-Practice Teaching</v>
      </c>
      <c r="C108" s="172">
        <f>Data!II13</f>
        <v>0</v>
      </c>
      <c r="D108" s="172">
        <f>Data!JC13</f>
        <v>0</v>
      </c>
      <c r="E108" s="172">
        <f>Data!JW13</f>
        <v>0</v>
      </c>
      <c r="F108" s="172">
        <f>Data!KQ13</f>
        <v>0</v>
      </c>
      <c r="G108" s="172">
        <f>Data!LK13</f>
        <v>0</v>
      </c>
      <c r="H108" s="75">
        <f t="shared" si="2"/>
        <v>0</v>
      </c>
    </row>
    <row r="109" spans="2:8" x14ac:dyDescent="0.2">
      <c r="B109" s="9" t="str">
        <f>$B$50</f>
        <v>Technology</v>
      </c>
      <c r="C109" s="172">
        <f>Data!IJ13</f>
        <v>0</v>
      </c>
      <c r="D109" s="172">
        <f>Data!JD13</f>
        <v>0</v>
      </c>
      <c r="E109" s="172">
        <f>Data!JX13</f>
        <v>0</v>
      </c>
      <c r="F109" s="172">
        <f>Data!KR13</f>
        <v>0</v>
      </c>
      <c r="G109" s="172">
        <f>Data!LL13</f>
        <v>0</v>
      </c>
      <c r="H109" s="75">
        <f t="shared" si="2"/>
        <v>0</v>
      </c>
    </row>
    <row r="110" spans="2:8" x14ac:dyDescent="0.2">
      <c r="B110" s="9" t="str">
        <f>$B$51</f>
        <v>Nursing</v>
      </c>
      <c r="C110" s="172">
        <f>Data!IK13</f>
        <v>0</v>
      </c>
      <c r="D110" s="172">
        <f>Data!JE13</f>
        <v>0</v>
      </c>
      <c r="E110" s="172">
        <f>Data!JY13</f>
        <v>0</v>
      </c>
      <c r="F110" s="172">
        <f>Data!KS13</f>
        <v>0</v>
      </c>
      <c r="G110" s="172">
        <f>Data!HPM13</f>
        <v>0</v>
      </c>
      <c r="H110" s="75">
        <f t="shared" si="2"/>
        <v>0</v>
      </c>
    </row>
    <row r="111" spans="2:8" x14ac:dyDescent="0.2">
      <c r="B111" s="39" t="str">
        <f>$B$52</f>
        <v>Totals</v>
      </c>
      <c r="C111" s="40">
        <f>SUM(C91:C110)</f>
        <v>0</v>
      </c>
      <c r="D111" s="40">
        <f>SUM(D91:D110)</f>
        <v>0</v>
      </c>
      <c r="E111" s="40">
        <f>SUM(E91:E110)</f>
        <v>0</v>
      </c>
      <c r="F111" s="40">
        <f>SUM(F91:F110)</f>
        <v>0</v>
      </c>
      <c r="G111" s="40">
        <f>SUM(G91:G110)</f>
        <v>0</v>
      </c>
      <c r="H111" s="40">
        <f t="shared" si="2"/>
        <v>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4505372</v>
      </c>
      <c r="D116" s="21">
        <f t="shared" si="3"/>
        <v>2951386</v>
      </c>
      <c r="E116" s="21">
        <f t="shared" si="3"/>
        <v>1464235</v>
      </c>
      <c r="F116" s="21">
        <f t="shared" si="3"/>
        <v>0</v>
      </c>
      <c r="G116" s="21">
        <f t="shared" si="3"/>
        <v>0</v>
      </c>
      <c r="H116" s="40">
        <f t="shared" ref="H116:H136" si="4">SUM(C116:G116)</f>
        <v>8920993</v>
      </c>
      <c r="I116" s="1"/>
    </row>
    <row r="117" spans="2:9" x14ac:dyDescent="0.2">
      <c r="B117" s="9" t="str">
        <f>$B$33</f>
        <v>Science</v>
      </c>
      <c r="C117" s="22">
        <f t="shared" si="3"/>
        <v>1721053</v>
      </c>
      <c r="D117" s="22">
        <f t="shared" si="3"/>
        <v>2152759</v>
      </c>
      <c r="E117" s="22">
        <f t="shared" si="3"/>
        <v>698934</v>
      </c>
      <c r="F117" s="22">
        <f t="shared" si="3"/>
        <v>0</v>
      </c>
      <c r="G117" s="22">
        <f t="shared" si="3"/>
        <v>0</v>
      </c>
      <c r="H117" s="75">
        <f t="shared" si="4"/>
        <v>4572746</v>
      </c>
      <c r="I117" s="1"/>
    </row>
    <row r="118" spans="2:9" x14ac:dyDescent="0.2">
      <c r="B118" s="9" t="str">
        <f>$B$34</f>
        <v>Fine Arts</v>
      </c>
      <c r="C118" s="22">
        <f t="shared" si="3"/>
        <v>836696</v>
      </c>
      <c r="D118" s="22">
        <f t="shared" si="3"/>
        <v>503935</v>
      </c>
      <c r="E118" s="22">
        <f t="shared" si="3"/>
        <v>62944</v>
      </c>
      <c r="F118" s="22">
        <f t="shared" si="3"/>
        <v>0</v>
      </c>
      <c r="G118" s="22">
        <f t="shared" si="3"/>
        <v>0</v>
      </c>
      <c r="H118" s="75">
        <f t="shared" si="4"/>
        <v>1403575</v>
      </c>
      <c r="I118" s="1"/>
    </row>
    <row r="119" spans="2:9" x14ac:dyDescent="0.2">
      <c r="B119" s="9" t="str">
        <f>$B$35</f>
        <v>Teacher Education</v>
      </c>
      <c r="C119" s="22">
        <f t="shared" si="3"/>
        <v>483686</v>
      </c>
      <c r="D119" s="22">
        <f t="shared" si="3"/>
        <v>1556671</v>
      </c>
      <c r="E119" s="22">
        <f t="shared" si="3"/>
        <v>1528825</v>
      </c>
      <c r="F119" s="22">
        <f t="shared" si="3"/>
        <v>497981</v>
      </c>
      <c r="G119" s="22">
        <f t="shared" si="3"/>
        <v>0</v>
      </c>
      <c r="H119" s="75">
        <f t="shared" si="4"/>
        <v>4067163</v>
      </c>
      <c r="I119" s="1"/>
    </row>
    <row r="120" spans="2:9" x14ac:dyDescent="0.2">
      <c r="B120" s="9" t="str">
        <f>$B$36</f>
        <v>Agriculture</v>
      </c>
      <c r="C120" s="22">
        <f t="shared" si="3"/>
        <v>509544</v>
      </c>
      <c r="D120" s="22">
        <f t="shared" si="3"/>
        <v>1494056</v>
      </c>
      <c r="E120" s="22">
        <f t="shared" si="3"/>
        <v>582547</v>
      </c>
      <c r="F120" s="22">
        <f t="shared" si="3"/>
        <v>0</v>
      </c>
      <c r="G120" s="22">
        <f t="shared" si="3"/>
        <v>0</v>
      </c>
      <c r="H120" s="75">
        <f t="shared" si="4"/>
        <v>2586147</v>
      </c>
      <c r="I120" s="1"/>
    </row>
    <row r="121" spans="2:9" x14ac:dyDescent="0.2">
      <c r="B121" s="9" t="str">
        <f>$B$37</f>
        <v>Engineering</v>
      </c>
      <c r="C121" s="22">
        <f t="shared" si="3"/>
        <v>591531</v>
      </c>
      <c r="D121" s="22">
        <f t="shared" si="3"/>
        <v>664956</v>
      </c>
      <c r="E121" s="22">
        <f t="shared" si="3"/>
        <v>284519</v>
      </c>
      <c r="F121" s="22">
        <f t="shared" si="3"/>
        <v>0</v>
      </c>
      <c r="G121" s="22">
        <f t="shared" si="3"/>
        <v>0</v>
      </c>
      <c r="H121" s="75">
        <f t="shared" si="4"/>
        <v>1541006</v>
      </c>
      <c r="I121" s="1"/>
    </row>
    <row r="122" spans="2:9" x14ac:dyDescent="0.2">
      <c r="B122" s="9" t="str">
        <f>$B$38</f>
        <v>Home Economics</v>
      </c>
      <c r="C122" s="22">
        <f t="shared" si="3"/>
        <v>101003</v>
      </c>
      <c r="D122" s="22">
        <f t="shared" si="3"/>
        <v>291834</v>
      </c>
      <c r="E122" s="22">
        <f t="shared" si="3"/>
        <v>23602</v>
      </c>
      <c r="F122" s="22">
        <f t="shared" si="3"/>
        <v>0</v>
      </c>
      <c r="G122" s="22">
        <f t="shared" si="3"/>
        <v>0</v>
      </c>
      <c r="H122" s="75">
        <f t="shared" si="4"/>
        <v>416439</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44652</v>
      </c>
      <c r="D124" s="22">
        <f t="shared" si="3"/>
        <v>529330</v>
      </c>
      <c r="E124" s="22">
        <f t="shared" si="3"/>
        <v>372810</v>
      </c>
      <c r="F124" s="22">
        <f t="shared" si="3"/>
        <v>0</v>
      </c>
      <c r="G124" s="22">
        <f t="shared" si="3"/>
        <v>0</v>
      </c>
      <c r="H124" s="75">
        <f t="shared" si="4"/>
        <v>946792</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6639</v>
      </c>
      <c r="E127" s="22">
        <f t="shared" si="3"/>
        <v>0</v>
      </c>
      <c r="F127" s="22">
        <f t="shared" si="3"/>
        <v>0</v>
      </c>
      <c r="G127" s="22">
        <f t="shared" si="3"/>
        <v>0</v>
      </c>
      <c r="H127" s="75">
        <f t="shared" si="4"/>
        <v>6639</v>
      </c>
      <c r="I127" s="1"/>
    </row>
    <row r="128" spans="2:9" x14ac:dyDescent="0.2">
      <c r="B128" s="9" t="str">
        <f>$B$44</f>
        <v>Physical Training</v>
      </c>
      <c r="C128" s="22">
        <f t="shared" si="3"/>
        <v>246544</v>
      </c>
      <c r="D128" s="22">
        <f t="shared" si="3"/>
        <v>0</v>
      </c>
      <c r="E128" s="22">
        <f t="shared" si="3"/>
        <v>0</v>
      </c>
      <c r="F128" s="22">
        <f t="shared" si="3"/>
        <v>0</v>
      </c>
      <c r="G128" s="22">
        <f t="shared" si="3"/>
        <v>0</v>
      </c>
      <c r="H128" s="75">
        <f t="shared" si="4"/>
        <v>246544</v>
      </c>
      <c r="I128" s="1"/>
    </row>
    <row r="129" spans="2:12" x14ac:dyDescent="0.2">
      <c r="B129" s="9" t="str">
        <f>$B$45</f>
        <v>Health Services</v>
      </c>
      <c r="C129" s="22">
        <f t="shared" si="3"/>
        <v>130285</v>
      </c>
      <c r="D129" s="22">
        <f t="shared" si="3"/>
        <v>182334</v>
      </c>
      <c r="E129" s="22">
        <f t="shared" si="3"/>
        <v>10041</v>
      </c>
      <c r="F129" s="22">
        <f t="shared" si="3"/>
        <v>0</v>
      </c>
      <c r="G129" s="22">
        <f t="shared" si="3"/>
        <v>0</v>
      </c>
      <c r="H129" s="75">
        <f t="shared" si="4"/>
        <v>322660</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845081</v>
      </c>
      <c r="D131" s="22">
        <f t="shared" si="3"/>
        <v>3582046</v>
      </c>
      <c r="E131" s="22">
        <f t="shared" si="3"/>
        <v>1513921</v>
      </c>
      <c r="F131" s="22">
        <f t="shared" si="3"/>
        <v>0</v>
      </c>
      <c r="G131" s="22">
        <f t="shared" si="3"/>
        <v>0</v>
      </c>
      <c r="H131" s="75">
        <f t="shared" si="4"/>
        <v>5941048</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221776</v>
      </c>
      <c r="E133" s="22">
        <f t="shared" si="5"/>
        <v>0</v>
      </c>
      <c r="F133" s="22">
        <f t="shared" si="5"/>
        <v>0</v>
      </c>
      <c r="G133" s="22">
        <f t="shared" si="5"/>
        <v>0</v>
      </c>
      <c r="H133" s="75">
        <f t="shared" si="4"/>
        <v>221776</v>
      </c>
      <c r="I133" s="1"/>
    </row>
    <row r="134" spans="2:12" x14ac:dyDescent="0.2">
      <c r="B134" s="9" t="str">
        <f>$B$50</f>
        <v>Technology</v>
      </c>
      <c r="C134" s="22">
        <f t="shared" si="5"/>
        <v>300178</v>
      </c>
      <c r="D134" s="22">
        <f t="shared" si="5"/>
        <v>578219</v>
      </c>
      <c r="E134" s="22">
        <f t="shared" si="5"/>
        <v>91611</v>
      </c>
      <c r="F134" s="22">
        <f t="shared" si="5"/>
        <v>0</v>
      </c>
      <c r="G134" s="22">
        <f t="shared" si="5"/>
        <v>0</v>
      </c>
      <c r="H134" s="75">
        <f t="shared" si="4"/>
        <v>970008</v>
      </c>
      <c r="I134" s="1"/>
    </row>
    <row r="135" spans="2:12" x14ac:dyDescent="0.2">
      <c r="B135" s="9" t="str">
        <f>$B$51</f>
        <v>Nursing</v>
      </c>
      <c r="C135" s="22">
        <f t="shared" si="5"/>
        <v>112741</v>
      </c>
      <c r="D135" s="22">
        <f t="shared" si="5"/>
        <v>988286</v>
      </c>
      <c r="E135" s="22">
        <f t="shared" si="5"/>
        <v>320684</v>
      </c>
      <c r="F135" s="22">
        <f t="shared" si="5"/>
        <v>0</v>
      </c>
      <c r="G135" s="22">
        <f t="shared" si="5"/>
        <v>0</v>
      </c>
      <c r="H135" s="75">
        <f t="shared" si="4"/>
        <v>1421711</v>
      </c>
      <c r="I135" s="1"/>
    </row>
    <row r="136" spans="2:12" x14ac:dyDescent="0.2">
      <c r="B136" s="39" t="str">
        <f>$B$52</f>
        <v>Totals</v>
      </c>
      <c r="C136" s="40">
        <f>SUM(C116:C135)</f>
        <v>10428366</v>
      </c>
      <c r="D136" s="40">
        <f>SUM(D116:D135)</f>
        <v>15704227</v>
      </c>
      <c r="E136" s="40">
        <f>SUM(E116:E135)</f>
        <v>6954673</v>
      </c>
      <c r="F136" s="40">
        <f>SUM(F116:F135)</f>
        <v>497981</v>
      </c>
      <c r="G136" s="40">
        <f>SUM(G116:G135)</f>
        <v>0</v>
      </c>
      <c r="H136" s="40">
        <f t="shared" si="4"/>
        <v>33585247</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39467485</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Data!QD13</f>
        <v>0.85095989774874181</v>
      </c>
      <c r="I140" s="333" t="str">
        <f>IF(H140+H141=1,"","Error, the two cells on the left must equal 100%")</f>
        <v/>
      </c>
      <c r="L140" s="57"/>
    </row>
    <row r="141" spans="2:12" ht="25.5" customHeight="1" thickBot="1" x14ac:dyDescent="0.25">
      <c r="B141" s="352"/>
      <c r="C141" s="353"/>
      <c r="D141" s="353"/>
      <c r="E141" s="353"/>
      <c r="F141" s="356" t="s">
        <v>3</v>
      </c>
      <c r="G141" s="357"/>
      <c r="H141" s="95">
        <f>1-H140</f>
        <v>0.14904010225125819</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Data!LN13</f>
        <v>4505372</v>
      </c>
      <c r="D143" s="172">
        <f>Data!MH13</f>
        <v>2951386</v>
      </c>
      <c r="E143" s="172">
        <f>Data!NB13</f>
        <v>1464235</v>
      </c>
      <c r="F143" s="172">
        <f>Data!NV13</f>
        <v>0</v>
      </c>
      <c r="G143" s="172">
        <f>Data!OP13</f>
        <v>0</v>
      </c>
      <c r="H143" s="173">
        <f>Data!PJ13</f>
        <v>1562453</v>
      </c>
      <c r="I143" s="76">
        <f t="shared" ref="I143:I162" si="6">SUM(C143:H143)</f>
        <v>10483446</v>
      </c>
    </row>
    <row r="144" spans="2:12" x14ac:dyDescent="0.2">
      <c r="B144" s="9" t="str">
        <f>$B$33</f>
        <v>Science</v>
      </c>
      <c r="C144" s="172">
        <f>Data!LO13</f>
        <v>1721053</v>
      </c>
      <c r="D144" s="172">
        <f>Data!MI13</f>
        <v>2152759</v>
      </c>
      <c r="E144" s="172">
        <f>Data!NC13</f>
        <v>698934</v>
      </c>
      <c r="F144" s="172">
        <f>Data!NW13</f>
        <v>0</v>
      </c>
      <c r="G144" s="172">
        <f>Data!OQ13</f>
        <v>0</v>
      </c>
      <c r="H144" s="174">
        <f>Data!PK13</f>
        <v>800887</v>
      </c>
      <c r="I144" s="76">
        <f t="shared" si="6"/>
        <v>5373633</v>
      </c>
    </row>
    <row r="145" spans="2:9" x14ac:dyDescent="0.2">
      <c r="B145" s="9" t="str">
        <f>$B$34</f>
        <v>Fine Arts</v>
      </c>
      <c r="C145" s="172">
        <f>Data!LP13</f>
        <v>836696</v>
      </c>
      <c r="D145" s="172">
        <f>Data!MJ13</f>
        <v>503935</v>
      </c>
      <c r="E145" s="172">
        <f>Data!ND13</f>
        <v>62944</v>
      </c>
      <c r="F145" s="172">
        <f>Data!NX13</f>
        <v>0</v>
      </c>
      <c r="G145" s="172">
        <f>Data!OR13</f>
        <v>0</v>
      </c>
      <c r="H145" s="174">
        <f>Data!PL13</f>
        <v>245827</v>
      </c>
      <c r="I145" s="76">
        <f t="shared" si="6"/>
        <v>1649402</v>
      </c>
    </row>
    <row r="146" spans="2:9" x14ac:dyDescent="0.2">
      <c r="B146" s="9" t="str">
        <f>$B$35</f>
        <v>Teacher Education</v>
      </c>
      <c r="C146" s="172">
        <f>Data!LQ13</f>
        <v>483686</v>
      </c>
      <c r="D146" s="172">
        <f>Data!MK13</f>
        <v>1556671</v>
      </c>
      <c r="E146" s="172">
        <f>Data!NE13</f>
        <v>1528825</v>
      </c>
      <c r="F146" s="172">
        <f>Data!NY13</f>
        <v>497981</v>
      </c>
      <c r="G146" s="172">
        <f>Data!OS13</f>
        <v>0</v>
      </c>
      <c r="H146" s="174">
        <f>Data!PN13</f>
        <v>712337</v>
      </c>
      <c r="I146" s="76">
        <f t="shared" si="6"/>
        <v>4779500</v>
      </c>
    </row>
    <row r="147" spans="2:9" x14ac:dyDescent="0.2">
      <c r="B147" s="9" t="str">
        <f>$B$36</f>
        <v>Agriculture</v>
      </c>
      <c r="C147" s="172">
        <f>Data!LR13</f>
        <v>509544</v>
      </c>
      <c r="D147" s="172">
        <f>Data!ML13</f>
        <v>1494056</v>
      </c>
      <c r="E147" s="172">
        <f>Data!NF13</f>
        <v>582547</v>
      </c>
      <c r="F147" s="172">
        <f>Data!NZ13</f>
        <v>0</v>
      </c>
      <c r="G147" s="172">
        <f>Data!OT13</f>
        <v>0</v>
      </c>
      <c r="H147" s="174">
        <f>Data!PM13</f>
        <v>452947</v>
      </c>
      <c r="I147" s="76">
        <f t="shared" si="6"/>
        <v>3039094</v>
      </c>
    </row>
    <row r="148" spans="2:9" x14ac:dyDescent="0.2">
      <c r="B148" s="9" t="str">
        <f>$B$37</f>
        <v>Engineering</v>
      </c>
      <c r="C148" s="172">
        <f>Data!LS13</f>
        <v>591531</v>
      </c>
      <c r="D148" s="172">
        <f>Data!MM13</f>
        <v>664956</v>
      </c>
      <c r="E148" s="172">
        <f>Data!NG13</f>
        <v>284519</v>
      </c>
      <c r="F148" s="172">
        <f>Data!OA13</f>
        <v>0</v>
      </c>
      <c r="G148" s="172">
        <f>Data!OU13</f>
        <v>0</v>
      </c>
      <c r="H148" s="174">
        <f>Data!PO13</f>
        <v>269897</v>
      </c>
      <c r="I148" s="76">
        <f t="shared" si="6"/>
        <v>1810903</v>
      </c>
    </row>
    <row r="149" spans="2:9" x14ac:dyDescent="0.2">
      <c r="B149" s="9" t="str">
        <f>$B$38</f>
        <v>Home Economics</v>
      </c>
      <c r="C149" s="172">
        <f>Data!LT13</f>
        <v>101003</v>
      </c>
      <c r="D149" s="172">
        <f>Data!MN13</f>
        <v>291834</v>
      </c>
      <c r="E149" s="172">
        <f>Data!NH13</f>
        <v>23602</v>
      </c>
      <c r="F149" s="172">
        <f>Data!OB13</f>
        <v>0</v>
      </c>
      <c r="G149" s="172">
        <f>Data!OV13</f>
        <v>0</v>
      </c>
      <c r="H149" s="174">
        <f>Data!PP13</f>
        <v>72937</v>
      </c>
      <c r="I149" s="76">
        <f t="shared" si="6"/>
        <v>489376</v>
      </c>
    </row>
    <row r="150" spans="2:9" x14ac:dyDescent="0.2">
      <c r="B150" s="9" t="str">
        <f>$B$39</f>
        <v>Law</v>
      </c>
      <c r="C150" s="172">
        <f>Data!LU13</f>
        <v>0</v>
      </c>
      <c r="D150" s="172">
        <f>Data!MO13</f>
        <v>0</v>
      </c>
      <c r="E150" s="172">
        <f>Data!NI13</f>
        <v>0</v>
      </c>
      <c r="F150" s="172">
        <f>Data!OC13</f>
        <v>0</v>
      </c>
      <c r="G150" s="172">
        <f>Data!OW13</f>
        <v>0</v>
      </c>
      <c r="H150" s="174">
        <f>Data!PQ13</f>
        <v>0</v>
      </c>
      <c r="I150" s="76">
        <f t="shared" si="6"/>
        <v>0</v>
      </c>
    </row>
    <row r="151" spans="2:9" x14ac:dyDescent="0.2">
      <c r="B151" s="9" t="str">
        <f>$B$40</f>
        <v>Social Service</v>
      </c>
      <c r="C151" s="172">
        <f>Data!LV13</f>
        <v>44652</v>
      </c>
      <c r="D151" s="172">
        <f>Data!MP13</f>
        <v>529330</v>
      </c>
      <c r="E151" s="172">
        <f>Data!NJ13</f>
        <v>372810</v>
      </c>
      <c r="F151" s="172">
        <f>Data!OD13</f>
        <v>0</v>
      </c>
      <c r="G151" s="172">
        <f>Data!OX13</f>
        <v>0</v>
      </c>
      <c r="H151" s="174">
        <f>Data!PR13</f>
        <v>165824</v>
      </c>
      <c r="I151" s="76">
        <f t="shared" si="6"/>
        <v>1112616</v>
      </c>
    </row>
    <row r="152" spans="2:9" x14ac:dyDescent="0.2">
      <c r="B152" s="9" t="str">
        <f>$B$41</f>
        <v>Library Science</v>
      </c>
      <c r="C152" s="172">
        <f>Data!LW13</f>
        <v>0</v>
      </c>
      <c r="D152" s="172">
        <f>Data!MQ13</f>
        <v>0</v>
      </c>
      <c r="E152" s="172">
        <f>Data!NK13</f>
        <v>0</v>
      </c>
      <c r="F152" s="172">
        <f>Data!OE13</f>
        <v>0</v>
      </c>
      <c r="G152" s="172">
        <f>Data!OY13</f>
        <v>0</v>
      </c>
      <c r="H152" s="174">
        <f>Data!PS13</f>
        <v>0</v>
      </c>
      <c r="I152" s="76">
        <f t="shared" si="6"/>
        <v>0</v>
      </c>
    </row>
    <row r="153" spans="2:9" x14ac:dyDescent="0.2">
      <c r="B153" s="9" t="str">
        <f>$B$42</f>
        <v>Veterinary Science</v>
      </c>
      <c r="C153" s="172">
        <f>Data!LX13</f>
        <v>0</v>
      </c>
      <c r="D153" s="172">
        <f>Data!MR13</f>
        <v>0</v>
      </c>
      <c r="E153" s="172">
        <f>Data!NL13</f>
        <v>0</v>
      </c>
      <c r="F153" s="172">
        <f>Data!OF13</f>
        <v>0</v>
      </c>
      <c r="G153" s="172">
        <f>Data!OZ13</f>
        <v>0</v>
      </c>
      <c r="H153" s="174">
        <f>Data!PT13</f>
        <v>0</v>
      </c>
      <c r="I153" s="76">
        <f t="shared" si="6"/>
        <v>0</v>
      </c>
    </row>
    <row r="154" spans="2:9" x14ac:dyDescent="0.2">
      <c r="B154" s="9" t="str">
        <f>$B$43</f>
        <v>Vocational Training</v>
      </c>
      <c r="C154" s="172">
        <f>Data!LY13</f>
        <v>0</v>
      </c>
      <c r="D154" s="172">
        <f>Data!MS13</f>
        <v>6639</v>
      </c>
      <c r="E154" s="172">
        <f>Data!NM13</f>
        <v>0</v>
      </c>
      <c r="F154" s="172">
        <f>Data!OG13</f>
        <v>0</v>
      </c>
      <c r="G154" s="172">
        <f>Data!PA13</f>
        <v>0</v>
      </c>
      <c r="H154" s="174">
        <f>Data!PU13</f>
        <v>1163</v>
      </c>
      <c r="I154" s="76">
        <f t="shared" si="6"/>
        <v>7802</v>
      </c>
    </row>
    <row r="155" spans="2:9" x14ac:dyDescent="0.2">
      <c r="B155" s="9" t="str">
        <f>$B$44</f>
        <v>Physical Training</v>
      </c>
      <c r="C155" s="172">
        <f>Data!LZ13</f>
        <v>246544</v>
      </c>
      <c r="D155" s="172">
        <f>Data!MT13</f>
        <v>0</v>
      </c>
      <c r="E155" s="172">
        <f>Data!NN13</f>
        <v>0</v>
      </c>
      <c r="F155" s="172">
        <f>Data!OH13</f>
        <v>0</v>
      </c>
      <c r="G155" s="172">
        <f>Data!PB13</f>
        <v>0</v>
      </c>
      <c r="H155" s="174">
        <f>Data!PV13</f>
        <v>43181</v>
      </c>
      <c r="I155" s="76">
        <f t="shared" si="6"/>
        <v>289725</v>
      </c>
    </row>
    <row r="156" spans="2:9" x14ac:dyDescent="0.2">
      <c r="B156" s="9" t="str">
        <f>$B$45</f>
        <v>Health Services</v>
      </c>
      <c r="C156" s="172">
        <f>Data!MA13</f>
        <v>130285</v>
      </c>
      <c r="D156" s="172">
        <f>Data!MU13</f>
        <v>182334</v>
      </c>
      <c r="E156" s="172">
        <f>Data!NO13</f>
        <v>10041</v>
      </c>
      <c r="F156" s="172">
        <f>Data!OI13</f>
        <v>0</v>
      </c>
      <c r="G156" s="172">
        <f>Data!PC13</f>
        <v>0</v>
      </c>
      <c r="H156" s="174">
        <f>Data!PW13</f>
        <v>56512</v>
      </c>
      <c r="I156" s="76">
        <f t="shared" si="6"/>
        <v>379172</v>
      </c>
    </row>
    <row r="157" spans="2:9" x14ac:dyDescent="0.2">
      <c r="B157" s="9" t="str">
        <f>$B$46</f>
        <v>Pharmacy</v>
      </c>
      <c r="C157" s="172">
        <f>Data!MB13</f>
        <v>0</v>
      </c>
      <c r="D157" s="172">
        <f>Data!MV13</f>
        <v>0</v>
      </c>
      <c r="E157" s="172">
        <f>Data!NP13</f>
        <v>0</v>
      </c>
      <c r="F157" s="172">
        <f>Data!OJ13</f>
        <v>0</v>
      </c>
      <c r="G157" s="172">
        <f>Data!PD13</f>
        <v>0</v>
      </c>
      <c r="H157" s="174">
        <f>Data!PX13</f>
        <v>0</v>
      </c>
      <c r="I157" s="76">
        <f t="shared" si="6"/>
        <v>0</v>
      </c>
    </row>
    <row r="158" spans="2:9" x14ac:dyDescent="0.2">
      <c r="B158" s="9" t="str">
        <f>$B$47</f>
        <v>Business Administration</v>
      </c>
      <c r="C158" s="172">
        <f>Data!MC13</f>
        <v>845081</v>
      </c>
      <c r="D158" s="172">
        <f>Data!MW13</f>
        <v>3582046</v>
      </c>
      <c r="E158" s="172">
        <f>Data!NQ13</f>
        <v>1513921</v>
      </c>
      <c r="F158" s="172">
        <f>Data!OK13</f>
        <v>0</v>
      </c>
      <c r="G158" s="172">
        <f>Data!PE13</f>
        <v>0</v>
      </c>
      <c r="H158" s="174">
        <f>Data!PY13</f>
        <v>1040536</v>
      </c>
      <c r="I158" s="76">
        <f t="shared" si="6"/>
        <v>6981584</v>
      </c>
    </row>
    <row r="159" spans="2:9" x14ac:dyDescent="0.2">
      <c r="B159" s="9" t="str">
        <f>$B$48</f>
        <v>Optometry</v>
      </c>
      <c r="C159" s="172">
        <f>Data!MD13</f>
        <v>0</v>
      </c>
      <c r="D159" s="172">
        <f>Data!MX13</f>
        <v>0</v>
      </c>
      <c r="E159" s="172">
        <f>Data!NR13</f>
        <v>0</v>
      </c>
      <c r="F159" s="172">
        <f>Data!OL13</f>
        <v>0</v>
      </c>
      <c r="G159" s="172">
        <f>Data!PF13</f>
        <v>0</v>
      </c>
      <c r="H159" s="174">
        <f>Data!PZ13</f>
        <v>0</v>
      </c>
      <c r="I159" s="76">
        <f t="shared" si="6"/>
        <v>0</v>
      </c>
    </row>
    <row r="160" spans="2:9" x14ac:dyDescent="0.2">
      <c r="B160" s="9" t="str">
        <f>$B$49</f>
        <v>Teacher Ed-Practice Teaching</v>
      </c>
      <c r="C160" s="172">
        <f>Data!ME13</f>
        <v>0</v>
      </c>
      <c r="D160" s="172">
        <f>Data!MY13</f>
        <v>221776</v>
      </c>
      <c r="E160" s="172">
        <f>Data!NS13</f>
        <v>0</v>
      </c>
      <c r="F160" s="172">
        <f>Data!OM13</f>
        <v>0</v>
      </c>
      <c r="G160" s="172">
        <f>Data!PG13</f>
        <v>0</v>
      </c>
      <c r="H160" s="174">
        <f>Data!QA13</f>
        <v>38843</v>
      </c>
      <c r="I160" s="76">
        <f t="shared" si="6"/>
        <v>260619</v>
      </c>
    </row>
    <row r="161" spans="2:10" x14ac:dyDescent="0.2">
      <c r="B161" s="9" t="str">
        <f>$B$50</f>
        <v>Technology</v>
      </c>
      <c r="C161" s="172">
        <f>Data!MF13</f>
        <v>300178</v>
      </c>
      <c r="D161" s="172">
        <f>Data!MZ13</f>
        <v>578219</v>
      </c>
      <c r="E161" s="172">
        <f>Data!NT13</f>
        <v>91611</v>
      </c>
      <c r="F161" s="172">
        <f>Data!ON13</f>
        <v>0</v>
      </c>
      <c r="G161" s="172">
        <f>Data!PH13</f>
        <v>0</v>
      </c>
      <c r="H161" s="174">
        <f>Data!QB13</f>
        <v>169891</v>
      </c>
      <c r="I161" s="76">
        <f t="shared" si="6"/>
        <v>1139899</v>
      </c>
    </row>
    <row r="162" spans="2:10" x14ac:dyDescent="0.2">
      <c r="B162" s="9" t="str">
        <f>$B$51</f>
        <v>Nursing</v>
      </c>
      <c r="C162" s="172">
        <f>Data!MG13</f>
        <v>112741</v>
      </c>
      <c r="D162" s="172">
        <f>Data!NA13</f>
        <v>988286</v>
      </c>
      <c r="E162" s="172">
        <f>Data!NU13</f>
        <v>320684</v>
      </c>
      <c r="F162" s="172">
        <f>Data!OO13</f>
        <v>0</v>
      </c>
      <c r="G162" s="172">
        <f>Data!PI13</f>
        <v>0</v>
      </c>
      <c r="H162" s="174">
        <f>Data!QC13</f>
        <v>249003</v>
      </c>
      <c r="I162" s="76">
        <f t="shared" si="6"/>
        <v>1670714</v>
      </c>
    </row>
    <row r="163" spans="2:10" ht="15" thickBot="1" x14ac:dyDescent="0.25">
      <c r="B163" s="39" t="str">
        <f>$B$52</f>
        <v>Totals</v>
      </c>
      <c r="C163" s="40">
        <f t="shared" ref="C163:H163" si="7">SUM(C143:C162)</f>
        <v>10428366</v>
      </c>
      <c r="D163" s="40">
        <f t="shared" si="7"/>
        <v>15704227</v>
      </c>
      <c r="E163" s="40">
        <f t="shared" si="7"/>
        <v>6954673</v>
      </c>
      <c r="F163" s="40">
        <f t="shared" si="7"/>
        <v>497981</v>
      </c>
      <c r="G163" s="41">
        <f t="shared" si="7"/>
        <v>0</v>
      </c>
      <c r="H163" s="77">
        <f t="shared" si="7"/>
        <v>5882238</v>
      </c>
      <c r="I163" s="76">
        <f>SUM(I143:I162)</f>
        <v>39467485</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5334161.7907781834</v>
      </c>
      <c r="D168" s="21">
        <f t="shared" si="8"/>
        <v>3454686.0024681869</v>
      </c>
      <c r="E168" s="21">
        <f t="shared" si="8"/>
        <v>1694598.2067536293</v>
      </c>
      <c r="F168" s="21">
        <f t="shared" si="8"/>
        <v>0</v>
      </c>
      <c r="G168" s="21">
        <f t="shared" si="8"/>
        <v>0</v>
      </c>
      <c r="H168" s="40">
        <f t="shared" ref="H168:H188" si="9">SUM(C168:G168)</f>
        <v>10483446</v>
      </c>
      <c r="I168" s="56"/>
      <c r="J168" s="57"/>
    </row>
    <row r="169" spans="2:10" x14ac:dyDescent="0.2">
      <c r="B169" s="9" t="str">
        <f>$B$33</f>
        <v>Science</v>
      </c>
      <c r="C169" s="22">
        <f t="shared" si="8"/>
        <v>2060309.7943258546</v>
      </c>
      <c r="D169" s="22">
        <f t="shared" si="8"/>
        <v>2507149.4465571302</v>
      </c>
      <c r="E169" s="22">
        <f t="shared" si="8"/>
        <v>806173.75911701494</v>
      </c>
      <c r="F169" s="22">
        <f t="shared" si="8"/>
        <v>0</v>
      </c>
      <c r="G169" s="22">
        <f t="shared" si="8"/>
        <v>0</v>
      </c>
      <c r="H169" s="75">
        <f t="shared" si="9"/>
        <v>5373633</v>
      </c>
      <c r="I169" s="56"/>
      <c r="J169" s="57"/>
    </row>
    <row r="170" spans="2:10" x14ac:dyDescent="0.2">
      <c r="B170" s="9" t="str">
        <f>$B$34</f>
        <v>Fine Arts</v>
      </c>
      <c r="C170" s="22">
        <f t="shared" si="8"/>
        <v>990710.42496948701</v>
      </c>
      <c r="D170" s="22">
        <f t="shared" si="8"/>
        <v>585496.82203840325</v>
      </c>
      <c r="E170" s="22">
        <f t="shared" si="8"/>
        <v>73194.752992109774</v>
      </c>
      <c r="F170" s="22">
        <f t="shared" si="8"/>
        <v>0</v>
      </c>
      <c r="G170" s="22">
        <f t="shared" si="8"/>
        <v>0</v>
      </c>
      <c r="H170" s="75">
        <f t="shared" si="9"/>
        <v>1649402</v>
      </c>
      <c r="I170" s="56"/>
      <c r="J170" s="57"/>
    </row>
    <row r="171" spans="2:10" x14ac:dyDescent="0.2">
      <c r="B171" s="9" t="str">
        <f>$B$35</f>
        <v>Teacher Education</v>
      </c>
      <c r="C171" s="22">
        <f t="shared" si="8"/>
        <v>577886.26624526421</v>
      </c>
      <c r="D171" s="22">
        <f t="shared" si="8"/>
        <v>1844872.8859769609</v>
      </c>
      <c r="E171" s="22">
        <f t="shared" si="8"/>
        <v>1777421.1924312692</v>
      </c>
      <c r="F171" s="22">
        <f t="shared" si="8"/>
        <v>579319.65534650593</v>
      </c>
      <c r="G171" s="22">
        <f t="shared" si="8"/>
        <v>0</v>
      </c>
      <c r="H171" s="75">
        <f t="shared" si="9"/>
        <v>4779500.0000000009</v>
      </c>
      <c r="I171" s="56"/>
      <c r="J171" s="57"/>
    </row>
    <row r="172" spans="2:10" x14ac:dyDescent="0.2">
      <c r="B172" s="9" t="str">
        <f>$B$36</f>
        <v>Agriculture</v>
      </c>
      <c r="C172" s="22">
        <f t="shared" si="8"/>
        <v>616758.60753983643</v>
      </c>
      <c r="D172" s="22">
        <f t="shared" si="8"/>
        <v>1747964.8468143083</v>
      </c>
      <c r="E172" s="22">
        <f t="shared" si="8"/>
        <v>674370.54564585513</v>
      </c>
      <c r="F172" s="22">
        <f t="shared" si="8"/>
        <v>0</v>
      </c>
      <c r="G172" s="22">
        <f t="shared" si="8"/>
        <v>0</v>
      </c>
      <c r="H172" s="75">
        <f t="shared" si="9"/>
        <v>3039094</v>
      </c>
      <c r="I172" s="56"/>
      <c r="J172" s="57"/>
    </row>
    <row r="173" spans="2:10" x14ac:dyDescent="0.2">
      <c r="B173" s="9" t="str">
        <f>$B$37</f>
        <v>Engineering</v>
      </c>
      <c r="C173" s="22">
        <f t="shared" si="8"/>
        <v>696234.96571632591</v>
      </c>
      <c r="D173" s="22">
        <f t="shared" si="8"/>
        <v>783958.73144682089</v>
      </c>
      <c r="E173" s="22">
        <f t="shared" si="8"/>
        <v>330709.30283685325</v>
      </c>
      <c r="F173" s="22">
        <f t="shared" si="8"/>
        <v>0</v>
      </c>
      <c r="G173" s="22">
        <f t="shared" si="8"/>
        <v>0</v>
      </c>
      <c r="H173" s="75">
        <f t="shared" si="9"/>
        <v>1810903.0000000002</v>
      </c>
      <c r="I173" s="56"/>
      <c r="J173" s="57"/>
    </row>
    <row r="174" spans="2:10" x14ac:dyDescent="0.2">
      <c r="B174" s="9" t="str">
        <f>$B$38</f>
        <v>Home Economics</v>
      </c>
      <c r="C174" s="22">
        <f t="shared" si="8"/>
        <v>120979.80595256131</v>
      </c>
      <c r="D174" s="22">
        <f t="shared" si="8"/>
        <v>341147.57003878662</v>
      </c>
      <c r="E174" s="22">
        <f t="shared" si="8"/>
        <v>27248.624008652077</v>
      </c>
      <c r="F174" s="22">
        <f t="shared" si="8"/>
        <v>0</v>
      </c>
      <c r="G174" s="22">
        <f t="shared" si="8"/>
        <v>0</v>
      </c>
      <c r="H174" s="75">
        <f t="shared" si="9"/>
        <v>489376</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54299.743711020456</v>
      </c>
      <c r="D176" s="22">
        <f t="shared" si="8"/>
        <v>625632.05748463375</v>
      </c>
      <c r="E176" s="22">
        <f t="shared" si="8"/>
        <v>432684.19880434586</v>
      </c>
      <c r="F176" s="22">
        <f t="shared" si="8"/>
        <v>0</v>
      </c>
      <c r="G176" s="22">
        <f t="shared" si="8"/>
        <v>0</v>
      </c>
      <c r="H176" s="75">
        <f t="shared" si="9"/>
        <v>1112616</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7802</v>
      </c>
      <c r="E179" s="22">
        <f t="shared" si="8"/>
        <v>0</v>
      </c>
      <c r="F179" s="22">
        <f t="shared" si="8"/>
        <v>0</v>
      </c>
      <c r="G179" s="22">
        <f t="shared" si="8"/>
        <v>0</v>
      </c>
      <c r="H179" s="75">
        <f t="shared" si="9"/>
        <v>7802</v>
      </c>
      <c r="I179" s="56"/>
      <c r="J179" s="57"/>
    </row>
    <row r="180" spans="2:10" x14ac:dyDescent="0.2">
      <c r="B180" s="9" t="str">
        <f>$B$44</f>
        <v>Physical Training</v>
      </c>
      <c r="C180" s="22">
        <f t="shared" si="8"/>
        <v>289725</v>
      </c>
      <c r="D180" s="22">
        <f t="shared" si="8"/>
        <v>0</v>
      </c>
      <c r="E180" s="22">
        <f t="shared" si="8"/>
        <v>0</v>
      </c>
      <c r="F180" s="22">
        <f t="shared" si="8"/>
        <v>0</v>
      </c>
      <c r="G180" s="22">
        <f t="shared" si="8"/>
        <v>0</v>
      </c>
      <c r="H180" s="75">
        <f t="shared" si="9"/>
        <v>289725</v>
      </c>
      <c r="I180" s="56"/>
      <c r="J180" s="57"/>
    </row>
    <row r="181" spans="2:10" x14ac:dyDescent="0.2">
      <c r="B181" s="9" t="str">
        <f>$B$45</f>
        <v>Health Services</v>
      </c>
      <c r="C181" s="22">
        <f t="shared" si="8"/>
        <v>152979.7326028574</v>
      </c>
      <c r="D181" s="22">
        <f t="shared" si="8"/>
        <v>214222.20360127714</v>
      </c>
      <c r="E181" s="22">
        <f t="shared" si="8"/>
        <v>11970.063795865426</v>
      </c>
      <c r="F181" s="22">
        <f t="shared" si="8"/>
        <v>0</v>
      </c>
      <c r="G181" s="22">
        <f t="shared" si="8"/>
        <v>0</v>
      </c>
      <c r="H181" s="75">
        <f t="shared" si="9"/>
        <v>379172</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1006251.1936539218</v>
      </c>
      <c r="D183" s="22">
        <f t="shared" si="8"/>
        <v>4217244.0185573371</v>
      </c>
      <c r="E183" s="22">
        <f t="shared" si="8"/>
        <v>1758088.7877887413</v>
      </c>
      <c r="F183" s="22">
        <f t="shared" si="8"/>
        <v>0</v>
      </c>
      <c r="G183" s="22">
        <f t="shared" si="8"/>
        <v>0</v>
      </c>
      <c r="H183" s="75">
        <f t="shared" si="9"/>
        <v>6981584</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260619</v>
      </c>
      <c r="E185" s="22">
        <f t="shared" si="10"/>
        <v>0</v>
      </c>
      <c r="F185" s="22">
        <f t="shared" si="10"/>
        <v>0</v>
      </c>
      <c r="G185" s="22">
        <f t="shared" si="10"/>
        <v>0</v>
      </c>
      <c r="H185" s="75">
        <f t="shared" si="9"/>
        <v>260619</v>
      </c>
      <c r="I185" s="56"/>
      <c r="J185" s="57"/>
    </row>
    <row r="186" spans="2:10" x14ac:dyDescent="0.2">
      <c r="B186" s="9" t="str">
        <f>$B$50</f>
        <v>Technology</v>
      </c>
      <c r="C186" s="22">
        <f t="shared" si="10"/>
        <v>352979.46844321827</v>
      </c>
      <c r="D186" s="22">
        <f t="shared" si="10"/>
        <v>680121.78315466025</v>
      </c>
      <c r="E186" s="22">
        <f t="shared" si="10"/>
        <v>106797.74840212155</v>
      </c>
      <c r="F186" s="22">
        <f t="shared" si="10"/>
        <v>0</v>
      </c>
      <c r="G186" s="22">
        <f t="shared" si="10"/>
        <v>0</v>
      </c>
      <c r="H186" s="75">
        <f t="shared" si="9"/>
        <v>1139899</v>
      </c>
      <c r="I186" s="56"/>
      <c r="J186" s="57"/>
    </row>
    <row r="187" spans="2:10" x14ac:dyDescent="0.2">
      <c r="B187" s="9" t="str">
        <f>$B$51</f>
        <v>Nursing</v>
      </c>
      <c r="C187" s="22">
        <f t="shared" si="10"/>
        <v>135328.40459089627</v>
      </c>
      <c r="D187" s="22">
        <f t="shared" si="10"/>
        <v>1166330.3564038281</v>
      </c>
      <c r="E187" s="22">
        <f t="shared" si="10"/>
        <v>369055.23900527571</v>
      </c>
      <c r="F187" s="22">
        <f t="shared" si="10"/>
        <v>0</v>
      </c>
      <c r="G187" s="22">
        <f t="shared" si="10"/>
        <v>0</v>
      </c>
      <c r="H187" s="75">
        <f t="shared" si="9"/>
        <v>1670714.0000000002</v>
      </c>
      <c r="I187" s="56"/>
      <c r="J187" s="57"/>
    </row>
    <row r="188" spans="2:10" x14ac:dyDescent="0.2">
      <c r="B188" s="39" t="str">
        <f>$B$52</f>
        <v>Totals</v>
      </c>
      <c r="C188" s="40">
        <f>SUM(C168:C187)</f>
        <v>12388605.198529428</v>
      </c>
      <c r="D188" s="40">
        <f>SUM(D168:D187)</f>
        <v>18437247.724542331</v>
      </c>
      <c r="E188" s="40">
        <f>SUM(E168:E187)</f>
        <v>8062312.421581733</v>
      </c>
      <c r="F188" s="40">
        <f>SUM(F168:F187)</f>
        <v>579319.65534650593</v>
      </c>
      <c r="G188" s="40">
        <f>SUM(G168:G187)</f>
        <v>0</v>
      </c>
      <c r="H188" s="40">
        <f t="shared" si="9"/>
        <v>39467484.999999993</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13465996</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1806427.7249624515</v>
      </c>
      <c r="D193" s="42">
        <f t="shared" si="11"/>
        <v>1183357.4447273233</v>
      </c>
      <c r="E193" s="42">
        <f t="shared" si="11"/>
        <v>587084.64026064775</v>
      </c>
      <c r="F193" s="42">
        <f t="shared" si="11"/>
        <v>0</v>
      </c>
      <c r="G193" s="42">
        <f t="shared" si="11"/>
        <v>0</v>
      </c>
      <c r="H193" s="42">
        <f>SUM(C193:G193)</f>
        <v>3576869.8099504225</v>
      </c>
      <c r="I193" s="1"/>
    </row>
    <row r="194" spans="2:9" x14ac:dyDescent="0.2">
      <c r="B194" s="9" t="str">
        <f>$B$33</f>
        <v>Science</v>
      </c>
      <c r="C194" s="43">
        <f t="shared" si="11"/>
        <v>690055.75018662214</v>
      </c>
      <c r="D194" s="43">
        <f t="shared" si="11"/>
        <v>863148.15796840796</v>
      </c>
      <c r="E194" s="43">
        <f t="shared" si="11"/>
        <v>280237.4044848918</v>
      </c>
      <c r="F194" s="43">
        <f t="shared" si="11"/>
        <v>0</v>
      </c>
      <c r="G194" s="43">
        <f t="shared" si="11"/>
        <v>0</v>
      </c>
      <c r="H194" s="43">
        <f t="shared" ref="H194:H213" si="12">SUM(C194:G194)</f>
        <v>1833441.3126399219</v>
      </c>
      <c r="I194" s="1"/>
    </row>
    <row r="195" spans="2:9" x14ac:dyDescent="0.2">
      <c r="B195" s="9" t="str">
        <f>$B$34</f>
        <v>Fine Arts</v>
      </c>
      <c r="C195" s="43">
        <f t="shared" si="11"/>
        <v>335473.04235148249</v>
      </c>
      <c r="D195" s="43">
        <f t="shared" si="11"/>
        <v>202052.60643936906</v>
      </c>
      <c r="E195" s="43">
        <f t="shared" si="11"/>
        <v>25237.380336193448</v>
      </c>
      <c r="F195" s="43">
        <f t="shared" si="11"/>
        <v>0</v>
      </c>
      <c r="G195" s="43">
        <f t="shared" si="11"/>
        <v>0</v>
      </c>
      <c r="H195" s="43">
        <f t="shared" si="12"/>
        <v>562763.02912704507</v>
      </c>
      <c r="I195" s="1"/>
    </row>
    <row r="196" spans="2:9" x14ac:dyDescent="0.2">
      <c r="B196" s="9" t="str">
        <f>$B$35</f>
        <v>Teacher Education</v>
      </c>
      <c r="C196" s="43">
        <f t="shared" si="11"/>
        <v>193933.77518575342</v>
      </c>
      <c r="D196" s="43">
        <f t="shared" si="11"/>
        <v>624146.83028283226</v>
      </c>
      <c r="E196" s="43">
        <f t="shared" si="11"/>
        <v>612981.98386630893</v>
      </c>
      <c r="F196" s="43">
        <f t="shared" si="11"/>
        <v>199665.35169671374</v>
      </c>
      <c r="G196" s="43">
        <f t="shared" si="11"/>
        <v>0</v>
      </c>
      <c r="H196" s="43">
        <f t="shared" si="12"/>
        <v>1630727.9410316083</v>
      </c>
      <c r="I196" s="1"/>
    </row>
    <row r="197" spans="2:9" x14ac:dyDescent="0.2">
      <c r="B197" s="9" t="str">
        <f>$B$36</f>
        <v>Agriculture</v>
      </c>
      <c r="C197" s="43">
        <f t="shared" si="11"/>
        <v>204301.53352226352</v>
      </c>
      <c r="D197" s="43">
        <f t="shared" si="11"/>
        <v>599041.36241058458</v>
      </c>
      <c r="E197" s="43">
        <f t="shared" si="11"/>
        <v>233572.06727739715</v>
      </c>
      <c r="F197" s="43">
        <f t="shared" si="11"/>
        <v>0</v>
      </c>
      <c r="G197" s="43">
        <f t="shared" si="11"/>
        <v>0</v>
      </c>
      <c r="H197" s="43">
        <f t="shared" si="12"/>
        <v>1036914.9632102452</v>
      </c>
      <c r="I197" s="1"/>
    </row>
    <row r="198" spans="2:9" x14ac:dyDescent="0.2">
      <c r="B198" s="9" t="str">
        <f>$B$37</f>
        <v>Engineering</v>
      </c>
      <c r="C198" s="43">
        <f t="shared" si="11"/>
        <v>237174.19972751726</v>
      </c>
      <c r="D198" s="43">
        <f t="shared" si="11"/>
        <v>266613.93427227141</v>
      </c>
      <c r="E198" s="43">
        <f t="shared" si="11"/>
        <v>114077.81863042426</v>
      </c>
      <c r="F198" s="43">
        <f t="shared" si="11"/>
        <v>0</v>
      </c>
      <c r="G198" s="43">
        <f t="shared" si="11"/>
        <v>0</v>
      </c>
      <c r="H198" s="43">
        <f t="shared" si="12"/>
        <v>617865.95263021288</v>
      </c>
      <c r="I198" s="1"/>
    </row>
    <row r="199" spans="2:9" x14ac:dyDescent="0.2">
      <c r="B199" s="9" t="str">
        <f>$B$38</f>
        <v>Home Economics</v>
      </c>
      <c r="C199" s="43">
        <f t="shared" si="11"/>
        <v>40497.126431376251</v>
      </c>
      <c r="D199" s="43">
        <f t="shared" si="11"/>
        <v>117010.76596709264</v>
      </c>
      <c r="E199" s="43">
        <f t="shared" si="11"/>
        <v>9463.2157265956685</v>
      </c>
      <c r="F199" s="43">
        <f t="shared" si="11"/>
        <v>0</v>
      </c>
      <c r="G199" s="43">
        <f t="shared" si="11"/>
        <v>0</v>
      </c>
      <c r="H199" s="43">
        <f t="shared" si="12"/>
        <v>166971.10812506455</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17903.207720699509</v>
      </c>
      <c r="D201" s="43">
        <f t="shared" si="11"/>
        <v>212234.72504698267</v>
      </c>
      <c r="E201" s="43">
        <f t="shared" si="11"/>
        <v>149478.07198678632</v>
      </c>
      <c r="F201" s="43">
        <f t="shared" si="11"/>
        <v>0</v>
      </c>
      <c r="G201" s="43">
        <f t="shared" si="11"/>
        <v>0</v>
      </c>
      <c r="H201" s="43">
        <f t="shared" si="12"/>
        <v>379616.00475446851</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2661.9053134848164</v>
      </c>
      <c r="E204" s="43">
        <f t="shared" si="11"/>
        <v>0</v>
      </c>
      <c r="F204" s="43">
        <f t="shared" si="11"/>
        <v>0</v>
      </c>
      <c r="G204" s="43">
        <f t="shared" si="11"/>
        <v>0</v>
      </c>
      <c r="H204" s="43">
        <f t="shared" si="12"/>
        <v>2661.9053134848164</v>
      </c>
      <c r="I204" s="1"/>
    </row>
    <row r="205" spans="2:9" x14ac:dyDescent="0.2">
      <c r="B205" s="9" t="str">
        <f>$B$44</f>
        <v>Physical Training</v>
      </c>
      <c r="C205" s="43">
        <f t="shared" si="11"/>
        <v>98851.752313270175</v>
      </c>
      <c r="D205" s="43">
        <f t="shared" si="11"/>
        <v>0</v>
      </c>
      <c r="E205" s="43">
        <f t="shared" si="11"/>
        <v>0</v>
      </c>
      <c r="F205" s="43">
        <f t="shared" si="11"/>
        <v>0</v>
      </c>
      <c r="G205" s="43">
        <f t="shared" si="11"/>
        <v>0</v>
      </c>
      <c r="H205" s="43">
        <f t="shared" si="12"/>
        <v>98851.752313270175</v>
      </c>
      <c r="I205" s="1"/>
    </row>
    <row r="206" spans="2:9" x14ac:dyDescent="0.2">
      <c r="B206" s="9" t="str">
        <f>$B$45</f>
        <v>Health Services</v>
      </c>
      <c r="C206" s="43">
        <f t="shared" si="11"/>
        <v>52237.736672295432</v>
      </c>
      <c r="D206" s="43">
        <f t="shared" si="11"/>
        <v>73106.769608215182</v>
      </c>
      <c r="E206" s="43">
        <f t="shared" si="11"/>
        <v>4025.9363236482973</v>
      </c>
      <c r="F206" s="43">
        <f t="shared" si="11"/>
        <v>0</v>
      </c>
      <c r="G206" s="43">
        <f t="shared" si="11"/>
        <v>0</v>
      </c>
      <c r="H206" s="43">
        <f t="shared" si="12"/>
        <v>129370.44260415892</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338835.00590827875</v>
      </c>
      <c r="D208" s="43">
        <f t="shared" si="11"/>
        <v>1436220.4067701511</v>
      </c>
      <c r="E208" s="43">
        <f t="shared" si="11"/>
        <v>607006.22896464029</v>
      </c>
      <c r="F208" s="43">
        <f t="shared" si="11"/>
        <v>0</v>
      </c>
      <c r="G208" s="43">
        <f t="shared" si="11"/>
        <v>0</v>
      </c>
      <c r="H208" s="43">
        <f t="shared" si="12"/>
        <v>2382061.6416430702</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88921.029191656678</v>
      </c>
      <c r="E210" s="43">
        <f t="shared" si="13"/>
        <v>0</v>
      </c>
      <c r="F210" s="43">
        <f t="shared" si="13"/>
        <v>0</v>
      </c>
      <c r="G210" s="43">
        <f t="shared" si="13"/>
        <v>0</v>
      </c>
      <c r="H210" s="43">
        <f t="shared" si="12"/>
        <v>88921.029191656678</v>
      </c>
      <c r="I210" s="1"/>
    </row>
    <row r="211" spans="2:9" x14ac:dyDescent="0.2">
      <c r="B211" s="9" t="str">
        <f>$B$50</f>
        <v>Technology</v>
      </c>
      <c r="C211" s="43">
        <f t="shared" si="13"/>
        <v>120356.29058461294</v>
      </c>
      <c r="D211" s="43">
        <f t="shared" si="13"/>
        <v>231836.75680944079</v>
      </c>
      <c r="E211" s="43">
        <f t="shared" si="13"/>
        <v>36731.40648797372</v>
      </c>
      <c r="F211" s="43">
        <f t="shared" si="13"/>
        <v>0</v>
      </c>
      <c r="G211" s="43">
        <f t="shared" si="13"/>
        <v>0</v>
      </c>
      <c r="H211" s="43">
        <f t="shared" si="12"/>
        <v>388924.45388202742</v>
      </c>
      <c r="I211" s="1"/>
    </row>
    <row r="212" spans="2:9" x14ac:dyDescent="0.2">
      <c r="B212" s="9" t="str">
        <f>$B$51</f>
        <v>Nursing</v>
      </c>
      <c r="C212" s="43">
        <f t="shared" si="13"/>
        <v>45203.474461152546</v>
      </c>
      <c r="D212" s="43">
        <f t="shared" si="13"/>
        <v>396253.01320118323</v>
      </c>
      <c r="E212" s="43">
        <f t="shared" si="13"/>
        <v>128578.16592100692</v>
      </c>
      <c r="F212" s="43">
        <f t="shared" si="13"/>
        <v>0</v>
      </c>
      <c r="G212" s="43">
        <f t="shared" si="13"/>
        <v>0</v>
      </c>
      <c r="H212" s="43">
        <f t="shared" si="12"/>
        <v>570034.65358334268</v>
      </c>
      <c r="I212" s="1"/>
    </row>
    <row r="213" spans="2:9" x14ac:dyDescent="0.2">
      <c r="B213" s="39" t="str">
        <f>$B$52</f>
        <v>Totals</v>
      </c>
      <c r="C213" s="42">
        <f>SUM(C193:C212)</f>
        <v>4181250.6200277763</v>
      </c>
      <c r="D213" s="42">
        <f>SUM(D193:D212)</f>
        <v>6296605.7080089962</v>
      </c>
      <c r="E213" s="42">
        <f>SUM(E193:E212)</f>
        <v>2788474.3202665146</v>
      </c>
      <c r="F213" s="42">
        <f>SUM(F193:F212)</f>
        <v>199665.35169671374</v>
      </c>
      <c r="G213" s="42">
        <f>SUM(G193:G212)</f>
        <v>0</v>
      </c>
      <c r="H213" s="42">
        <f t="shared" si="12"/>
        <v>13465996</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13760281</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2368434.1924344031</v>
      </c>
      <c r="D218" s="42">
        <f t="shared" si="14"/>
        <v>1557623.451365415</v>
      </c>
      <c r="E218" s="42">
        <f t="shared" si="14"/>
        <v>374364.56194579764</v>
      </c>
      <c r="F218" s="42">
        <f t="shared" si="14"/>
        <v>0</v>
      </c>
      <c r="G218" s="42">
        <f t="shared" si="14"/>
        <v>0</v>
      </c>
      <c r="H218" s="42">
        <f>SUM(C218:G218)</f>
        <v>4300422.205745616</v>
      </c>
      <c r="I218" s="1"/>
    </row>
    <row r="219" spans="2:9" x14ac:dyDescent="0.2">
      <c r="B219" s="9" t="str">
        <f>$B$33</f>
        <v>Science</v>
      </c>
      <c r="C219" s="43">
        <f t="shared" si="14"/>
        <v>1086368.7531021491</v>
      </c>
      <c r="D219" s="43">
        <f t="shared" si="14"/>
        <v>718286.71644001524</v>
      </c>
      <c r="E219" s="43">
        <f t="shared" si="14"/>
        <v>82606.890872812684</v>
      </c>
      <c r="F219" s="43">
        <f t="shared" si="14"/>
        <v>0</v>
      </c>
      <c r="G219" s="43">
        <f t="shared" si="14"/>
        <v>0</v>
      </c>
      <c r="H219" s="43">
        <f t="shared" ref="H219:H238" si="15">SUM(C219:G219)</f>
        <v>1887262.360414977</v>
      </c>
      <c r="I219" s="1"/>
    </row>
    <row r="220" spans="2:9" x14ac:dyDescent="0.2">
      <c r="B220" s="9" t="str">
        <f>$B$34</f>
        <v>Fine Arts</v>
      </c>
      <c r="C220" s="43">
        <f t="shared" si="14"/>
        <v>279668.94677206659</v>
      </c>
      <c r="D220" s="43">
        <f t="shared" si="14"/>
        <v>100459.30951022897</v>
      </c>
      <c r="E220" s="43">
        <f t="shared" si="14"/>
        <v>17001.418218375493</v>
      </c>
      <c r="F220" s="43">
        <f t="shared" si="14"/>
        <v>0</v>
      </c>
      <c r="G220" s="43">
        <f t="shared" si="14"/>
        <v>0</v>
      </c>
      <c r="H220" s="43">
        <f t="shared" si="15"/>
        <v>397129.67450067104</v>
      </c>
      <c r="I220" s="1"/>
    </row>
    <row r="221" spans="2:9" x14ac:dyDescent="0.2">
      <c r="B221" s="9" t="str">
        <f>$B$35</f>
        <v>Teacher Education</v>
      </c>
      <c r="C221" s="43">
        <f t="shared" si="14"/>
        <v>187237.64409879514</v>
      </c>
      <c r="D221" s="43">
        <f t="shared" si="14"/>
        <v>776184.81822324824</v>
      </c>
      <c r="E221" s="43">
        <f t="shared" si="14"/>
        <v>359896.68840310158</v>
      </c>
      <c r="F221" s="43">
        <f t="shared" si="14"/>
        <v>144434.45425988355</v>
      </c>
      <c r="G221" s="43">
        <f t="shared" si="14"/>
        <v>0</v>
      </c>
      <c r="H221" s="43">
        <f t="shared" si="15"/>
        <v>1467753.6049850285</v>
      </c>
      <c r="I221" s="1"/>
    </row>
    <row r="222" spans="2:9" x14ac:dyDescent="0.2">
      <c r="B222" s="9" t="str">
        <f>$B$36</f>
        <v>Agriculture</v>
      </c>
      <c r="C222" s="43">
        <f t="shared" si="14"/>
        <v>324924.82217457291</v>
      </c>
      <c r="D222" s="43">
        <f t="shared" si="14"/>
        <v>529361.65470920969</v>
      </c>
      <c r="E222" s="43">
        <f t="shared" si="14"/>
        <v>106475.54860684574</v>
      </c>
      <c r="F222" s="43">
        <f t="shared" si="14"/>
        <v>0</v>
      </c>
      <c r="G222" s="43">
        <f t="shared" si="14"/>
        <v>0</v>
      </c>
      <c r="H222" s="43">
        <f t="shared" si="15"/>
        <v>960762.02549062832</v>
      </c>
      <c r="I222" s="1"/>
    </row>
    <row r="223" spans="2:9" x14ac:dyDescent="0.2">
      <c r="B223" s="9" t="str">
        <f>$B$37</f>
        <v>Engineering</v>
      </c>
      <c r="C223" s="43">
        <f t="shared" si="14"/>
        <v>132644.28757442013</v>
      </c>
      <c r="D223" s="43">
        <f t="shared" si="14"/>
        <v>260249.57941794128</v>
      </c>
      <c r="E223" s="43">
        <f t="shared" si="14"/>
        <v>62205.1890107621</v>
      </c>
      <c r="F223" s="43">
        <f t="shared" si="14"/>
        <v>0</v>
      </c>
      <c r="G223" s="43">
        <f t="shared" si="14"/>
        <v>0</v>
      </c>
      <c r="H223" s="43">
        <f t="shared" si="15"/>
        <v>455099.05600312346</v>
      </c>
      <c r="I223" s="1"/>
    </row>
    <row r="224" spans="2:9" x14ac:dyDescent="0.2">
      <c r="B224" s="9" t="str">
        <f>$B$38</f>
        <v>Home Economics</v>
      </c>
      <c r="C224" s="43">
        <f t="shared" si="14"/>
        <v>63345.211652537648</v>
      </c>
      <c r="D224" s="43">
        <f t="shared" si="14"/>
        <v>122111.39523668084</v>
      </c>
      <c r="E224" s="43">
        <f t="shared" si="14"/>
        <v>3400.2836436750986</v>
      </c>
      <c r="F224" s="43">
        <f t="shared" si="14"/>
        <v>0</v>
      </c>
      <c r="G224" s="43">
        <f t="shared" si="14"/>
        <v>0</v>
      </c>
      <c r="H224" s="43">
        <f t="shared" si="15"/>
        <v>188856.89053289359</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18544.823134024889</v>
      </c>
      <c r="D226" s="43">
        <f t="shared" si="14"/>
        <v>175976.26536498638</v>
      </c>
      <c r="E226" s="43">
        <f t="shared" si="14"/>
        <v>54737.899440338348</v>
      </c>
      <c r="F226" s="43">
        <f t="shared" si="14"/>
        <v>0</v>
      </c>
      <c r="G226" s="43">
        <f t="shared" si="14"/>
        <v>0</v>
      </c>
      <c r="H226" s="43">
        <f t="shared" si="15"/>
        <v>249258.98793934961</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636.82605077799667</v>
      </c>
      <c r="E229" s="43">
        <f t="shared" si="14"/>
        <v>0</v>
      </c>
      <c r="F229" s="43">
        <f t="shared" si="14"/>
        <v>0</v>
      </c>
      <c r="G229" s="43">
        <f t="shared" si="14"/>
        <v>0</v>
      </c>
      <c r="H229" s="43">
        <f t="shared" si="15"/>
        <v>636.82605077799667</v>
      </c>
      <c r="I229" s="1"/>
    </row>
    <row r="230" spans="2:10" x14ac:dyDescent="0.2">
      <c r="B230" s="9" t="str">
        <f>$B$44</f>
        <v>Physical Training</v>
      </c>
      <c r="C230" s="43">
        <f t="shared" si="14"/>
        <v>98515.306052328699</v>
      </c>
      <c r="D230" s="43">
        <f t="shared" si="14"/>
        <v>0</v>
      </c>
      <c r="E230" s="43">
        <f t="shared" si="14"/>
        <v>0</v>
      </c>
      <c r="F230" s="43">
        <f t="shared" si="14"/>
        <v>0</v>
      </c>
      <c r="G230" s="43">
        <f t="shared" si="14"/>
        <v>0</v>
      </c>
      <c r="H230" s="43">
        <f t="shared" si="15"/>
        <v>98515.306052328699</v>
      </c>
      <c r="I230" s="1"/>
    </row>
    <row r="231" spans="2:10" x14ac:dyDescent="0.2">
      <c r="B231" s="9" t="str">
        <f>$B$45</f>
        <v>Health Services</v>
      </c>
      <c r="C231" s="43">
        <f t="shared" si="14"/>
        <v>30810.434224423803</v>
      </c>
      <c r="D231" s="43">
        <f t="shared" si="14"/>
        <v>72279.756763302619</v>
      </c>
      <c r="E231" s="43">
        <f t="shared" si="14"/>
        <v>8334.0285384193594</v>
      </c>
      <c r="F231" s="43">
        <f t="shared" si="14"/>
        <v>0</v>
      </c>
      <c r="G231" s="43">
        <f t="shared" si="14"/>
        <v>0</v>
      </c>
      <c r="H231" s="43">
        <f t="shared" si="15"/>
        <v>111424.21952614578</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385992.59940714261</v>
      </c>
      <c r="D233" s="43">
        <f t="shared" si="14"/>
        <v>1811451.7014380111</v>
      </c>
      <c r="E233" s="43">
        <f t="shared" si="14"/>
        <v>416234.72132281651</v>
      </c>
      <c r="F233" s="43">
        <f t="shared" si="14"/>
        <v>0</v>
      </c>
      <c r="G233" s="43">
        <f t="shared" si="14"/>
        <v>0</v>
      </c>
      <c r="H233" s="43">
        <f t="shared" si="15"/>
        <v>2613679.02216797</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50946.084062239723</v>
      </c>
      <c r="E235" s="43">
        <f t="shared" si="16"/>
        <v>0</v>
      </c>
      <c r="F235" s="43">
        <f t="shared" si="16"/>
        <v>0</v>
      </c>
      <c r="G235" s="43">
        <f t="shared" si="16"/>
        <v>0</v>
      </c>
      <c r="H235" s="43">
        <f t="shared" si="15"/>
        <v>50946.084062239723</v>
      </c>
      <c r="I235" s="1"/>
    </row>
    <row r="236" spans="2:10" x14ac:dyDescent="0.2">
      <c r="B236" s="9" t="str">
        <f>$B$50</f>
        <v>Technology</v>
      </c>
      <c r="C236" s="43">
        <f t="shared" si="16"/>
        <v>85729.138523079979</v>
      </c>
      <c r="D236" s="43">
        <f t="shared" si="16"/>
        <v>272720.75624567701</v>
      </c>
      <c r="E236" s="43">
        <f t="shared" si="16"/>
        <v>33402.786381984792</v>
      </c>
      <c r="F236" s="43">
        <f t="shared" si="16"/>
        <v>0</v>
      </c>
      <c r="G236" s="43">
        <f t="shared" si="16"/>
        <v>0</v>
      </c>
      <c r="H236" s="43">
        <f t="shared" si="15"/>
        <v>391852.68115074176</v>
      </c>
      <c r="I236" s="1"/>
    </row>
    <row r="237" spans="2:10" x14ac:dyDescent="0.2">
      <c r="B237" s="9" t="str">
        <f>$B$51</f>
        <v>Nursing</v>
      </c>
      <c r="C237" s="43">
        <f t="shared" si="16"/>
        <v>59408.503583735874</v>
      </c>
      <c r="D237" s="43">
        <f t="shared" si="16"/>
        <v>515139.20624183438</v>
      </c>
      <c r="E237" s="43">
        <f t="shared" si="16"/>
        <v>12134.345551938588</v>
      </c>
      <c r="F237" s="43">
        <f t="shared" si="16"/>
        <v>0</v>
      </c>
      <c r="G237" s="43">
        <f t="shared" si="16"/>
        <v>0</v>
      </c>
      <c r="H237" s="43">
        <f t="shared" si="15"/>
        <v>586682.05537750886</v>
      </c>
      <c r="I237" s="1"/>
    </row>
    <row r="238" spans="2:10" x14ac:dyDescent="0.2">
      <c r="B238" s="39" t="str">
        <f>$B$52</f>
        <v>Totals</v>
      </c>
      <c r="C238" s="42">
        <f>SUM(C218:C237)</f>
        <v>5121624.6627336806</v>
      </c>
      <c r="D238" s="42">
        <f>SUM(D218:D237)</f>
        <v>6963427.5210695686</v>
      </c>
      <c r="E238" s="42">
        <f>SUM(E218:E237)</f>
        <v>1530794.3619368682</v>
      </c>
      <c r="F238" s="42">
        <f>SUM(F218:F237)</f>
        <v>144434.45425988355</v>
      </c>
      <c r="G238" s="42">
        <f>SUM(G218:G237)</f>
        <v>0</v>
      </c>
      <c r="H238" s="42">
        <f t="shared" si="15"/>
        <v>13760281</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11762210</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2024524.0880323492</v>
      </c>
      <c r="D243" s="42">
        <f t="shared" si="17"/>
        <v>1331447.6743523476</v>
      </c>
      <c r="E243" s="42">
        <f t="shared" si="17"/>
        <v>320004.70006131998</v>
      </c>
      <c r="F243" s="42">
        <f t="shared" si="17"/>
        <v>0</v>
      </c>
      <c r="G243" s="42">
        <f t="shared" si="17"/>
        <v>0</v>
      </c>
      <c r="H243" s="42">
        <f>SUM(C243:G243)</f>
        <v>3675976.4624460167</v>
      </c>
      <c r="I243" s="1"/>
    </row>
    <row r="244" spans="2:9" x14ac:dyDescent="0.2">
      <c r="B244" s="9" t="str">
        <f>$B$33</f>
        <v>Science</v>
      </c>
      <c r="C244" s="43">
        <f t="shared" si="17"/>
        <v>928621.83638732601</v>
      </c>
      <c r="D244" s="43">
        <f t="shared" si="17"/>
        <v>613987.4032352909</v>
      </c>
      <c r="E244" s="43">
        <f t="shared" si="17"/>
        <v>70611.900868383877</v>
      </c>
      <c r="F244" s="43">
        <f t="shared" si="17"/>
        <v>0</v>
      </c>
      <c r="G244" s="43">
        <f t="shared" si="17"/>
        <v>0</v>
      </c>
      <c r="H244" s="43">
        <f t="shared" ref="H244:H263" si="18">SUM(C244:G244)</f>
        <v>1613221.1404910008</v>
      </c>
      <c r="I244" s="1"/>
    </row>
    <row r="245" spans="2:9" x14ac:dyDescent="0.2">
      <c r="B245" s="9" t="str">
        <f>$B$34</f>
        <v>Fine Arts</v>
      </c>
      <c r="C245" s="43">
        <f t="shared" si="17"/>
        <v>239059.42635996093</v>
      </c>
      <c r="D245" s="43">
        <f t="shared" si="17"/>
        <v>85872.046865489901</v>
      </c>
      <c r="E245" s="43">
        <f t="shared" si="17"/>
        <v>14532.715675091113</v>
      </c>
      <c r="F245" s="43">
        <f t="shared" si="17"/>
        <v>0</v>
      </c>
      <c r="G245" s="43">
        <f t="shared" si="17"/>
        <v>0</v>
      </c>
      <c r="H245" s="43">
        <f t="shared" si="18"/>
        <v>339464.18890054198</v>
      </c>
      <c r="I245" s="1"/>
    </row>
    <row r="246" spans="2:9" x14ac:dyDescent="0.2">
      <c r="B246" s="9" t="str">
        <f>$B$35</f>
        <v>Teacher Education</v>
      </c>
      <c r="C246" s="43">
        <f t="shared" si="17"/>
        <v>160049.67411605109</v>
      </c>
      <c r="D246" s="43">
        <f t="shared" si="17"/>
        <v>663478.37160837569</v>
      </c>
      <c r="E246" s="43">
        <f t="shared" si="17"/>
        <v>307637.64397702675</v>
      </c>
      <c r="F246" s="43">
        <f t="shared" si="17"/>
        <v>123461.75068954949</v>
      </c>
      <c r="G246" s="43">
        <f t="shared" si="17"/>
        <v>0</v>
      </c>
      <c r="H246" s="43">
        <f t="shared" si="18"/>
        <v>1254627.4403910032</v>
      </c>
      <c r="I246" s="1"/>
    </row>
    <row r="247" spans="2:9" x14ac:dyDescent="0.2">
      <c r="B247" s="9" t="str">
        <f>$B$36</f>
        <v>Agriculture</v>
      </c>
      <c r="C247" s="43">
        <f t="shared" si="17"/>
        <v>277743.89146776753</v>
      </c>
      <c r="D247" s="43">
        <f t="shared" si="17"/>
        <v>452495.33411688416</v>
      </c>
      <c r="E247" s="43">
        <f t="shared" si="17"/>
        <v>91014.693855374542</v>
      </c>
      <c r="F247" s="43">
        <f t="shared" si="17"/>
        <v>0</v>
      </c>
      <c r="G247" s="43">
        <f t="shared" si="17"/>
        <v>0</v>
      </c>
      <c r="H247" s="43">
        <f t="shared" si="18"/>
        <v>821253.91944002628</v>
      </c>
      <c r="I247" s="1"/>
    </row>
    <row r="248" spans="2:9" x14ac:dyDescent="0.2">
      <c r="B248" s="9" t="str">
        <f>$B$37</f>
        <v>Engineering</v>
      </c>
      <c r="C248" s="43">
        <f t="shared" si="17"/>
        <v>113383.58320958127</v>
      </c>
      <c r="D248" s="43">
        <f t="shared" si="17"/>
        <v>222459.8615046817</v>
      </c>
      <c r="E248" s="43">
        <f t="shared" si="17"/>
        <v>53172.642058274549</v>
      </c>
      <c r="F248" s="43">
        <f t="shared" si="17"/>
        <v>0</v>
      </c>
      <c r="G248" s="43">
        <f t="shared" si="17"/>
        <v>0</v>
      </c>
      <c r="H248" s="43">
        <f t="shared" si="18"/>
        <v>389016.0867725375</v>
      </c>
      <c r="I248" s="1"/>
    </row>
    <row r="249" spans="2:9" x14ac:dyDescent="0.2">
      <c r="B249" s="9" t="str">
        <f>$B$38</f>
        <v>Home Economics</v>
      </c>
      <c r="C249" s="43">
        <f t="shared" si="17"/>
        <v>54147.126933788262</v>
      </c>
      <c r="D249" s="43">
        <f t="shared" si="17"/>
        <v>104380.12669703763</v>
      </c>
      <c r="E249" s="43">
        <f t="shared" si="17"/>
        <v>2906.5431350182225</v>
      </c>
      <c r="F249" s="43">
        <f t="shared" si="17"/>
        <v>0</v>
      </c>
      <c r="G249" s="43">
        <f t="shared" si="17"/>
        <v>0</v>
      </c>
      <c r="H249" s="43">
        <f t="shared" si="18"/>
        <v>161433.79676584413</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15852.00942591644</v>
      </c>
      <c r="D251" s="43">
        <f t="shared" si="17"/>
        <v>150423.51157208902</v>
      </c>
      <c r="E251" s="43">
        <f t="shared" si="17"/>
        <v>46789.645369607068</v>
      </c>
      <c r="F251" s="43">
        <f t="shared" si="17"/>
        <v>0</v>
      </c>
      <c r="G251" s="43">
        <f t="shared" si="17"/>
        <v>0</v>
      </c>
      <c r="H251" s="43">
        <f t="shared" si="18"/>
        <v>213065.16636761255</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544.35528916316889</v>
      </c>
      <c r="E254" s="43">
        <f t="shared" si="17"/>
        <v>0</v>
      </c>
      <c r="F254" s="43">
        <f t="shared" si="17"/>
        <v>0</v>
      </c>
      <c r="G254" s="43">
        <f t="shared" si="17"/>
        <v>0</v>
      </c>
      <c r="H254" s="43">
        <f t="shared" si="18"/>
        <v>544.35528916316889</v>
      </c>
      <c r="I254" s="1"/>
    </row>
    <row r="255" spans="2:9" x14ac:dyDescent="0.2">
      <c r="B255" s="9" t="str">
        <f>$B$44</f>
        <v>Physical Training</v>
      </c>
      <c r="C255" s="43">
        <f t="shared" si="17"/>
        <v>84210.323757324528</v>
      </c>
      <c r="D255" s="43">
        <f t="shared" si="17"/>
        <v>0</v>
      </c>
      <c r="E255" s="43">
        <f t="shared" si="17"/>
        <v>0</v>
      </c>
      <c r="F255" s="43">
        <f t="shared" si="17"/>
        <v>0</v>
      </c>
      <c r="G255" s="43">
        <f t="shared" si="17"/>
        <v>0</v>
      </c>
      <c r="H255" s="43">
        <f t="shared" si="18"/>
        <v>84210.323757324528</v>
      </c>
      <c r="I255" s="1"/>
    </row>
    <row r="256" spans="2:9" x14ac:dyDescent="0.2">
      <c r="B256" s="9" t="str">
        <f>$B$45</f>
        <v>Health Services</v>
      </c>
      <c r="C256" s="43">
        <f t="shared" si="17"/>
        <v>26336.584081303277</v>
      </c>
      <c r="D256" s="43">
        <f t="shared" si="17"/>
        <v>61784.32532001967</v>
      </c>
      <c r="E256" s="43">
        <f t="shared" si="17"/>
        <v>7123.880232887801</v>
      </c>
      <c r="F256" s="43">
        <f t="shared" si="17"/>
        <v>0</v>
      </c>
      <c r="G256" s="43">
        <f t="shared" si="17"/>
        <v>0</v>
      </c>
      <c r="H256" s="43">
        <f t="shared" si="18"/>
        <v>95244.789634210756</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329944.28040188184</v>
      </c>
      <c r="D258" s="43">
        <f t="shared" si="17"/>
        <v>1548418.6200246338</v>
      </c>
      <c r="E258" s="43">
        <f t="shared" si="17"/>
        <v>355795.07435134833</v>
      </c>
      <c r="F258" s="43">
        <f t="shared" si="17"/>
        <v>0</v>
      </c>
      <c r="G258" s="43">
        <f t="shared" si="17"/>
        <v>0</v>
      </c>
      <c r="H258" s="43">
        <f t="shared" si="18"/>
        <v>2234157.9747778638</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43548.423133053511</v>
      </c>
      <c r="E260" s="43">
        <f t="shared" si="19"/>
        <v>0</v>
      </c>
      <c r="F260" s="43">
        <f t="shared" si="19"/>
        <v>0</v>
      </c>
      <c r="G260" s="43">
        <f t="shared" si="19"/>
        <v>0</v>
      </c>
      <c r="H260" s="43">
        <f t="shared" si="18"/>
        <v>43548.423133053511</v>
      </c>
      <c r="I260" s="1"/>
    </row>
    <row r="261" spans="2:10" x14ac:dyDescent="0.2">
      <c r="B261" s="9" t="str">
        <f>$B$50</f>
        <v>Technology</v>
      </c>
      <c r="C261" s="43">
        <f t="shared" si="19"/>
        <v>73280.78041629793</v>
      </c>
      <c r="D261" s="43">
        <f t="shared" si="19"/>
        <v>233120.15258412706</v>
      </c>
      <c r="E261" s="43">
        <f t="shared" si="19"/>
        <v>28552.511973414301</v>
      </c>
      <c r="F261" s="43">
        <f t="shared" si="19"/>
        <v>0</v>
      </c>
      <c r="G261" s="43">
        <f t="shared" si="19"/>
        <v>0</v>
      </c>
      <c r="H261" s="43">
        <f t="shared" si="18"/>
        <v>334953.44497383927</v>
      </c>
      <c r="I261" s="1"/>
    </row>
    <row r="262" spans="2:10" x14ac:dyDescent="0.2">
      <c r="B262" s="9" t="str">
        <f>$B$51</f>
        <v>Nursing</v>
      </c>
      <c r="C262" s="43">
        <f t="shared" si="19"/>
        <v>50782.051248637581</v>
      </c>
      <c r="D262" s="43">
        <f t="shared" si="19"/>
        <v>440338.06599224004</v>
      </c>
      <c r="E262" s="43">
        <f t="shared" si="19"/>
        <v>10372.369619084637</v>
      </c>
      <c r="F262" s="43">
        <f t="shared" si="19"/>
        <v>0</v>
      </c>
      <c r="G262" s="43">
        <f t="shared" si="19"/>
        <v>0</v>
      </c>
      <c r="H262" s="43">
        <f t="shared" si="18"/>
        <v>501492.48685996223</v>
      </c>
      <c r="I262" s="1"/>
    </row>
    <row r="263" spans="2:10" x14ac:dyDescent="0.2">
      <c r="B263" s="39" t="str">
        <f>$B$52</f>
        <v>Totals</v>
      </c>
      <c r="C263" s="42">
        <f>SUM(C243:C262)</f>
        <v>4377935.6558381859</v>
      </c>
      <c r="D263" s="42">
        <f>SUM(D243:D262)</f>
        <v>5952298.272295434</v>
      </c>
      <c r="E263" s="42">
        <f>SUM(E243:E262)</f>
        <v>1308514.3211768311</v>
      </c>
      <c r="F263" s="42">
        <f>SUM(F243:F262)</f>
        <v>123461.75068954949</v>
      </c>
      <c r="G263" s="42">
        <f>SUM(G243:G262)</f>
        <v>0</v>
      </c>
      <c r="H263" s="42">
        <f t="shared" si="18"/>
        <v>11762210</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16038919.796207387</v>
      </c>
      <c r="D268" s="42">
        <f t="shared" si="20"/>
        <v>10478500.572913272</v>
      </c>
      <c r="E268" s="42">
        <f t="shared" si="20"/>
        <v>4440287.1090213945</v>
      </c>
      <c r="F268" s="42">
        <f t="shared" si="20"/>
        <v>0</v>
      </c>
      <c r="G268" s="42">
        <f t="shared" si="20"/>
        <v>0</v>
      </c>
      <c r="H268" s="42">
        <f>SUM(C268:G268)</f>
        <v>30957707.478142053</v>
      </c>
      <c r="I268" s="1"/>
    </row>
    <row r="269" spans="2:10" x14ac:dyDescent="0.2">
      <c r="B269" s="9" t="str">
        <f>$B$33</f>
        <v>Science</v>
      </c>
      <c r="C269" s="43">
        <f t="shared" si="20"/>
        <v>6486409.1340019517</v>
      </c>
      <c r="D269" s="43">
        <f t="shared" si="20"/>
        <v>6855330.7242008448</v>
      </c>
      <c r="E269" s="43">
        <f t="shared" si="20"/>
        <v>1938563.9553431033</v>
      </c>
      <c r="F269" s="43">
        <f t="shared" si="20"/>
        <v>0</v>
      </c>
      <c r="G269" s="43">
        <f t="shared" si="20"/>
        <v>0</v>
      </c>
      <c r="H269" s="43">
        <f t="shared" ref="H269:H288" si="21">SUM(C269:G269)</f>
        <v>15280303.813545899</v>
      </c>
      <c r="I269" s="1"/>
    </row>
    <row r="270" spans="2:10" x14ac:dyDescent="0.2">
      <c r="B270" s="9" t="str">
        <f>$B$34</f>
        <v>Fine Arts</v>
      </c>
      <c r="C270" s="43">
        <f t="shared" si="20"/>
        <v>2681607.840452997</v>
      </c>
      <c r="D270" s="43">
        <f t="shared" si="20"/>
        <v>1477815.7848534912</v>
      </c>
      <c r="E270" s="43">
        <f t="shared" si="20"/>
        <v>192910.26722176984</v>
      </c>
      <c r="F270" s="43">
        <f t="shared" si="20"/>
        <v>0</v>
      </c>
      <c r="G270" s="43">
        <f t="shared" si="20"/>
        <v>0</v>
      </c>
      <c r="H270" s="43">
        <f t="shared" si="21"/>
        <v>4352333.8925282583</v>
      </c>
      <c r="I270" s="1"/>
    </row>
    <row r="271" spans="2:10" x14ac:dyDescent="0.2">
      <c r="B271" s="9" t="str">
        <f>$B$35</f>
        <v>Teacher Education</v>
      </c>
      <c r="C271" s="43">
        <f t="shared" si="20"/>
        <v>1602793.359645864</v>
      </c>
      <c r="D271" s="43">
        <f t="shared" si="20"/>
        <v>5465353.9060914172</v>
      </c>
      <c r="E271" s="43">
        <f t="shared" si="20"/>
        <v>4586762.5086777061</v>
      </c>
      <c r="F271" s="43">
        <f t="shared" si="20"/>
        <v>1544862.2119926526</v>
      </c>
      <c r="G271" s="43">
        <f t="shared" si="20"/>
        <v>0</v>
      </c>
      <c r="H271" s="43">
        <f t="shared" si="21"/>
        <v>13199771.986407639</v>
      </c>
      <c r="I271" s="1"/>
    </row>
    <row r="272" spans="2:10" x14ac:dyDescent="0.2">
      <c r="B272" s="9" t="str">
        <f>$B$36</f>
        <v>Agriculture</v>
      </c>
      <c r="C272" s="43">
        <f t="shared" si="20"/>
        <v>1933272.8547044403</v>
      </c>
      <c r="D272" s="43">
        <f t="shared" si="20"/>
        <v>4822919.198050987</v>
      </c>
      <c r="E272" s="43">
        <f t="shared" si="20"/>
        <v>1687979.8553854725</v>
      </c>
      <c r="F272" s="43">
        <f t="shared" si="20"/>
        <v>0</v>
      </c>
      <c r="G272" s="43">
        <f t="shared" si="20"/>
        <v>0</v>
      </c>
      <c r="H272" s="43">
        <f t="shared" si="21"/>
        <v>8444171.9081408996</v>
      </c>
      <c r="I272" s="1"/>
    </row>
    <row r="273" spans="2:10" x14ac:dyDescent="0.2">
      <c r="B273" s="9" t="str">
        <f>$B$37</f>
        <v>Engineering</v>
      </c>
      <c r="C273" s="43">
        <f t="shared" si="20"/>
        <v>1770968.0362278447</v>
      </c>
      <c r="D273" s="43">
        <f t="shared" si="20"/>
        <v>2198238.1066417154</v>
      </c>
      <c r="E273" s="43">
        <f t="shared" si="20"/>
        <v>844683.95253631414</v>
      </c>
      <c r="F273" s="43">
        <f t="shared" si="20"/>
        <v>0</v>
      </c>
      <c r="G273" s="43">
        <f t="shared" si="20"/>
        <v>0</v>
      </c>
      <c r="H273" s="43">
        <f t="shared" si="21"/>
        <v>4813890.0954058738</v>
      </c>
      <c r="I273" s="1"/>
    </row>
    <row r="274" spans="2:10" x14ac:dyDescent="0.2">
      <c r="B274" s="9" t="str">
        <f>$B$38</f>
        <v>Home Economics</v>
      </c>
      <c r="C274" s="43">
        <f t="shared" si="20"/>
        <v>379972.27097026346</v>
      </c>
      <c r="D274" s="43">
        <f t="shared" si="20"/>
        <v>976483.85793959768</v>
      </c>
      <c r="E274" s="43">
        <f t="shared" si="20"/>
        <v>66620.666513941076</v>
      </c>
      <c r="F274" s="43">
        <f t="shared" si="20"/>
        <v>0</v>
      </c>
      <c r="G274" s="43">
        <f t="shared" si="20"/>
        <v>0</v>
      </c>
      <c r="H274" s="43">
        <f t="shared" si="21"/>
        <v>1423076.7954238022</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151251.7839916613</v>
      </c>
      <c r="D276" s="43">
        <f t="shared" si="20"/>
        <v>1693596.5594686917</v>
      </c>
      <c r="E276" s="43">
        <f t="shared" si="20"/>
        <v>1056499.8156010776</v>
      </c>
      <c r="F276" s="43">
        <f t="shared" si="20"/>
        <v>0</v>
      </c>
      <c r="G276" s="43">
        <f t="shared" si="20"/>
        <v>0</v>
      </c>
      <c r="H276" s="43">
        <f t="shared" si="21"/>
        <v>2901348.159061431</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18284.086653425984</v>
      </c>
      <c r="E279" s="43">
        <f t="shared" si="20"/>
        <v>0</v>
      </c>
      <c r="F279" s="43">
        <f t="shared" si="20"/>
        <v>0</v>
      </c>
      <c r="G279" s="43">
        <f t="shared" si="20"/>
        <v>0</v>
      </c>
      <c r="H279" s="43">
        <f t="shared" si="21"/>
        <v>18284.086653425984</v>
      </c>
      <c r="I279" s="1"/>
    </row>
    <row r="280" spans="2:10" x14ac:dyDescent="0.2">
      <c r="B280" s="9" t="str">
        <f>$B$44</f>
        <v>Physical Training</v>
      </c>
      <c r="C280" s="43">
        <f t="shared" si="20"/>
        <v>817846.38212292339</v>
      </c>
      <c r="D280" s="43">
        <f t="shared" si="20"/>
        <v>0</v>
      </c>
      <c r="E280" s="43">
        <f t="shared" si="20"/>
        <v>0</v>
      </c>
      <c r="F280" s="43">
        <f t="shared" si="20"/>
        <v>0</v>
      </c>
      <c r="G280" s="43">
        <f t="shared" si="20"/>
        <v>0</v>
      </c>
      <c r="H280" s="43">
        <f t="shared" si="21"/>
        <v>817846.38212292339</v>
      </c>
      <c r="I280" s="1"/>
    </row>
    <row r="281" spans="2:10" x14ac:dyDescent="0.2">
      <c r="B281" s="9" t="str">
        <f>$B$45</f>
        <v>Health Services</v>
      </c>
      <c r="C281" s="43">
        <f t="shared" si="20"/>
        <v>392649.48758087994</v>
      </c>
      <c r="D281" s="43">
        <f t="shared" si="20"/>
        <v>603727.05529281462</v>
      </c>
      <c r="E281" s="43">
        <f t="shared" si="20"/>
        <v>41494.90889082088</v>
      </c>
      <c r="F281" s="43">
        <f t="shared" si="20"/>
        <v>0</v>
      </c>
      <c r="G281" s="43">
        <f t="shared" si="20"/>
        <v>0</v>
      </c>
      <c r="H281" s="43">
        <f t="shared" si="21"/>
        <v>1037871.4517645155</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2906104.0793712251</v>
      </c>
      <c r="D283" s="43">
        <f t="shared" si="20"/>
        <v>12595380.746790133</v>
      </c>
      <c r="E283" s="43">
        <f t="shared" si="20"/>
        <v>4651045.8124275468</v>
      </c>
      <c r="F283" s="43">
        <f t="shared" si="20"/>
        <v>0</v>
      </c>
      <c r="G283" s="43">
        <f t="shared" si="20"/>
        <v>0</v>
      </c>
      <c r="H283" s="43">
        <f t="shared" si="21"/>
        <v>20152530.638588905</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665810.53638694994</v>
      </c>
      <c r="E285" s="43">
        <f t="shared" si="22"/>
        <v>0</v>
      </c>
      <c r="F285" s="43">
        <f t="shared" si="22"/>
        <v>0</v>
      </c>
      <c r="G285" s="43">
        <f t="shared" si="22"/>
        <v>0</v>
      </c>
      <c r="H285" s="43">
        <f t="shared" si="21"/>
        <v>665810.53638694994</v>
      </c>
      <c r="I285" s="1"/>
    </row>
    <row r="286" spans="2:10" x14ac:dyDescent="0.2">
      <c r="B286" s="9" t="str">
        <f>$B$50</f>
        <v>Technology</v>
      </c>
      <c r="C286" s="43">
        <f t="shared" si="22"/>
        <v>932523.67796720914</v>
      </c>
      <c r="D286" s="43">
        <f t="shared" si="22"/>
        <v>1996018.4487939051</v>
      </c>
      <c r="E286" s="43">
        <f t="shared" si="22"/>
        <v>297095.45324549434</v>
      </c>
      <c r="F286" s="43">
        <f t="shared" si="22"/>
        <v>0</v>
      </c>
      <c r="G286" s="43">
        <f t="shared" si="22"/>
        <v>0</v>
      </c>
      <c r="H286" s="43">
        <f t="shared" si="21"/>
        <v>3225637.5800066087</v>
      </c>
      <c r="I286" s="1"/>
    </row>
    <row r="287" spans="2:10" x14ac:dyDescent="0.2">
      <c r="B287" s="9" t="str">
        <f>$B$51</f>
        <v>Nursing</v>
      </c>
      <c r="C287" s="43">
        <f t="shared" si="22"/>
        <v>403463.43388442229</v>
      </c>
      <c r="D287" s="43">
        <f t="shared" si="22"/>
        <v>3506346.6418390861</v>
      </c>
      <c r="E287" s="43">
        <f t="shared" si="22"/>
        <v>840824.12009730586</v>
      </c>
      <c r="F287" s="43">
        <f t="shared" si="22"/>
        <v>0</v>
      </c>
      <c r="G287" s="43">
        <f t="shared" si="22"/>
        <v>0</v>
      </c>
      <c r="H287" s="43">
        <f t="shared" si="21"/>
        <v>4750634.195820814</v>
      </c>
      <c r="I287" s="1"/>
    </row>
    <row r="288" spans="2:10" x14ac:dyDescent="0.2">
      <c r="B288" s="39" t="str">
        <f>$B$52</f>
        <v>Totals</v>
      </c>
      <c r="C288" s="42">
        <f>SUM(C268:C287)</f>
        <v>36497782.137129061</v>
      </c>
      <c r="D288" s="42">
        <f>SUM(D268:D287)</f>
        <v>53353806.225916333</v>
      </c>
      <c r="E288" s="42">
        <f>SUM(E268:E287)</f>
        <v>20644768.424961947</v>
      </c>
      <c r="F288" s="42">
        <f>SUM(F268:F287)</f>
        <v>1544862.2119926526</v>
      </c>
      <c r="G288" s="42">
        <f>SUM(G268:G287)</f>
        <v>0</v>
      </c>
      <c r="H288" s="42">
        <f t="shared" si="21"/>
        <v>112041219</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220.32391164755947</v>
      </c>
      <c r="D293" s="40">
        <f t="shared" si="23"/>
        <v>357.00659510453721</v>
      </c>
      <c r="E293" s="40">
        <f t="shared" si="23"/>
        <v>790.79022422464732</v>
      </c>
      <c r="F293" s="40">
        <f t="shared" si="23"/>
        <v>0</v>
      </c>
      <c r="G293" s="41">
        <f t="shared" si="23"/>
        <v>0</v>
      </c>
      <c r="H293" s="42">
        <f t="shared" si="23"/>
        <v>287.27585050659366</v>
      </c>
      <c r="I293" s="1"/>
    </row>
    <row r="294" spans="2:10" x14ac:dyDescent="0.2">
      <c r="B294" s="9" t="str">
        <f>$B$33</f>
        <v>Science</v>
      </c>
      <c r="C294" s="75">
        <f t="shared" si="23"/>
        <v>194.25621077541709</v>
      </c>
      <c r="D294" s="75">
        <f t="shared" si="23"/>
        <v>506.48915583308792</v>
      </c>
      <c r="E294" s="75">
        <f t="shared" si="23"/>
        <v>1564.6198186788565</v>
      </c>
      <c r="F294" s="75">
        <f t="shared" si="23"/>
        <v>0</v>
      </c>
      <c r="G294" s="96">
        <f t="shared" si="23"/>
        <v>0</v>
      </c>
      <c r="H294" s="43">
        <f t="shared" si="23"/>
        <v>317.2491189358642</v>
      </c>
      <c r="I294" s="1"/>
    </row>
    <row r="295" spans="2:10" x14ac:dyDescent="0.2">
      <c r="B295" s="9" t="str">
        <f>$B$34</f>
        <v>Fine Arts</v>
      </c>
      <c r="C295" s="75">
        <f t="shared" si="23"/>
        <v>311.95996282608155</v>
      </c>
      <c r="D295" s="75">
        <f t="shared" si="23"/>
        <v>780.67394868118924</v>
      </c>
      <c r="E295" s="75">
        <f t="shared" si="23"/>
        <v>756.51085185007776</v>
      </c>
      <c r="F295" s="75">
        <f t="shared" si="23"/>
        <v>0</v>
      </c>
      <c r="G295" s="96">
        <f t="shared" si="23"/>
        <v>0</v>
      </c>
      <c r="H295" s="43">
        <f t="shared" si="23"/>
        <v>405.09436825467782</v>
      </c>
      <c r="I295" s="1"/>
    </row>
    <row r="296" spans="2:10" x14ac:dyDescent="0.2">
      <c r="B296" s="9" t="str">
        <f>$B$35</f>
        <v>Teacher Education</v>
      </c>
      <c r="C296" s="75">
        <f t="shared" si="23"/>
        <v>278.50449342239165</v>
      </c>
      <c r="D296" s="75">
        <f t="shared" si="23"/>
        <v>373.6738620327784</v>
      </c>
      <c r="E296" s="75">
        <f t="shared" si="23"/>
        <v>849.71517389360986</v>
      </c>
      <c r="F296" s="75">
        <f t="shared" si="23"/>
        <v>833.70869508507963</v>
      </c>
      <c r="G296" s="96">
        <f t="shared" si="23"/>
        <v>0</v>
      </c>
      <c r="H296" s="43">
        <f t="shared" si="23"/>
        <v>477.69875457468294</v>
      </c>
      <c r="I296" s="1"/>
    </row>
    <row r="297" spans="2:10" x14ac:dyDescent="0.2">
      <c r="B297" s="9" t="str">
        <f>$B$36</f>
        <v>Agriculture</v>
      </c>
      <c r="C297" s="75">
        <f t="shared" si="23"/>
        <v>193.57893808996099</v>
      </c>
      <c r="D297" s="75">
        <f t="shared" si="23"/>
        <v>483.50067148380822</v>
      </c>
      <c r="E297" s="75">
        <f t="shared" si="23"/>
        <v>1056.9692269163886</v>
      </c>
      <c r="F297" s="75">
        <f t="shared" si="23"/>
        <v>0</v>
      </c>
      <c r="G297" s="96">
        <f t="shared" si="23"/>
        <v>0</v>
      </c>
      <c r="H297" s="43">
        <f t="shared" si="23"/>
        <v>391.67734626563845</v>
      </c>
      <c r="I297" s="1"/>
    </row>
    <row r="298" spans="2:10" x14ac:dyDescent="0.2">
      <c r="B298" s="9" t="str">
        <f>$B$37</f>
        <v>Engineering</v>
      </c>
      <c r="C298" s="75">
        <f t="shared" si="23"/>
        <v>434.38019039191676</v>
      </c>
      <c r="D298" s="75">
        <f t="shared" si="23"/>
        <v>448.25410004928943</v>
      </c>
      <c r="E298" s="75">
        <f t="shared" si="23"/>
        <v>905.34185695210522</v>
      </c>
      <c r="F298" s="75">
        <f t="shared" si="23"/>
        <v>0</v>
      </c>
      <c r="G298" s="96">
        <f t="shared" si="23"/>
        <v>0</v>
      </c>
      <c r="H298" s="43">
        <f t="shared" si="23"/>
        <v>485.56486740022933</v>
      </c>
      <c r="I298" s="1"/>
    </row>
    <row r="299" spans="2:10" x14ac:dyDescent="0.2">
      <c r="B299" s="9" t="str">
        <f>$B$38</f>
        <v>Home Economics</v>
      </c>
      <c r="C299" s="75">
        <f t="shared" si="23"/>
        <v>195.15781765293448</v>
      </c>
      <c r="D299" s="75">
        <f t="shared" si="23"/>
        <v>424.37368880469262</v>
      </c>
      <c r="E299" s="75">
        <f t="shared" si="23"/>
        <v>1306.2875787047269</v>
      </c>
      <c r="F299" s="75">
        <f t="shared" si="23"/>
        <v>0</v>
      </c>
      <c r="G299" s="96">
        <f t="shared" si="23"/>
        <v>0</v>
      </c>
      <c r="H299" s="43">
        <f t="shared" si="23"/>
        <v>331.02507453449692</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265.35400700291456</v>
      </c>
      <c r="D301" s="75">
        <f t="shared" si="23"/>
        <v>510.73478874206626</v>
      </c>
      <c r="E301" s="75">
        <f t="shared" si="23"/>
        <v>1286.8450859940044</v>
      </c>
      <c r="F301" s="75">
        <f t="shared" si="23"/>
        <v>0</v>
      </c>
      <c r="G301" s="96">
        <f t="shared" si="23"/>
        <v>0</v>
      </c>
      <c r="H301" s="43">
        <f t="shared" si="23"/>
        <v>616.39009115390502</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1523.6738877854987</v>
      </c>
      <c r="E304" s="75">
        <f t="shared" si="23"/>
        <v>0</v>
      </c>
      <c r="F304" s="75">
        <f t="shared" si="23"/>
        <v>0</v>
      </c>
      <c r="G304" s="96">
        <f t="shared" si="23"/>
        <v>0</v>
      </c>
      <c r="H304" s="43">
        <f t="shared" si="23"/>
        <v>1523.6738877854987</v>
      </c>
      <c r="I304" s="1"/>
    </row>
    <row r="305" spans="2:10" x14ac:dyDescent="0.2">
      <c r="B305" s="9" t="str">
        <f>$B$44</f>
        <v>Physical Training</v>
      </c>
      <c r="C305" s="75">
        <f t="shared" si="23"/>
        <v>270.09457797982941</v>
      </c>
      <c r="D305" s="75">
        <f t="shared" si="23"/>
        <v>0</v>
      </c>
      <c r="E305" s="75">
        <f t="shared" si="23"/>
        <v>0</v>
      </c>
      <c r="F305" s="75">
        <f t="shared" si="23"/>
        <v>0</v>
      </c>
      <c r="G305" s="96">
        <f t="shared" si="23"/>
        <v>0</v>
      </c>
      <c r="H305" s="43">
        <f t="shared" si="23"/>
        <v>270.09457797982941</v>
      </c>
      <c r="I305" s="1"/>
    </row>
    <row r="306" spans="2:10" x14ac:dyDescent="0.2">
      <c r="B306" s="9" t="str">
        <f>$B$45</f>
        <v>Health Services</v>
      </c>
      <c r="C306" s="75">
        <f t="shared" si="23"/>
        <v>414.62459089850046</v>
      </c>
      <c r="D306" s="75">
        <f t="shared" si="23"/>
        <v>443.26509199178753</v>
      </c>
      <c r="E306" s="75">
        <f t="shared" si="23"/>
        <v>331.95927112656705</v>
      </c>
      <c r="F306" s="75">
        <f t="shared" si="23"/>
        <v>0</v>
      </c>
      <c r="G306" s="96">
        <f t="shared" si="23"/>
        <v>0</v>
      </c>
      <c r="H306" s="43">
        <f t="shared" si="23"/>
        <v>426.40569094680177</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244.95145645408169</v>
      </c>
      <c r="D308" s="75">
        <f t="shared" si="23"/>
        <v>368.99808832220464</v>
      </c>
      <c r="E308" s="75">
        <f t="shared" si="23"/>
        <v>745.00173192816703</v>
      </c>
      <c r="F308" s="75">
        <f t="shared" si="23"/>
        <v>0</v>
      </c>
      <c r="G308" s="96">
        <f t="shared" si="23"/>
        <v>0</v>
      </c>
      <c r="H308" s="43">
        <f t="shared" si="23"/>
        <v>385.76081312740769</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693.55264206973948</v>
      </c>
      <c r="E310" s="75">
        <f t="shared" si="24"/>
        <v>0</v>
      </c>
      <c r="F310" s="75">
        <f t="shared" si="24"/>
        <v>0</v>
      </c>
      <c r="G310" s="96">
        <f t="shared" si="24"/>
        <v>0</v>
      </c>
      <c r="H310" s="43">
        <f t="shared" si="24"/>
        <v>693.55264206973948</v>
      </c>
      <c r="I310" s="1"/>
    </row>
    <row r="311" spans="2:10" x14ac:dyDescent="0.2">
      <c r="B311" s="9" t="str">
        <f>$B$50</f>
        <v>Technology</v>
      </c>
      <c r="C311" s="75">
        <f t="shared" si="24"/>
        <v>353.89892901981369</v>
      </c>
      <c r="D311" s="75">
        <f t="shared" si="24"/>
        <v>388.40600287875174</v>
      </c>
      <c r="E311" s="75">
        <f t="shared" si="24"/>
        <v>593.00489669759349</v>
      </c>
      <c r="F311" s="75">
        <f t="shared" si="24"/>
        <v>0</v>
      </c>
      <c r="G311" s="96">
        <f t="shared" si="24"/>
        <v>0</v>
      </c>
      <c r="H311" s="43">
        <f t="shared" si="24"/>
        <v>389.805145620134</v>
      </c>
      <c r="I311" s="1"/>
    </row>
    <row r="312" spans="2:10" x14ac:dyDescent="0.2">
      <c r="B312" s="9" t="str">
        <f>$B$51</f>
        <v>Nursing</v>
      </c>
      <c r="C312" s="75">
        <f t="shared" si="24"/>
        <v>220.95478306923457</v>
      </c>
      <c r="D312" s="75">
        <f t="shared" si="24"/>
        <v>361.21836219625902</v>
      </c>
      <c r="E312" s="75">
        <f t="shared" si="24"/>
        <v>4619.9127477873944</v>
      </c>
      <c r="F312" s="75">
        <f t="shared" si="24"/>
        <v>0</v>
      </c>
      <c r="G312" s="96">
        <f t="shared" si="24"/>
        <v>0</v>
      </c>
      <c r="H312" s="43">
        <f t="shared" si="24"/>
        <v>405.51721688611303</v>
      </c>
      <c r="I312" s="1"/>
    </row>
    <row r="313" spans="2:10" x14ac:dyDescent="0.2">
      <c r="B313" s="39" t="str">
        <f>$B$52</f>
        <v>Totals</v>
      </c>
      <c r="C313" s="42">
        <f t="shared" si="24"/>
        <v>231.849715011619</v>
      </c>
      <c r="D313" s="42">
        <f t="shared" si="24"/>
        <v>406.61362059152026</v>
      </c>
      <c r="E313" s="42">
        <f t="shared" si="24"/>
        <v>899.16238784677466</v>
      </c>
      <c r="F313" s="42">
        <f t="shared" si="24"/>
        <v>833.70869508507963</v>
      </c>
      <c r="G313" s="42">
        <f t="shared" si="24"/>
        <v>0</v>
      </c>
      <c r="H313" s="42">
        <f t="shared" si="24"/>
        <v>357.44754791863403</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1.6203715358668005</v>
      </c>
      <c r="E318" s="59">
        <f t="shared" si="25"/>
        <v>3.5892165235774893</v>
      </c>
      <c r="F318" s="59">
        <f t="shared" si="25"/>
        <v>0</v>
      </c>
      <c r="G318" s="59">
        <f t="shared" si="25"/>
        <v>0</v>
      </c>
      <c r="H318" s="59">
        <f t="shared" si="25"/>
        <v>1.3038795850998401</v>
      </c>
      <c r="I318" s="1"/>
    </row>
    <row r="319" spans="2:10" x14ac:dyDescent="0.2">
      <c r="B319" s="9" t="str">
        <f>$B$33</f>
        <v>Science</v>
      </c>
      <c r="C319" s="59">
        <f t="shared" ref="C319:H334" si="26">IF($C$293=0,"",C294/$C$293)</f>
        <v>0.88168464930923385</v>
      </c>
      <c r="D319" s="59">
        <f t="shared" si="26"/>
        <v>2.2988387962323937</v>
      </c>
      <c r="E319" s="59">
        <f t="shared" si="26"/>
        <v>7.1014526157364903</v>
      </c>
      <c r="F319" s="59">
        <f t="shared" si="26"/>
        <v>0</v>
      </c>
      <c r="G319" s="59">
        <f t="shared" si="26"/>
        <v>0</v>
      </c>
      <c r="H319" s="59">
        <f t="shared" si="26"/>
        <v>1.4399214164432177</v>
      </c>
      <c r="I319" s="1"/>
    </row>
    <row r="320" spans="2:10" x14ac:dyDescent="0.2">
      <c r="B320" s="9" t="str">
        <f>$B$34</f>
        <v>Fine Arts</v>
      </c>
      <c r="C320" s="59">
        <f t="shared" si="26"/>
        <v>1.4159151428153083</v>
      </c>
      <c r="D320" s="59">
        <f t="shared" si="26"/>
        <v>3.5433010554478179</v>
      </c>
      <c r="E320" s="59">
        <f t="shared" si="26"/>
        <v>3.4336302682399187</v>
      </c>
      <c r="F320" s="59">
        <f t="shared" si="26"/>
        <v>0</v>
      </c>
      <c r="G320" s="59">
        <f t="shared" si="26"/>
        <v>0</v>
      </c>
      <c r="H320" s="59">
        <f t="shared" si="26"/>
        <v>1.8386309739393421</v>
      </c>
      <c r="I320" s="1"/>
    </row>
    <row r="321" spans="2:9" x14ac:dyDescent="0.2">
      <c r="B321" s="9" t="str">
        <f>$B$35</f>
        <v>Teacher Education</v>
      </c>
      <c r="C321" s="59">
        <f t="shared" si="26"/>
        <v>1.2640683952085081</v>
      </c>
      <c r="D321" s="59">
        <f t="shared" si="26"/>
        <v>1.696020460232772</v>
      </c>
      <c r="E321" s="59">
        <f t="shared" si="26"/>
        <v>3.8566634349378037</v>
      </c>
      <c r="F321" s="59">
        <f t="shared" si="26"/>
        <v>3.7840136771841606</v>
      </c>
      <c r="G321" s="59">
        <f t="shared" si="26"/>
        <v>0</v>
      </c>
      <c r="H321" s="59">
        <f t="shared" si="26"/>
        <v>2.1681657292778662</v>
      </c>
      <c r="I321" s="1"/>
    </row>
    <row r="322" spans="2:9" x14ac:dyDescent="0.2">
      <c r="B322" s="9" t="str">
        <f>$B$36</f>
        <v>Agriculture</v>
      </c>
      <c r="C322" s="59">
        <f t="shared" si="26"/>
        <v>0.87861066301155266</v>
      </c>
      <c r="D322" s="59">
        <f t="shared" si="26"/>
        <v>2.1944993072619314</v>
      </c>
      <c r="E322" s="59">
        <f t="shared" si="26"/>
        <v>4.7973423266339177</v>
      </c>
      <c r="F322" s="59">
        <f t="shared" si="26"/>
        <v>0</v>
      </c>
      <c r="G322" s="59">
        <f t="shared" si="26"/>
        <v>0</v>
      </c>
      <c r="H322" s="59">
        <f t="shared" si="26"/>
        <v>1.7777341702800922</v>
      </c>
      <c r="I322" s="1"/>
    </row>
    <row r="323" spans="2:9" x14ac:dyDescent="0.2">
      <c r="B323" s="9" t="str">
        <f>$B$37</f>
        <v>Engineering</v>
      </c>
      <c r="C323" s="59">
        <f t="shared" si="26"/>
        <v>1.9715526433044264</v>
      </c>
      <c r="D323" s="59">
        <f t="shared" si="26"/>
        <v>2.0345231559175376</v>
      </c>
      <c r="E323" s="59">
        <f t="shared" si="26"/>
        <v>4.1091402661747072</v>
      </c>
      <c r="F323" s="59">
        <f t="shared" si="26"/>
        <v>0</v>
      </c>
      <c r="G323" s="59">
        <f t="shared" si="26"/>
        <v>0</v>
      </c>
      <c r="H323" s="59">
        <f t="shared" si="26"/>
        <v>2.2038682218794383</v>
      </c>
      <c r="I323" s="1"/>
    </row>
    <row r="324" spans="2:9" x14ac:dyDescent="0.2">
      <c r="B324" s="9" t="str">
        <f>$B$38</f>
        <v>Home Economics</v>
      </c>
      <c r="C324" s="59">
        <f t="shared" si="26"/>
        <v>0.88577683735534862</v>
      </c>
      <c r="D324" s="59">
        <f t="shared" si="26"/>
        <v>1.9261354141330824</v>
      </c>
      <c r="E324" s="59">
        <f t="shared" si="26"/>
        <v>5.9289414795536413</v>
      </c>
      <c r="F324" s="59">
        <f t="shared" si="26"/>
        <v>0</v>
      </c>
      <c r="G324" s="59">
        <f t="shared" si="26"/>
        <v>0</v>
      </c>
      <c r="H324" s="59">
        <f t="shared" si="26"/>
        <v>1.5024473379177303</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1.2043813357280411</v>
      </c>
      <c r="D326" s="59">
        <f t="shared" si="26"/>
        <v>2.3181087559804299</v>
      </c>
      <c r="E326" s="59">
        <f t="shared" si="26"/>
        <v>5.8406964381265283</v>
      </c>
      <c r="F326" s="59">
        <f t="shared" si="26"/>
        <v>0</v>
      </c>
      <c r="G326" s="59">
        <f t="shared" si="26"/>
        <v>0</v>
      </c>
      <c r="H326" s="59">
        <f t="shared" si="26"/>
        <v>2.7976540836834438</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6.9156083712912624</v>
      </c>
      <c r="E329" s="59">
        <f t="shared" si="26"/>
        <v>0</v>
      </c>
      <c r="F329" s="59">
        <f t="shared" si="26"/>
        <v>0</v>
      </c>
      <c r="G329" s="59">
        <f t="shared" si="26"/>
        <v>0</v>
      </c>
      <c r="H329" s="59">
        <f t="shared" si="26"/>
        <v>6.9156083712912624</v>
      </c>
      <c r="I329" s="1"/>
    </row>
    <row r="330" spans="2:9" x14ac:dyDescent="0.2">
      <c r="B330" s="9" t="str">
        <f>$B$44</f>
        <v>Physical Training</v>
      </c>
      <c r="C330" s="59">
        <f t="shared" si="26"/>
        <v>1.2258977065180534</v>
      </c>
      <c r="D330" s="59">
        <f t="shared" si="26"/>
        <v>0</v>
      </c>
      <c r="E330" s="59">
        <f t="shared" si="26"/>
        <v>0</v>
      </c>
      <c r="F330" s="59">
        <f t="shared" si="26"/>
        <v>0</v>
      </c>
      <c r="G330" s="59">
        <f t="shared" si="26"/>
        <v>0</v>
      </c>
      <c r="H330" s="59">
        <f t="shared" si="26"/>
        <v>1.2258977065180534</v>
      </c>
      <c r="I330" s="1"/>
    </row>
    <row r="331" spans="2:9" x14ac:dyDescent="0.2">
      <c r="B331" s="9" t="str">
        <f>$B$45</f>
        <v>Health Services</v>
      </c>
      <c r="C331" s="59">
        <f t="shared" si="26"/>
        <v>1.8818864815805991</v>
      </c>
      <c r="D331" s="59">
        <f t="shared" si="26"/>
        <v>2.0118791858636538</v>
      </c>
      <c r="E331" s="59">
        <f t="shared" si="26"/>
        <v>1.5066874432475799</v>
      </c>
      <c r="F331" s="59">
        <f t="shared" si="26"/>
        <v>0</v>
      </c>
      <c r="G331" s="59">
        <f t="shared" si="26"/>
        <v>0</v>
      </c>
      <c r="H331" s="59">
        <f t="shared" si="26"/>
        <v>1.935358208549331</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1.1117788106717967</v>
      </c>
      <c r="D333" s="59">
        <f t="shared" si="26"/>
        <v>1.6747981894605766</v>
      </c>
      <c r="E333" s="59">
        <f t="shared" si="26"/>
        <v>3.3813929970520267</v>
      </c>
      <c r="F333" s="59">
        <f t="shared" si="26"/>
        <v>0</v>
      </c>
      <c r="G333" s="59">
        <f t="shared" si="26"/>
        <v>0</v>
      </c>
      <c r="H333" s="59">
        <f t="shared" si="26"/>
        <v>1.7508803753651982</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3.1478773088378125</v>
      </c>
      <c r="E335" s="59">
        <f t="shared" si="27"/>
        <v>0</v>
      </c>
      <c r="F335" s="59">
        <f t="shared" si="27"/>
        <v>0</v>
      </c>
      <c r="G335" s="59">
        <f t="shared" si="27"/>
        <v>0</v>
      </c>
      <c r="H335" s="59">
        <f t="shared" si="27"/>
        <v>3.1478773088378125</v>
      </c>
      <c r="I335" s="1"/>
    </row>
    <row r="336" spans="2:9" x14ac:dyDescent="0.2">
      <c r="B336" s="9" t="str">
        <f>$B$50</f>
        <v>Technology</v>
      </c>
      <c r="C336" s="59">
        <f t="shared" si="27"/>
        <v>1.606266548071855</v>
      </c>
      <c r="D336" s="59">
        <f t="shared" si="27"/>
        <v>1.7628862885298819</v>
      </c>
      <c r="E336" s="59">
        <f t="shared" si="27"/>
        <v>2.6915140179890784</v>
      </c>
      <c r="F336" s="59">
        <f t="shared" si="27"/>
        <v>0</v>
      </c>
      <c r="G336" s="59">
        <f t="shared" si="27"/>
        <v>0</v>
      </c>
      <c r="H336" s="59">
        <f t="shared" si="27"/>
        <v>1.7692366784213813</v>
      </c>
      <c r="I336" s="1"/>
    </row>
    <row r="337" spans="2:10" x14ac:dyDescent="0.2">
      <c r="B337" s="9" t="str">
        <f>$B$51</f>
        <v>Nursing</v>
      </c>
      <c r="C337" s="59">
        <f t="shared" si="27"/>
        <v>1.0028633815411023</v>
      </c>
      <c r="D337" s="59">
        <f t="shared" si="27"/>
        <v>1.6394877863918873</v>
      </c>
      <c r="E337" s="59">
        <f t="shared" si="27"/>
        <v>20.968730598690644</v>
      </c>
      <c r="F337" s="59">
        <f t="shared" si="27"/>
        <v>0</v>
      </c>
      <c r="G337" s="59">
        <f t="shared" si="27"/>
        <v>0</v>
      </c>
      <c r="H337" s="59">
        <f t="shared" si="27"/>
        <v>1.8405501874657959</v>
      </c>
      <c r="I337" s="1"/>
    </row>
    <row r="338" spans="2:10" x14ac:dyDescent="0.2">
      <c r="B338" s="39" t="str">
        <f>$B$52</f>
        <v>Totals</v>
      </c>
      <c r="C338" s="59">
        <f t="shared" si="27"/>
        <v>1.0523129935278961</v>
      </c>
      <c r="D338" s="59">
        <f t="shared" si="27"/>
        <v>1.8455265138990389</v>
      </c>
      <c r="E338" s="59">
        <f t="shared" si="27"/>
        <v>4.0810930648558807</v>
      </c>
      <c r="F338" s="59">
        <f t="shared" si="27"/>
        <v>3.7840136771841606</v>
      </c>
      <c r="G338" s="59">
        <f t="shared" si="27"/>
        <v>0</v>
      </c>
      <c r="H338" s="59">
        <f t="shared" si="27"/>
        <v>1.6223729201505099</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6609.7173494267845</v>
      </c>
      <c r="D343" s="42">
        <f t="shared" si="28"/>
        <v>10710.197853136116</v>
      </c>
      <c r="E343" s="42">
        <f>E293*24</f>
        <v>18978.965381391536</v>
      </c>
      <c r="F343" s="42">
        <f>F293*18</f>
        <v>0</v>
      </c>
      <c r="G343" s="42">
        <f>G293*24</f>
        <v>0</v>
      </c>
      <c r="H343" s="42">
        <f>IF((C32/30+D32/30+E32/24+F32/18+G32/24)=0,0,H268/(C32/30+D32/30+E32/24+F32/18+G32/24))</f>
        <v>8507.4551028061342</v>
      </c>
      <c r="I343" s="1"/>
    </row>
    <row r="344" spans="2:10" x14ac:dyDescent="0.2">
      <c r="B344" s="9" t="str">
        <f>$B$33</f>
        <v>Science</v>
      </c>
      <c r="C344" s="43">
        <f t="shared" si="28"/>
        <v>5827.6863232625128</v>
      </c>
      <c r="D344" s="43">
        <f t="shared" si="28"/>
        <v>15194.674674992637</v>
      </c>
      <c r="E344" s="43">
        <f>E294*24</f>
        <v>37550.875648292553</v>
      </c>
      <c r="F344" s="43">
        <f>F294*18</f>
        <v>0</v>
      </c>
      <c r="G344" s="43">
        <f>G294*24</f>
        <v>0</v>
      </c>
      <c r="H344" s="43">
        <f t="shared" ref="H344:H363" si="29">IF((C33/30+D33/30+E33/24+F33/18+G33/24)=0,0,H269/(C33/30+D33/30+E33/24+F33/18+G33/24))</f>
        <v>9456.6576291033361</v>
      </c>
      <c r="I344" s="1"/>
    </row>
    <row r="345" spans="2:10" x14ac:dyDescent="0.2">
      <c r="B345" s="9" t="str">
        <f>$B$34</f>
        <v>Fine Arts</v>
      </c>
      <c r="C345" s="43">
        <f t="shared" si="28"/>
        <v>9358.7988847824472</v>
      </c>
      <c r="D345" s="43">
        <f t="shared" si="28"/>
        <v>23420.218460435677</v>
      </c>
      <c r="E345" s="43">
        <f t="shared" ref="E345:E363" si="30">E295*24</f>
        <v>18156.260444401865</v>
      </c>
      <c r="F345" s="43">
        <f t="shared" ref="F345:F363" si="31">F295*18</f>
        <v>0</v>
      </c>
      <c r="G345" s="43">
        <f t="shared" ref="G345:G363" si="32">G295*24</f>
        <v>0</v>
      </c>
      <c r="H345" s="43">
        <f t="shared" si="29"/>
        <v>12081.147026517798</v>
      </c>
      <c r="I345" s="1"/>
    </row>
    <row r="346" spans="2:10" x14ac:dyDescent="0.2">
      <c r="B346" s="9" t="str">
        <f>$B$35</f>
        <v>Teacher Education</v>
      </c>
      <c r="C346" s="43">
        <f t="shared" si="28"/>
        <v>8355.1348026717496</v>
      </c>
      <c r="D346" s="43">
        <f t="shared" si="28"/>
        <v>11210.215860983351</v>
      </c>
      <c r="E346" s="43">
        <f t="shared" si="30"/>
        <v>20393.164173446636</v>
      </c>
      <c r="F346" s="43">
        <f t="shared" si="31"/>
        <v>15006.756511531434</v>
      </c>
      <c r="G346" s="43">
        <f t="shared" si="32"/>
        <v>0</v>
      </c>
      <c r="H346" s="43">
        <f t="shared" si="29"/>
        <v>13105.051585779313</v>
      </c>
      <c r="I346" s="1"/>
    </row>
    <row r="347" spans="2:10" x14ac:dyDescent="0.2">
      <c r="B347" s="9" t="str">
        <f>$B$36</f>
        <v>Agriculture</v>
      </c>
      <c r="C347" s="43">
        <f t="shared" si="28"/>
        <v>5807.3681426988296</v>
      </c>
      <c r="D347" s="43">
        <f t="shared" si="28"/>
        <v>14505.020144514247</v>
      </c>
      <c r="E347" s="43">
        <f t="shared" si="30"/>
        <v>25367.261445993325</v>
      </c>
      <c r="F347" s="43">
        <f t="shared" si="31"/>
        <v>0</v>
      </c>
      <c r="G347" s="43">
        <f t="shared" si="32"/>
        <v>0</v>
      </c>
      <c r="H347" s="43">
        <f t="shared" si="29"/>
        <v>11536.673334360754</v>
      </c>
      <c r="I347" s="1"/>
    </row>
    <row r="348" spans="2:10" x14ac:dyDescent="0.2">
      <c r="B348" s="9" t="str">
        <f>$B$37</f>
        <v>Engineering</v>
      </c>
      <c r="C348" s="43">
        <f t="shared" si="28"/>
        <v>13031.405711757503</v>
      </c>
      <c r="D348" s="43">
        <f t="shared" si="28"/>
        <v>13447.623001478683</v>
      </c>
      <c r="E348" s="43">
        <f t="shared" si="30"/>
        <v>21728.204566850523</v>
      </c>
      <c r="F348" s="43">
        <f t="shared" si="31"/>
        <v>0</v>
      </c>
      <c r="G348" s="43">
        <f t="shared" si="32"/>
        <v>0</v>
      </c>
      <c r="H348" s="43">
        <f t="shared" si="29"/>
        <v>14232.102575789126</v>
      </c>
      <c r="I348" s="1"/>
    </row>
    <row r="349" spans="2:10" x14ac:dyDescent="0.2">
      <c r="B349" s="9" t="str">
        <f>$B$38</f>
        <v>Home Economics</v>
      </c>
      <c r="C349" s="43">
        <f t="shared" si="28"/>
        <v>5854.7345295880341</v>
      </c>
      <c r="D349" s="43">
        <f t="shared" si="28"/>
        <v>12731.210664140779</v>
      </c>
      <c r="E349" s="43">
        <f t="shared" si="30"/>
        <v>31350.901888913446</v>
      </c>
      <c r="F349" s="43">
        <f t="shared" si="31"/>
        <v>0</v>
      </c>
      <c r="G349" s="43">
        <f t="shared" si="32"/>
        <v>0</v>
      </c>
      <c r="H349" s="43">
        <f t="shared" si="29"/>
        <v>9901.3866441036844</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7960.620210087437</v>
      </c>
      <c r="D351" s="43">
        <f t="shared" si="28"/>
        <v>15322.043662261987</v>
      </c>
      <c r="E351" s="43">
        <f t="shared" si="30"/>
        <v>30884.282063856106</v>
      </c>
      <c r="F351" s="43">
        <f t="shared" si="31"/>
        <v>0</v>
      </c>
      <c r="G351" s="43">
        <f t="shared" si="32"/>
        <v>0</v>
      </c>
      <c r="H351" s="43">
        <f t="shared" si="29"/>
        <v>17719.058429811783</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45710.21663356496</v>
      </c>
      <c r="E354" s="43">
        <f t="shared" si="30"/>
        <v>0</v>
      </c>
      <c r="F354" s="43">
        <f t="shared" si="31"/>
        <v>0</v>
      </c>
      <c r="G354" s="43">
        <f t="shared" si="32"/>
        <v>0</v>
      </c>
      <c r="H354" s="43">
        <f t="shared" si="29"/>
        <v>45710.21663356496</v>
      </c>
      <c r="I354" s="1"/>
    </row>
    <row r="355" spans="2:9" x14ac:dyDescent="0.2">
      <c r="B355" s="9" t="str">
        <f>$B$44</f>
        <v>Physical Training</v>
      </c>
      <c r="C355" s="43">
        <f t="shared" si="28"/>
        <v>8102.8373393948823</v>
      </c>
      <c r="D355" s="43">
        <f t="shared" si="28"/>
        <v>0</v>
      </c>
      <c r="E355" s="43">
        <f t="shared" si="30"/>
        <v>0</v>
      </c>
      <c r="F355" s="43">
        <f t="shared" si="31"/>
        <v>0</v>
      </c>
      <c r="G355" s="43">
        <f t="shared" si="32"/>
        <v>0</v>
      </c>
      <c r="H355" s="43">
        <f t="shared" si="29"/>
        <v>8102.8373393948814</v>
      </c>
      <c r="I355" s="1"/>
    </row>
    <row r="356" spans="2:9" x14ac:dyDescent="0.2">
      <c r="B356" s="9" t="str">
        <f>$B$45</f>
        <v>Health Services</v>
      </c>
      <c r="C356" s="43">
        <f t="shared" si="28"/>
        <v>12438.737726955014</v>
      </c>
      <c r="D356" s="43">
        <f t="shared" si="28"/>
        <v>13297.952759753625</v>
      </c>
      <c r="E356" s="43">
        <f t="shared" si="30"/>
        <v>7967.0225070376091</v>
      </c>
      <c r="F356" s="43">
        <f t="shared" si="31"/>
        <v>0</v>
      </c>
      <c r="G356" s="43">
        <f t="shared" si="32"/>
        <v>0</v>
      </c>
      <c r="H356" s="43">
        <f t="shared" si="29"/>
        <v>12630.014624454097</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7348.5436936224505</v>
      </c>
      <c r="D358" s="43">
        <f t="shared" si="28"/>
        <v>11069.94264966614</v>
      </c>
      <c r="E358" s="43">
        <f t="shared" si="30"/>
        <v>17880.04156627601</v>
      </c>
      <c r="F358" s="43">
        <f t="shared" si="31"/>
        <v>0</v>
      </c>
      <c r="G358" s="43">
        <f t="shared" si="32"/>
        <v>0</v>
      </c>
      <c r="H358" s="43">
        <f t="shared" si="29"/>
        <v>11237.105097095673</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20806.579262092186</v>
      </c>
      <c r="E360" s="43">
        <f t="shared" si="30"/>
        <v>0</v>
      </c>
      <c r="F360" s="43">
        <f t="shared" si="31"/>
        <v>0</v>
      </c>
      <c r="G360" s="43">
        <f t="shared" si="32"/>
        <v>0</v>
      </c>
      <c r="H360" s="43">
        <f t="shared" si="29"/>
        <v>20806.579262092186</v>
      </c>
      <c r="I360" s="1"/>
    </row>
    <row r="361" spans="2:9" x14ac:dyDescent="0.2">
      <c r="B361" s="9" t="str">
        <f>$B$50</f>
        <v>Technology</v>
      </c>
      <c r="C361" s="43">
        <f t="shared" si="33"/>
        <v>10616.967870594412</v>
      </c>
      <c r="D361" s="43">
        <f t="shared" si="33"/>
        <v>11652.180086362552</v>
      </c>
      <c r="E361" s="43">
        <f t="shared" si="30"/>
        <v>14232.117520742244</v>
      </c>
      <c r="F361" s="43">
        <f t="shared" si="31"/>
        <v>0</v>
      </c>
      <c r="G361" s="43">
        <f t="shared" si="32"/>
        <v>0</v>
      </c>
      <c r="H361" s="43">
        <f t="shared" si="29"/>
        <v>11519.791363375884</v>
      </c>
      <c r="I361" s="1"/>
    </row>
    <row r="362" spans="2:9" x14ac:dyDescent="0.2">
      <c r="B362" s="9" t="str">
        <f>$B$51</f>
        <v>Nursing</v>
      </c>
      <c r="C362" s="43">
        <f t="shared" si="33"/>
        <v>6628.6434920770371</v>
      </c>
      <c r="D362" s="43">
        <f t="shared" si="33"/>
        <v>10836.55086588777</v>
      </c>
      <c r="E362" s="43">
        <f t="shared" si="30"/>
        <v>110877.90594689746</v>
      </c>
      <c r="F362" s="43">
        <f t="shared" si="31"/>
        <v>0</v>
      </c>
      <c r="G362" s="43">
        <f t="shared" si="32"/>
        <v>0</v>
      </c>
      <c r="H362" s="43">
        <f t="shared" si="29"/>
        <v>12118.449545055433</v>
      </c>
      <c r="I362" s="1"/>
    </row>
    <row r="363" spans="2:9" x14ac:dyDescent="0.2">
      <c r="B363" s="39" t="str">
        <f>$B$52</f>
        <v>Totals</v>
      </c>
      <c r="C363" s="42">
        <f t="shared" si="33"/>
        <v>6955.4914503485697</v>
      </c>
      <c r="D363" s="42">
        <f t="shared" si="33"/>
        <v>12198.408617745608</v>
      </c>
      <c r="E363" s="42">
        <f t="shared" si="30"/>
        <v>21579.897308322594</v>
      </c>
      <c r="F363" s="42">
        <f t="shared" si="31"/>
        <v>15006.756511531434</v>
      </c>
      <c r="G363" s="42">
        <f t="shared" si="32"/>
        <v>0</v>
      </c>
      <c r="H363" s="42">
        <f t="shared" si="29"/>
        <v>10489.986902743247</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685</v>
      </c>
      <c r="C3" s="6"/>
      <c r="D3" s="6"/>
      <c r="E3" s="6"/>
      <c r="F3" s="6"/>
      <c r="G3" s="6"/>
      <c r="H3" s="6"/>
    </row>
    <row r="4" spans="2:8" x14ac:dyDescent="0.2">
      <c r="B4" s="90" t="s">
        <v>902</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185" t="s">
        <v>19</v>
      </c>
      <c r="G12" s="290"/>
      <c r="H12" s="64" t="s">
        <v>21</v>
      </c>
    </row>
    <row r="13" spans="2:8" x14ac:dyDescent="0.2">
      <c r="B13" s="337" t="s">
        <v>14</v>
      </c>
      <c r="C13" s="337"/>
      <c r="D13" s="337"/>
      <c r="E13" s="337"/>
      <c r="F13" s="81">
        <f>Data!G14</f>
        <v>11139320</v>
      </c>
      <c r="G13" s="33"/>
      <c r="H13" s="60">
        <f>F13</f>
        <v>11139320</v>
      </c>
    </row>
    <row r="14" spans="2:8" x14ac:dyDescent="0.2">
      <c r="B14" s="338" t="s">
        <v>15</v>
      </c>
      <c r="C14" s="338"/>
      <c r="D14" s="338"/>
      <c r="E14" s="338"/>
      <c r="F14" s="82">
        <f>Data!H14</f>
        <v>1348261</v>
      </c>
      <c r="G14" s="33"/>
      <c r="H14" s="30">
        <f>F14</f>
        <v>1348261</v>
      </c>
    </row>
    <row r="15" spans="2:8" x14ac:dyDescent="0.2">
      <c r="B15" s="338" t="s">
        <v>16</v>
      </c>
      <c r="C15" s="338"/>
      <c r="D15" s="338"/>
      <c r="E15" s="338"/>
      <c r="F15" s="82">
        <f>Data!I14</f>
        <v>6030051</v>
      </c>
      <c r="G15" s="33"/>
      <c r="H15" s="30">
        <f>F15</f>
        <v>6030051</v>
      </c>
    </row>
    <row r="16" spans="2:8" x14ac:dyDescent="0.2">
      <c r="B16" s="338" t="s">
        <v>20</v>
      </c>
      <c r="C16" s="338"/>
      <c r="D16" s="338"/>
      <c r="E16" s="338"/>
      <c r="F16" s="82">
        <f>Data!J14</f>
        <v>4967984</v>
      </c>
      <c r="G16" s="33"/>
      <c r="H16" s="30">
        <f>F16-G16</f>
        <v>4967984</v>
      </c>
    </row>
    <row r="17" spans="2:23" x14ac:dyDescent="0.2">
      <c r="B17" s="338" t="s">
        <v>17</v>
      </c>
      <c r="C17" s="338"/>
      <c r="D17" s="338"/>
      <c r="E17" s="338"/>
      <c r="F17" s="82">
        <f>Data!K14</f>
        <v>4378452</v>
      </c>
      <c r="G17" s="33"/>
      <c r="H17" s="30">
        <f>F17</f>
        <v>4378452</v>
      </c>
    </row>
    <row r="18" spans="2:23" x14ac:dyDescent="0.2">
      <c r="B18" s="338" t="s">
        <v>1</v>
      </c>
      <c r="C18" s="338"/>
      <c r="D18" s="338"/>
      <c r="E18" s="338"/>
      <c r="F18" s="83">
        <f>SUM(F13:F17)</f>
        <v>27864068</v>
      </c>
      <c r="G18" s="34"/>
      <c r="H18" s="29">
        <f>SUM(H13:H17)</f>
        <v>27864068</v>
      </c>
    </row>
    <row r="19" spans="2:23" ht="13.5" customHeight="1" x14ac:dyDescent="0.2">
      <c r="B19" s="27"/>
      <c r="D19" s="27"/>
      <c r="E19" s="27"/>
      <c r="F19" s="27"/>
      <c r="G19" s="27"/>
      <c r="H19" s="5"/>
    </row>
    <row r="20" spans="2:23" ht="13.5" customHeight="1" x14ac:dyDescent="0.2">
      <c r="B20" s="27"/>
      <c r="D20" s="339" t="s">
        <v>24</v>
      </c>
      <c r="E20" s="339"/>
      <c r="F20" s="339"/>
      <c r="G20" s="186" t="s">
        <v>25</v>
      </c>
      <c r="H20" s="186" t="s">
        <v>26</v>
      </c>
    </row>
    <row r="21" spans="2:23" x14ac:dyDescent="0.2">
      <c r="B21" s="344" t="s">
        <v>23</v>
      </c>
      <c r="C21" s="345"/>
      <c r="D21" s="343" t="str">
        <f>Data!L13</f>
        <v>Monica Poehl</v>
      </c>
      <c r="E21" s="343"/>
      <c r="F21" s="343"/>
      <c r="G21" s="187" t="str">
        <f>Data!M13</f>
        <v>979-458-6090</v>
      </c>
      <c r="H21" s="84" t="str">
        <f>Data!N13</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Data!O14</f>
        <v>216</v>
      </c>
      <c r="D25" s="86">
        <f>Data!P14</f>
        <v>1821</v>
      </c>
      <c r="E25" s="86">
        <f>Data!Q14</f>
        <v>582</v>
      </c>
      <c r="F25" s="86">
        <f>Data!R14</f>
        <v>0</v>
      </c>
      <c r="G25" s="86">
        <f>Data!S14</f>
        <v>0</v>
      </c>
      <c r="H25" s="74">
        <f>SUM(C25:G25)</f>
        <v>2619</v>
      </c>
    </row>
    <row r="26" spans="2:23" x14ac:dyDescent="0.2">
      <c r="C26" s="2"/>
      <c r="D26" s="2"/>
      <c r="E26" s="2"/>
      <c r="F26" s="2"/>
      <c r="G26" s="2"/>
      <c r="H26" s="2"/>
      <c r="I26" s="2"/>
    </row>
    <row r="27" spans="2:23" ht="13.5" customHeight="1" x14ac:dyDescent="0.2">
      <c r="B27" s="27"/>
      <c r="D27" s="339" t="s">
        <v>24</v>
      </c>
      <c r="E27" s="339"/>
      <c r="F27" s="339"/>
      <c r="G27" s="186" t="s">
        <v>25</v>
      </c>
      <c r="H27" s="186" t="s">
        <v>26</v>
      </c>
    </row>
    <row r="28" spans="2:23" ht="28.5" x14ac:dyDescent="0.2">
      <c r="B28" s="344" t="s">
        <v>40</v>
      </c>
      <c r="C28" s="345"/>
      <c r="D28" s="343" t="str">
        <f>Data!T14</f>
        <v>Turcotte, Paul</v>
      </c>
      <c r="E28" s="343"/>
      <c r="F28" s="343"/>
      <c r="G28" s="187" t="str">
        <f>Data!U14</f>
        <v>(254) 501-5817</v>
      </c>
      <c r="H28" s="84" t="str">
        <f>Data!V14</f>
        <v>paul.turcotte@tamuct.edu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Data!W14</f>
        <v>1345</v>
      </c>
      <c r="D32" s="87">
        <f>Data!AQ14</f>
        <v>12960</v>
      </c>
      <c r="E32" s="87">
        <f>Data!BK14</f>
        <v>3150</v>
      </c>
      <c r="F32" s="87">
        <f>Data!CE14</f>
        <v>0</v>
      </c>
      <c r="G32" s="87">
        <f>Data!CY14</f>
        <v>0</v>
      </c>
      <c r="H32" s="22">
        <f>SUM(C32:G32)</f>
        <v>17455</v>
      </c>
      <c r="I32" s="1"/>
      <c r="W32" s="18"/>
    </row>
    <row r="33" spans="2:23" x14ac:dyDescent="0.2">
      <c r="B33" s="7" t="s">
        <v>47</v>
      </c>
      <c r="C33" s="87">
        <f>Data!X14</f>
        <v>106</v>
      </c>
      <c r="D33" s="87">
        <f>Data!AR14</f>
        <v>1599</v>
      </c>
      <c r="E33" s="87">
        <f>Data!BL14</f>
        <v>115</v>
      </c>
      <c r="F33" s="87">
        <f>Data!CF14</f>
        <v>0</v>
      </c>
      <c r="G33" s="87">
        <f>Data!CZ14</f>
        <v>0</v>
      </c>
      <c r="H33" s="22">
        <f t="shared" ref="H33:H52" si="0">SUM(C33:G33)</f>
        <v>1820</v>
      </c>
      <c r="I33" s="1"/>
      <c r="W33" s="18"/>
    </row>
    <row r="34" spans="2:23" x14ac:dyDescent="0.2">
      <c r="B34" s="7" t="s">
        <v>48</v>
      </c>
      <c r="C34" s="87">
        <f>Data!Y14</f>
        <v>6</v>
      </c>
      <c r="D34" s="87">
        <f>Data!AS14</f>
        <v>260</v>
      </c>
      <c r="E34" s="87">
        <f>Data!BM14</f>
        <v>0</v>
      </c>
      <c r="F34" s="87">
        <f>Data!CG14</f>
        <v>0</v>
      </c>
      <c r="G34" s="87">
        <f>Data!DA14</f>
        <v>0</v>
      </c>
      <c r="H34" s="22">
        <f t="shared" si="0"/>
        <v>266</v>
      </c>
      <c r="I34" s="1"/>
      <c r="W34" s="18"/>
    </row>
    <row r="35" spans="2:23" x14ac:dyDescent="0.2">
      <c r="B35" s="7" t="s">
        <v>49</v>
      </c>
      <c r="C35" s="87">
        <f>Data!Z14</f>
        <v>36</v>
      </c>
      <c r="D35" s="87">
        <f>Data!AT14</f>
        <v>1599</v>
      </c>
      <c r="E35" s="87">
        <f>Data!BN14</f>
        <v>2199</v>
      </c>
      <c r="F35" s="87">
        <f>Data!CH14</f>
        <v>0</v>
      </c>
      <c r="G35" s="87">
        <f>Data!DB14</f>
        <v>0</v>
      </c>
      <c r="H35" s="22">
        <f t="shared" si="0"/>
        <v>3834</v>
      </c>
      <c r="I35" s="1"/>
      <c r="W35" s="18"/>
    </row>
    <row r="36" spans="2:23" x14ac:dyDescent="0.2">
      <c r="B36" s="7" t="s">
        <v>50</v>
      </c>
      <c r="C36" s="87">
        <f>Data!AA14</f>
        <v>0</v>
      </c>
      <c r="D36" s="87">
        <f>Data!AU14</f>
        <v>0</v>
      </c>
      <c r="E36" s="87">
        <f>Data!BO14</f>
        <v>0</v>
      </c>
      <c r="F36" s="87">
        <f>Data!CI14</f>
        <v>0</v>
      </c>
      <c r="G36" s="87">
        <f>Data!DC14</f>
        <v>0</v>
      </c>
      <c r="H36" s="22">
        <f t="shared" si="0"/>
        <v>0</v>
      </c>
      <c r="I36" s="1"/>
      <c r="W36" s="18"/>
    </row>
    <row r="37" spans="2:23" x14ac:dyDescent="0.2">
      <c r="B37" s="7" t="s">
        <v>51</v>
      </c>
      <c r="C37" s="87">
        <f>Data!AB14</f>
        <v>147</v>
      </c>
      <c r="D37" s="87">
        <f>Data!AV14</f>
        <v>2550</v>
      </c>
      <c r="E37" s="87">
        <f>Data!BP14</f>
        <v>780</v>
      </c>
      <c r="F37" s="87">
        <f>Data!CJ14</f>
        <v>0</v>
      </c>
      <c r="G37" s="87">
        <f>Data!DD14</f>
        <v>0</v>
      </c>
      <c r="H37" s="22">
        <f t="shared" si="0"/>
        <v>3477</v>
      </c>
      <c r="I37" s="1"/>
      <c r="W37" s="18"/>
    </row>
    <row r="38" spans="2:23" x14ac:dyDescent="0.2">
      <c r="B38" s="7" t="s">
        <v>52</v>
      </c>
      <c r="C38" s="87">
        <f>Data!AC14</f>
        <v>0</v>
      </c>
      <c r="D38" s="87">
        <f>Data!AW14</f>
        <v>0</v>
      </c>
      <c r="E38" s="87">
        <f>Data!BQ14</f>
        <v>756</v>
      </c>
      <c r="F38" s="87">
        <f>Data!CK14</f>
        <v>0</v>
      </c>
      <c r="G38" s="87">
        <f>Data!DE14</f>
        <v>0</v>
      </c>
      <c r="H38" s="22">
        <f t="shared" si="0"/>
        <v>756</v>
      </c>
      <c r="I38" s="1"/>
      <c r="W38" s="18"/>
    </row>
    <row r="39" spans="2:23" x14ac:dyDescent="0.2">
      <c r="B39" s="7" t="s">
        <v>53</v>
      </c>
      <c r="C39" s="87">
        <f>Data!AD14</f>
        <v>0</v>
      </c>
      <c r="D39" s="87">
        <f>Data!AX14</f>
        <v>0</v>
      </c>
      <c r="E39" s="87">
        <f>Data!BR14</f>
        <v>0</v>
      </c>
      <c r="F39" s="87">
        <f>Data!CL14</f>
        <v>0</v>
      </c>
      <c r="G39" s="87">
        <f>Data!DF14</f>
        <v>0</v>
      </c>
      <c r="H39" s="22">
        <f t="shared" si="0"/>
        <v>0</v>
      </c>
      <c r="I39" s="1"/>
      <c r="W39" s="18"/>
    </row>
    <row r="40" spans="2:23" x14ac:dyDescent="0.2">
      <c r="B40" s="7" t="s">
        <v>54</v>
      </c>
      <c r="C40" s="87">
        <f>Data!AE14</f>
        <v>315</v>
      </c>
      <c r="D40" s="87">
        <f>Data!AY14</f>
        <v>1977</v>
      </c>
      <c r="E40" s="87">
        <f>Data!BS14</f>
        <v>0</v>
      </c>
      <c r="F40" s="87">
        <f>Data!CM14</f>
        <v>0</v>
      </c>
      <c r="G40" s="87">
        <f>Data!DG14</f>
        <v>0</v>
      </c>
      <c r="H40" s="22">
        <f t="shared" si="0"/>
        <v>2292</v>
      </c>
      <c r="I40" s="1"/>
      <c r="W40" s="18"/>
    </row>
    <row r="41" spans="2:23" x14ac:dyDescent="0.2">
      <c r="B41" s="7" t="s">
        <v>55</v>
      </c>
      <c r="C41" s="87">
        <f>Data!AF14</f>
        <v>0</v>
      </c>
      <c r="D41" s="87">
        <f>Data!AZ14</f>
        <v>0</v>
      </c>
      <c r="E41" s="87">
        <f>Data!BT14</f>
        <v>0</v>
      </c>
      <c r="F41" s="87">
        <f>Data!CN14</f>
        <v>0</v>
      </c>
      <c r="G41" s="87">
        <f>Data!DH14</f>
        <v>0</v>
      </c>
      <c r="H41" s="22">
        <f t="shared" si="0"/>
        <v>0</v>
      </c>
      <c r="I41" s="1"/>
      <c r="W41" s="18"/>
    </row>
    <row r="42" spans="2:23" x14ac:dyDescent="0.2">
      <c r="B42" s="7" t="s">
        <v>56</v>
      </c>
      <c r="C42" s="87">
        <f>Data!AG14</f>
        <v>0</v>
      </c>
      <c r="D42" s="87">
        <f>Data!BA14</f>
        <v>0</v>
      </c>
      <c r="E42" s="87">
        <f>Data!BU14</f>
        <v>0</v>
      </c>
      <c r="F42" s="87">
        <f>Data!CO14</f>
        <v>0</v>
      </c>
      <c r="G42" s="87">
        <f>Data!DI14</f>
        <v>0</v>
      </c>
      <c r="H42" s="22">
        <f t="shared" si="0"/>
        <v>0</v>
      </c>
      <c r="I42" s="1"/>
      <c r="W42" s="18"/>
    </row>
    <row r="43" spans="2:23" x14ac:dyDescent="0.2">
      <c r="B43" s="7" t="s">
        <v>57</v>
      </c>
      <c r="C43" s="87">
        <f>Data!AH14</f>
        <v>0</v>
      </c>
      <c r="D43" s="87">
        <f>Data!BB14</f>
        <v>0</v>
      </c>
      <c r="E43" s="87">
        <f>Data!BV14</f>
        <v>0</v>
      </c>
      <c r="F43" s="87">
        <f>Data!CP14</f>
        <v>0</v>
      </c>
      <c r="G43" s="87">
        <f>Data!DJ14</f>
        <v>0</v>
      </c>
      <c r="H43" s="22">
        <f t="shared" si="0"/>
        <v>0</v>
      </c>
      <c r="I43" s="1"/>
      <c r="W43" s="18"/>
    </row>
    <row r="44" spans="2:23" x14ac:dyDescent="0.2">
      <c r="B44" s="7" t="s">
        <v>58</v>
      </c>
      <c r="C44" s="87">
        <f>Data!AI14</f>
        <v>0</v>
      </c>
      <c r="D44" s="87">
        <f>Data!BC14</f>
        <v>0</v>
      </c>
      <c r="E44" s="87">
        <f>Data!BW14</f>
        <v>0</v>
      </c>
      <c r="F44" s="87">
        <f>Data!CQ14</f>
        <v>0</v>
      </c>
      <c r="G44" s="87">
        <f>Data!DK14</f>
        <v>0</v>
      </c>
      <c r="H44" s="22">
        <f t="shared" si="0"/>
        <v>0</v>
      </c>
      <c r="I44" s="1"/>
      <c r="W44" s="18"/>
    </row>
    <row r="45" spans="2:23" x14ac:dyDescent="0.2">
      <c r="B45" s="7" t="s">
        <v>59</v>
      </c>
      <c r="C45" s="87">
        <f>Data!AJ14</f>
        <v>0</v>
      </c>
      <c r="D45" s="87">
        <f>Data!BD14</f>
        <v>3</v>
      </c>
      <c r="E45" s="87">
        <f>Data!BX14</f>
        <v>246</v>
      </c>
      <c r="F45" s="87">
        <f>Data!CR14</f>
        <v>0</v>
      </c>
      <c r="G45" s="87">
        <f>Data!DL14</f>
        <v>0</v>
      </c>
      <c r="H45" s="22">
        <f t="shared" si="0"/>
        <v>249</v>
      </c>
      <c r="I45" s="1"/>
      <c r="W45" s="18"/>
    </row>
    <row r="46" spans="2:23" x14ac:dyDescent="0.2">
      <c r="B46" s="7" t="s">
        <v>60</v>
      </c>
      <c r="C46" s="87">
        <f>Data!AK14</f>
        <v>0</v>
      </c>
      <c r="D46" s="87">
        <f>Data!BE14</f>
        <v>0</v>
      </c>
      <c r="E46" s="87">
        <f>Data!BY14</f>
        <v>0</v>
      </c>
      <c r="F46" s="87">
        <f>Data!CS14</f>
        <v>0</v>
      </c>
      <c r="G46" s="87">
        <f>Data!DM14</f>
        <v>0</v>
      </c>
      <c r="H46" s="22">
        <f t="shared" si="0"/>
        <v>0</v>
      </c>
      <c r="I46" s="1"/>
      <c r="W46" s="18"/>
    </row>
    <row r="47" spans="2:23" x14ac:dyDescent="0.2">
      <c r="B47" s="7" t="s">
        <v>61</v>
      </c>
      <c r="C47" s="87">
        <f>Data!AL14</f>
        <v>1212</v>
      </c>
      <c r="D47" s="87">
        <f>Data!BF14</f>
        <v>13615</v>
      </c>
      <c r="E47" s="87">
        <f>Data!BZ14</f>
        <v>2760</v>
      </c>
      <c r="F47" s="87">
        <f>Data!CT14</f>
        <v>0</v>
      </c>
      <c r="G47" s="87">
        <f>Data!DN14</f>
        <v>0</v>
      </c>
      <c r="H47" s="22">
        <f t="shared" si="0"/>
        <v>17587</v>
      </c>
      <c r="I47" s="1"/>
      <c r="W47" s="18"/>
    </row>
    <row r="48" spans="2:23" x14ac:dyDescent="0.2">
      <c r="B48" s="7" t="s">
        <v>62</v>
      </c>
      <c r="C48" s="87">
        <f>Data!AM14</f>
        <v>0</v>
      </c>
      <c r="D48" s="87">
        <f>Data!BG14</f>
        <v>0</v>
      </c>
      <c r="E48" s="87">
        <f>Data!CA14</f>
        <v>0</v>
      </c>
      <c r="F48" s="87">
        <f>Data!CU14</f>
        <v>0</v>
      </c>
      <c r="G48" s="87">
        <f>Data!DO14</f>
        <v>0</v>
      </c>
      <c r="H48" s="22">
        <f t="shared" si="0"/>
        <v>0</v>
      </c>
      <c r="I48" s="1"/>
      <c r="W48" s="18"/>
    </row>
    <row r="49" spans="2:23" x14ac:dyDescent="0.2">
      <c r="B49" s="7" t="s">
        <v>63</v>
      </c>
      <c r="C49" s="87">
        <f>Data!AN14</f>
        <v>0</v>
      </c>
      <c r="D49" s="87">
        <f>Data!BH14</f>
        <v>180</v>
      </c>
      <c r="E49" s="87">
        <f>Data!CB14</f>
        <v>0</v>
      </c>
      <c r="F49" s="87">
        <f>Data!CV14</f>
        <v>0</v>
      </c>
      <c r="G49" s="87">
        <f>Data!DP14</f>
        <v>0</v>
      </c>
      <c r="H49" s="22">
        <f t="shared" si="0"/>
        <v>180</v>
      </c>
      <c r="I49" s="1"/>
      <c r="W49" s="18"/>
    </row>
    <row r="50" spans="2:23" x14ac:dyDescent="0.2">
      <c r="B50" s="7" t="s">
        <v>64</v>
      </c>
      <c r="C50" s="87">
        <f>Data!AO14</f>
        <v>105</v>
      </c>
      <c r="D50" s="87">
        <f>Data!BI14</f>
        <v>1089</v>
      </c>
      <c r="E50" s="87">
        <f>Data!CC14</f>
        <v>201</v>
      </c>
      <c r="F50" s="87">
        <f>Data!CW14</f>
        <v>0</v>
      </c>
      <c r="G50" s="87">
        <f>Data!DQ14</f>
        <v>0</v>
      </c>
      <c r="H50" s="22">
        <f t="shared" si="0"/>
        <v>1395</v>
      </c>
      <c r="I50" s="1"/>
      <c r="W50" s="18"/>
    </row>
    <row r="51" spans="2:23" x14ac:dyDescent="0.2">
      <c r="B51" s="7" t="s">
        <v>0</v>
      </c>
      <c r="C51" s="87">
        <f>Data!AP14</f>
        <v>9</v>
      </c>
      <c r="D51" s="87">
        <f>Data!BJ14</f>
        <v>1177</v>
      </c>
      <c r="E51" s="87">
        <f>Data!CD14</f>
        <v>0</v>
      </c>
      <c r="F51" s="87">
        <f>Data!CX14</f>
        <v>0</v>
      </c>
      <c r="G51" s="87">
        <f>Data!DR14</f>
        <v>0</v>
      </c>
      <c r="H51" s="22">
        <f t="shared" si="0"/>
        <v>1186</v>
      </c>
      <c r="I51" s="1"/>
      <c r="W51" s="18"/>
    </row>
    <row r="52" spans="2:23" x14ac:dyDescent="0.2">
      <c r="B52" s="8" t="s">
        <v>35</v>
      </c>
      <c r="C52" s="22">
        <f>SUM(C32:C51)</f>
        <v>3281</v>
      </c>
      <c r="D52" s="22">
        <f>SUM(D32:D51)</f>
        <v>37009</v>
      </c>
      <c r="E52" s="22">
        <f>SUM(E32:E51)</f>
        <v>10207</v>
      </c>
      <c r="F52" s="22">
        <f>SUM(F32:F51)</f>
        <v>0</v>
      </c>
      <c r="G52" s="22">
        <f>SUM(G32:G51)</f>
        <v>0</v>
      </c>
      <c r="H52" s="22">
        <f t="shared" si="0"/>
        <v>50497</v>
      </c>
      <c r="I52" s="1"/>
    </row>
    <row r="53" spans="2:23" x14ac:dyDescent="0.2">
      <c r="B53" s="14"/>
      <c r="C53" s="18"/>
      <c r="D53" s="18"/>
      <c r="E53" s="18"/>
      <c r="F53" s="18"/>
      <c r="G53" s="18"/>
      <c r="H53" s="18"/>
      <c r="I53" s="1"/>
    </row>
    <row r="54" spans="2:23" ht="13.5" customHeight="1" x14ac:dyDescent="0.2">
      <c r="B54" s="27"/>
      <c r="D54" s="339" t="s">
        <v>24</v>
      </c>
      <c r="E54" s="339"/>
      <c r="F54" s="339"/>
      <c r="G54" s="186" t="s">
        <v>25</v>
      </c>
      <c r="H54" s="186" t="s">
        <v>26</v>
      </c>
    </row>
    <row r="55" spans="2:23" ht="28.5" x14ac:dyDescent="0.2">
      <c r="B55" s="344" t="s">
        <v>41</v>
      </c>
      <c r="C55" s="345"/>
      <c r="D55" s="343" t="str">
        <f>Data!T14</f>
        <v>Turcotte, Paul</v>
      </c>
      <c r="E55" s="343"/>
      <c r="F55" s="343"/>
      <c r="G55" s="187" t="str">
        <f>Data!U14</f>
        <v>(254) 501-5817</v>
      </c>
      <c r="H55" s="84" t="str">
        <f>Data!V14</f>
        <v>paul.turcotte@tamuct.edu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Data!DS14</f>
        <v>120000</v>
      </c>
      <c r="D61" s="88">
        <f>Data!EM14</f>
        <v>1161855</v>
      </c>
      <c r="E61" s="88">
        <f>Data!FG14</f>
        <v>970338</v>
      </c>
      <c r="F61" s="88">
        <f>Data!GA14</f>
        <v>0</v>
      </c>
      <c r="G61" s="88">
        <f>Data!GU14</f>
        <v>0</v>
      </c>
      <c r="H61" s="21">
        <f>SUM(C61:G61)</f>
        <v>2252193</v>
      </c>
      <c r="I61" s="1"/>
    </row>
    <row r="62" spans="2:23" x14ac:dyDescent="0.2">
      <c r="B62" s="9" t="str">
        <f>$B$33</f>
        <v>Science</v>
      </c>
      <c r="C62" s="87">
        <f>Data!DT14</f>
        <v>20073</v>
      </c>
      <c r="D62" s="87">
        <f>Data!EN14</f>
        <v>312928</v>
      </c>
      <c r="E62" s="87">
        <f>Data!FH14</f>
        <v>85138</v>
      </c>
      <c r="F62" s="87">
        <f>Data!GB14</f>
        <v>0</v>
      </c>
      <c r="G62" s="87">
        <f>Data!GV14</f>
        <v>0</v>
      </c>
      <c r="H62" s="22">
        <f t="shared" ref="H62:H81" si="1">SUM(C62:G62)</f>
        <v>418139</v>
      </c>
      <c r="I62" s="1"/>
    </row>
    <row r="63" spans="2:23" x14ac:dyDescent="0.2">
      <c r="B63" s="9" t="str">
        <f>$B$34</f>
        <v>Fine Arts</v>
      </c>
      <c r="C63" s="87">
        <f>Data!DU14</f>
        <v>1825</v>
      </c>
      <c r="D63" s="87">
        <f>Data!EO14</f>
        <v>75607</v>
      </c>
      <c r="E63" s="87">
        <f>Data!FI14</f>
        <v>0</v>
      </c>
      <c r="F63" s="87">
        <f>Data!GC14</f>
        <v>0</v>
      </c>
      <c r="G63" s="87">
        <f>Data!GW14</f>
        <v>0</v>
      </c>
      <c r="H63" s="22">
        <f t="shared" si="1"/>
        <v>77432</v>
      </c>
      <c r="I63" s="1"/>
    </row>
    <row r="64" spans="2:23" x14ac:dyDescent="0.2">
      <c r="B64" s="9" t="str">
        <f>$B$35</f>
        <v>Teacher Education</v>
      </c>
      <c r="C64" s="87">
        <f>Data!DV14</f>
        <v>7724</v>
      </c>
      <c r="D64" s="87">
        <f>Data!EP14</f>
        <v>298459</v>
      </c>
      <c r="E64" s="87">
        <f>Data!FJ14</f>
        <v>698101</v>
      </c>
      <c r="F64" s="87">
        <f>Data!GD14</f>
        <v>0</v>
      </c>
      <c r="G64" s="87">
        <f>Data!GX14</f>
        <v>0</v>
      </c>
      <c r="H64" s="22">
        <f t="shared" si="1"/>
        <v>1004284</v>
      </c>
      <c r="I64" s="1"/>
    </row>
    <row r="65" spans="2:9" x14ac:dyDescent="0.2">
      <c r="B65" s="9" t="str">
        <f>$B$36</f>
        <v>Agriculture</v>
      </c>
      <c r="C65" s="87">
        <f>Data!DW14</f>
        <v>0</v>
      </c>
      <c r="D65" s="87">
        <f>Data!EQ14</f>
        <v>0</v>
      </c>
      <c r="E65" s="87">
        <f>Data!FK14</f>
        <v>0</v>
      </c>
      <c r="F65" s="87">
        <f>Data!GE14</f>
        <v>0</v>
      </c>
      <c r="G65" s="87">
        <f>Data!GY14</f>
        <v>0</v>
      </c>
      <c r="H65" s="22">
        <f t="shared" si="1"/>
        <v>0</v>
      </c>
      <c r="I65" s="1"/>
    </row>
    <row r="66" spans="2:9" x14ac:dyDescent="0.2">
      <c r="B66" s="9" t="str">
        <f>$B$37</f>
        <v>Engineering</v>
      </c>
      <c r="C66" s="87">
        <f>Data!DX14</f>
        <v>18345</v>
      </c>
      <c r="D66" s="87">
        <f>Data!ER14</f>
        <v>307950</v>
      </c>
      <c r="E66" s="87">
        <f>Data!FL14</f>
        <v>234861</v>
      </c>
      <c r="F66" s="87">
        <f>Data!GF14</f>
        <v>0</v>
      </c>
      <c r="G66" s="87">
        <f>Data!GZ14</f>
        <v>0</v>
      </c>
      <c r="H66" s="22">
        <f t="shared" si="1"/>
        <v>561156</v>
      </c>
      <c r="I66" s="1"/>
    </row>
    <row r="67" spans="2:9" x14ac:dyDescent="0.2">
      <c r="B67" s="9" t="str">
        <f>$B$38</f>
        <v>Home Economics</v>
      </c>
      <c r="C67" s="87">
        <f>Data!DY14</f>
        <v>0</v>
      </c>
      <c r="D67" s="87">
        <f>Data!ES14</f>
        <v>0</v>
      </c>
      <c r="E67" s="87">
        <f>Data!FM14</f>
        <v>102254</v>
      </c>
      <c r="F67" s="87">
        <f>Data!GG14</f>
        <v>0</v>
      </c>
      <c r="G67" s="87">
        <f>Data!HA14</f>
        <v>0</v>
      </c>
      <c r="H67" s="22">
        <f t="shared" si="1"/>
        <v>102254</v>
      </c>
      <c r="I67" s="1"/>
    </row>
    <row r="68" spans="2:9" x14ac:dyDescent="0.2">
      <c r="B68" s="9" t="str">
        <f>$B$39</f>
        <v>Law</v>
      </c>
      <c r="C68" s="87">
        <f>Data!DZ14</f>
        <v>0</v>
      </c>
      <c r="D68" s="87">
        <f>Data!ET14</f>
        <v>0</v>
      </c>
      <c r="E68" s="87">
        <f>Data!FN14</f>
        <v>0</v>
      </c>
      <c r="F68" s="87">
        <f>Data!GH14</f>
        <v>0</v>
      </c>
      <c r="G68" s="87">
        <f>Data!HB14</f>
        <v>0</v>
      </c>
      <c r="H68" s="22">
        <f t="shared" si="1"/>
        <v>0</v>
      </c>
      <c r="I68" s="1"/>
    </row>
    <row r="69" spans="2:9" x14ac:dyDescent="0.2">
      <c r="B69" s="9" t="str">
        <f>$B$40</f>
        <v>Social Service</v>
      </c>
      <c r="C69" s="87">
        <f>Data!EA14</f>
        <v>34753</v>
      </c>
      <c r="D69" s="87">
        <f>Data!EU14</f>
        <v>314041</v>
      </c>
      <c r="E69" s="87">
        <f>Data!FO14</f>
        <v>0</v>
      </c>
      <c r="F69" s="87">
        <f>Data!GI14</f>
        <v>0</v>
      </c>
      <c r="G69" s="87">
        <f>Data!HC14</f>
        <v>0</v>
      </c>
      <c r="H69" s="22">
        <f t="shared" si="1"/>
        <v>348794</v>
      </c>
      <c r="I69" s="1"/>
    </row>
    <row r="70" spans="2:9" x14ac:dyDescent="0.2">
      <c r="B70" s="9" t="str">
        <f>$B$41</f>
        <v>Library Science</v>
      </c>
      <c r="C70" s="87">
        <f>Data!EB14</f>
        <v>0</v>
      </c>
      <c r="D70" s="87">
        <f>Data!EV14</f>
        <v>0</v>
      </c>
      <c r="E70" s="87">
        <f>Data!FP14</f>
        <v>0</v>
      </c>
      <c r="F70" s="87">
        <f>Data!GJ14</f>
        <v>0</v>
      </c>
      <c r="G70" s="87">
        <f>Data!HD14</f>
        <v>0</v>
      </c>
      <c r="H70" s="22">
        <f t="shared" si="1"/>
        <v>0</v>
      </c>
      <c r="I70" s="1"/>
    </row>
    <row r="71" spans="2:9" x14ac:dyDescent="0.2">
      <c r="B71" s="9" t="str">
        <f>$B$42</f>
        <v>Veterinary Science</v>
      </c>
      <c r="C71" s="87">
        <f>Data!EC14</f>
        <v>0</v>
      </c>
      <c r="D71" s="87">
        <f>Data!EW14</f>
        <v>0</v>
      </c>
      <c r="E71" s="87">
        <f>Data!FQ14</f>
        <v>0</v>
      </c>
      <c r="F71" s="87">
        <f>Data!GK14</f>
        <v>0</v>
      </c>
      <c r="G71" s="87">
        <f>Data!HE14</f>
        <v>0</v>
      </c>
      <c r="H71" s="22">
        <f t="shared" si="1"/>
        <v>0</v>
      </c>
      <c r="I71" s="1"/>
    </row>
    <row r="72" spans="2:9" x14ac:dyDescent="0.2">
      <c r="B72" s="9" t="str">
        <f>$B$43</f>
        <v>Vocational Training</v>
      </c>
      <c r="C72" s="87">
        <f>Data!ED14</f>
        <v>0</v>
      </c>
      <c r="D72" s="87">
        <f>Data!EX14</f>
        <v>0</v>
      </c>
      <c r="E72" s="87">
        <f>Data!FR14</f>
        <v>0</v>
      </c>
      <c r="F72" s="87">
        <f>Data!GL14</f>
        <v>0</v>
      </c>
      <c r="G72" s="87">
        <f>Data!HF14</f>
        <v>0</v>
      </c>
      <c r="H72" s="22">
        <f t="shared" si="1"/>
        <v>0</v>
      </c>
      <c r="I72" s="1"/>
    </row>
    <row r="73" spans="2:9" x14ac:dyDescent="0.2">
      <c r="B73" s="9" t="str">
        <f>$B$44</f>
        <v>Physical Training</v>
      </c>
      <c r="C73" s="87">
        <f>Data!EE14</f>
        <v>0</v>
      </c>
      <c r="D73" s="87">
        <f>Data!EY14</f>
        <v>0</v>
      </c>
      <c r="E73" s="87">
        <f>Data!FS14</f>
        <v>0</v>
      </c>
      <c r="F73" s="87">
        <f>Data!GM14</f>
        <v>0</v>
      </c>
      <c r="G73" s="87">
        <f>Data!HG14</f>
        <v>0</v>
      </c>
      <c r="H73" s="22">
        <f t="shared" si="1"/>
        <v>0</v>
      </c>
      <c r="I73" s="1"/>
    </row>
    <row r="74" spans="2:9" x14ac:dyDescent="0.2">
      <c r="B74" s="9" t="str">
        <f>$B$45</f>
        <v>Health Services</v>
      </c>
      <c r="C74" s="87">
        <f>Data!EF14</f>
        <v>0</v>
      </c>
      <c r="D74" s="87">
        <f>Data!EZ14</f>
        <v>198</v>
      </c>
      <c r="E74" s="87">
        <f>Data!FT14</f>
        <v>123276</v>
      </c>
      <c r="F74" s="87">
        <f>Data!GN14</f>
        <v>0</v>
      </c>
      <c r="G74" s="87">
        <f>Data!HH14</f>
        <v>0</v>
      </c>
      <c r="H74" s="22">
        <f t="shared" si="1"/>
        <v>123474</v>
      </c>
      <c r="I74" s="1"/>
    </row>
    <row r="75" spans="2:9" x14ac:dyDescent="0.2">
      <c r="B75" s="9" t="str">
        <f>$B$46</f>
        <v>Pharmacy</v>
      </c>
      <c r="C75" s="87">
        <f>Data!EG14</f>
        <v>0</v>
      </c>
      <c r="D75" s="87">
        <f>Data!FA14</f>
        <v>0</v>
      </c>
      <c r="E75" s="87">
        <f>Data!FU14</f>
        <v>0</v>
      </c>
      <c r="F75" s="87">
        <f>Data!GO14</f>
        <v>0</v>
      </c>
      <c r="G75" s="87">
        <f>Data!HI14</f>
        <v>0</v>
      </c>
      <c r="H75" s="22">
        <f t="shared" si="1"/>
        <v>0</v>
      </c>
      <c r="I75" s="1"/>
    </row>
    <row r="76" spans="2:9" x14ac:dyDescent="0.2">
      <c r="B76" s="9" t="str">
        <f>$B$47</f>
        <v>Business Administration</v>
      </c>
      <c r="C76" s="87">
        <f>Data!EH14</f>
        <v>111989</v>
      </c>
      <c r="D76" s="87">
        <f>Data!FB14</f>
        <v>1569274</v>
      </c>
      <c r="E76" s="87">
        <f>Data!FV14</f>
        <v>1009339</v>
      </c>
      <c r="F76" s="87">
        <f>Data!GP14</f>
        <v>0</v>
      </c>
      <c r="G76" s="87">
        <f>Data!HJ14</f>
        <v>0</v>
      </c>
      <c r="H76" s="22">
        <f t="shared" si="1"/>
        <v>2690602</v>
      </c>
      <c r="I76" s="1"/>
    </row>
    <row r="77" spans="2:9" x14ac:dyDescent="0.2">
      <c r="B77" s="9" t="str">
        <f>$B$48</f>
        <v>Optometry</v>
      </c>
      <c r="C77" s="87">
        <f>Data!EI14</f>
        <v>0</v>
      </c>
      <c r="D77" s="87">
        <f>Data!FC14</f>
        <v>0</v>
      </c>
      <c r="E77" s="87">
        <f>Data!FW14</f>
        <v>0</v>
      </c>
      <c r="F77" s="87">
        <f>Data!GQ14</f>
        <v>0</v>
      </c>
      <c r="G77" s="87">
        <f>Data!HK14</f>
        <v>0</v>
      </c>
      <c r="H77" s="22">
        <f t="shared" si="1"/>
        <v>0</v>
      </c>
      <c r="I77" s="1"/>
    </row>
    <row r="78" spans="2:9" x14ac:dyDescent="0.2">
      <c r="B78" s="9" t="str">
        <f>$B$49</f>
        <v>Teacher Ed-Practice Teaching</v>
      </c>
      <c r="C78" s="87">
        <f>Data!EJ14</f>
        <v>0</v>
      </c>
      <c r="D78" s="87">
        <f>Data!FD14</f>
        <v>25279</v>
      </c>
      <c r="E78" s="87">
        <f>Data!FX14</f>
        <v>0</v>
      </c>
      <c r="F78" s="87">
        <f>Data!GR14</f>
        <v>0</v>
      </c>
      <c r="G78" s="87">
        <f>Data!HL14</f>
        <v>0</v>
      </c>
      <c r="H78" s="22">
        <f t="shared" si="1"/>
        <v>25279</v>
      </c>
      <c r="I78" s="1"/>
    </row>
    <row r="79" spans="2:9" x14ac:dyDescent="0.2">
      <c r="B79" s="9" t="str">
        <f>$B$50</f>
        <v>Technology</v>
      </c>
      <c r="C79" s="87">
        <f>Data!EK14</f>
        <v>11965</v>
      </c>
      <c r="D79" s="87">
        <f>Data!FE14</f>
        <v>159282</v>
      </c>
      <c r="E79" s="87">
        <f>Data!FY14</f>
        <v>49559</v>
      </c>
      <c r="F79" s="87">
        <f>Data!GS14</f>
        <v>0</v>
      </c>
      <c r="G79" s="87">
        <f>Data!HM14</f>
        <v>0</v>
      </c>
      <c r="H79" s="22">
        <f t="shared" si="1"/>
        <v>220806</v>
      </c>
      <c r="I79" s="1"/>
    </row>
    <row r="80" spans="2:9" x14ac:dyDescent="0.2">
      <c r="B80" s="9" t="str">
        <f>$B$51</f>
        <v>Nursing</v>
      </c>
      <c r="C80" s="87">
        <f>Data!EL14</f>
        <v>1506</v>
      </c>
      <c r="D80" s="87">
        <f>Data!FF14</f>
        <v>174027</v>
      </c>
      <c r="E80" s="87">
        <f>Data!FZ14</f>
        <v>0</v>
      </c>
      <c r="F80" s="87">
        <f>Data!GT14</f>
        <v>0</v>
      </c>
      <c r="G80" s="87">
        <f>Data!HN14</f>
        <v>0</v>
      </c>
      <c r="H80" s="22">
        <f t="shared" si="1"/>
        <v>175533</v>
      </c>
      <c r="I80" s="1"/>
    </row>
    <row r="81" spans="2:9" x14ac:dyDescent="0.2">
      <c r="B81" s="39" t="str">
        <f>$B$52</f>
        <v>Totals</v>
      </c>
      <c r="C81" s="21">
        <f>SUM(C61:C80)</f>
        <v>328180</v>
      </c>
      <c r="D81" s="21">
        <f>SUM(D61:D80)</f>
        <v>4398900</v>
      </c>
      <c r="E81" s="21">
        <f>SUM(E61:E80)</f>
        <v>3272866</v>
      </c>
      <c r="F81" s="21">
        <f>SUM(F61:F80)</f>
        <v>0</v>
      </c>
      <c r="G81" s="21">
        <f>SUM(G61:G80)</f>
        <v>0</v>
      </c>
      <c r="H81" s="21">
        <f t="shared" si="1"/>
        <v>7999946</v>
      </c>
      <c r="I81" s="1"/>
    </row>
    <row r="82" spans="2:9" x14ac:dyDescent="0.2">
      <c r="B82" s="14"/>
      <c r="C82" s="15"/>
      <c r="D82" s="15"/>
      <c r="E82" s="15"/>
      <c r="F82" s="15"/>
      <c r="G82" s="15"/>
      <c r="H82" s="16"/>
      <c r="I82" s="1"/>
    </row>
    <row r="83" spans="2:9" ht="13.5" customHeight="1" x14ac:dyDescent="0.2">
      <c r="B83" s="27"/>
      <c r="D83" s="339" t="s">
        <v>24</v>
      </c>
      <c r="E83" s="339"/>
      <c r="F83" s="339"/>
      <c r="G83" s="186" t="s">
        <v>25</v>
      </c>
      <c r="H83" s="186" t="s">
        <v>26</v>
      </c>
    </row>
    <row r="84" spans="2:9" ht="28.5" x14ac:dyDescent="0.2">
      <c r="B84" s="344" t="s">
        <v>42</v>
      </c>
      <c r="C84" s="345"/>
      <c r="D84" s="343" t="str">
        <f>Data!T14</f>
        <v>Turcotte, Paul</v>
      </c>
      <c r="E84" s="343"/>
      <c r="F84" s="343"/>
      <c r="G84" s="187" t="str">
        <f>Data!U14</f>
        <v>(254) 501-5817</v>
      </c>
      <c r="H84" s="84" t="str">
        <f>Data!V14</f>
        <v>paul.turcotte@tamuct.edu</v>
      </c>
    </row>
    <row r="85" spans="2:9" ht="13.5" customHeight="1" x14ac:dyDescent="0.2">
      <c r="B85" s="27"/>
      <c r="C85" s="27"/>
      <c r="D85" s="27"/>
      <c r="E85" s="27"/>
      <c r="F85" s="27"/>
      <c r="G85" s="27"/>
      <c r="H85" s="5"/>
    </row>
    <row r="86" spans="2:9" x14ac:dyDescent="0.2">
      <c r="B86" s="184" t="s">
        <v>34</v>
      </c>
      <c r="C86" s="13"/>
      <c r="D86" s="13"/>
      <c r="E86" s="13"/>
      <c r="F86" s="13"/>
      <c r="G86" s="13"/>
      <c r="H86" s="17">
        <f>H13+H14</f>
        <v>12487581</v>
      </c>
    </row>
    <row r="87" spans="2:9" ht="42.75" customHeight="1" x14ac:dyDescent="0.2">
      <c r="B87" s="332" t="s">
        <v>9</v>
      </c>
      <c r="C87" s="332"/>
      <c r="D87" s="332"/>
      <c r="E87" s="332"/>
      <c r="F87" s="332"/>
      <c r="G87" s="332"/>
      <c r="H87" s="38"/>
    </row>
    <row r="88" spans="2:9" x14ac:dyDescent="0.2">
      <c r="B88" s="184"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Data!HR14</f>
        <v>0</v>
      </c>
      <c r="D91" s="172">
        <f>Data!IL14</f>
        <v>0</v>
      </c>
      <c r="E91" s="172">
        <f>Data!JF14</f>
        <v>0</v>
      </c>
      <c r="F91" s="172">
        <f>Data!JZ14</f>
        <v>0</v>
      </c>
      <c r="G91" s="172">
        <f>Data!KT14</f>
        <v>0</v>
      </c>
      <c r="H91" s="40">
        <f t="shared" ref="H91:H111" si="2">SUM(C91:G91)</f>
        <v>0</v>
      </c>
    </row>
    <row r="92" spans="2:9" x14ac:dyDescent="0.2">
      <c r="B92" s="9" t="str">
        <f>$B$33</f>
        <v>Science</v>
      </c>
      <c r="C92" s="172">
        <f>Data!HS14</f>
        <v>0</v>
      </c>
      <c r="D92" s="172">
        <f>Data!IM14</f>
        <v>0</v>
      </c>
      <c r="E92" s="172">
        <f>Data!JG14</f>
        <v>0</v>
      </c>
      <c r="F92" s="172">
        <f>Data!KA14</f>
        <v>0</v>
      </c>
      <c r="G92" s="172">
        <f>Data!KU14</f>
        <v>0</v>
      </c>
      <c r="H92" s="75">
        <f t="shared" si="2"/>
        <v>0</v>
      </c>
    </row>
    <row r="93" spans="2:9" x14ac:dyDescent="0.2">
      <c r="B93" s="9" t="str">
        <f>$B$34</f>
        <v>Fine Arts</v>
      </c>
      <c r="C93" s="172">
        <f>Data!HT14</f>
        <v>0</v>
      </c>
      <c r="D93" s="172">
        <f>Data!IN14</f>
        <v>0</v>
      </c>
      <c r="E93" s="172">
        <f>Data!JH14</f>
        <v>0</v>
      </c>
      <c r="F93" s="172">
        <f>Data!KB14</f>
        <v>0</v>
      </c>
      <c r="G93" s="172">
        <f>Data!KV14</f>
        <v>0</v>
      </c>
      <c r="H93" s="75">
        <f t="shared" si="2"/>
        <v>0</v>
      </c>
    </row>
    <row r="94" spans="2:9" x14ac:dyDescent="0.2">
      <c r="B94" s="9" t="str">
        <f>$B$35</f>
        <v>Teacher Education</v>
      </c>
      <c r="C94" s="172">
        <f>Data!HU14</f>
        <v>0</v>
      </c>
      <c r="D94" s="172">
        <f>Data!IO14</f>
        <v>0</v>
      </c>
      <c r="E94" s="172">
        <f>Data!JI14</f>
        <v>0</v>
      </c>
      <c r="F94" s="172">
        <f>Data!KC14</f>
        <v>0</v>
      </c>
      <c r="G94" s="172">
        <f>Data!KW14</f>
        <v>0</v>
      </c>
      <c r="H94" s="75">
        <f t="shared" si="2"/>
        <v>0</v>
      </c>
    </row>
    <row r="95" spans="2:9" x14ac:dyDescent="0.2">
      <c r="B95" s="9" t="str">
        <f>$B$36</f>
        <v>Agriculture</v>
      </c>
      <c r="C95" s="172">
        <f>Data!HV14</f>
        <v>0</v>
      </c>
      <c r="D95" s="172">
        <f>Data!IP14</f>
        <v>0</v>
      </c>
      <c r="E95" s="172">
        <f>Data!JJ14</f>
        <v>0</v>
      </c>
      <c r="F95" s="172">
        <f>Data!KD14</f>
        <v>0</v>
      </c>
      <c r="G95" s="172">
        <f>Data!KX14</f>
        <v>0</v>
      </c>
      <c r="H95" s="75">
        <f t="shared" si="2"/>
        <v>0</v>
      </c>
    </row>
    <row r="96" spans="2:9" x14ac:dyDescent="0.2">
      <c r="B96" s="9" t="str">
        <f>$B$37</f>
        <v>Engineering</v>
      </c>
      <c r="C96" s="172">
        <f>Data!HW14</f>
        <v>0</v>
      </c>
      <c r="D96" s="172">
        <f>Data!IQ14</f>
        <v>0</v>
      </c>
      <c r="E96" s="172">
        <f>Data!JK14</f>
        <v>0</v>
      </c>
      <c r="F96" s="172">
        <f>Data!KE14</f>
        <v>0</v>
      </c>
      <c r="G96" s="172">
        <f>Data!KY14</f>
        <v>0</v>
      </c>
      <c r="H96" s="75">
        <f t="shared" si="2"/>
        <v>0</v>
      </c>
    </row>
    <row r="97" spans="2:8" x14ac:dyDescent="0.2">
      <c r="B97" s="9" t="str">
        <f>$B$38</f>
        <v>Home Economics</v>
      </c>
      <c r="C97" s="172">
        <f>Data!HX14</f>
        <v>0</v>
      </c>
      <c r="D97" s="172">
        <f>Data!IR14</f>
        <v>0</v>
      </c>
      <c r="E97" s="172">
        <f>Data!JL14</f>
        <v>0</v>
      </c>
      <c r="F97" s="172">
        <f>Data!KF14</f>
        <v>0</v>
      </c>
      <c r="G97" s="172">
        <f>Data!KZ14</f>
        <v>0</v>
      </c>
      <c r="H97" s="75">
        <f t="shared" si="2"/>
        <v>0</v>
      </c>
    </row>
    <row r="98" spans="2:8" x14ac:dyDescent="0.2">
      <c r="B98" s="9" t="str">
        <f>$B$39</f>
        <v>Law</v>
      </c>
      <c r="C98" s="172">
        <f>Data!HY14</f>
        <v>0</v>
      </c>
      <c r="D98" s="172">
        <f>Data!IS14</f>
        <v>0</v>
      </c>
      <c r="E98" s="172">
        <f>Data!JM14</f>
        <v>0</v>
      </c>
      <c r="F98" s="172">
        <f>Data!KG14</f>
        <v>0</v>
      </c>
      <c r="G98" s="172">
        <f>Data!LA14</f>
        <v>0</v>
      </c>
      <c r="H98" s="75">
        <f t="shared" si="2"/>
        <v>0</v>
      </c>
    </row>
    <row r="99" spans="2:8" x14ac:dyDescent="0.2">
      <c r="B99" s="9" t="str">
        <f>$B$40</f>
        <v>Social Service</v>
      </c>
      <c r="C99" s="172">
        <f>Data!HZ14</f>
        <v>0</v>
      </c>
      <c r="D99" s="172">
        <f>Data!IT14</f>
        <v>0</v>
      </c>
      <c r="E99" s="172">
        <f>Data!JN14</f>
        <v>0</v>
      </c>
      <c r="F99" s="172">
        <f>Data!KH14</f>
        <v>0</v>
      </c>
      <c r="G99" s="172">
        <f>Data!LB14</f>
        <v>0</v>
      </c>
      <c r="H99" s="75">
        <f t="shared" si="2"/>
        <v>0</v>
      </c>
    </row>
    <row r="100" spans="2:8" x14ac:dyDescent="0.2">
      <c r="B100" s="9" t="str">
        <f>$B$41</f>
        <v>Library Science</v>
      </c>
      <c r="C100" s="172">
        <f>Data!IA14</f>
        <v>0</v>
      </c>
      <c r="D100" s="172">
        <f>Data!IU14</f>
        <v>0</v>
      </c>
      <c r="E100" s="172">
        <f>Data!JO14</f>
        <v>0</v>
      </c>
      <c r="F100" s="172">
        <f>Data!KI14</f>
        <v>0</v>
      </c>
      <c r="G100" s="172">
        <f>Data!LC14</f>
        <v>0</v>
      </c>
      <c r="H100" s="75">
        <f t="shared" si="2"/>
        <v>0</v>
      </c>
    </row>
    <row r="101" spans="2:8" x14ac:dyDescent="0.2">
      <c r="B101" s="9" t="str">
        <f>$B$42</f>
        <v>Veterinary Science</v>
      </c>
      <c r="C101" s="172">
        <f>Data!IB14</f>
        <v>0</v>
      </c>
      <c r="D101" s="172">
        <f>Data!IV14</f>
        <v>0</v>
      </c>
      <c r="E101" s="172">
        <f>Data!JP14</f>
        <v>0</v>
      </c>
      <c r="F101" s="172">
        <f>Data!KJ14</f>
        <v>0</v>
      </c>
      <c r="G101" s="172">
        <f>Data!LD14</f>
        <v>0</v>
      </c>
      <c r="H101" s="75">
        <f t="shared" si="2"/>
        <v>0</v>
      </c>
    </row>
    <row r="102" spans="2:8" x14ac:dyDescent="0.2">
      <c r="B102" s="9" t="str">
        <f>$B$43</f>
        <v>Vocational Training</v>
      </c>
      <c r="C102" s="172">
        <f>Data!IC14</f>
        <v>0</v>
      </c>
      <c r="D102" s="172">
        <f>Data!IW14</f>
        <v>0</v>
      </c>
      <c r="E102" s="172">
        <f>Data!JQ14</f>
        <v>0</v>
      </c>
      <c r="F102" s="172">
        <f>Data!KK14</f>
        <v>0</v>
      </c>
      <c r="G102" s="172">
        <f>Data!LE14</f>
        <v>0</v>
      </c>
      <c r="H102" s="75">
        <f t="shared" si="2"/>
        <v>0</v>
      </c>
    </row>
    <row r="103" spans="2:8" x14ac:dyDescent="0.2">
      <c r="B103" s="9" t="str">
        <f>$B$44</f>
        <v>Physical Training</v>
      </c>
      <c r="C103" s="172">
        <f>Data!ID14</f>
        <v>0</v>
      </c>
      <c r="D103" s="172">
        <f>Data!IX14</f>
        <v>0</v>
      </c>
      <c r="E103" s="172">
        <f>Data!JR14</f>
        <v>0</v>
      </c>
      <c r="F103" s="172">
        <f>Data!KL14</f>
        <v>0</v>
      </c>
      <c r="G103" s="172">
        <f>Data!LF14</f>
        <v>0</v>
      </c>
      <c r="H103" s="75">
        <f t="shared" si="2"/>
        <v>0</v>
      </c>
    </row>
    <row r="104" spans="2:8" x14ac:dyDescent="0.2">
      <c r="B104" s="9" t="str">
        <f>$B$45</f>
        <v>Health Services</v>
      </c>
      <c r="C104" s="172">
        <f>Data!IE14</f>
        <v>0</v>
      </c>
      <c r="D104" s="172">
        <f>Data!IY14</f>
        <v>0</v>
      </c>
      <c r="E104" s="172">
        <f>Data!JS14</f>
        <v>0</v>
      </c>
      <c r="F104" s="172">
        <f>Data!KM14</f>
        <v>0</v>
      </c>
      <c r="G104" s="172">
        <f>Data!LG14</f>
        <v>0</v>
      </c>
      <c r="H104" s="75">
        <f t="shared" si="2"/>
        <v>0</v>
      </c>
    </row>
    <row r="105" spans="2:8" x14ac:dyDescent="0.2">
      <c r="B105" s="9" t="str">
        <f>$B$46</f>
        <v>Pharmacy</v>
      </c>
      <c r="C105" s="172">
        <f>Data!IF14</f>
        <v>0</v>
      </c>
      <c r="D105" s="172">
        <f>Data!IZ14</f>
        <v>0</v>
      </c>
      <c r="E105" s="172">
        <f>Data!JT14</f>
        <v>0</v>
      </c>
      <c r="F105" s="172">
        <f>Data!KN14</f>
        <v>0</v>
      </c>
      <c r="G105" s="172">
        <f>Data!LH14</f>
        <v>0</v>
      </c>
      <c r="H105" s="75">
        <f t="shared" si="2"/>
        <v>0</v>
      </c>
    </row>
    <row r="106" spans="2:8" x14ac:dyDescent="0.2">
      <c r="B106" s="9" t="str">
        <f>$B$47</f>
        <v>Business Administration</v>
      </c>
      <c r="C106" s="172">
        <f>Data!IG14</f>
        <v>0</v>
      </c>
      <c r="D106" s="172">
        <f>Data!JA14</f>
        <v>0</v>
      </c>
      <c r="E106" s="172">
        <f>Data!JU14</f>
        <v>0</v>
      </c>
      <c r="F106" s="172">
        <f>Data!KO14</f>
        <v>0</v>
      </c>
      <c r="G106" s="172">
        <f>Data!LI14</f>
        <v>0</v>
      </c>
      <c r="H106" s="75">
        <f t="shared" si="2"/>
        <v>0</v>
      </c>
    </row>
    <row r="107" spans="2:8" x14ac:dyDescent="0.2">
      <c r="B107" s="9" t="str">
        <f>$B$48</f>
        <v>Optometry</v>
      </c>
      <c r="C107" s="172">
        <f>Data!IH14</f>
        <v>0</v>
      </c>
      <c r="D107" s="172">
        <f>Data!JB14</f>
        <v>0</v>
      </c>
      <c r="E107" s="172">
        <f>Data!JV14</f>
        <v>0</v>
      </c>
      <c r="F107" s="172">
        <f>Data!KP14</f>
        <v>0</v>
      </c>
      <c r="G107" s="172">
        <f>Data!LJ14</f>
        <v>0</v>
      </c>
      <c r="H107" s="75">
        <f t="shared" si="2"/>
        <v>0</v>
      </c>
    </row>
    <row r="108" spans="2:8" x14ac:dyDescent="0.2">
      <c r="B108" s="9" t="str">
        <f>$B$49</f>
        <v>Teacher Ed-Practice Teaching</v>
      </c>
      <c r="C108" s="172">
        <f>Data!II14</f>
        <v>0</v>
      </c>
      <c r="D108" s="172">
        <f>Data!JC14</f>
        <v>0</v>
      </c>
      <c r="E108" s="172">
        <f>Data!JW14</f>
        <v>0</v>
      </c>
      <c r="F108" s="172">
        <f>Data!KQ14</f>
        <v>0</v>
      </c>
      <c r="G108" s="172">
        <f>Data!LK14</f>
        <v>0</v>
      </c>
      <c r="H108" s="75">
        <f t="shared" si="2"/>
        <v>0</v>
      </c>
    </row>
    <row r="109" spans="2:8" x14ac:dyDescent="0.2">
      <c r="B109" s="9" t="str">
        <f>$B$50</f>
        <v>Technology</v>
      </c>
      <c r="C109" s="172">
        <f>Data!IJ14</f>
        <v>0</v>
      </c>
      <c r="D109" s="172">
        <f>Data!JD14</f>
        <v>0</v>
      </c>
      <c r="E109" s="172">
        <f>Data!JX14</f>
        <v>0</v>
      </c>
      <c r="F109" s="172">
        <f>Data!KR14</f>
        <v>0</v>
      </c>
      <c r="G109" s="172">
        <f>Data!LL14</f>
        <v>0</v>
      </c>
      <c r="H109" s="75">
        <f t="shared" si="2"/>
        <v>0</v>
      </c>
    </row>
    <row r="110" spans="2:8" x14ac:dyDescent="0.2">
      <c r="B110" s="9" t="str">
        <f>$B$51</f>
        <v>Nursing</v>
      </c>
      <c r="C110" s="172">
        <f>Data!IK14</f>
        <v>0</v>
      </c>
      <c r="D110" s="172">
        <f>Data!JE14</f>
        <v>0</v>
      </c>
      <c r="E110" s="172">
        <f>Data!JY14</f>
        <v>0</v>
      </c>
      <c r="F110" s="172">
        <f>Data!KS14</f>
        <v>0</v>
      </c>
      <c r="G110" s="172">
        <f>Data!HPM14</f>
        <v>0</v>
      </c>
      <c r="H110" s="75">
        <f t="shared" si="2"/>
        <v>0</v>
      </c>
    </row>
    <row r="111" spans="2:8" x14ac:dyDescent="0.2">
      <c r="B111" s="39" t="str">
        <f>$B$52</f>
        <v>Totals</v>
      </c>
      <c r="C111" s="40">
        <f>SUM(C91:C110)</f>
        <v>0</v>
      </c>
      <c r="D111" s="40">
        <f>SUM(D91:D110)</f>
        <v>0</v>
      </c>
      <c r="E111" s="40">
        <f>SUM(E91:E110)</f>
        <v>0</v>
      </c>
      <c r="F111" s="40">
        <f>SUM(F91:F110)</f>
        <v>0</v>
      </c>
      <c r="G111" s="40">
        <f>SUM(G91:G110)</f>
        <v>0</v>
      </c>
      <c r="H111" s="40">
        <f t="shared" si="2"/>
        <v>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120000</v>
      </c>
      <c r="D116" s="21">
        <f t="shared" si="3"/>
        <v>1161855</v>
      </c>
      <c r="E116" s="21">
        <f t="shared" si="3"/>
        <v>970338</v>
      </c>
      <c r="F116" s="21">
        <f t="shared" si="3"/>
        <v>0</v>
      </c>
      <c r="G116" s="21">
        <f t="shared" si="3"/>
        <v>0</v>
      </c>
      <c r="H116" s="40">
        <f t="shared" ref="H116:H136" si="4">SUM(C116:G116)</f>
        <v>2252193</v>
      </c>
      <c r="I116" s="1"/>
    </row>
    <row r="117" spans="2:9" x14ac:dyDescent="0.2">
      <c r="B117" s="9" t="str">
        <f>$B$33</f>
        <v>Science</v>
      </c>
      <c r="C117" s="22">
        <f t="shared" si="3"/>
        <v>20073</v>
      </c>
      <c r="D117" s="22">
        <f t="shared" si="3"/>
        <v>312928</v>
      </c>
      <c r="E117" s="22">
        <f t="shared" si="3"/>
        <v>85138</v>
      </c>
      <c r="F117" s="22">
        <f t="shared" si="3"/>
        <v>0</v>
      </c>
      <c r="G117" s="22">
        <f t="shared" si="3"/>
        <v>0</v>
      </c>
      <c r="H117" s="75">
        <f t="shared" si="4"/>
        <v>418139</v>
      </c>
      <c r="I117" s="1"/>
    </row>
    <row r="118" spans="2:9" x14ac:dyDescent="0.2">
      <c r="B118" s="9" t="str">
        <f>$B$34</f>
        <v>Fine Arts</v>
      </c>
      <c r="C118" s="22">
        <f t="shared" si="3"/>
        <v>1825</v>
      </c>
      <c r="D118" s="22">
        <f t="shared" si="3"/>
        <v>75607</v>
      </c>
      <c r="E118" s="22">
        <f t="shared" si="3"/>
        <v>0</v>
      </c>
      <c r="F118" s="22">
        <f t="shared" si="3"/>
        <v>0</v>
      </c>
      <c r="G118" s="22">
        <f t="shared" si="3"/>
        <v>0</v>
      </c>
      <c r="H118" s="75">
        <f t="shared" si="4"/>
        <v>77432</v>
      </c>
      <c r="I118" s="1"/>
    </row>
    <row r="119" spans="2:9" x14ac:dyDescent="0.2">
      <c r="B119" s="9" t="str">
        <f>$B$35</f>
        <v>Teacher Education</v>
      </c>
      <c r="C119" s="22">
        <f t="shared" si="3"/>
        <v>7724</v>
      </c>
      <c r="D119" s="22">
        <f t="shared" si="3"/>
        <v>298459</v>
      </c>
      <c r="E119" s="22">
        <f t="shared" si="3"/>
        <v>698101</v>
      </c>
      <c r="F119" s="22">
        <f t="shared" si="3"/>
        <v>0</v>
      </c>
      <c r="G119" s="22">
        <f t="shared" si="3"/>
        <v>0</v>
      </c>
      <c r="H119" s="75">
        <f t="shared" si="4"/>
        <v>1004284</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18345</v>
      </c>
      <c r="D121" s="22">
        <f t="shared" si="3"/>
        <v>307950</v>
      </c>
      <c r="E121" s="22">
        <f t="shared" si="3"/>
        <v>234861</v>
      </c>
      <c r="F121" s="22">
        <f t="shared" si="3"/>
        <v>0</v>
      </c>
      <c r="G121" s="22">
        <f t="shared" si="3"/>
        <v>0</v>
      </c>
      <c r="H121" s="75">
        <f t="shared" si="4"/>
        <v>561156</v>
      </c>
      <c r="I121" s="1"/>
    </row>
    <row r="122" spans="2:9" x14ac:dyDescent="0.2">
      <c r="B122" s="9" t="str">
        <f>$B$38</f>
        <v>Home Economics</v>
      </c>
      <c r="C122" s="22">
        <f t="shared" si="3"/>
        <v>0</v>
      </c>
      <c r="D122" s="22">
        <f t="shared" si="3"/>
        <v>0</v>
      </c>
      <c r="E122" s="22">
        <f t="shared" si="3"/>
        <v>102254</v>
      </c>
      <c r="F122" s="22">
        <f t="shared" si="3"/>
        <v>0</v>
      </c>
      <c r="G122" s="22">
        <f t="shared" si="3"/>
        <v>0</v>
      </c>
      <c r="H122" s="75">
        <f t="shared" si="4"/>
        <v>102254</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34753</v>
      </c>
      <c r="D124" s="22">
        <f t="shared" si="3"/>
        <v>314041</v>
      </c>
      <c r="E124" s="22">
        <f t="shared" si="3"/>
        <v>0</v>
      </c>
      <c r="F124" s="22">
        <f t="shared" si="3"/>
        <v>0</v>
      </c>
      <c r="G124" s="22">
        <f t="shared" si="3"/>
        <v>0</v>
      </c>
      <c r="H124" s="75">
        <f t="shared" si="4"/>
        <v>348794</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75">
        <f t="shared" si="4"/>
        <v>0</v>
      </c>
      <c r="I128" s="1"/>
    </row>
    <row r="129" spans="2:12" x14ac:dyDescent="0.2">
      <c r="B129" s="9" t="str">
        <f>$B$45</f>
        <v>Health Services</v>
      </c>
      <c r="C129" s="22">
        <f t="shared" si="3"/>
        <v>0</v>
      </c>
      <c r="D129" s="22">
        <f t="shared" si="3"/>
        <v>198</v>
      </c>
      <c r="E129" s="22">
        <f t="shared" si="3"/>
        <v>123276</v>
      </c>
      <c r="F129" s="22">
        <f t="shared" si="3"/>
        <v>0</v>
      </c>
      <c r="G129" s="22">
        <f t="shared" si="3"/>
        <v>0</v>
      </c>
      <c r="H129" s="75">
        <f t="shared" si="4"/>
        <v>123474</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111989</v>
      </c>
      <c r="D131" s="22">
        <f t="shared" si="3"/>
        <v>1569274</v>
      </c>
      <c r="E131" s="22">
        <f t="shared" si="3"/>
        <v>1009339</v>
      </c>
      <c r="F131" s="22">
        <f t="shared" si="3"/>
        <v>0</v>
      </c>
      <c r="G131" s="22">
        <f t="shared" si="3"/>
        <v>0</v>
      </c>
      <c r="H131" s="75">
        <f t="shared" si="4"/>
        <v>2690602</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25279</v>
      </c>
      <c r="E133" s="22">
        <f t="shared" si="5"/>
        <v>0</v>
      </c>
      <c r="F133" s="22">
        <f t="shared" si="5"/>
        <v>0</v>
      </c>
      <c r="G133" s="22">
        <f t="shared" si="5"/>
        <v>0</v>
      </c>
      <c r="H133" s="75">
        <f t="shared" si="4"/>
        <v>25279</v>
      </c>
      <c r="I133" s="1"/>
    </row>
    <row r="134" spans="2:12" x14ac:dyDescent="0.2">
      <c r="B134" s="9" t="str">
        <f>$B$50</f>
        <v>Technology</v>
      </c>
      <c r="C134" s="22">
        <f t="shared" si="5"/>
        <v>11965</v>
      </c>
      <c r="D134" s="22">
        <f t="shared" si="5"/>
        <v>159282</v>
      </c>
      <c r="E134" s="22">
        <f t="shared" si="5"/>
        <v>49559</v>
      </c>
      <c r="F134" s="22">
        <f t="shared" si="5"/>
        <v>0</v>
      </c>
      <c r="G134" s="22">
        <f t="shared" si="5"/>
        <v>0</v>
      </c>
      <c r="H134" s="75">
        <f t="shared" si="4"/>
        <v>220806</v>
      </c>
      <c r="I134" s="1"/>
    </row>
    <row r="135" spans="2:12" x14ac:dyDescent="0.2">
      <c r="B135" s="9" t="str">
        <f>$B$51</f>
        <v>Nursing</v>
      </c>
      <c r="C135" s="22">
        <f t="shared" si="5"/>
        <v>1506</v>
      </c>
      <c r="D135" s="22">
        <f t="shared" si="5"/>
        <v>174027</v>
      </c>
      <c r="E135" s="22">
        <f t="shared" si="5"/>
        <v>0</v>
      </c>
      <c r="F135" s="22">
        <f t="shared" si="5"/>
        <v>0</v>
      </c>
      <c r="G135" s="22">
        <f t="shared" si="5"/>
        <v>0</v>
      </c>
      <c r="H135" s="75">
        <f t="shared" si="4"/>
        <v>175533</v>
      </c>
      <c r="I135" s="1"/>
    </row>
    <row r="136" spans="2:12" x14ac:dyDescent="0.2">
      <c r="B136" s="39" t="str">
        <f>$B$52</f>
        <v>Totals</v>
      </c>
      <c r="C136" s="40">
        <f>SUM(C116:C135)</f>
        <v>328180</v>
      </c>
      <c r="D136" s="40">
        <f>SUM(D116:D135)</f>
        <v>4398900</v>
      </c>
      <c r="E136" s="40">
        <f>SUM(E116:E135)</f>
        <v>3272866</v>
      </c>
      <c r="F136" s="40">
        <f>SUM(F116:F135)</f>
        <v>0</v>
      </c>
      <c r="G136" s="40">
        <f>SUM(G116:G135)</f>
        <v>0</v>
      </c>
      <c r="H136" s="40">
        <f t="shared" si="4"/>
        <v>7999946</v>
      </c>
      <c r="I136" s="1"/>
    </row>
    <row r="137" spans="2:12" x14ac:dyDescent="0.2">
      <c r="B137" s="50"/>
      <c r="C137" s="51"/>
      <c r="D137" s="51"/>
      <c r="E137" s="51"/>
      <c r="F137" s="51"/>
      <c r="G137" s="51"/>
      <c r="H137" s="52"/>
      <c r="I137" s="1"/>
    </row>
    <row r="138" spans="2:12" x14ac:dyDescent="0.2">
      <c r="B138" s="184" t="s">
        <v>4</v>
      </c>
      <c r="C138" s="12"/>
      <c r="D138" s="12"/>
      <c r="E138" s="12"/>
      <c r="F138" s="12"/>
      <c r="G138" s="12"/>
      <c r="H138" s="17">
        <f>H86-H81-H111</f>
        <v>4487635</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Data!QD14</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Data!LN14</f>
        <v>0</v>
      </c>
      <c r="D143" s="172">
        <f>Data!MH14</f>
        <v>0</v>
      </c>
      <c r="E143" s="172">
        <f>Data!NB14</f>
        <v>0</v>
      </c>
      <c r="F143" s="172">
        <f>Data!NV14</f>
        <v>0</v>
      </c>
      <c r="G143" s="172">
        <f>Data!OP14</f>
        <v>0</v>
      </c>
      <c r="H143" s="173">
        <f>Data!PJ14</f>
        <v>1263386</v>
      </c>
      <c r="I143" s="76">
        <f t="shared" ref="I143:I162" si="6">SUM(C143:H143)</f>
        <v>1263386</v>
      </c>
    </row>
    <row r="144" spans="2:12" x14ac:dyDescent="0.2">
      <c r="B144" s="9" t="str">
        <f>$B$33</f>
        <v>Science</v>
      </c>
      <c r="C144" s="172">
        <f>Data!LO14</f>
        <v>0</v>
      </c>
      <c r="D144" s="172">
        <f>Data!MI14</f>
        <v>0</v>
      </c>
      <c r="E144" s="172">
        <f>Data!NC14</f>
        <v>0</v>
      </c>
      <c r="F144" s="172">
        <f>Data!NW14</f>
        <v>0</v>
      </c>
      <c r="G144" s="172">
        <f>Data!OQ14</f>
        <v>0</v>
      </c>
      <c r="H144" s="174">
        <f>Data!PK14</f>
        <v>234559</v>
      </c>
      <c r="I144" s="76">
        <f t="shared" si="6"/>
        <v>234559</v>
      </c>
    </row>
    <row r="145" spans="2:9" x14ac:dyDescent="0.2">
      <c r="B145" s="9" t="str">
        <f>$B$34</f>
        <v>Fine Arts</v>
      </c>
      <c r="C145" s="172">
        <f>Data!LP14</f>
        <v>0</v>
      </c>
      <c r="D145" s="172">
        <f>Data!MJ14</f>
        <v>0</v>
      </c>
      <c r="E145" s="172">
        <f>Data!ND14</f>
        <v>0</v>
      </c>
      <c r="F145" s="172">
        <f>Data!NX14</f>
        <v>0</v>
      </c>
      <c r="G145" s="172">
        <f>Data!OR14</f>
        <v>0</v>
      </c>
      <c r="H145" s="174">
        <f>Data!PL14</f>
        <v>43436</v>
      </c>
      <c r="I145" s="76">
        <f t="shared" si="6"/>
        <v>43436</v>
      </c>
    </row>
    <row r="146" spans="2:9" x14ac:dyDescent="0.2">
      <c r="B146" s="9" t="str">
        <f>$B$35</f>
        <v>Teacher Education</v>
      </c>
      <c r="C146" s="172">
        <f>Data!LQ14</f>
        <v>0</v>
      </c>
      <c r="D146" s="172">
        <f>Data!MK14</f>
        <v>0</v>
      </c>
      <c r="E146" s="172">
        <f>Data!NE14</f>
        <v>0</v>
      </c>
      <c r="F146" s="172">
        <f>Data!NY14</f>
        <v>0</v>
      </c>
      <c r="G146" s="172">
        <f>Data!OS14</f>
        <v>0</v>
      </c>
      <c r="H146" s="174">
        <f>Data!PN14</f>
        <v>563361</v>
      </c>
      <c r="I146" s="76">
        <f t="shared" si="6"/>
        <v>563361</v>
      </c>
    </row>
    <row r="147" spans="2:9" x14ac:dyDescent="0.2">
      <c r="B147" s="9" t="str">
        <f>$B$36</f>
        <v>Agriculture</v>
      </c>
      <c r="C147" s="172">
        <f>Data!LR14</f>
        <v>0</v>
      </c>
      <c r="D147" s="172">
        <f>Data!ML14</f>
        <v>0</v>
      </c>
      <c r="E147" s="172">
        <f>Data!NF14</f>
        <v>0</v>
      </c>
      <c r="F147" s="172">
        <f>Data!NZ14</f>
        <v>0</v>
      </c>
      <c r="G147" s="172">
        <f>Data!OT14</f>
        <v>0</v>
      </c>
      <c r="H147" s="174">
        <f>Data!PM14</f>
        <v>0</v>
      </c>
      <c r="I147" s="76">
        <f t="shared" si="6"/>
        <v>0</v>
      </c>
    </row>
    <row r="148" spans="2:9" x14ac:dyDescent="0.2">
      <c r="B148" s="9" t="str">
        <f>$B$37</f>
        <v>Engineering</v>
      </c>
      <c r="C148" s="172">
        <f>Data!LS14</f>
        <v>0</v>
      </c>
      <c r="D148" s="172">
        <f>Data!MM14</f>
        <v>0</v>
      </c>
      <c r="E148" s="172">
        <f>Data!NG14</f>
        <v>0</v>
      </c>
      <c r="F148" s="172">
        <f>Data!OA14</f>
        <v>0</v>
      </c>
      <c r="G148" s="172">
        <f>Data!OU14</f>
        <v>0</v>
      </c>
      <c r="H148" s="174">
        <f>Data!PO14</f>
        <v>314785</v>
      </c>
      <c r="I148" s="76">
        <f t="shared" si="6"/>
        <v>314785</v>
      </c>
    </row>
    <row r="149" spans="2:9" x14ac:dyDescent="0.2">
      <c r="B149" s="9" t="str">
        <f>$B$38</f>
        <v>Home Economics</v>
      </c>
      <c r="C149" s="172">
        <f>Data!LT14</f>
        <v>0</v>
      </c>
      <c r="D149" s="172">
        <f>Data!MN14</f>
        <v>0</v>
      </c>
      <c r="E149" s="172">
        <f>Data!NH14</f>
        <v>0</v>
      </c>
      <c r="F149" s="172">
        <f>Data!OB14</f>
        <v>0</v>
      </c>
      <c r="G149" s="172">
        <f>Data!OV14</f>
        <v>0</v>
      </c>
      <c r="H149" s="174">
        <f>Data!PP14</f>
        <v>57360</v>
      </c>
      <c r="I149" s="76">
        <f t="shared" si="6"/>
        <v>57360</v>
      </c>
    </row>
    <row r="150" spans="2:9" x14ac:dyDescent="0.2">
      <c r="B150" s="9" t="str">
        <f>$B$39</f>
        <v>Law</v>
      </c>
      <c r="C150" s="172">
        <f>Data!LU14</f>
        <v>0</v>
      </c>
      <c r="D150" s="172">
        <f>Data!MO14</f>
        <v>0</v>
      </c>
      <c r="E150" s="172">
        <f>Data!NI14</f>
        <v>0</v>
      </c>
      <c r="F150" s="172">
        <f>Data!OC14</f>
        <v>0</v>
      </c>
      <c r="G150" s="172">
        <f>Data!OW14</f>
        <v>0</v>
      </c>
      <c r="H150" s="174">
        <f>Data!PQ14</f>
        <v>0</v>
      </c>
      <c r="I150" s="76">
        <f t="shared" si="6"/>
        <v>0</v>
      </c>
    </row>
    <row r="151" spans="2:9" x14ac:dyDescent="0.2">
      <c r="B151" s="9" t="str">
        <f>$B$40</f>
        <v>Social Service</v>
      </c>
      <c r="C151" s="172">
        <f>Data!LV14</f>
        <v>0</v>
      </c>
      <c r="D151" s="172">
        <f>Data!MP14</f>
        <v>0</v>
      </c>
      <c r="E151" s="172">
        <f>Data!NJ14</f>
        <v>0</v>
      </c>
      <c r="F151" s="172">
        <f>Data!OD14</f>
        <v>0</v>
      </c>
      <c r="G151" s="172">
        <f>Data!OX14</f>
        <v>0</v>
      </c>
      <c r="H151" s="174">
        <f>Data!PR14</f>
        <v>195659</v>
      </c>
      <c r="I151" s="76">
        <f t="shared" si="6"/>
        <v>195659</v>
      </c>
    </row>
    <row r="152" spans="2:9" x14ac:dyDescent="0.2">
      <c r="B152" s="9" t="str">
        <f>$B$41</f>
        <v>Library Science</v>
      </c>
      <c r="C152" s="172">
        <f>Data!LW14</f>
        <v>0</v>
      </c>
      <c r="D152" s="172">
        <f>Data!MQ14</f>
        <v>0</v>
      </c>
      <c r="E152" s="172">
        <f>Data!NK14</f>
        <v>0</v>
      </c>
      <c r="F152" s="172">
        <f>Data!OE14</f>
        <v>0</v>
      </c>
      <c r="G152" s="172">
        <f>Data!OY14</f>
        <v>0</v>
      </c>
      <c r="H152" s="174">
        <f>Data!PS14</f>
        <v>0</v>
      </c>
      <c r="I152" s="76">
        <f t="shared" si="6"/>
        <v>0</v>
      </c>
    </row>
    <row r="153" spans="2:9" x14ac:dyDescent="0.2">
      <c r="B153" s="9" t="str">
        <f>$B$42</f>
        <v>Veterinary Science</v>
      </c>
      <c r="C153" s="172">
        <f>Data!LX14</f>
        <v>0</v>
      </c>
      <c r="D153" s="172">
        <f>Data!MR14</f>
        <v>0</v>
      </c>
      <c r="E153" s="172">
        <f>Data!NL14</f>
        <v>0</v>
      </c>
      <c r="F153" s="172">
        <f>Data!OF14</f>
        <v>0</v>
      </c>
      <c r="G153" s="172">
        <f>Data!OZ14</f>
        <v>0</v>
      </c>
      <c r="H153" s="174">
        <f>Data!PT14</f>
        <v>0</v>
      </c>
      <c r="I153" s="76">
        <f t="shared" si="6"/>
        <v>0</v>
      </c>
    </row>
    <row r="154" spans="2:9" x14ac:dyDescent="0.2">
      <c r="B154" s="9" t="str">
        <f>$B$43</f>
        <v>Vocational Training</v>
      </c>
      <c r="C154" s="172">
        <f>Data!LY14</f>
        <v>0</v>
      </c>
      <c r="D154" s="172">
        <f>Data!MS14</f>
        <v>0</v>
      </c>
      <c r="E154" s="172">
        <f>Data!NM14</f>
        <v>0</v>
      </c>
      <c r="F154" s="172">
        <f>Data!OG14</f>
        <v>0</v>
      </c>
      <c r="G154" s="172">
        <f>Data!PA14</f>
        <v>0</v>
      </c>
      <c r="H154" s="174">
        <f>Data!PU14</f>
        <v>0</v>
      </c>
      <c r="I154" s="76">
        <f t="shared" si="6"/>
        <v>0</v>
      </c>
    </row>
    <row r="155" spans="2:9" x14ac:dyDescent="0.2">
      <c r="B155" s="9" t="str">
        <f>$B$44</f>
        <v>Physical Training</v>
      </c>
      <c r="C155" s="172">
        <f>Data!LZ14</f>
        <v>0</v>
      </c>
      <c r="D155" s="172">
        <f>Data!MT14</f>
        <v>0</v>
      </c>
      <c r="E155" s="172">
        <f>Data!NN14</f>
        <v>0</v>
      </c>
      <c r="F155" s="172">
        <f>Data!OH14</f>
        <v>0</v>
      </c>
      <c r="G155" s="172">
        <f>Data!PB14</f>
        <v>0</v>
      </c>
      <c r="H155" s="174">
        <f>Data!PV14</f>
        <v>0</v>
      </c>
      <c r="I155" s="76">
        <f t="shared" si="6"/>
        <v>0</v>
      </c>
    </row>
    <row r="156" spans="2:9" x14ac:dyDescent="0.2">
      <c r="B156" s="9" t="str">
        <f>$B$45</f>
        <v>Health Services</v>
      </c>
      <c r="C156" s="172">
        <f>Data!MA14</f>
        <v>0</v>
      </c>
      <c r="D156" s="172">
        <f>Data!MU14</f>
        <v>0</v>
      </c>
      <c r="E156" s="172">
        <f>Data!NO14</f>
        <v>0</v>
      </c>
      <c r="F156" s="172">
        <f>Data!OI14</f>
        <v>0</v>
      </c>
      <c r="G156" s="172">
        <f>Data!PC14</f>
        <v>0</v>
      </c>
      <c r="H156" s="174">
        <f>Data!PW14</f>
        <v>69264</v>
      </c>
      <c r="I156" s="76">
        <f t="shared" si="6"/>
        <v>69264</v>
      </c>
    </row>
    <row r="157" spans="2:9" x14ac:dyDescent="0.2">
      <c r="B157" s="9" t="str">
        <f>$B$46</f>
        <v>Pharmacy</v>
      </c>
      <c r="C157" s="172">
        <f>Data!MB14</f>
        <v>0</v>
      </c>
      <c r="D157" s="172">
        <f>Data!MV14</f>
        <v>0</v>
      </c>
      <c r="E157" s="172">
        <f>Data!NP14</f>
        <v>0</v>
      </c>
      <c r="F157" s="172">
        <f>Data!OJ14</f>
        <v>0</v>
      </c>
      <c r="G157" s="172">
        <f>Data!PD14</f>
        <v>0</v>
      </c>
      <c r="H157" s="174">
        <f>Data!PX14</f>
        <v>0</v>
      </c>
      <c r="I157" s="76">
        <f t="shared" si="6"/>
        <v>0</v>
      </c>
    </row>
    <row r="158" spans="2:9" x14ac:dyDescent="0.2">
      <c r="B158" s="9" t="str">
        <f>$B$47</f>
        <v>Business Administration</v>
      </c>
      <c r="C158" s="172">
        <f>Data!MC14</f>
        <v>0</v>
      </c>
      <c r="D158" s="172">
        <f>Data!MW14</f>
        <v>0</v>
      </c>
      <c r="E158" s="172">
        <f>Data!NQ14</f>
        <v>0</v>
      </c>
      <c r="F158" s="172">
        <f>Data!OK14</f>
        <v>0</v>
      </c>
      <c r="G158" s="172">
        <f>Data!PE14</f>
        <v>0</v>
      </c>
      <c r="H158" s="174">
        <f>Data!PY14</f>
        <v>1509315</v>
      </c>
      <c r="I158" s="76">
        <f t="shared" si="6"/>
        <v>1509315</v>
      </c>
    </row>
    <row r="159" spans="2:9" x14ac:dyDescent="0.2">
      <c r="B159" s="9" t="str">
        <f>$B$48</f>
        <v>Optometry</v>
      </c>
      <c r="C159" s="172">
        <f>Data!MD14</f>
        <v>0</v>
      </c>
      <c r="D159" s="172">
        <f>Data!MX14</f>
        <v>0</v>
      </c>
      <c r="E159" s="172">
        <f>Data!NR14</f>
        <v>0</v>
      </c>
      <c r="F159" s="172">
        <f>Data!OL14</f>
        <v>0</v>
      </c>
      <c r="G159" s="172">
        <f>Data!PF14</f>
        <v>0</v>
      </c>
      <c r="H159" s="174">
        <f>Data!PZ14</f>
        <v>0</v>
      </c>
      <c r="I159" s="76">
        <f t="shared" si="6"/>
        <v>0</v>
      </c>
    </row>
    <row r="160" spans="2:9" x14ac:dyDescent="0.2">
      <c r="B160" s="9" t="str">
        <f>$B$49</f>
        <v>Teacher Ed-Practice Teaching</v>
      </c>
      <c r="C160" s="172">
        <f>Data!ME14</f>
        <v>0</v>
      </c>
      <c r="D160" s="172">
        <f>Data!MY14</f>
        <v>0</v>
      </c>
      <c r="E160" s="172">
        <f>Data!NS14</f>
        <v>0</v>
      </c>
      <c r="F160" s="172">
        <f>Data!OM14</f>
        <v>0</v>
      </c>
      <c r="G160" s="172">
        <f>Data!PG14</f>
        <v>0</v>
      </c>
      <c r="H160" s="174">
        <f>Data!QA14</f>
        <v>14180</v>
      </c>
      <c r="I160" s="76">
        <f t="shared" si="6"/>
        <v>14180</v>
      </c>
    </row>
    <row r="161" spans="2:10" x14ac:dyDescent="0.2">
      <c r="B161" s="9" t="str">
        <f>$B$50</f>
        <v>Technology</v>
      </c>
      <c r="C161" s="172">
        <f>Data!MF14</f>
        <v>0</v>
      </c>
      <c r="D161" s="172">
        <f>Data!MZ14</f>
        <v>0</v>
      </c>
      <c r="E161" s="172">
        <f>Data!NT14</f>
        <v>0</v>
      </c>
      <c r="F161" s="172">
        <f>Data!ON14</f>
        <v>0</v>
      </c>
      <c r="G161" s="172">
        <f>Data!PH14</f>
        <v>0</v>
      </c>
      <c r="H161" s="174">
        <f>Data!QB14</f>
        <v>123863</v>
      </c>
      <c r="I161" s="76">
        <f t="shared" si="6"/>
        <v>123863</v>
      </c>
    </row>
    <row r="162" spans="2:10" x14ac:dyDescent="0.2">
      <c r="B162" s="9" t="str">
        <f>$B$51</f>
        <v>Nursing</v>
      </c>
      <c r="C162" s="172">
        <f>Data!MG14</f>
        <v>0</v>
      </c>
      <c r="D162" s="172">
        <f>Data!NA14</f>
        <v>0</v>
      </c>
      <c r="E162" s="172">
        <f>Data!NU14</f>
        <v>0</v>
      </c>
      <c r="F162" s="172">
        <f>Data!OO14</f>
        <v>0</v>
      </c>
      <c r="G162" s="172">
        <f>Data!PI14</f>
        <v>0</v>
      </c>
      <c r="H162" s="174">
        <f>Data!QC14</f>
        <v>98467</v>
      </c>
      <c r="I162" s="76">
        <f t="shared" si="6"/>
        <v>98467</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4487635</v>
      </c>
      <c r="I163" s="76">
        <f>SUM(I143:I162)</f>
        <v>4487635</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67314.977002414977</v>
      </c>
      <c r="D168" s="21">
        <f t="shared" si="8"/>
        <v>651752.0217095071</v>
      </c>
      <c r="E168" s="21">
        <f t="shared" si="8"/>
        <v>544319.00128807791</v>
      </c>
      <c r="F168" s="21">
        <f t="shared" si="8"/>
        <v>0</v>
      </c>
      <c r="G168" s="21">
        <f t="shared" si="8"/>
        <v>0</v>
      </c>
      <c r="H168" s="40">
        <f t="shared" ref="H168:H188" si="9">SUM(C168:G168)</f>
        <v>1263386</v>
      </c>
      <c r="I168" s="56"/>
      <c r="J168" s="57"/>
    </row>
    <row r="169" spans="2:10" x14ac:dyDescent="0.2">
      <c r="B169" s="9" t="str">
        <f>$B$33</f>
        <v>Science</v>
      </c>
      <c r="C169" s="22">
        <f t="shared" si="8"/>
        <v>11260.137913468967</v>
      </c>
      <c r="D169" s="22">
        <f t="shared" si="8"/>
        <v>175539.90120988476</v>
      </c>
      <c r="E169" s="22">
        <f t="shared" si="8"/>
        <v>47758.960876646284</v>
      </c>
      <c r="F169" s="22">
        <f t="shared" si="8"/>
        <v>0</v>
      </c>
      <c r="G169" s="22">
        <f t="shared" si="8"/>
        <v>0</v>
      </c>
      <c r="H169" s="75">
        <f t="shared" si="9"/>
        <v>234559</v>
      </c>
      <c r="I169" s="56"/>
      <c r="J169" s="57"/>
    </row>
    <row r="170" spans="2:10" x14ac:dyDescent="0.2">
      <c r="B170" s="9" t="str">
        <f>$B$34</f>
        <v>Fine Arts</v>
      </c>
      <c r="C170" s="22">
        <f t="shared" si="8"/>
        <v>1023.7459964872404</v>
      </c>
      <c r="D170" s="22">
        <f t="shared" si="8"/>
        <v>42412.25400351276</v>
      </c>
      <c r="E170" s="22">
        <f t="shared" si="8"/>
        <v>0</v>
      </c>
      <c r="F170" s="22">
        <f t="shared" si="8"/>
        <v>0</v>
      </c>
      <c r="G170" s="22">
        <f t="shared" si="8"/>
        <v>0</v>
      </c>
      <c r="H170" s="75">
        <f t="shared" si="9"/>
        <v>43436</v>
      </c>
      <c r="I170" s="56"/>
      <c r="J170" s="57"/>
    </row>
    <row r="171" spans="2:10" x14ac:dyDescent="0.2">
      <c r="B171" s="9" t="str">
        <f>$B$35</f>
        <v>Teacher Education</v>
      </c>
      <c r="C171" s="22">
        <f t="shared" si="8"/>
        <v>4332.8384839348237</v>
      </c>
      <c r="D171" s="22">
        <f t="shared" si="8"/>
        <v>167422.92090583939</v>
      </c>
      <c r="E171" s="22">
        <f t="shared" si="8"/>
        <v>391605.24061022577</v>
      </c>
      <c r="F171" s="22">
        <f t="shared" si="8"/>
        <v>0</v>
      </c>
      <c r="G171" s="22">
        <f t="shared" si="8"/>
        <v>0</v>
      </c>
      <c r="H171" s="75">
        <f t="shared" si="9"/>
        <v>563361</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10290.77622800077</v>
      </c>
      <c r="D173" s="22">
        <f t="shared" si="8"/>
        <v>172747.04493937513</v>
      </c>
      <c r="E173" s="22">
        <f t="shared" si="8"/>
        <v>131747.17883262408</v>
      </c>
      <c r="F173" s="22">
        <f t="shared" si="8"/>
        <v>0</v>
      </c>
      <c r="G173" s="22">
        <f t="shared" si="8"/>
        <v>0</v>
      </c>
      <c r="H173" s="75">
        <f t="shared" si="9"/>
        <v>314785</v>
      </c>
      <c r="I173" s="56"/>
      <c r="J173" s="57"/>
    </row>
    <row r="174" spans="2:10" x14ac:dyDescent="0.2">
      <c r="B174" s="9" t="str">
        <f>$B$38</f>
        <v>Home Economics</v>
      </c>
      <c r="C174" s="22">
        <f t="shared" si="8"/>
        <v>0</v>
      </c>
      <c r="D174" s="22">
        <f t="shared" si="8"/>
        <v>0</v>
      </c>
      <c r="E174" s="22">
        <f t="shared" si="8"/>
        <v>57360</v>
      </c>
      <c r="F174" s="22">
        <f t="shared" si="8"/>
        <v>0</v>
      </c>
      <c r="G174" s="22">
        <f t="shared" si="8"/>
        <v>0</v>
      </c>
      <c r="H174" s="75">
        <f t="shared" si="9"/>
        <v>57360</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19494.994830759704</v>
      </c>
      <c r="D176" s="22">
        <f t="shared" si="8"/>
        <v>176164.00516924029</v>
      </c>
      <c r="E176" s="22">
        <f t="shared" si="8"/>
        <v>0</v>
      </c>
      <c r="F176" s="22">
        <f t="shared" si="8"/>
        <v>0</v>
      </c>
      <c r="G176" s="22">
        <f t="shared" si="8"/>
        <v>0</v>
      </c>
      <c r="H176" s="75">
        <f t="shared" si="9"/>
        <v>195659</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0</v>
      </c>
      <c r="D181" s="22">
        <f t="shared" si="8"/>
        <v>111.07012002526848</v>
      </c>
      <c r="E181" s="22">
        <f t="shared" si="8"/>
        <v>69152.929879974734</v>
      </c>
      <c r="F181" s="22">
        <f t="shared" si="8"/>
        <v>0</v>
      </c>
      <c r="G181" s="22">
        <f t="shared" si="8"/>
        <v>0</v>
      </c>
      <c r="H181" s="75">
        <f t="shared" si="9"/>
        <v>69264</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62821.137252927037</v>
      </c>
      <c r="D183" s="22">
        <f t="shared" si="8"/>
        <v>880296.96971532761</v>
      </c>
      <c r="E183" s="22">
        <f t="shared" si="8"/>
        <v>566196.89303174533</v>
      </c>
      <c r="F183" s="22">
        <f t="shared" si="8"/>
        <v>0</v>
      </c>
      <c r="G183" s="22">
        <f t="shared" si="8"/>
        <v>0</v>
      </c>
      <c r="H183" s="75">
        <f t="shared" si="9"/>
        <v>1509315</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14180</v>
      </c>
      <c r="E185" s="22">
        <f t="shared" si="10"/>
        <v>0</v>
      </c>
      <c r="F185" s="22">
        <f t="shared" si="10"/>
        <v>0</v>
      </c>
      <c r="G185" s="22">
        <f t="shared" si="10"/>
        <v>0</v>
      </c>
      <c r="H185" s="75">
        <f t="shared" si="9"/>
        <v>14180</v>
      </c>
      <c r="I185" s="56"/>
      <c r="J185" s="57"/>
    </row>
    <row r="186" spans="2:10" x14ac:dyDescent="0.2">
      <c r="B186" s="9" t="str">
        <f>$B$50</f>
        <v>Technology</v>
      </c>
      <c r="C186" s="22">
        <f t="shared" si="10"/>
        <v>6711.8683142668224</v>
      </c>
      <c r="D186" s="22">
        <f t="shared" si="10"/>
        <v>89350.589956794647</v>
      </c>
      <c r="E186" s="22">
        <f t="shared" si="10"/>
        <v>27800.541728938526</v>
      </c>
      <c r="F186" s="22">
        <f t="shared" si="10"/>
        <v>0</v>
      </c>
      <c r="G186" s="22">
        <f t="shared" si="10"/>
        <v>0</v>
      </c>
      <c r="H186" s="75">
        <f t="shared" si="9"/>
        <v>123862.99999999999</v>
      </c>
      <c r="I186" s="56"/>
      <c r="J186" s="57"/>
    </row>
    <row r="187" spans="2:10" x14ac:dyDescent="0.2">
      <c r="B187" s="9" t="str">
        <f>$B$51</f>
        <v>Nursing</v>
      </c>
      <c r="C187" s="22">
        <f t="shared" si="10"/>
        <v>844.80583138213331</v>
      </c>
      <c r="D187" s="22">
        <f t="shared" si="10"/>
        <v>97622.194168617862</v>
      </c>
      <c r="E187" s="22">
        <f t="shared" si="10"/>
        <v>0</v>
      </c>
      <c r="F187" s="22">
        <f t="shared" si="10"/>
        <v>0</v>
      </c>
      <c r="G187" s="22">
        <f t="shared" si="10"/>
        <v>0</v>
      </c>
      <c r="H187" s="75">
        <f t="shared" si="9"/>
        <v>98467</v>
      </c>
      <c r="I187" s="56"/>
      <c r="J187" s="57"/>
    </row>
    <row r="188" spans="2:10" x14ac:dyDescent="0.2">
      <c r="B188" s="39" t="str">
        <f>$B$52</f>
        <v>Totals</v>
      </c>
      <c r="C188" s="40">
        <f>SUM(C168:C187)</f>
        <v>184095.28185364249</v>
      </c>
      <c r="D188" s="40">
        <f>SUM(D168:D187)</f>
        <v>2467598.971898125</v>
      </c>
      <c r="E188" s="40">
        <f>SUM(E168:E187)</f>
        <v>1835940.7462482327</v>
      </c>
      <c r="F188" s="40">
        <f>SUM(F168:F187)</f>
        <v>0</v>
      </c>
      <c r="G188" s="40">
        <f>SUM(G168:G187)</f>
        <v>0</v>
      </c>
      <c r="H188" s="40">
        <f t="shared" si="9"/>
        <v>4487635</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6030051</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90451.375546784941</v>
      </c>
      <c r="D193" s="42">
        <f t="shared" si="11"/>
        <v>875761.52446591528</v>
      </c>
      <c r="E193" s="42">
        <f t="shared" si="11"/>
        <v>731403.39037763502</v>
      </c>
      <c r="F193" s="42">
        <f t="shared" si="11"/>
        <v>0</v>
      </c>
      <c r="G193" s="42">
        <f t="shared" si="11"/>
        <v>0</v>
      </c>
      <c r="H193" s="42">
        <f>SUM(C193:G193)</f>
        <v>1697616.2903903353</v>
      </c>
      <c r="I193" s="1"/>
    </row>
    <row r="194" spans="2:9" x14ac:dyDescent="0.2">
      <c r="B194" s="9" t="str">
        <f>$B$33</f>
        <v>Science</v>
      </c>
      <c r="C194" s="43">
        <f t="shared" si="11"/>
        <v>15130.253844588453</v>
      </c>
      <c r="D194" s="43">
        <f t="shared" si="11"/>
        <v>235873.06705920267</v>
      </c>
      <c r="E194" s="43">
        <f t="shared" si="11"/>
        <v>64173.743427518137</v>
      </c>
      <c r="F194" s="43">
        <f t="shared" si="11"/>
        <v>0</v>
      </c>
      <c r="G194" s="43">
        <f t="shared" si="11"/>
        <v>0</v>
      </c>
      <c r="H194" s="43">
        <f t="shared" ref="H194:H213" si="12">SUM(C194:G194)</f>
        <v>315177.06433130923</v>
      </c>
      <c r="I194" s="1"/>
    </row>
    <row r="195" spans="2:9" x14ac:dyDescent="0.2">
      <c r="B195" s="9" t="str">
        <f>$B$34</f>
        <v>Fine Arts</v>
      </c>
      <c r="C195" s="43">
        <f t="shared" si="11"/>
        <v>1375.614669774021</v>
      </c>
      <c r="D195" s="43">
        <f t="shared" si="11"/>
        <v>56989.642924714739</v>
      </c>
      <c r="E195" s="43">
        <f t="shared" si="11"/>
        <v>0</v>
      </c>
      <c r="F195" s="43">
        <f t="shared" si="11"/>
        <v>0</v>
      </c>
      <c r="G195" s="43">
        <f t="shared" si="11"/>
        <v>0</v>
      </c>
      <c r="H195" s="43">
        <f t="shared" si="12"/>
        <v>58365.257594488758</v>
      </c>
      <c r="I195" s="1"/>
    </row>
    <row r="196" spans="2:9" x14ac:dyDescent="0.2">
      <c r="B196" s="9" t="str">
        <f>$B$35</f>
        <v>Teacher Education</v>
      </c>
      <c r="C196" s="43">
        <f t="shared" si="11"/>
        <v>5822.0535393613909</v>
      </c>
      <c r="D196" s="43">
        <f t="shared" si="11"/>
        <v>224966.89245264907</v>
      </c>
      <c r="E196" s="43">
        <f t="shared" si="11"/>
        <v>526201.63100488426</v>
      </c>
      <c r="F196" s="43">
        <f t="shared" si="11"/>
        <v>0</v>
      </c>
      <c r="G196" s="43">
        <f t="shared" si="11"/>
        <v>0</v>
      </c>
      <c r="H196" s="43">
        <f t="shared" si="12"/>
        <v>756990.57699689479</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13827.754036714747</v>
      </c>
      <c r="D198" s="43">
        <f t="shared" si="11"/>
        <v>232120.84249693685</v>
      </c>
      <c r="E198" s="43">
        <f t="shared" si="11"/>
        <v>177029.17093577882</v>
      </c>
      <c r="F198" s="43">
        <f t="shared" si="11"/>
        <v>0</v>
      </c>
      <c r="G198" s="43">
        <f t="shared" si="11"/>
        <v>0</v>
      </c>
      <c r="H198" s="43">
        <f t="shared" si="12"/>
        <v>422977.76746943046</v>
      </c>
      <c r="I198" s="1"/>
    </row>
    <row r="199" spans="2:9" x14ac:dyDescent="0.2">
      <c r="B199" s="9" t="str">
        <f>$B$38</f>
        <v>Home Economics</v>
      </c>
      <c r="C199" s="43">
        <f t="shared" si="11"/>
        <v>0</v>
      </c>
      <c r="D199" s="43">
        <f t="shared" si="11"/>
        <v>0</v>
      </c>
      <c r="E199" s="43">
        <f t="shared" si="11"/>
        <v>77075.124626341232</v>
      </c>
      <c r="F199" s="43">
        <f t="shared" si="11"/>
        <v>0</v>
      </c>
      <c r="G199" s="43">
        <f t="shared" si="11"/>
        <v>0</v>
      </c>
      <c r="H199" s="43">
        <f t="shared" si="12"/>
        <v>77075.124626341232</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26195.47211981181</v>
      </c>
      <c r="D201" s="43">
        <f t="shared" si="11"/>
        <v>236712.00356739908</v>
      </c>
      <c r="E201" s="43">
        <f t="shared" si="11"/>
        <v>0</v>
      </c>
      <c r="F201" s="43">
        <f t="shared" si="11"/>
        <v>0</v>
      </c>
      <c r="G201" s="43">
        <f t="shared" si="11"/>
        <v>0</v>
      </c>
      <c r="H201" s="43">
        <f t="shared" si="12"/>
        <v>262907.47568721091</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0</v>
      </c>
      <c r="D205" s="43">
        <f t="shared" si="11"/>
        <v>0</v>
      </c>
      <c r="E205" s="43">
        <f t="shared" si="11"/>
        <v>0</v>
      </c>
      <c r="F205" s="43">
        <f t="shared" si="11"/>
        <v>0</v>
      </c>
      <c r="G205" s="43">
        <f t="shared" si="11"/>
        <v>0</v>
      </c>
      <c r="H205" s="43">
        <f t="shared" si="12"/>
        <v>0</v>
      </c>
      <c r="I205" s="1"/>
    </row>
    <row r="206" spans="2:9" x14ac:dyDescent="0.2">
      <c r="B206" s="9" t="str">
        <f>$B$45</f>
        <v>Health Services</v>
      </c>
      <c r="C206" s="43">
        <f t="shared" si="11"/>
        <v>0</v>
      </c>
      <c r="D206" s="43">
        <f t="shared" si="11"/>
        <v>149.24476965219515</v>
      </c>
      <c r="E206" s="43">
        <f t="shared" si="11"/>
        <v>92920.698099212168</v>
      </c>
      <c r="F206" s="43">
        <f t="shared" si="11"/>
        <v>0</v>
      </c>
      <c r="G206" s="43">
        <f t="shared" si="11"/>
        <v>0</v>
      </c>
      <c r="H206" s="43">
        <f t="shared" si="12"/>
        <v>93069.942868864367</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84412.992467574149</v>
      </c>
      <c r="D208" s="43">
        <f t="shared" si="11"/>
        <v>1182858.265915045</v>
      </c>
      <c r="E208" s="43">
        <f t="shared" si="11"/>
        <v>760800.84119180299</v>
      </c>
      <c r="F208" s="43">
        <f t="shared" si="11"/>
        <v>0</v>
      </c>
      <c r="G208" s="43">
        <f t="shared" si="11"/>
        <v>0</v>
      </c>
      <c r="H208" s="43">
        <f t="shared" si="12"/>
        <v>2028072.099574422</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19054.336020393137</v>
      </c>
      <c r="E210" s="43">
        <f t="shared" si="13"/>
        <v>0</v>
      </c>
      <c r="F210" s="43">
        <f t="shared" si="13"/>
        <v>0</v>
      </c>
      <c r="G210" s="43">
        <f t="shared" si="13"/>
        <v>0</v>
      </c>
      <c r="H210" s="43">
        <f t="shared" si="12"/>
        <v>19054.336020393137</v>
      </c>
      <c r="I210" s="1"/>
    </row>
    <row r="211" spans="2:9" x14ac:dyDescent="0.2">
      <c r="B211" s="9" t="str">
        <f>$B$50</f>
        <v>Technology</v>
      </c>
      <c r="C211" s="43">
        <f t="shared" si="13"/>
        <v>9018.7559034773494</v>
      </c>
      <c r="D211" s="43">
        <f t="shared" si="13"/>
        <v>120060.633332025</v>
      </c>
      <c r="E211" s="43">
        <f t="shared" si="13"/>
        <v>37355.664339359289</v>
      </c>
      <c r="F211" s="43">
        <f t="shared" si="13"/>
        <v>0</v>
      </c>
      <c r="G211" s="43">
        <f t="shared" si="13"/>
        <v>0</v>
      </c>
      <c r="H211" s="43">
        <f t="shared" si="12"/>
        <v>166435.05357486164</v>
      </c>
      <c r="I211" s="1"/>
    </row>
    <row r="212" spans="2:9" x14ac:dyDescent="0.2">
      <c r="B212" s="9" t="str">
        <f>$B$51</f>
        <v>Nursing</v>
      </c>
      <c r="C212" s="43">
        <f t="shared" si="13"/>
        <v>1135.1647631121509</v>
      </c>
      <c r="D212" s="43">
        <f t="shared" si="13"/>
        <v>131174.84610233619</v>
      </c>
      <c r="E212" s="43">
        <f t="shared" si="13"/>
        <v>0</v>
      </c>
      <c r="F212" s="43">
        <f t="shared" si="13"/>
        <v>0</v>
      </c>
      <c r="G212" s="43">
        <f t="shared" si="13"/>
        <v>0</v>
      </c>
      <c r="H212" s="43">
        <f t="shared" si="12"/>
        <v>132310.01086544833</v>
      </c>
      <c r="I212" s="1"/>
    </row>
    <row r="213" spans="2:9" x14ac:dyDescent="0.2">
      <c r="B213" s="39" t="str">
        <f>$B$52</f>
        <v>Totals</v>
      </c>
      <c r="C213" s="42">
        <f>SUM(C193:C212)</f>
        <v>247369.436891199</v>
      </c>
      <c r="D213" s="42">
        <f>SUM(D193:D212)</f>
        <v>3315721.2991062691</v>
      </c>
      <c r="E213" s="42">
        <f>SUM(E193:E212)</f>
        <v>2466960.2640025322</v>
      </c>
      <c r="F213" s="42">
        <f>SUM(F193:F212)</f>
        <v>0</v>
      </c>
      <c r="G213" s="42">
        <f>SUM(G193:G212)</f>
        <v>0</v>
      </c>
      <c r="H213" s="42">
        <f t="shared" si="12"/>
        <v>6030051</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4378452</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148031.7589872336</v>
      </c>
      <c r="D218" s="42">
        <f t="shared" si="14"/>
        <v>1066087.1078614758</v>
      </c>
      <c r="E218" s="42">
        <f t="shared" si="14"/>
        <v>300275.92828451062</v>
      </c>
      <c r="F218" s="42">
        <f t="shared" si="14"/>
        <v>0</v>
      </c>
      <c r="G218" s="42">
        <f t="shared" si="14"/>
        <v>0</v>
      </c>
      <c r="H218" s="42">
        <f>SUM(C218:G218)</f>
        <v>1514394.79513322</v>
      </c>
      <c r="I218" s="1"/>
    </row>
    <row r="219" spans="2:9" x14ac:dyDescent="0.2">
      <c r="B219" s="9" t="str">
        <f>$B$33</f>
        <v>Science</v>
      </c>
      <c r="C219" s="43">
        <f t="shared" si="14"/>
        <v>11666.443459216922</v>
      </c>
      <c r="D219" s="43">
        <f t="shared" si="14"/>
        <v>131533.43252087192</v>
      </c>
      <c r="E219" s="43">
        <f t="shared" si="14"/>
        <v>10962.454524672608</v>
      </c>
      <c r="F219" s="43">
        <f t="shared" si="14"/>
        <v>0</v>
      </c>
      <c r="G219" s="43">
        <f t="shared" si="14"/>
        <v>0</v>
      </c>
      <c r="H219" s="43">
        <f t="shared" ref="H219:H238" si="15">SUM(C219:G219)</f>
        <v>154162.33050476146</v>
      </c>
      <c r="I219" s="1"/>
    </row>
    <row r="220" spans="2:9" x14ac:dyDescent="0.2">
      <c r="B220" s="9" t="str">
        <f>$B$34</f>
        <v>Fine Arts</v>
      </c>
      <c r="C220" s="43">
        <f t="shared" si="14"/>
        <v>660.36472410661827</v>
      </c>
      <c r="D220" s="43">
        <f t="shared" si="14"/>
        <v>21387.550003393804</v>
      </c>
      <c r="E220" s="43">
        <f t="shared" si="14"/>
        <v>0</v>
      </c>
      <c r="F220" s="43">
        <f t="shared" si="14"/>
        <v>0</v>
      </c>
      <c r="G220" s="43">
        <f t="shared" si="14"/>
        <v>0</v>
      </c>
      <c r="H220" s="43">
        <f t="shared" si="15"/>
        <v>22047.914727500422</v>
      </c>
      <c r="I220" s="1"/>
    </row>
    <row r="221" spans="2:9" x14ac:dyDescent="0.2">
      <c r="B221" s="9" t="str">
        <f>$B$35</f>
        <v>Teacher Education</v>
      </c>
      <c r="C221" s="43">
        <f t="shared" si="14"/>
        <v>3962.1883446397092</v>
      </c>
      <c r="D221" s="43">
        <f t="shared" si="14"/>
        <v>131533.43252087192</v>
      </c>
      <c r="E221" s="43">
        <f t="shared" si="14"/>
        <v>209621.19565004407</v>
      </c>
      <c r="F221" s="43">
        <f t="shared" si="14"/>
        <v>0</v>
      </c>
      <c r="G221" s="43">
        <f t="shared" si="14"/>
        <v>0</v>
      </c>
      <c r="H221" s="43">
        <f t="shared" si="15"/>
        <v>345116.81651555572</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16178.935740612147</v>
      </c>
      <c r="D223" s="43">
        <f t="shared" si="14"/>
        <v>209762.50964867001</v>
      </c>
      <c r="E223" s="43">
        <f t="shared" si="14"/>
        <v>74354.039384735952</v>
      </c>
      <c r="F223" s="43">
        <f t="shared" si="14"/>
        <v>0</v>
      </c>
      <c r="G223" s="43">
        <f t="shared" si="14"/>
        <v>0</v>
      </c>
      <c r="H223" s="43">
        <f t="shared" si="15"/>
        <v>300295.48477401811</v>
      </c>
      <c r="I223" s="1"/>
    </row>
    <row r="224" spans="2:9" x14ac:dyDescent="0.2">
      <c r="B224" s="9" t="str">
        <f>$B$38</f>
        <v>Home Economics</v>
      </c>
      <c r="C224" s="43">
        <f t="shared" si="14"/>
        <v>0</v>
      </c>
      <c r="D224" s="43">
        <f t="shared" si="14"/>
        <v>0</v>
      </c>
      <c r="E224" s="43">
        <f t="shared" si="14"/>
        <v>72066.222788282539</v>
      </c>
      <c r="F224" s="43">
        <f t="shared" si="14"/>
        <v>0</v>
      </c>
      <c r="G224" s="43">
        <f t="shared" si="14"/>
        <v>0</v>
      </c>
      <c r="H224" s="43">
        <f t="shared" si="15"/>
        <v>72066.222788282539</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34669.148015597457</v>
      </c>
      <c r="D226" s="43">
        <f t="shared" si="14"/>
        <v>162627.63983349828</v>
      </c>
      <c r="E226" s="43">
        <f t="shared" si="14"/>
        <v>0</v>
      </c>
      <c r="F226" s="43">
        <f t="shared" si="14"/>
        <v>0</v>
      </c>
      <c r="G226" s="43">
        <f t="shared" si="14"/>
        <v>0</v>
      </c>
      <c r="H226" s="43">
        <f t="shared" si="15"/>
        <v>197296.78784909574</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0</v>
      </c>
      <c r="D230" s="43">
        <f t="shared" si="14"/>
        <v>0</v>
      </c>
      <c r="E230" s="43">
        <f t="shared" si="14"/>
        <v>0</v>
      </c>
      <c r="F230" s="43">
        <f t="shared" si="14"/>
        <v>0</v>
      </c>
      <c r="G230" s="43">
        <f t="shared" si="14"/>
        <v>0</v>
      </c>
      <c r="H230" s="43">
        <f t="shared" si="15"/>
        <v>0</v>
      </c>
      <c r="I230" s="1"/>
    </row>
    <row r="231" spans="2:10" x14ac:dyDescent="0.2">
      <c r="B231" s="9" t="str">
        <f>$B$45</f>
        <v>Health Services</v>
      </c>
      <c r="C231" s="43">
        <f t="shared" si="14"/>
        <v>0</v>
      </c>
      <c r="D231" s="43">
        <f t="shared" si="14"/>
        <v>246.77942311608237</v>
      </c>
      <c r="E231" s="43">
        <f t="shared" si="14"/>
        <v>23450.120113647496</v>
      </c>
      <c r="F231" s="43">
        <f t="shared" si="14"/>
        <v>0</v>
      </c>
      <c r="G231" s="43">
        <f t="shared" si="14"/>
        <v>0</v>
      </c>
      <c r="H231" s="43">
        <f t="shared" si="15"/>
        <v>23696.899536763576</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133393.67426953689</v>
      </c>
      <c r="D233" s="43">
        <f t="shared" si="14"/>
        <v>1119967.2819084872</v>
      </c>
      <c r="E233" s="43">
        <f t="shared" si="14"/>
        <v>263098.90859214263</v>
      </c>
      <c r="F233" s="43">
        <f t="shared" si="14"/>
        <v>0</v>
      </c>
      <c r="G233" s="43">
        <f t="shared" si="14"/>
        <v>0</v>
      </c>
      <c r="H233" s="43">
        <f t="shared" si="15"/>
        <v>1516459.8647701668</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14806.765386964944</v>
      </c>
      <c r="E235" s="43">
        <f t="shared" si="16"/>
        <v>0</v>
      </c>
      <c r="F235" s="43">
        <f t="shared" si="16"/>
        <v>0</v>
      </c>
      <c r="G235" s="43">
        <f t="shared" si="16"/>
        <v>0</v>
      </c>
      <c r="H235" s="43">
        <f t="shared" si="15"/>
        <v>14806.765386964944</v>
      </c>
      <c r="I235" s="1"/>
    </row>
    <row r="236" spans="2:10" x14ac:dyDescent="0.2">
      <c r="B236" s="9" t="str">
        <f>$B$50</f>
        <v>Technology</v>
      </c>
      <c r="C236" s="43">
        <f t="shared" si="16"/>
        <v>11556.38267186582</v>
      </c>
      <c r="D236" s="43">
        <f t="shared" si="16"/>
        <v>89580.930591137905</v>
      </c>
      <c r="E236" s="43">
        <f t="shared" si="16"/>
        <v>19160.463995297341</v>
      </c>
      <c r="F236" s="43">
        <f t="shared" si="16"/>
        <v>0</v>
      </c>
      <c r="G236" s="43">
        <f t="shared" si="16"/>
        <v>0</v>
      </c>
      <c r="H236" s="43">
        <f t="shared" si="15"/>
        <v>120297.77725830107</v>
      </c>
      <c r="I236" s="1"/>
    </row>
    <row r="237" spans="2:10" x14ac:dyDescent="0.2">
      <c r="B237" s="9" t="str">
        <f>$B$51</f>
        <v>Nursing</v>
      </c>
      <c r="C237" s="43">
        <f t="shared" si="16"/>
        <v>990.54708615992729</v>
      </c>
      <c r="D237" s="43">
        <f t="shared" si="16"/>
        <v>96819.793669209655</v>
      </c>
      <c r="E237" s="43">
        <f t="shared" si="16"/>
        <v>0</v>
      </c>
      <c r="F237" s="43">
        <f t="shared" si="16"/>
        <v>0</v>
      </c>
      <c r="G237" s="43">
        <f t="shared" si="16"/>
        <v>0</v>
      </c>
      <c r="H237" s="43">
        <f t="shared" si="15"/>
        <v>97810.340755369587</v>
      </c>
      <c r="I237" s="1"/>
    </row>
    <row r="238" spans="2:10" x14ac:dyDescent="0.2">
      <c r="B238" s="39" t="str">
        <f>$B$52</f>
        <v>Totals</v>
      </c>
      <c r="C238" s="42">
        <f>SUM(C218:C237)</f>
        <v>361109.44329896907</v>
      </c>
      <c r="D238" s="42">
        <f>SUM(D218:D237)</f>
        <v>3044353.223367698</v>
      </c>
      <c r="E238" s="42">
        <f>SUM(E218:E237)</f>
        <v>972989.33333333326</v>
      </c>
      <c r="F238" s="42">
        <f>SUM(F218:F237)</f>
        <v>0</v>
      </c>
      <c r="G238" s="42">
        <f>SUM(G218:G237)</f>
        <v>0</v>
      </c>
      <c r="H238" s="42">
        <f t="shared" si="15"/>
        <v>4378452</v>
      </c>
      <c r="I238" s="1"/>
    </row>
    <row r="239" spans="2:10" x14ac:dyDescent="0.2">
      <c r="B239" s="44"/>
      <c r="C239" s="45"/>
      <c r="D239" s="45"/>
      <c r="E239" s="45"/>
      <c r="F239" s="45"/>
      <c r="G239" s="45"/>
      <c r="H239" s="45"/>
      <c r="I239" s="1"/>
    </row>
    <row r="240" spans="2:10" x14ac:dyDescent="0.2">
      <c r="B240" s="184" t="s">
        <v>13</v>
      </c>
      <c r="C240" s="11"/>
      <c r="D240" s="11"/>
      <c r="E240" s="11"/>
      <c r="F240" s="11"/>
      <c r="G240" s="11"/>
      <c r="H240" s="17">
        <f>H16</f>
        <v>4967984</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167963.33730287157</v>
      </c>
      <c r="D243" s="42">
        <f t="shared" si="17"/>
        <v>1209629.2695368333</v>
      </c>
      <c r="E243" s="42">
        <f t="shared" si="17"/>
        <v>340706.26040952292</v>
      </c>
      <c r="F243" s="42">
        <f t="shared" si="17"/>
        <v>0</v>
      </c>
      <c r="G243" s="42">
        <f t="shared" si="17"/>
        <v>0</v>
      </c>
      <c r="H243" s="42">
        <f>SUM(C243:G243)</f>
        <v>1718298.8672492276</v>
      </c>
      <c r="I243" s="1"/>
    </row>
    <row r="244" spans="2:9" x14ac:dyDescent="0.2">
      <c r="B244" s="9" t="str">
        <f>$B$33</f>
        <v>Science</v>
      </c>
      <c r="C244" s="43">
        <f t="shared" si="17"/>
        <v>13237.259296731885</v>
      </c>
      <c r="D244" s="43">
        <f t="shared" si="17"/>
        <v>149243.61126461392</v>
      </c>
      <c r="E244" s="43">
        <f t="shared" si="17"/>
        <v>12438.482522887343</v>
      </c>
      <c r="F244" s="43">
        <f t="shared" si="17"/>
        <v>0</v>
      </c>
      <c r="G244" s="43">
        <f t="shared" si="17"/>
        <v>0</v>
      </c>
      <c r="H244" s="43">
        <f t="shared" ref="H244:H263" si="18">SUM(C244:G244)</f>
        <v>174919.35308423315</v>
      </c>
      <c r="I244" s="1"/>
    </row>
    <row r="245" spans="2:9" x14ac:dyDescent="0.2">
      <c r="B245" s="9" t="str">
        <f>$B$34</f>
        <v>Fine Arts</v>
      </c>
      <c r="C245" s="43">
        <f t="shared" si="17"/>
        <v>749.27882811689926</v>
      </c>
      <c r="D245" s="43">
        <f t="shared" si="17"/>
        <v>24267.253864164864</v>
      </c>
      <c r="E245" s="43">
        <f t="shared" si="17"/>
        <v>0</v>
      </c>
      <c r="F245" s="43">
        <f t="shared" si="17"/>
        <v>0</v>
      </c>
      <c r="G245" s="43">
        <f t="shared" si="17"/>
        <v>0</v>
      </c>
      <c r="H245" s="43">
        <f t="shared" si="18"/>
        <v>25016.532692281762</v>
      </c>
      <c r="I245" s="1"/>
    </row>
    <row r="246" spans="2:9" x14ac:dyDescent="0.2">
      <c r="B246" s="9" t="str">
        <f>$B$35</f>
        <v>Teacher Education</v>
      </c>
      <c r="C246" s="43">
        <f t="shared" si="17"/>
        <v>4495.6729687013949</v>
      </c>
      <c r="D246" s="43">
        <f t="shared" si="17"/>
        <v>149243.61126461392</v>
      </c>
      <c r="E246" s="43">
        <f t="shared" si="17"/>
        <v>237845.41798112408</v>
      </c>
      <c r="F246" s="43">
        <f t="shared" si="17"/>
        <v>0</v>
      </c>
      <c r="G246" s="43">
        <f t="shared" si="17"/>
        <v>0</v>
      </c>
      <c r="H246" s="43">
        <f t="shared" si="18"/>
        <v>391584.7022144394</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18357.331288864032</v>
      </c>
      <c r="D248" s="43">
        <f t="shared" si="17"/>
        <v>238005.75905238616</v>
      </c>
      <c r="E248" s="43">
        <f t="shared" si="17"/>
        <v>84365.359720453285</v>
      </c>
      <c r="F248" s="43">
        <f t="shared" si="17"/>
        <v>0</v>
      </c>
      <c r="G248" s="43">
        <f t="shared" si="17"/>
        <v>0</v>
      </c>
      <c r="H248" s="43">
        <f t="shared" si="18"/>
        <v>340728.45006170345</v>
      </c>
      <c r="I248" s="1"/>
    </row>
    <row r="249" spans="2:9" x14ac:dyDescent="0.2">
      <c r="B249" s="9" t="str">
        <f>$B$38</f>
        <v>Home Economics</v>
      </c>
      <c r="C249" s="43">
        <f t="shared" si="17"/>
        <v>0</v>
      </c>
      <c r="D249" s="43">
        <f t="shared" si="17"/>
        <v>0</v>
      </c>
      <c r="E249" s="43">
        <f t="shared" si="17"/>
        <v>81769.502498285496</v>
      </c>
      <c r="F249" s="43">
        <f t="shared" si="17"/>
        <v>0</v>
      </c>
      <c r="G249" s="43">
        <f t="shared" si="17"/>
        <v>0</v>
      </c>
      <c r="H249" s="43">
        <f t="shared" si="18"/>
        <v>81769.502498285496</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39337.13847613721</v>
      </c>
      <c r="D251" s="43">
        <f t="shared" si="17"/>
        <v>184524.46495943822</v>
      </c>
      <c r="E251" s="43">
        <f t="shared" si="17"/>
        <v>0</v>
      </c>
      <c r="F251" s="43">
        <f t="shared" si="17"/>
        <v>0</v>
      </c>
      <c r="G251" s="43">
        <f t="shared" si="17"/>
        <v>0</v>
      </c>
      <c r="H251" s="43">
        <f t="shared" si="18"/>
        <v>223861.60343557544</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0</v>
      </c>
      <c r="D255" s="43">
        <f t="shared" si="17"/>
        <v>0</v>
      </c>
      <c r="E255" s="43">
        <f t="shared" si="17"/>
        <v>0</v>
      </c>
      <c r="F255" s="43">
        <f t="shared" si="17"/>
        <v>0</v>
      </c>
      <c r="G255" s="43">
        <f t="shared" si="17"/>
        <v>0</v>
      </c>
      <c r="H255" s="43">
        <f t="shared" si="18"/>
        <v>0</v>
      </c>
      <c r="I255" s="1"/>
    </row>
    <row r="256" spans="2:9" x14ac:dyDescent="0.2">
      <c r="B256" s="9" t="str">
        <f>$B$45</f>
        <v>Health Services</v>
      </c>
      <c r="C256" s="43">
        <f t="shared" si="17"/>
        <v>0</v>
      </c>
      <c r="D256" s="43">
        <f t="shared" si="17"/>
        <v>280.0067753557484</v>
      </c>
      <c r="E256" s="43">
        <f t="shared" si="17"/>
        <v>26607.536527219883</v>
      </c>
      <c r="F256" s="43">
        <f t="shared" si="17"/>
        <v>0</v>
      </c>
      <c r="G256" s="43">
        <f t="shared" si="17"/>
        <v>0</v>
      </c>
      <c r="H256" s="43">
        <f t="shared" si="18"/>
        <v>26887.543302575632</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151354.32327961363</v>
      </c>
      <c r="D258" s="43">
        <f t="shared" si="17"/>
        <v>1270764.0821561716</v>
      </c>
      <c r="E258" s="43">
        <f t="shared" si="17"/>
        <v>298523.58054929622</v>
      </c>
      <c r="F258" s="43">
        <f t="shared" si="17"/>
        <v>0</v>
      </c>
      <c r="G258" s="43">
        <f t="shared" si="17"/>
        <v>0</v>
      </c>
      <c r="H258" s="43">
        <f t="shared" si="18"/>
        <v>1720641.9859850814</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16800.406521344907</v>
      </c>
      <c r="E260" s="43">
        <f t="shared" si="19"/>
        <v>0</v>
      </c>
      <c r="F260" s="43">
        <f t="shared" si="19"/>
        <v>0</v>
      </c>
      <c r="G260" s="43">
        <f t="shared" si="19"/>
        <v>0</v>
      </c>
      <c r="H260" s="43">
        <f t="shared" si="18"/>
        <v>16800.406521344907</v>
      </c>
      <c r="I260" s="1"/>
    </row>
    <row r="261" spans="2:10" x14ac:dyDescent="0.2">
      <c r="B261" s="9" t="str">
        <f>$B$50</f>
        <v>Technology</v>
      </c>
      <c r="C261" s="43">
        <f t="shared" si="19"/>
        <v>13112.379492045737</v>
      </c>
      <c r="D261" s="43">
        <f t="shared" si="19"/>
        <v>101642.45945413668</v>
      </c>
      <c r="E261" s="43">
        <f t="shared" si="19"/>
        <v>21740.304235655269</v>
      </c>
      <c r="F261" s="43">
        <f t="shared" si="19"/>
        <v>0</v>
      </c>
      <c r="G261" s="43">
        <f t="shared" si="19"/>
        <v>0</v>
      </c>
      <c r="H261" s="43">
        <f t="shared" si="18"/>
        <v>136495.14318183769</v>
      </c>
      <c r="I261" s="1"/>
    </row>
    <row r="262" spans="2:10" x14ac:dyDescent="0.2">
      <c r="B262" s="9" t="str">
        <f>$B$51</f>
        <v>Nursing</v>
      </c>
      <c r="C262" s="43">
        <f t="shared" si="19"/>
        <v>1123.9182421753487</v>
      </c>
      <c r="D262" s="43">
        <f t="shared" si="19"/>
        <v>109855.99153123863</v>
      </c>
      <c r="E262" s="43">
        <f t="shared" si="19"/>
        <v>0</v>
      </c>
      <c r="F262" s="43">
        <f t="shared" si="19"/>
        <v>0</v>
      </c>
      <c r="G262" s="43">
        <f t="shared" si="19"/>
        <v>0</v>
      </c>
      <c r="H262" s="43">
        <f t="shared" si="18"/>
        <v>110979.90977341398</v>
      </c>
      <c r="I262" s="1"/>
    </row>
    <row r="263" spans="2:10" x14ac:dyDescent="0.2">
      <c r="B263" s="39" t="str">
        <f>$B$52</f>
        <v>Totals</v>
      </c>
      <c r="C263" s="42">
        <f>SUM(C243:C262)</f>
        <v>409730.6391752577</v>
      </c>
      <c r="D263" s="42">
        <f>SUM(D243:D262)</f>
        <v>3454256.9163802979</v>
      </c>
      <c r="E263" s="42">
        <f>SUM(E243:E262)</f>
        <v>1103996.4444444445</v>
      </c>
      <c r="F263" s="42">
        <f>SUM(F243:F262)</f>
        <v>0</v>
      </c>
      <c r="G263" s="42">
        <f>SUM(G243:G262)</f>
        <v>0</v>
      </c>
      <c r="H263" s="42">
        <f t="shared" si="18"/>
        <v>4967984</v>
      </c>
      <c r="I263" s="54"/>
    </row>
    <row r="264" spans="2:10" x14ac:dyDescent="0.2">
      <c r="B264" s="340"/>
      <c r="C264" s="340"/>
      <c r="D264" s="340"/>
      <c r="E264" s="340"/>
      <c r="F264" s="340"/>
      <c r="G264" s="340"/>
      <c r="H264" s="341"/>
      <c r="I264" s="53"/>
    </row>
    <row r="265" spans="2:10" x14ac:dyDescent="0.2">
      <c r="B265" s="184"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593761.44883930509</v>
      </c>
      <c r="D268" s="42">
        <f t="shared" si="20"/>
        <v>4965084.9235737314</v>
      </c>
      <c r="E268" s="42">
        <f t="shared" si="20"/>
        <v>2887042.5803597462</v>
      </c>
      <c r="F268" s="42">
        <f t="shared" si="20"/>
        <v>0</v>
      </c>
      <c r="G268" s="42">
        <f t="shared" si="20"/>
        <v>0</v>
      </c>
      <c r="H268" s="42">
        <f>SUM(C268:G268)</f>
        <v>8445888.9527727831</v>
      </c>
      <c r="I268" s="1"/>
    </row>
    <row r="269" spans="2:10" x14ac:dyDescent="0.2">
      <c r="B269" s="9" t="str">
        <f>$B$33</f>
        <v>Science</v>
      </c>
      <c r="C269" s="43">
        <f t="shared" si="20"/>
        <v>71367.094514006225</v>
      </c>
      <c r="D269" s="43">
        <f t="shared" si="20"/>
        <v>1005118.0120545733</v>
      </c>
      <c r="E269" s="43">
        <f t="shared" si="20"/>
        <v>220471.64135172436</v>
      </c>
      <c r="F269" s="43">
        <f t="shared" si="20"/>
        <v>0</v>
      </c>
      <c r="G269" s="43">
        <f t="shared" si="20"/>
        <v>0</v>
      </c>
      <c r="H269" s="43">
        <f t="shared" ref="H269:H288" si="21">SUM(C269:G269)</f>
        <v>1296956.7479203038</v>
      </c>
      <c r="I269" s="1"/>
    </row>
    <row r="270" spans="2:10" x14ac:dyDescent="0.2">
      <c r="B270" s="9" t="str">
        <f>$B$34</f>
        <v>Fine Arts</v>
      </c>
      <c r="C270" s="43">
        <f t="shared" si="20"/>
        <v>5634.0042184847789</v>
      </c>
      <c r="D270" s="43">
        <f t="shared" si="20"/>
        <v>220663.70079578616</v>
      </c>
      <c r="E270" s="43">
        <f t="shared" si="20"/>
        <v>0</v>
      </c>
      <c r="F270" s="43">
        <f t="shared" si="20"/>
        <v>0</v>
      </c>
      <c r="G270" s="43">
        <f t="shared" si="20"/>
        <v>0</v>
      </c>
      <c r="H270" s="43">
        <f t="shared" si="21"/>
        <v>226297.70501427093</v>
      </c>
      <c r="I270" s="1"/>
    </row>
    <row r="271" spans="2:10" x14ac:dyDescent="0.2">
      <c r="B271" s="9" t="str">
        <f>$B$35</f>
        <v>Teacher Education</v>
      </c>
      <c r="C271" s="43">
        <f t="shared" si="20"/>
        <v>26336.753336637317</v>
      </c>
      <c r="D271" s="43">
        <f t="shared" si="20"/>
        <v>971625.85714397428</v>
      </c>
      <c r="E271" s="43">
        <f t="shared" si="20"/>
        <v>2063374.4852462781</v>
      </c>
      <c r="F271" s="43">
        <f t="shared" si="20"/>
        <v>0</v>
      </c>
      <c r="G271" s="43">
        <f t="shared" si="20"/>
        <v>0</v>
      </c>
      <c r="H271" s="43">
        <f t="shared" si="21"/>
        <v>3061337.0957268896</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76999.797294191696</v>
      </c>
      <c r="D273" s="43">
        <f t="shared" si="20"/>
        <v>1160586.1561373682</v>
      </c>
      <c r="E273" s="43">
        <f t="shared" si="20"/>
        <v>702356.74887359212</v>
      </c>
      <c r="F273" s="43">
        <f t="shared" si="20"/>
        <v>0</v>
      </c>
      <c r="G273" s="43">
        <f t="shared" si="20"/>
        <v>0</v>
      </c>
      <c r="H273" s="43">
        <f t="shared" si="21"/>
        <v>1939942.7023051521</v>
      </c>
      <c r="I273" s="1"/>
    </row>
    <row r="274" spans="2:10" x14ac:dyDescent="0.2">
      <c r="B274" s="9" t="str">
        <f>$B$38</f>
        <v>Home Economics</v>
      </c>
      <c r="C274" s="43">
        <f t="shared" si="20"/>
        <v>0</v>
      </c>
      <c r="D274" s="43">
        <f t="shared" si="20"/>
        <v>0</v>
      </c>
      <c r="E274" s="43">
        <f t="shared" si="20"/>
        <v>390524.84991290927</v>
      </c>
      <c r="F274" s="43">
        <f t="shared" si="20"/>
        <v>0</v>
      </c>
      <c r="G274" s="43">
        <f t="shared" si="20"/>
        <v>0</v>
      </c>
      <c r="H274" s="43">
        <f t="shared" si="21"/>
        <v>390524.84991290927</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154449.75344230619</v>
      </c>
      <c r="D276" s="43">
        <f t="shared" si="20"/>
        <v>1074069.113529576</v>
      </c>
      <c r="E276" s="43">
        <f t="shared" si="20"/>
        <v>0</v>
      </c>
      <c r="F276" s="43">
        <f t="shared" si="20"/>
        <v>0</v>
      </c>
      <c r="G276" s="43">
        <f t="shared" si="20"/>
        <v>0</v>
      </c>
      <c r="H276" s="43">
        <f t="shared" si="21"/>
        <v>1228518.8669718821</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0</v>
      </c>
      <c r="D280" s="43">
        <f t="shared" si="20"/>
        <v>0</v>
      </c>
      <c r="E280" s="43">
        <f t="shared" si="20"/>
        <v>0</v>
      </c>
      <c r="F280" s="43">
        <f t="shared" si="20"/>
        <v>0</v>
      </c>
      <c r="G280" s="43">
        <f t="shared" si="20"/>
        <v>0</v>
      </c>
      <c r="H280" s="43">
        <f t="shared" si="21"/>
        <v>0</v>
      </c>
      <c r="I280" s="1"/>
    </row>
    <row r="281" spans="2:10" x14ac:dyDescent="0.2">
      <c r="B281" s="9" t="str">
        <f>$B$45</f>
        <v>Health Services</v>
      </c>
      <c r="C281" s="43">
        <f t="shared" si="20"/>
        <v>0</v>
      </c>
      <c r="D281" s="43">
        <f t="shared" si="20"/>
        <v>985.10108814929436</v>
      </c>
      <c r="E281" s="43">
        <f t="shared" si="20"/>
        <v>335407.2846200543</v>
      </c>
      <c r="F281" s="43">
        <f t="shared" si="20"/>
        <v>0</v>
      </c>
      <c r="G281" s="43">
        <f t="shared" si="20"/>
        <v>0</v>
      </c>
      <c r="H281" s="43">
        <f t="shared" si="21"/>
        <v>336392.3857082036</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543971.12726965174</v>
      </c>
      <c r="D283" s="43">
        <f t="shared" si="20"/>
        <v>6023160.5996950315</v>
      </c>
      <c r="E283" s="43">
        <f t="shared" si="20"/>
        <v>2897959.2233649869</v>
      </c>
      <c r="F283" s="43">
        <f t="shared" si="20"/>
        <v>0</v>
      </c>
      <c r="G283" s="43">
        <f t="shared" si="20"/>
        <v>0</v>
      </c>
      <c r="H283" s="43">
        <f t="shared" si="21"/>
        <v>9465090.9503296707</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90120.50792870298</v>
      </c>
      <c r="E285" s="43">
        <f t="shared" si="22"/>
        <v>0</v>
      </c>
      <c r="F285" s="43">
        <f t="shared" si="22"/>
        <v>0</v>
      </c>
      <c r="G285" s="43">
        <f t="shared" si="22"/>
        <v>0</v>
      </c>
      <c r="H285" s="43">
        <f t="shared" si="21"/>
        <v>90120.50792870298</v>
      </c>
      <c r="I285" s="1"/>
    </row>
    <row r="286" spans="2:10" x14ac:dyDescent="0.2">
      <c r="B286" s="9" t="str">
        <f>$B$50</f>
        <v>Technology</v>
      </c>
      <c r="C286" s="43">
        <f t="shared" si="22"/>
        <v>52364.386381655728</v>
      </c>
      <c r="D286" s="43">
        <f t="shared" si="22"/>
        <v>559916.61333409417</v>
      </c>
      <c r="E286" s="43">
        <f t="shared" si="22"/>
        <v>155615.97429925043</v>
      </c>
      <c r="F286" s="43">
        <f t="shared" si="22"/>
        <v>0</v>
      </c>
      <c r="G286" s="43">
        <f t="shared" si="22"/>
        <v>0</v>
      </c>
      <c r="H286" s="43">
        <f t="shared" si="21"/>
        <v>767896.97401500028</v>
      </c>
      <c r="I286" s="1"/>
    </row>
    <row r="287" spans="2:10" x14ac:dyDescent="0.2">
      <c r="B287" s="9" t="str">
        <f>$B$51</f>
        <v>Nursing</v>
      </c>
      <c r="C287" s="43">
        <f t="shared" si="22"/>
        <v>5600.4359228295598</v>
      </c>
      <c r="D287" s="43">
        <f t="shared" si="22"/>
        <v>609499.82547140238</v>
      </c>
      <c r="E287" s="43">
        <f t="shared" si="22"/>
        <v>0</v>
      </c>
      <c r="F287" s="43">
        <f t="shared" si="22"/>
        <v>0</v>
      </c>
      <c r="G287" s="43">
        <f t="shared" si="22"/>
        <v>0</v>
      </c>
      <c r="H287" s="43">
        <f t="shared" si="21"/>
        <v>615100.26139423193</v>
      </c>
      <c r="I287" s="1"/>
    </row>
    <row r="288" spans="2:10" x14ac:dyDescent="0.2">
      <c r="B288" s="39" t="str">
        <f>$B$52</f>
        <v>Totals</v>
      </c>
      <c r="C288" s="42">
        <f>SUM(C268:C287)</f>
        <v>1530484.8012190682</v>
      </c>
      <c r="D288" s="42">
        <f>SUM(D268:D287)</f>
        <v>16680830.410752388</v>
      </c>
      <c r="E288" s="42">
        <f>SUM(E268:E287)</f>
        <v>9652752.788028542</v>
      </c>
      <c r="F288" s="42">
        <f>SUM(F268:F287)</f>
        <v>0</v>
      </c>
      <c r="G288" s="42">
        <f>SUM(G268:G287)</f>
        <v>0</v>
      </c>
      <c r="H288" s="42">
        <f t="shared" si="21"/>
        <v>27864067.999999996</v>
      </c>
      <c r="I288" s="92"/>
      <c r="J288" s="58"/>
    </row>
    <row r="289" spans="2:10" x14ac:dyDescent="0.2">
      <c r="H289" s="58"/>
    </row>
    <row r="290" spans="2:10" x14ac:dyDescent="0.2">
      <c r="B290" s="184"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441.45832627457628</v>
      </c>
      <c r="D293" s="40">
        <f t="shared" si="23"/>
        <v>383.10840459673852</v>
      </c>
      <c r="E293" s="40">
        <f t="shared" si="23"/>
        <v>916.52145408245917</v>
      </c>
      <c r="F293" s="40">
        <f t="shared" si="23"/>
        <v>0</v>
      </c>
      <c r="G293" s="41">
        <f t="shared" si="23"/>
        <v>0</v>
      </c>
      <c r="H293" s="42">
        <f t="shared" si="23"/>
        <v>483.8664538970371</v>
      </c>
      <c r="I293" s="1"/>
    </row>
    <row r="294" spans="2:10" x14ac:dyDescent="0.2">
      <c r="B294" s="9" t="str">
        <f>$B$33</f>
        <v>Science</v>
      </c>
      <c r="C294" s="75">
        <f t="shared" si="23"/>
        <v>673.27447654722857</v>
      </c>
      <c r="D294" s="75">
        <f t="shared" si="23"/>
        <v>628.59162730117157</v>
      </c>
      <c r="E294" s="75">
        <f t="shared" si="23"/>
        <v>1917.1447074062987</v>
      </c>
      <c r="F294" s="75">
        <f t="shared" si="23"/>
        <v>0</v>
      </c>
      <c r="G294" s="96">
        <f t="shared" si="23"/>
        <v>0</v>
      </c>
      <c r="H294" s="43">
        <f t="shared" si="23"/>
        <v>712.61359775840867</v>
      </c>
      <c r="I294" s="1"/>
    </row>
    <row r="295" spans="2:10" x14ac:dyDescent="0.2">
      <c r="B295" s="9" t="str">
        <f>$B$34</f>
        <v>Fine Arts</v>
      </c>
      <c r="C295" s="75">
        <f t="shared" si="23"/>
        <v>939.00070308079648</v>
      </c>
      <c r="D295" s="75">
        <f t="shared" si="23"/>
        <v>848.7065415222545</v>
      </c>
      <c r="E295" s="75">
        <f t="shared" si="23"/>
        <v>0</v>
      </c>
      <c r="F295" s="75">
        <f t="shared" si="23"/>
        <v>0</v>
      </c>
      <c r="G295" s="96">
        <f t="shared" si="23"/>
        <v>0</v>
      </c>
      <c r="H295" s="43">
        <f t="shared" si="23"/>
        <v>850.74325193334937</v>
      </c>
      <c r="I295" s="1"/>
    </row>
    <row r="296" spans="2:10" x14ac:dyDescent="0.2">
      <c r="B296" s="9" t="str">
        <f>$B$35</f>
        <v>Teacher Education</v>
      </c>
      <c r="C296" s="75">
        <f t="shared" si="23"/>
        <v>731.57648157325877</v>
      </c>
      <c r="D296" s="75">
        <f t="shared" si="23"/>
        <v>607.64593942712588</v>
      </c>
      <c r="E296" s="75">
        <f t="shared" si="23"/>
        <v>938.32400420476495</v>
      </c>
      <c r="F296" s="75">
        <f t="shared" si="23"/>
        <v>0</v>
      </c>
      <c r="G296" s="96">
        <f t="shared" si="23"/>
        <v>0</v>
      </c>
      <c r="H296" s="43">
        <f t="shared" si="23"/>
        <v>798.47081265698739</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523.80814485844689</v>
      </c>
      <c r="D298" s="75">
        <f t="shared" si="23"/>
        <v>455.13182593622281</v>
      </c>
      <c r="E298" s="75">
        <f t="shared" si="23"/>
        <v>900.45737035075911</v>
      </c>
      <c r="F298" s="75">
        <f t="shared" si="23"/>
        <v>0</v>
      </c>
      <c r="G298" s="96">
        <f t="shared" si="23"/>
        <v>0</v>
      </c>
      <c r="H298" s="43">
        <f t="shared" si="23"/>
        <v>557.93577863248549</v>
      </c>
      <c r="I298" s="1"/>
    </row>
    <row r="299" spans="2:10" x14ac:dyDescent="0.2">
      <c r="B299" s="9" t="str">
        <f>$B$38</f>
        <v>Home Economics</v>
      </c>
      <c r="C299" s="75">
        <f t="shared" si="23"/>
        <v>0</v>
      </c>
      <c r="D299" s="75">
        <f t="shared" si="23"/>
        <v>0</v>
      </c>
      <c r="E299" s="75">
        <f t="shared" si="23"/>
        <v>516.56726178956251</v>
      </c>
      <c r="F299" s="75">
        <f t="shared" si="23"/>
        <v>0</v>
      </c>
      <c r="G299" s="96">
        <f t="shared" si="23"/>
        <v>0</v>
      </c>
      <c r="H299" s="43">
        <f t="shared" si="23"/>
        <v>516.56726178956251</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490.31667759462283</v>
      </c>
      <c r="D301" s="75">
        <f t="shared" si="23"/>
        <v>543.28230325218817</v>
      </c>
      <c r="E301" s="75">
        <f t="shared" si="23"/>
        <v>0</v>
      </c>
      <c r="F301" s="75">
        <f t="shared" si="23"/>
        <v>0</v>
      </c>
      <c r="G301" s="96">
        <f t="shared" si="23"/>
        <v>0</v>
      </c>
      <c r="H301" s="43">
        <f t="shared" si="23"/>
        <v>536.00299606103056</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0</v>
      </c>
      <c r="D305" s="75">
        <f t="shared" si="23"/>
        <v>0</v>
      </c>
      <c r="E305" s="75">
        <f t="shared" si="23"/>
        <v>0</v>
      </c>
      <c r="F305" s="75">
        <f t="shared" si="23"/>
        <v>0</v>
      </c>
      <c r="G305" s="96">
        <f t="shared" si="23"/>
        <v>0</v>
      </c>
      <c r="H305" s="43">
        <f t="shared" si="23"/>
        <v>0</v>
      </c>
      <c r="I305" s="1"/>
    </row>
    <row r="306" spans="2:10" x14ac:dyDescent="0.2">
      <c r="B306" s="9" t="str">
        <f>$B$45</f>
        <v>Health Services</v>
      </c>
      <c r="C306" s="75">
        <f t="shared" si="23"/>
        <v>0</v>
      </c>
      <c r="D306" s="75">
        <f t="shared" si="23"/>
        <v>328.3670293830981</v>
      </c>
      <c r="E306" s="75">
        <f t="shared" si="23"/>
        <v>1363.4442464229849</v>
      </c>
      <c r="F306" s="75">
        <f t="shared" si="23"/>
        <v>0</v>
      </c>
      <c r="G306" s="96">
        <f t="shared" si="23"/>
        <v>0</v>
      </c>
      <c r="H306" s="43">
        <f t="shared" si="23"/>
        <v>1350.973436579131</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448.82106210367306</v>
      </c>
      <c r="D308" s="75">
        <f t="shared" si="23"/>
        <v>442.39152403195237</v>
      </c>
      <c r="E308" s="75">
        <f t="shared" si="23"/>
        <v>1049.9852258568794</v>
      </c>
      <c r="F308" s="75">
        <f t="shared" si="23"/>
        <v>0</v>
      </c>
      <c r="G308" s="96">
        <f t="shared" si="23"/>
        <v>0</v>
      </c>
      <c r="H308" s="43">
        <f t="shared" si="23"/>
        <v>538.18678286971465</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500.66948849279436</v>
      </c>
      <c r="E310" s="75">
        <f t="shared" si="24"/>
        <v>0</v>
      </c>
      <c r="F310" s="75">
        <f t="shared" si="24"/>
        <v>0</v>
      </c>
      <c r="G310" s="96">
        <f t="shared" si="24"/>
        <v>0</v>
      </c>
      <c r="H310" s="43">
        <f t="shared" si="24"/>
        <v>500.66948849279436</v>
      </c>
      <c r="I310" s="1"/>
    </row>
    <row r="311" spans="2:10" x14ac:dyDescent="0.2">
      <c r="B311" s="9" t="str">
        <f>$B$50</f>
        <v>Technology</v>
      </c>
      <c r="C311" s="75">
        <f t="shared" si="24"/>
        <v>498.70844173005457</v>
      </c>
      <c r="D311" s="75">
        <f t="shared" si="24"/>
        <v>514.15666972827751</v>
      </c>
      <c r="E311" s="75">
        <f t="shared" si="24"/>
        <v>774.20882735945486</v>
      </c>
      <c r="F311" s="75">
        <f t="shared" si="24"/>
        <v>0</v>
      </c>
      <c r="G311" s="96">
        <f t="shared" si="24"/>
        <v>0</v>
      </c>
      <c r="H311" s="43">
        <f t="shared" si="24"/>
        <v>550.46378065591421</v>
      </c>
      <c r="I311" s="1"/>
    </row>
    <row r="312" spans="2:10" x14ac:dyDescent="0.2">
      <c r="B312" s="9" t="str">
        <f>$B$51</f>
        <v>Nursing</v>
      </c>
      <c r="C312" s="75">
        <f t="shared" si="24"/>
        <v>622.27065809217333</v>
      </c>
      <c r="D312" s="75">
        <f t="shared" si="24"/>
        <v>517.84182283041832</v>
      </c>
      <c r="E312" s="75">
        <f t="shared" si="24"/>
        <v>0</v>
      </c>
      <c r="F312" s="75">
        <f t="shared" si="24"/>
        <v>0</v>
      </c>
      <c r="G312" s="96">
        <f t="shared" si="24"/>
        <v>0</v>
      </c>
      <c r="H312" s="43">
        <f t="shared" si="24"/>
        <v>518.63428448080265</v>
      </c>
      <c r="I312" s="1"/>
    </row>
    <row r="313" spans="2:10" x14ac:dyDescent="0.2">
      <c r="B313" s="39" t="str">
        <f>$B$52</f>
        <v>Totals</v>
      </c>
      <c r="C313" s="42">
        <f t="shared" si="24"/>
        <v>466.46900372419026</v>
      </c>
      <c r="D313" s="42">
        <f t="shared" si="24"/>
        <v>450.72361886979888</v>
      </c>
      <c r="E313" s="42">
        <f t="shared" si="24"/>
        <v>945.69930322607445</v>
      </c>
      <c r="F313" s="42">
        <f t="shared" si="24"/>
        <v>0</v>
      </c>
      <c r="G313" s="42">
        <f t="shared" si="24"/>
        <v>0</v>
      </c>
      <c r="H313" s="42">
        <f t="shared" si="24"/>
        <v>551.79650276254029</v>
      </c>
      <c r="I313" s="54"/>
    </row>
    <row r="315" spans="2:10" x14ac:dyDescent="0.2">
      <c r="B315" s="184"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33" si="25">IF($C$293=0,"",C293/$C$293)</f>
        <v>1</v>
      </c>
      <c r="D318" s="59">
        <f t="shared" si="25"/>
        <v>0.86782462079660594</v>
      </c>
      <c r="E318" s="59">
        <f t="shared" si="25"/>
        <v>2.0761222510330573</v>
      </c>
      <c r="F318" s="59">
        <f t="shared" si="25"/>
        <v>0</v>
      </c>
      <c r="G318" s="59">
        <f t="shared" si="25"/>
        <v>0</v>
      </c>
      <c r="H318" s="59">
        <f t="shared" si="25"/>
        <v>1.0960637167733109</v>
      </c>
      <c r="I318" s="1"/>
    </row>
    <row r="319" spans="2:10" x14ac:dyDescent="0.2">
      <c r="B319" s="9" t="str">
        <f>$B$33</f>
        <v>Science</v>
      </c>
      <c r="C319" s="59">
        <f t="shared" si="25"/>
        <v>1.5251144592263695</v>
      </c>
      <c r="D319" s="59">
        <f t="shared" si="25"/>
        <v>1.4238979987211815</v>
      </c>
      <c r="E319" s="59">
        <f t="shared" si="25"/>
        <v>4.3427535359563736</v>
      </c>
      <c r="F319" s="59">
        <f t="shared" si="25"/>
        <v>0</v>
      </c>
      <c r="G319" s="59">
        <f t="shared" si="25"/>
        <v>0</v>
      </c>
      <c r="H319" s="59">
        <f t="shared" si="25"/>
        <v>1.6142262028945864</v>
      </c>
      <c r="I319" s="1"/>
    </row>
    <row r="320" spans="2:10" x14ac:dyDescent="0.2">
      <c r="B320" s="9" t="str">
        <f>$B$34</f>
        <v>Fine Arts</v>
      </c>
      <c r="C320" s="59">
        <f t="shared" si="25"/>
        <v>2.1270426837453305</v>
      </c>
      <c r="D320" s="59">
        <f t="shared" si="25"/>
        <v>1.9225065901110217</v>
      </c>
      <c r="E320" s="59">
        <f t="shared" si="25"/>
        <v>0</v>
      </c>
      <c r="F320" s="59">
        <f t="shared" si="25"/>
        <v>0</v>
      </c>
      <c r="G320" s="59">
        <f t="shared" si="25"/>
        <v>0</v>
      </c>
      <c r="H320" s="59">
        <f t="shared" si="25"/>
        <v>1.927120186208036</v>
      </c>
      <c r="I320" s="1"/>
    </row>
    <row r="321" spans="2:9" x14ac:dyDescent="0.2">
      <c r="B321" s="9" t="str">
        <f>$B$35</f>
        <v>Teacher Education</v>
      </c>
      <c r="C321" s="59">
        <f t="shared" si="25"/>
        <v>1.6571812966967037</v>
      </c>
      <c r="D321" s="59">
        <f t="shared" si="25"/>
        <v>1.3764514185404331</v>
      </c>
      <c r="E321" s="59">
        <f t="shared" si="25"/>
        <v>2.1255098122696872</v>
      </c>
      <c r="F321" s="59">
        <f t="shared" si="25"/>
        <v>0</v>
      </c>
      <c r="G321" s="59">
        <f t="shared" si="25"/>
        <v>0</v>
      </c>
      <c r="H321" s="59">
        <f t="shared" si="25"/>
        <v>1.8087116385258935</v>
      </c>
      <c r="I321" s="1"/>
    </row>
    <row r="322" spans="2:9" x14ac:dyDescent="0.2">
      <c r="B322" s="9" t="str">
        <f>$B$36</f>
        <v>Agriculture</v>
      </c>
      <c r="C322" s="59">
        <f t="shared" si="25"/>
        <v>0</v>
      </c>
      <c r="D322" s="59">
        <f t="shared" si="25"/>
        <v>0</v>
      </c>
      <c r="E322" s="59">
        <f t="shared" si="25"/>
        <v>0</v>
      </c>
      <c r="F322" s="59">
        <f t="shared" si="25"/>
        <v>0</v>
      </c>
      <c r="G322" s="59">
        <f t="shared" si="25"/>
        <v>0</v>
      </c>
      <c r="H322" s="59">
        <f t="shared" si="25"/>
        <v>0</v>
      </c>
      <c r="I322" s="1"/>
    </row>
    <row r="323" spans="2:9" x14ac:dyDescent="0.2">
      <c r="B323" s="9" t="str">
        <f>$B$37</f>
        <v>Engineering</v>
      </c>
      <c r="C323" s="59">
        <f t="shared" si="25"/>
        <v>1.1865404131774175</v>
      </c>
      <c r="D323" s="59">
        <f t="shared" si="25"/>
        <v>1.0309734777844963</v>
      </c>
      <c r="E323" s="59">
        <f t="shared" si="25"/>
        <v>2.0397335756460433</v>
      </c>
      <c r="F323" s="59">
        <f t="shared" si="25"/>
        <v>0</v>
      </c>
      <c r="G323" s="59">
        <f t="shared" si="25"/>
        <v>0</v>
      </c>
      <c r="H323" s="59">
        <f t="shared" si="25"/>
        <v>1.2638469939866148</v>
      </c>
      <c r="I323" s="1"/>
    </row>
    <row r="324" spans="2:9" x14ac:dyDescent="0.2">
      <c r="B324" s="9" t="str">
        <f>$B$38</f>
        <v>Home Economics</v>
      </c>
      <c r="C324" s="59">
        <f t="shared" si="25"/>
        <v>0</v>
      </c>
      <c r="D324" s="59">
        <f t="shared" si="25"/>
        <v>0</v>
      </c>
      <c r="E324" s="59">
        <f t="shared" si="25"/>
        <v>1.170138223802059</v>
      </c>
      <c r="F324" s="59">
        <f t="shared" si="25"/>
        <v>0</v>
      </c>
      <c r="G324" s="59">
        <f t="shared" si="25"/>
        <v>0</v>
      </c>
      <c r="H324" s="59">
        <f t="shared" si="25"/>
        <v>1.170138223802059</v>
      </c>
      <c r="I324" s="1"/>
    </row>
    <row r="325" spans="2:9" x14ac:dyDescent="0.2">
      <c r="B325" s="9" t="str">
        <f>$B$39</f>
        <v>Law</v>
      </c>
      <c r="C325" s="59">
        <f t="shared" si="25"/>
        <v>0</v>
      </c>
      <c r="D325" s="59">
        <f t="shared" si="25"/>
        <v>0</v>
      </c>
      <c r="E325" s="59">
        <f t="shared" si="25"/>
        <v>0</v>
      </c>
      <c r="F325" s="59">
        <f t="shared" si="25"/>
        <v>0</v>
      </c>
      <c r="G325" s="59">
        <f t="shared" si="25"/>
        <v>0</v>
      </c>
      <c r="H325" s="59">
        <f t="shared" si="25"/>
        <v>0</v>
      </c>
      <c r="I325" s="1"/>
    </row>
    <row r="326" spans="2:9" x14ac:dyDescent="0.2">
      <c r="B326" s="9" t="str">
        <f>$B$40</f>
        <v>Social Service</v>
      </c>
      <c r="C326" s="59">
        <f t="shared" si="25"/>
        <v>1.1106748891392704</v>
      </c>
      <c r="D326" s="59">
        <f t="shared" si="25"/>
        <v>1.2306536561149373</v>
      </c>
      <c r="E326" s="59">
        <f t="shared" si="25"/>
        <v>0</v>
      </c>
      <c r="F326" s="59">
        <f t="shared" si="25"/>
        <v>0</v>
      </c>
      <c r="G326" s="59">
        <f t="shared" si="25"/>
        <v>0</v>
      </c>
      <c r="H326" s="59">
        <f t="shared" si="25"/>
        <v>1.2141644276693284</v>
      </c>
      <c r="I326" s="1"/>
    </row>
    <row r="327" spans="2:9" x14ac:dyDescent="0.2">
      <c r="B327" s="9" t="str">
        <f>$B$41</f>
        <v>Library Science</v>
      </c>
      <c r="C327" s="59">
        <f t="shared" si="25"/>
        <v>0</v>
      </c>
      <c r="D327" s="59">
        <f t="shared" si="25"/>
        <v>0</v>
      </c>
      <c r="E327" s="59">
        <f t="shared" si="25"/>
        <v>0</v>
      </c>
      <c r="F327" s="59">
        <f t="shared" si="25"/>
        <v>0</v>
      </c>
      <c r="G327" s="59">
        <f t="shared" si="25"/>
        <v>0</v>
      </c>
      <c r="H327" s="59">
        <f t="shared" si="25"/>
        <v>0</v>
      </c>
      <c r="I327" s="1"/>
    </row>
    <row r="328" spans="2:9" x14ac:dyDescent="0.2">
      <c r="B328" s="9" t="str">
        <f>$B$42</f>
        <v>Veterinary Science</v>
      </c>
      <c r="C328" s="59">
        <f t="shared" si="25"/>
        <v>0</v>
      </c>
      <c r="D328" s="59">
        <f t="shared" si="25"/>
        <v>0</v>
      </c>
      <c r="E328" s="59">
        <f t="shared" si="25"/>
        <v>0</v>
      </c>
      <c r="F328" s="59">
        <f t="shared" si="25"/>
        <v>0</v>
      </c>
      <c r="G328" s="59">
        <f t="shared" si="25"/>
        <v>0</v>
      </c>
      <c r="H328" s="59">
        <f t="shared" si="25"/>
        <v>0</v>
      </c>
      <c r="I328" s="1"/>
    </row>
    <row r="329" spans="2:9" x14ac:dyDescent="0.2">
      <c r="B329" s="9" t="str">
        <f>$B$43</f>
        <v>Vocational Training</v>
      </c>
      <c r="C329" s="59">
        <f t="shared" si="25"/>
        <v>0</v>
      </c>
      <c r="D329" s="59">
        <f t="shared" si="25"/>
        <v>0</v>
      </c>
      <c r="E329" s="59">
        <f t="shared" si="25"/>
        <v>0</v>
      </c>
      <c r="F329" s="59">
        <f t="shared" si="25"/>
        <v>0</v>
      </c>
      <c r="G329" s="59">
        <f t="shared" si="25"/>
        <v>0</v>
      </c>
      <c r="H329" s="59">
        <f t="shared" si="25"/>
        <v>0</v>
      </c>
      <c r="I329" s="1"/>
    </row>
    <row r="330" spans="2:9" x14ac:dyDescent="0.2">
      <c r="B330" s="9" t="str">
        <f>$B$44</f>
        <v>Physical Training</v>
      </c>
      <c r="C330" s="59">
        <f t="shared" si="25"/>
        <v>0</v>
      </c>
      <c r="D330" s="59">
        <f t="shared" si="25"/>
        <v>0</v>
      </c>
      <c r="E330" s="59">
        <f t="shared" si="25"/>
        <v>0</v>
      </c>
      <c r="F330" s="59">
        <f t="shared" si="25"/>
        <v>0</v>
      </c>
      <c r="G330" s="59">
        <f t="shared" si="25"/>
        <v>0</v>
      </c>
      <c r="H330" s="59">
        <f t="shared" si="25"/>
        <v>0</v>
      </c>
      <c r="I330" s="1"/>
    </row>
    <row r="331" spans="2:9" x14ac:dyDescent="0.2">
      <c r="B331" s="9" t="str">
        <f>$B$45</f>
        <v>Health Services</v>
      </c>
      <c r="C331" s="59">
        <f t="shared" si="25"/>
        <v>0</v>
      </c>
      <c r="D331" s="59">
        <f t="shared" si="25"/>
        <v>0.74382339133606423</v>
      </c>
      <c r="E331" s="59">
        <f t="shared" si="25"/>
        <v>3.0885004660099127</v>
      </c>
      <c r="F331" s="59">
        <f t="shared" si="25"/>
        <v>0</v>
      </c>
      <c r="G331" s="59">
        <f t="shared" si="25"/>
        <v>0</v>
      </c>
      <c r="H331" s="59">
        <f t="shared" si="25"/>
        <v>3.0602513446283002</v>
      </c>
      <c r="I331" s="1"/>
    </row>
    <row r="332" spans="2:9" x14ac:dyDescent="0.2">
      <c r="B332" s="9" t="str">
        <f>$B$46</f>
        <v>Pharmacy</v>
      </c>
      <c r="C332" s="59">
        <f t="shared" si="25"/>
        <v>0</v>
      </c>
      <c r="D332" s="59">
        <f t="shared" si="25"/>
        <v>0</v>
      </c>
      <c r="E332" s="59">
        <f t="shared" si="25"/>
        <v>0</v>
      </c>
      <c r="F332" s="59">
        <f t="shared" si="25"/>
        <v>0</v>
      </c>
      <c r="G332" s="59">
        <f t="shared" si="25"/>
        <v>0</v>
      </c>
      <c r="H332" s="59">
        <f t="shared" si="25"/>
        <v>0</v>
      </c>
      <c r="I332" s="1"/>
    </row>
    <row r="333" spans="2:9" x14ac:dyDescent="0.2">
      <c r="B333" s="9" t="str">
        <f>$B$47</f>
        <v>Business Administration</v>
      </c>
      <c r="C333" s="59">
        <f t="shared" si="25"/>
        <v>1.0166782126214047</v>
      </c>
      <c r="D333" s="59">
        <f t="shared" si="25"/>
        <v>1.0021138977380974</v>
      </c>
      <c r="E333" s="59">
        <f t="shared" si="25"/>
        <v>2.3784469866444748</v>
      </c>
      <c r="F333" s="59">
        <f t="shared" si="25"/>
        <v>0</v>
      </c>
      <c r="G333" s="59">
        <f t="shared" si="25"/>
        <v>0</v>
      </c>
      <c r="H333" s="59">
        <f t="shared" si="25"/>
        <v>1.2191111840871149</v>
      </c>
      <c r="I333" s="1"/>
    </row>
    <row r="334" spans="2:9" x14ac:dyDescent="0.2">
      <c r="B334" s="9" t="str">
        <f>$B$48</f>
        <v>Optometry</v>
      </c>
      <c r="C334" s="59">
        <f t="shared" ref="C334:H338" si="26">IF($C$293=0,"",C309/$C$293)</f>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si="26"/>
        <v>0</v>
      </c>
      <c r="D335" s="59">
        <f t="shared" si="26"/>
        <v>1.1341262780518726</v>
      </c>
      <c r="E335" s="59">
        <f t="shared" si="26"/>
        <v>0</v>
      </c>
      <c r="F335" s="59">
        <f t="shared" si="26"/>
        <v>0</v>
      </c>
      <c r="G335" s="59">
        <f t="shared" si="26"/>
        <v>0</v>
      </c>
      <c r="H335" s="59">
        <f t="shared" si="26"/>
        <v>1.1341262780518726</v>
      </c>
      <c r="I335" s="1"/>
    </row>
    <row r="336" spans="2:9" x14ac:dyDescent="0.2">
      <c r="B336" s="9" t="str">
        <f>$B$50</f>
        <v>Technology</v>
      </c>
      <c r="C336" s="59">
        <f t="shared" si="26"/>
        <v>1.1296840767249912</v>
      </c>
      <c r="D336" s="59">
        <f t="shared" si="26"/>
        <v>1.1646777037080611</v>
      </c>
      <c r="E336" s="59">
        <f t="shared" si="26"/>
        <v>1.7537529168221326</v>
      </c>
      <c r="F336" s="59">
        <f t="shared" si="26"/>
        <v>0</v>
      </c>
      <c r="G336" s="59">
        <f t="shared" si="26"/>
        <v>0</v>
      </c>
      <c r="H336" s="59">
        <f t="shared" si="26"/>
        <v>1.2469212786203951</v>
      </c>
      <c r="I336" s="1"/>
    </row>
    <row r="337" spans="2:10" x14ac:dyDescent="0.2">
      <c r="B337" s="9" t="str">
        <f>$B$51</f>
        <v>Nursing</v>
      </c>
      <c r="C337" s="59">
        <f t="shared" si="26"/>
        <v>1.4095796161405645</v>
      </c>
      <c r="D337" s="59">
        <f t="shared" si="26"/>
        <v>1.1730253842994307</v>
      </c>
      <c r="E337" s="59">
        <f t="shared" si="26"/>
        <v>0</v>
      </c>
      <c r="F337" s="59">
        <f t="shared" si="26"/>
        <v>0</v>
      </c>
      <c r="G337" s="59">
        <f t="shared" si="26"/>
        <v>0</v>
      </c>
      <c r="H337" s="59">
        <f t="shared" si="26"/>
        <v>1.1748204838665219</v>
      </c>
      <c r="I337" s="1"/>
    </row>
    <row r="338" spans="2:10" x14ac:dyDescent="0.2">
      <c r="B338" s="39" t="str">
        <f>$B$52</f>
        <v>Totals</v>
      </c>
      <c r="C338" s="59">
        <f t="shared" si="26"/>
        <v>1.056654673750695</v>
      </c>
      <c r="D338" s="59">
        <f t="shared" si="26"/>
        <v>1.0209879212686088</v>
      </c>
      <c r="E338" s="59">
        <f t="shared" si="26"/>
        <v>2.1422164832788151</v>
      </c>
      <c r="F338" s="59">
        <f t="shared" si="26"/>
        <v>0</v>
      </c>
      <c r="G338" s="59">
        <f t="shared" si="26"/>
        <v>0</v>
      </c>
      <c r="H338" s="59">
        <f t="shared" si="26"/>
        <v>1.2499401866968896</v>
      </c>
      <c r="I338" s="54"/>
    </row>
    <row r="340" spans="2:10" x14ac:dyDescent="0.2">
      <c r="B340" s="184"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7">C293*30</f>
        <v>13243.749788237288</v>
      </c>
      <c r="D343" s="42">
        <f t="shared" si="27"/>
        <v>11493.252137902156</v>
      </c>
      <c r="E343" s="42">
        <f>E293*24</f>
        <v>21996.514897979021</v>
      </c>
      <c r="F343" s="42">
        <f>F293*18</f>
        <v>0</v>
      </c>
      <c r="G343" s="42">
        <f>G293*24</f>
        <v>0</v>
      </c>
      <c r="H343" s="42">
        <f>IF((C32/30+D32/30+E32/24+F32/18+G32/24)=0,0,H268/(C32/30+D32/30+E32/24+F32/18+G32/24))</f>
        <v>13889.361029638674</v>
      </c>
      <c r="I343" s="1"/>
    </row>
    <row r="344" spans="2:10" x14ac:dyDescent="0.2">
      <c r="B344" s="9" t="str">
        <f>$B$33</f>
        <v>Science</v>
      </c>
      <c r="C344" s="43">
        <f t="shared" si="27"/>
        <v>20198.234296416857</v>
      </c>
      <c r="D344" s="43">
        <f t="shared" si="27"/>
        <v>18857.748819035147</v>
      </c>
      <c r="E344" s="43">
        <f>E294*24</f>
        <v>46011.472977751167</v>
      </c>
      <c r="F344" s="43">
        <f>F294*18</f>
        <v>0</v>
      </c>
      <c r="G344" s="43">
        <f>G294*24</f>
        <v>0</v>
      </c>
      <c r="H344" s="43">
        <f t="shared" ref="H344:H363" si="28">IF((C33/30+D33/30+E33/24+F33/18+G33/24)=0,0,H269/(C33/30+D33/30+E33/24+F33/18+G33/24))</f>
        <v>21045.951284710816</v>
      </c>
      <c r="I344" s="1"/>
    </row>
    <row r="345" spans="2:10" x14ac:dyDescent="0.2">
      <c r="B345" s="9" t="str">
        <f>$B$34</f>
        <v>Fine Arts</v>
      </c>
      <c r="C345" s="43">
        <f t="shared" si="27"/>
        <v>28170.021092423893</v>
      </c>
      <c r="D345" s="43">
        <f t="shared" si="27"/>
        <v>25461.196245667634</v>
      </c>
      <c r="E345" s="43">
        <f t="shared" ref="E345:E363" si="29">E295*24</f>
        <v>0</v>
      </c>
      <c r="F345" s="43">
        <f t="shared" ref="F345:F363" si="30">F295*18</f>
        <v>0</v>
      </c>
      <c r="G345" s="43">
        <f t="shared" ref="G345:G363" si="31">G295*24</f>
        <v>0</v>
      </c>
      <c r="H345" s="43">
        <f t="shared" si="28"/>
        <v>25522.297558000486</v>
      </c>
      <c r="I345" s="1"/>
    </row>
    <row r="346" spans="2:10" x14ac:dyDescent="0.2">
      <c r="B346" s="9" t="str">
        <f>$B$35</f>
        <v>Teacher Education</v>
      </c>
      <c r="C346" s="43">
        <f t="shared" si="27"/>
        <v>21947.294447197764</v>
      </c>
      <c r="D346" s="43">
        <f t="shared" si="27"/>
        <v>18229.378182813776</v>
      </c>
      <c r="E346" s="43">
        <f t="shared" si="29"/>
        <v>22519.776100914358</v>
      </c>
      <c r="F346" s="43">
        <f t="shared" si="30"/>
        <v>0</v>
      </c>
      <c r="G346" s="43">
        <f t="shared" si="31"/>
        <v>0</v>
      </c>
      <c r="H346" s="43">
        <f t="shared" si="28"/>
        <v>20950.125548173753</v>
      </c>
      <c r="I346" s="1"/>
    </row>
    <row r="347" spans="2:10" x14ac:dyDescent="0.2">
      <c r="B347" s="9" t="str">
        <f>$B$36</f>
        <v>Agriculture</v>
      </c>
      <c r="C347" s="43">
        <f t="shared" si="27"/>
        <v>0</v>
      </c>
      <c r="D347" s="43">
        <f t="shared" si="27"/>
        <v>0</v>
      </c>
      <c r="E347" s="43">
        <f t="shared" si="29"/>
        <v>0</v>
      </c>
      <c r="F347" s="43">
        <f t="shared" si="30"/>
        <v>0</v>
      </c>
      <c r="G347" s="43">
        <f t="shared" si="31"/>
        <v>0</v>
      </c>
      <c r="H347" s="43">
        <f t="shared" si="28"/>
        <v>0</v>
      </c>
      <c r="I347" s="1"/>
    </row>
    <row r="348" spans="2:10" x14ac:dyDescent="0.2">
      <c r="B348" s="9" t="str">
        <f>$B$37</f>
        <v>Engineering</v>
      </c>
      <c r="C348" s="43">
        <f t="shared" si="27"/>
        <v>15714.244345753406</v>
      </c>
      <c r="D348" s="43">
        <f t="shared" si="27"/>
        <v>13653.954778086685</v>
      </c>
      <c r="E348" s="43">
        <f t="shared" si="29"/>
        <v>21610.976888418219</v>
      </c>
      <c r="F348" s="43">
        <f t="shared" si="30"/>
        <v>0</v>
      </c>
      <c r="G348" s="43">
        <f t="shared" si="31"/>
        <v>0</v>
      </c>
      <c r="H348" s="43">
        <f t="shared" si="28"/>
        <v>15849.205084192417</v>
      </c>
      <c r="I348" s="1"/>
    </row>
    <row r="349" spans="2:10" x14ac:dyDescent="0.2">
      <c r="B349" s="9" t="str">
        <f>$B$38</f>
        <v>Home Economics</v>
      </c>
      <c r="C349" s="43">
        <f t="shared" si="27"/>
        <v>0</v>
      </c>
      <c r="D349" s="43">
        <f t="shared" si="27"/>
        <v>0</v>
      </c>
      <c r="E349" s="43">
        <f t="shared" si="29"/>
        <v>12397.6142829495</v>
      </c>
      <c r="F349" s="43">
        <f t="shared" si="30"/>
        <v>0</v>
      </c>
      <c r="G349" s="43">
        <f t="shared" si="31"/>
        <v>0</v>
      </c>
      <c r="H349" s="43">
        <f t="shared" si="28"/>
        <v>12397.6142829495</v>
      </c>
      <c r="I349" s="1"/>
    </row>
    <row r="350" spans="2:10" x14ac:dyDescent="0.2">
      <c r="B350" s="9" t="str">
        <f>$B$39</f>
        <v>Law</v>
      </c>
      <c r="C350" s="43">
        <f t="shared" si="27"/>
        <v>0</v>
      </c>
      <c r="D350" s="43">
        <f t="shared" si="27"/>
        <v>0</v>
      </c>
      <c r="E350" s="43">
        <f t="shared" si="29"/>
        <v>0</v>
      </c>
      <c r="F350" s="43">
        <f t="shared" si="30"/>
        <v>0</v>
      </c>
      <c r="G350" s="43">
        <f t="shared" si="31"/>
        <v>0</v>
      </c>
      <c r="H350" s="43">
        <f t="shared" si="28"/>
        <v>0</v>
      </c>
      <c r="I350" s="1"/>
    </row>
    <row r="351" spans="2:10" x14ac:dyDescent="0.2">
      <c r="B351" s="9" t="str">
        <f>$B$40</f>
        <v>Social Service</v>
      </c>
      <c r="C351" s="43">
        <f t="shared" si="27"/>
        <v>14709.500327838685</v>
      </c>
      <c r="D351" s="43">
        <f t="shared" si="27"/>
        <v>16298.469097565645</v>
      </c>
      <c r="E351" s="43">
        <f t="shared" si="29"/>
        <v>0</v>
      </c>
      <c r="F351" s="43">
        <f t="shared" si="30"/>
        <v>0</v>
      </c>
      <c r="G351" s="43">
        <f t="shared" si="31"/>
        <v>0</v>
      </c>
      <c r="H351" s="43">
        <f t="shared" si="28"/>
        <v>16080.089881830916</v>
      </c>
      <c r="I351" s="1"/>
    </row>
    <row r="352" spans="2:10" x14ac:dyDescent="0.2">
      <c r="B352" s="9" t="str">
        <f>$B$41</f>
        <v>Library Science</v>
      </c>
      <c r="C352" s="43">
        <f t="shared" si="27"/>
        <v>0</v>
      </c>
      <c r="D352" s="43">
        <f t="shared" si="27"/>
        <v>0</v>
      </c>
      <c r="E352" s="43">
        <f t="shared" si="29"/>
        <v>0</v>
      </c>
      <c r="F352" s="43">
        <f t="shared" si="30"/>
        <v>0</v>
      </c>
      <c r="G352" s="43">
        <f t="shared" si="31"/>
        <v>0</v>
      </c>
      <c r="H352" s="43">
        <f t="shared" si="28"/>
        <v>0</v>
      </c>
      <c r="I352" s="1"/>
    </row>
    <row r="353" spans="2:9" x14ac:dyDescent="0.2">
      <c r="B353" s="9" t="str">
        <f>$B$42</f>
        <v>Veterinary Science</v>
      </c>
      <c r="C353" s="43">
        <f t="shared" si="27"/>
        <v>0</v>
      </c>
      <c r="D353" s="43">
        <f t="shared" si="27"/>
        <v>0</v>
      </c>
      <c r="E353" s="43">
        <f t="shared" si="29"/>
        <v>0</v>
      </c>
      <c r="F353" s="43">
        <f t="shared" si="30"/>
        <v>0</v>
      </c>
      <c r="G353" s="43">
        <f t="shared" si="31"/>
        <v>0</v>
      </c>
      <c r="H353" s="43">
        <f t="shared" si="28"/>
        <v>0</v>
      </c>
      <c r="I353" s="1"/>
    </row>
    <row r="354" spans="2:9" x14ac:dyDescent="0.2">
      <c r="B354" s="9" t="str">
        <f>$B$43</f>
        <v>Vocational Training</v>
      </c>
      <c r="C354" s="43">
        <f t="shared" si="27"/>
        <v>0</v>
      </c>
      <c r="D354" s="43">
        <f t="shared" si="27"/>
        <v>0</v>
      </c>
      <c r="E354" s="43">
        <f t="shared" si="29"/>
        <v>0</v>
      </c>
      <c r="F354" s="43">
        <f t="shared" si="30"/>
        <v>0</v>
      </c>
      <c r="G354" s="43">
        <f t="shared" si="31"/>
        <v>0</v>
      </c>
      <c r="H354" s="43">
        <f t="shared" si="28"/>
        <v>0</v>
      </c>
      <c r="I354" s="1"/>
    </row>
    <row r="355" spans="2:9" x14ac:dyDescent="0.2">
      <c r="B355" s="9" t="str">
        <f>$B$44</f>
        <v>Physical Training</v>
      </c>
      <c r="C355" s="43">
        <f t="shared" si="27"/>
        <v>0</v>
      </c>
      <c r="D355" s="43">
        <f t="shared" si="27"/>
        <v>0</v>
      </c>
      <c r="E355" s="43">
        <f t="shared" si="29"/>
        <v>0</v>
      </c>
      <c r="F355" s="43">
        <f t="shared" si="30"/>
        <v>0</v>
      </c>
      <c r="G355" s="43">
        <f t="shared" si="31"/>
        <v>0</v>
      </c>
      <c r="H355" s="43">
        <f t="shared" si="28"/>
        <v>0</v>
      </c>
      <c r="I355" s="1"/>
    </row>
    <row r="356" spans="2:9" x14ac:dyDescent="0.2">
      <c r="B356" s="9" t="str">
        <f>$B$45</f>
        <v>Health Services</v>
      </c>
      <c r="C356" s="43">
        <f t="shared" si="27"/>
        <v>0</v>
      </c>
      <c r="D356" s="43">
        <f t="shared" si="27"/>
        <v>9851.0108814929426</v>
      </c>
      <c r="E356" s="43">
        <f t="shared" si="29"/>
        <v>32722.661914151635</v>
      </c>
      <c r="F356" s="43">
        <f t="shared" si="30"/>
        <v>0</v>
      </c>
      <c r="G356" s="43">
        <f t="shared" si="31"/>
        <v>0</v>
      </c>
      <c r="H356" s="43">
        <f t="shared" si="28"/>
        <v>32501.679778570397</v>
      </c>
      <c r="I356" s="1"/>
    </row>
    <row r="357" spans="2:9" x14ac:dyDescent="0.2">
      <c r="B357" s="9" t="str">
        <f>$B$46</f>
        <v>Pharmacy</v>
      </c>
      <c r="C357" s="43">
        <f t="shared" si="27"/>
        <v>0</v>
      </c>
      <c r="D357" s="43">
        <f t="shared" si="27"/>
        <v>0</v>
      </c>
      <c r="E357" s="43">
        <f t="shared" si="29"/>
        <v>0</v>
      </c>
      <c r="F357" s="43">
        <f t="shared" si="30"/>
        <v>0</v>
      </c>
      <c r="G357" s="43">
        <f t="shared" si="31"/>
        <v>0</v>
      </c>
      <c r="H357" s="43">
        <f t="shared" si="28"/>
        <v>0</v>
      </c>
      <c r="I357" s="1"/>
    </row>
    <row r="358" spans="2:9" x14ac:dyDescent="0.2">
      <c r="B358" s="9" t="str">
        <f>$B$47</f>
        <v>Business Administration</v>
      </c>
      <c r="C358" s="43">
        <f t="shared" si="27"/>
        <v>13464.631863110191</v>
      </c>
      <c r="D358" s="43">
        <f t="shared" si="27"/>
        <v>13271.745720958572</v>
      </c>
      <c r="E358" s="43">
        <f t="shared" si="29"/>
        <v>25199.645420565106</v>
      </c>
      <c r="F358" s="43">
        <f t="shared" si="30"/>
        <v>0</v>
      </c>
      <c r="G358" s="43">
        <f t="shared" si="31"/>
        <v>0</v>
      </c>
      <c r="H358" s="43">
        <f t="shared" si="28"/>
        <v>15536.068748147405</v>
      </c>
      <c r="I358" s="1"/>
    </row>
    <row r="359" spans="2:9" x14ac:dyDescent="0.2">
      <c r="B359" s="9" t="str">
        <f>$B$48</f>
        <v>Optometry</v>
      </c>
      <c r="C359" s="43">
        <f t="shared" ref="C359:D363" si="32">C309*30</f>
        <v>0</v>
      </c>
      <c r="D359" s="43">
        <f t="shared" si="32"/>
        <v>0</v>
      </c>
      <c r="E359" s="43">
        <f t="shared" si="29"/>
        <v>0</v>
      </c>
      <c r="F359" s="43">
        <f t="shared" si="30"/>
        <v>0</v>
      </c>
      <c r="G359" s="43">
        <f t="shared" si="31"/>
        <v>0</v>
      </c>
      <c r="H359" s="43">
        <f t="shared" si="28"/>
        <v>0</v>
      </c>
      <c r="I359" s="1"/>
    </row>
    <row r="360" spans="2:9" x14ac:dyDescent="0.2">
      <c r="B360" s="9" t="str">
        <f>$B$49</f>
        <v>Teacher Ed-Practice Teaching</v>
      </c>
      <c r="C360" s="43">
        <f t="shared" si="32"/>
        <v>0</v>
      </c>
      <c r="D360" s="43">
        <f t="shared" si="32"/>
        <v>15020.08465478383</v>
      </c>
      <c r="E360" s="43">
        <f t="shared" si="29"/>
        <v>0</v>
      </c>
      <c r="F360" s="43">
        <f t="shared" si="30"/>
        <v>0</v>
      </c>
      <c r="G360" s="43">
        <f t="shared" si="31"/>
        <v>0</v>
      </c>
      <c r="H360" s="43">
        <f t="shared" si="28"/>
        <v>15020.08465478383</v>
      </c>
      <c r="I360" s="1"/>
    </row>
    <row r="361" spans="2:9" x14ac:dyDescent="0.2">
      <c r="B361" s="9" t="str">
        <f>$B$50</f>
        <v>Technology</v>
      </c>
      <c r="C361" s="43">
        <f t="shared" si="32"/>
        <v>14961.253251901637</v>
      </c>
      <c r="D361" s="43">
        <f t="shared" si="32"/>
        <v>15424.700091848325</v>
      </c>
      <c r="E361" s="43">
        <f t="shared" si="29"/>
        <v>18581.011856626916</v>
      </c>
      <c r="F361" s="43">
        <f t="shared" si="30"/>
        <v>0</v>
      </c>
      <c r="G361" s="43">
        <f t="shared" si="31"/>
        <v>0</v>
      </c>
      <c r="H361" s="43">
        <f t="shared" si="28"/>
        <v>15939.739989932545</v>
      </c>
      <c r="I361" s="1"/>
    </row>
    <row r="362" spans="2:9" x14ac:dyDescent="0.2">
      <c r="B362" s="9" t="str">
        <f>$B$51</f>
        <v>Nursing</v>
      </c>
      <c r="C362" s="43">
        <f t="shared" si="32"/>
        <v>18668.1197427652</v>
      </c>
      <c r="D362" s="43">
        <f t="shared" si="32"/>
        <v>15535.25468491255</v>
      </c>
      <c r="E362" s="43">
        <f t="shared" si="29"/>
        <v>0</v>
      </c>
      <c r="F362" s="43">
        <f t="shared" si="30"/>
        <v>0</v>
      </c>
      <c r="G362" s="43">
        <f t="shared" si="31"/>
        <v>0</v>
      </c>
      <c r="H362" s="43">
        <f t="shared" si="28"/>
        <v>15559.02853442408</v>
      </c>
      <c r="I362" s="1"/>
    </row>
    <row r="363" spans="2:9" x14ac:dyDescent="0.2">
      <c r="B363" s="39" t="str">
        <f>$B$52</f>
        <v>Totals</v>
      </c>
      <c r="C363" s="42">
        <f t="shared" si="32"/>
        <v>13994.070111725709</v>
      </c>
      <c r="D363" s="42">
        <f t="shared" si="32"/>
        <v>13521.708566093967</v>
      </c>
      <c r="E363" s="42">
        <f t="shared" si="29"/>
        <v>22696.783277425788</v>
      </c>
      <c r="F363" s="42">
        <f t="shared" si="30"/>
        <v>0</v>
      </c>
      <c r="G363" s="42">
        <f t="shared" si="31"/>
        <v>0</v>
      </c>
      <c r="H363" s="42">
        <f t="shared" si="28"/>
        <v>15757.619925068921</v>
      </c>
      <c r="I363" s="54"/>
    </row>
  </sheetData>
  <mergeCells count="47">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91:H191"/>
    <mergeCell ref="B87:G87"/>
    <mergeCell ref="B89:G89"/>
    <mergeCell ref="B113:H113"/>
    <mergeCell ref="B114:G114"/>
    <mergeCell ref="B139:G139"/>
    <mergeCell ref="B140:E141"/>
    <mergeCell ref="F140:G140"/>
    <mergeCell ref="I140:I141"/>
    <mergeCell ref="F141:G141"/>
    <mergeCell ref="B165:G165"/>
    <mergeCell ref="B166:G166"/>
    <mergeCell ref="B190:G190"/>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pageSetUpPr fitToPage="1"/>
  </sheetPr>
  <dimension ref="B1:H242"/>
  <sheetViews>
    <sheetView showGridLines="0" showZeros="0" zoomScale="85" zoomScaleNormal="85" zoomScaleSheetLayoutView="100" workbookViewId="0">
      <pane xSplit="2" ySplit="5" topLeftCell="C12" activePane="bottomRight" state="frozen"/>
      <selection activeCell="B32" sqref="B32"/>
      <selection pane="topRight" activeCell="B32" sqref="B32"/>
      <selection pane="bottomLeft" activeCell="B32" sqref="B32"/>
      <selection pane="bottomRight" activeCell="B2" sqref="B2:H2"/>
    </sheetView>
  </sheetViews>
  <sheetFormatPr defaultColWidth="9.140625" defaultRowHeight="14.25" x14ac:dyDescent="0.2"/>
  <cols>
    <col min="1" max="1" width="1.85546875" style="4" customWidth="1"/>
    <col min="2" max="2" width="32" style="4" customWidth="1"/>
    <col min="3" max="6" width="17.7109375" style="4" bestFit="1" customWidth="1"/>
    <col min="7" max="7" width="15.7109375" style="4" bestFit="1" customWidth="1"/>
    <col min="8" max="8" width="18.85546875" style="4" bestFit="1" customWidth="1"/>
    <col min="9" max="9" width="3.42578125" style="4" customWidth="1"/>
    <col min="10" max="10" width="8.140625" style="4" bestFit="1" customWidth="1"/>
    <col min="11" max="11" width="3.5703125" style="4" customWidth="1"/>
    <col min="12" max="13" width="7.7109375" style="4" bestFit="1" customWidth="1"/>
    <col min="14" max="14" width="8.140625" style="4" bestFit="1" customWidth="1"/>
    <col min="15" max="15" width="10" style="4" bestFit="1" customWidth="1"/>
    <col min="16" max="17" width="8.140625" style="4" bestFit="1" customWidth="1"/>
    <col min="18" max="16384" width="9.140625" style="4"/>
  </cols>
  <sheetData>
    <row r="1" spans="2:8" x14ac:dyDescent="0.2">
      <c r="B1" s="148" t="str">
        <f>"THECB Texas Public University Expenditure Study Fiscal Year "&amp;H1</f>
        <v>THECB Texas Public University Expenditure Study Fiscal Year 2017</v>
      </c>
      <c r="C1" s="148"/>
      <c r="D1" s="148"/>
      <c r="E1" s="148"/>
      <c r="F1" s="148"/>
      <c r="G1" s="148"/>
      <c r="H1" s="188">
        <v>2017</v>
      </c>
    </row>
    <row r="2" spans="2:8" x14ac:dyDescent="0.2">
      <c r="B2" s="323" t="str">
        <f>"Institution Survey for the Year Ended August 31, "&amp;H1</f>
        <v>Institution Survey for the Year Ended August 31, 2017</v>
      </c>
      <c r="C2" s="323"/>
      <c r="D2" s="323"/>
      <c r="E2" s="323"/>
      <c r="F2" s="323"/>
      <c r="G2" s="323"/>
      <c r="H2" s="323"/>
    </row>
    <row r="3" spans="2:8" x14ac:dyDescent="0.2">
      <c r="B3" s="6"/>
      <c r="C3" s="6"/>
      <c r="D3" s="6"/>
      <c r="E3" s="6"/>
      <c r="F3" s="6"/>
      <c r="G3" s="6"/>
      <c r="H3" s="6"/>
    </row>
    <row r="4" spans="2:8" ht="15" thickBot="1" x14ac:dyDescent="0.25">
      <c r="B4" s="28" t="s">
        <v>39</v>
      </c>
      <c r="C4" s="11"/>
      <c r="D4" s="11"/>
      <c r="E4" s="11"/>
      <c r="F4" s="11"/>
      <c r="G4" s="11"/>
      <c r="H4" s="17"/>
    </row>
    <row r="5" spans="2:8" ht="15" thickBot="1" x14ac:dyDescent="0.25">
      <c r="B5" s="68" t="s">
        <v>33</v>
      </c>
      <c r="C5" s="69" t="s">
        <v>27</v>
      </c>
      <c r="D5" s="69" t="s">
        <v>28</v>
      </c>
      <c r="E5" s="69" t="s">
        <v>29</v>
      </c>
      <c r="F5" s="69" t="s">
        <v>30</v>
      </c>
      <c r="G5" s="69" t="s">
        <v>31</v>
      </c>
      <c r="H5" s="70" t="s">
        <v>1</v>
      </c>
    </row>
    <row r="6" spans="2:8" x14ac:dyDescent="0.2">
      <c r="B6" s="9" t="str">
        <f>$B$102</f>
        <v>Liberal Arts</v>
      </c>
      <c r="C6" s="59">
        <f t="shared" ref="C6:H6" si="0">ROUND(IF($C$30=0,"",C30/$C$30),2)</f>
        <v>1</v>
      </c>
      <c r="D6" s="59">
        <f t="shared" si="0"/>
        <v>1.73</v>
      </c>
      <c r="E6" s="59">
        <f t="shared" si="0"/>
        <v>4.1100000000000003</v>
      </c>
      <c r="F6" s="59">
        <f t="shared" si="0"/>
        <v>11.35</v>
      </c>
      <c r="G6" s="59">
        <f t="shared" si="0"/>
        <v>0</v>
      </c>
      <c r="H6" s="59">
        <f t="shared" si="0"/>
        <v>1.51</v>
      </c>
    </row>
    <row r="7" spans="2:8" x14ac:dyDescent="0.2">
      <c r="B7" s="9" t="str">
        <f>$B$103</f>
        <v>Science</v>
      </c>
      <c r="C7" s="59">
        <f t="shared" ref="C7:H7" si="1">ROUND(IF($C$30=0,"",C31/$C$30),2)</f>
        <v>1.57</v>
      </c>
      <c r="D7" s="59">
        <f t="shared" si="1"/>
        <v>2.78</v>
      </c>
      <c r="E7" s="59">
        <f t="shared" si="1"/>
        <v>7.1</v>
      </c>
      <c r="F7" s="59">
        <f t="shared" si="1"/>
        <v>21.72</v>
      </c>
      <c r="G7" s="59">
        <f t="shared" si="1"/>
        <v>0</v>
      </c>
      <c r="H7" s="59">
        <f t="shared" si="1"/>
        <v>2.85</v>
      </c>
    </row>
    <row r="8" spans="2:8" x14ac:dyDescent="0.2">
      <c r="B8" s="9" t="str">
        <f>$B$104</f>
        <v>Fine Arts</v>
      </c>
      <c r="C8" s="59">
        <f t="shared" ref="C8:H8" si="2">ROUND(IF($C$30=0,"",C32/$C$30),2)</f>
        <v>1.46</v>
      </c>
      <c r="D8" s="59">
        <f t="shared" si="2"/>
        <v>2.58</v>
      </c>
      <c r="E8" s="59">
        <f t="shared" si="2"/>
        <v>6.27</v>
      </c>
      <c r="F8" s="59">
        <f t="shared" si="2"/>
        <v>7.87</v>
      </c>
      <c r="G8" s="59">
        <f t="shared" si="2"/>
        <v>0</v>
      </c>
      <c r="H8" s="59">
        <f t="shared" si="2"/>
        <v>2.1</v>
      </c>
    </row>
    <row r="9" spans="2:8" x14ac:dyDescent="0.2">
      <c r="B9" s="9" t="str">
        <f>$B$105</f>
        <v>Teacher Education</v>
      </c>
      <c r="C9" s="59">
        <f t="shared" ref="C9:H9" si="3">ROUND(IF($C$30=0,"",C33/$C$30),2)</f>
        <v>1.48</v>
      </c>
      <c r="D9" s="59">
        <f t="shared" si="3"/>
        <v>2.0099999999999998</v>
      </c>
      <c r="E9" s="59">
        <f t="shared" si="3"/>
        <v>2.38</v>
      </c>
      <c r="F9" s="59">
        <f t="shared" si="3"/>
        <v>7.35</v>
      </c>
      <c r="G9" s="59">
        <f t="shared" si="3"/>
        <v>0</v>
      </c>
      <c r="H9" s="59">
        <f t="shared" si="3"/>
        <v>2.5099999999999998</v>
      </c>
    </row>
    <row r="10" spans="2:8" x14ac:dyDescent="0.2">
      <c r="B10" s="9" t="str">
        <f>$B$106</f>
        <v>Agriculture</v>
      </c>
      <c r="C10" s="59">
        <f t="shared" ref="C10:H10" si="4">ROUND(IF($C$30=0,"",C34/$C$30),2)</f>
        <v>1.98</v>
      </c>
      <c r="D10" s="59">
        <f t="shared" si="4"/>
        <v>2.44</v>
      </c>
      <c r="E10" s="59">
        <f t="shared" si="4"/>
        <v>6.87</v>
      </c>
      <c r="F10" s="59">
        <f t="shared" si="4"/>
        <v>12.43</v>
      </c>
      <c r="G10" s="59">
        <f t="shared" si="4"/>
        <v>0</v>
      </c>
      <c r="H10" s="59">
        <f t="shared" si="4"/>
        <v>2.99</v>
      </c>
    </row>
    <row r="11" spans="2:8" x14ac:dyDescent="0.2">
      <c r="B11" s="9" t="str">
        <f>$B$107</f>
        <v>Engineering</v>
      </c>
      <c r="C11" s="59">
        <f t="shared" ref="C11:H11" si="5">ROUND(IF($C$30=0,"",C35/$C$30),2)</f>
        <v>2.0499999999999998</v>
      </c>
      <c r="D11" s="59">
        <f t="shared" si="5"/>
        <v>3.12</v>
      </c>
      <c r="E11" s="59">
        <f t="shared" si="5"/>
        <v>5.49</v>
      </c>
      <c r="F11" s="59">
        <f t="shared" si="5"/>
        <v>17.39</v>
      </c>
      <c r="G11" s="59">
        <f t="shared" si="5"/>
        <v>0</v>
      </c>
      <c r="H11" s="59">
        <f t="shared" si="5"/>
        <v>4.25</v>
      </c>
    </row>
    <row r="12" spans="2:8" x14ac:dyDescent="0.2">
      <c r="B12" s="9" t="str">
        <f>$B$108</f>
        <v>Home Economics</v>
      </c>
      <c r="C12" s="59">
        <f t="shared" ref="C12:H12" si="6">ROUND(IF($C$30=0,"",C36/$C$30),2)</f>
        <v>1.1100000000000001</v>
      </c>
      <c r="D12" s="59">
        <f t="shared" si="6"/>
        <v>1.76</v>
      </c>
      <c r="E12" s="59">
        <f t="shared" si="6"/>
        <v>2.88</v>
      </c>
      <c r="F12" s="59">
        <f t="shared" si="6"/>
        <v>9.5</v>
      </c>
      <c r="G12" s="59">
        <f t="shared" si="6"/>
        <v>0</v>
      </c>
      <c r="H12" s="59">
        <f t="shared" si="6"/>
        <v>1.66</v>
      </c>
    </row>
    <row r="13" spans="2:8" x14ac:dyDescent="0.2">
      <c r="B13" s="9" t="str">
        <f>$B$109</f>
        <v>Law</v>
      </c>
      <c r="C13" s="59">
        <f t="shared" ref="C13:H13" si="7">ROUND(IF($C$30=0,"",C37/$C$30),2)</f>
        <v>0</v>
      </c>
      <c r="D13" s="59">
        <f t="shared" si="7"/>
        <v>0</v>
      </c>
      <c r="E13" s="59">
        <f t="shared" si="7"/>
        <v>0</v>
      </c>
      <c r="F13" s="59">
        <f t="shared" si="7"/>
        <v>0</v>
      </c>
      <c r="G13" s="59">
        <f t="shared" si="7"/>
        <v>4.79</v>
      </c>
      <c r="H13" s="59">
        <f t="shared" si="7"/>
        <v>4.79</v>
      </c>
    </row>
    <row r="14" spans="2:8" x14ac:dyDescent="0.2">
      <c r="B14" s="9" t="str">
        <f>$B$110</f>
        <v>Social Service</v>
      </c>
      <c r="C14" s="59">
        <f t="shared" ref="C14:H14" si="8">ROUND(IF($C$30=0,"",C38/$C$30),2)</f>
        <v>1.54</v>
      </c>
      <c r="D14" s="59">
        <f t="shared" si="8"/>
        <v>1.83</v>
      </c>
      <c r="E14" s="59">
        <f t="shared" si="8"/>
        <v>2.2999999999999998</v>
      </c>
      <c r="F14" s="59">
        <f t="shared" si="8"/>
        <v>20.67</v>
      </c>
      <c r="G14" s="59">
        <f t="shared" si="8"/>
        <v>0</v>
      </c>
      <c r="H14" s="59">
        <f t="shared" si="8"/>
        <v>2.2000000000000002</v>
      </c>
    </row>
    <row r="15" spans="2:8" x14ac:dyDescent="0.2">
      <c r="B15" s="9" t="str">
        <f>$B$111</f>
        <v>Library Science</v>
      </c>
      <c r="C15" s="59">
        <f t="shared" ref="C15:H15" si="9">ROUND(IF($C$30=0,"",C39/$C$30),2)</f>
        <v>1.87</v>
      </c>
      <c r="D15" s="59">
        <f t="shared" si="9"/>
        <v>1.62</v>
      </c>
      <c r="E15" s="59">
        <f t="shared" si="9"/>
        <v>3.12</v>
      </c>
      <c r="F15" s="59">
        <f t="shared" si="9"/>
        <v>15.47</v>
      </c>
      <c r="G15" s="59">
        <f t="shared" si="9"/>
        <v>0</v>
      </c>
      <c r="H15" s="59">
        <f t="shared" si="9"/>
        <v>3.16</v>
      </c>
    </row>
    <row r="16" spans="2:8" x14ac:dyDescent="0.2">
      <c r="B16" s="9" t="str">
        <f>$B$112</f>
        <v>Veterinary Science</v>
      </c>
      <c r="C16" s="59">
        <f t="shared" ref="C16:H16" si="10">ROUND(IF($C$30=0,"",C40/$C$30),2)</f>
        <v>0</v>
      </c>
      <c r="D16" s="59">
        <f t="shared" si="10"/>
        <v>0</v>
      </c>
      <c r="E16" s="59">
        <f t="shared" si="10"/>
        <v>0</v>
      </c>
      <c r="F16" s="59">
        <f t="shared" si="10"/>
        <v>0</v>
      </c>
      <c r="G16" s="59">
        <f t="shared" si="10"/>
        <v>24.35</v>
      </c>
      <c r="H16" s="59">
        <f t="shared" si="10"/>
        <v>24.35</v>
      </c>
    </row>
    <row r="17" spans="2:8" x14ac:dyDescent="0.2">
      <c r="B17" s="9" t="str">
        <f>$B$113</f>
        <v>Vocational Training</v>
      </c>
      <c r="C17" s="59">
        <f t="shared" ref="C17:H17" si="11">ROUND(IF($C$30=0,"",C41/$C$30),2)</f>
        <v>1.1499999999999999</v>
      </c>
      <c r="D17" s="59">
        <f t="shared" si="11"/>
        <v>2.79</v>
      </c>
      <c r="E17" s="59">
        <f t="shared" si="11"/>
        <v>0</v>
      </c>
      <c r="F17" s="59">
        <f t="shared" si="11"/>
        <v>0</v>
      </c>
      <c r="G17" s="59">
        <f t="shared" si="11"/>
        <v>0</v>
      </c>
      <c r="H17" s="59">
        <f t="shared" si="11"/>
        <v>1.52</v>
      </c>
    </row>
    <row r="18" spans="2:8" x14ac:dyDescent="0.2">
      <c r="B18" s="9" t="str">
        <f>$B$114</f>
        <v>Physical Training</v>
      </c>
      <c r="C18" s="59">
        <f t="shared" ref="C18:H18" si="12">ROUND(IF($C$30=0,"",C42/$C$30),2)</f>
        <v>1.42</v>
      </c>
      <c r="D18" s="59">
        <f t="shared" si="12"/>
        <v>1.29</v>
      </c>
      <c r="E18" s="59">
        <f t="shared" si="12"/>
        <v>0</v>
      </c>
      <c r="F18" s="59">
        <f t="shared" si="12"/>
        <v>0</v>
      </c>
      <c r="G18" s="59">
        <f t="shared" si="12"/>
        <v>0</v>
      </c>
      <c r="H18" s="59">
        <f t="shared" si="12"/>
        <v>1.41</v>
      </c>
    </row>
    <row r="19" spans="2:8" x14ac:dyDescent="0.2">
      <c r="B19" s="9" t="str">
        <f>$B$115</f>
        <v>Health Services</v>
      </c>
      <c r="C19" s="59">
        <f t="shared" ref="C19:H19" si="13">ROUND(IF($C$30=0,"",C43/$C$30),2)</f>
        <v>0.99</v>
      </c>
      <c r="D19" s="59">
        <f t="shared" si="13"/>
        <v>1.54</v>
      </c>
      <c r="E19" s="59">
        <f t="shared" si="13"/>
        <v>2.5499999999999998</v>
      </c>
      <c r="F19" s="59">
        <f t="shared" si="13"/>
        <v>10.74</v>
      </c>
      <c r="G19" s="59">
        <f t="shared" si="13"/>
        <v>2.68</v>
      </c>
      <c r="H19" s="59">
        <f t="shared" si="13"/>
        <v>1.74</v>
      </c>
    </row>
    <row r="20" spans="2:8" x14ac:dyDescent="0.2">
      <c r="B20" s="9" t="str">
        <f>$B$116</f>
        <v>Pharmacy</v>
      </c>
      <c r="C20" s="59">
        <f t="shared" ref="C20:H20" si="14">ROUND(IF($C$30=0,"",C44/$C$30),2)</f>
        <v>3.12</v>
      </c>
      <c r="D20" s="59">
        <f t="shared" si="14"/>
        <v>4.41</v>
      </c>
      <c r="E20" s="59">
        <f t="shared" si="14"/>
        <v>30.82</v>
      </c>
      <c r="F20" s="59">
        <f t="shared" si="14"/>
        <v>36.549999999999997</v>
      </c>
      <c r="G20" s="59">
        <f t="shared" si="14"/>
        <v>4.32</v>
      </c>
      <c r="H20" s="59">
        <f t="shared" si="14"/>
        <v>6.3</v>
      </c>
    </row>
    <row r="21" spans="2:8" x14ac:dyDescent="0.2">
      <c r="B21" s="9" t="str">
        <f>$B$117</f>
        <v>Business Administration</v>
      </c>
      <c r="C21" s="59">
        <f t="shared" ref="C21:H22" si="15">ROUND(IF($C$30=0,"",C45/$C$30),2)</f>
        <v>1.1399999999999999</v>
      </c>
      <c r="D21" s="59">
        <f t="shared" si="15"/>
        <v>1.81</v>
      </c>
      <c r="E21" s="59">
        <f t="shared" si="15"/>
        <v>3.22</v>
      </c>
      <c r="F21" s="59">
        <f t="shared" si="15"/>
        <v>25.73</v>
      </c>
      <c r="G21" s="59">
        <f t="shared" si="15"/>
        <v>0</v>
      </c>
      <c r="H21" s="59">
        <f t="shared" si="15"/>
        <v>2.11</v>
      </c>
    </row>
    <row r="22" spans="2:8" x14ac:dyDescent="0.2">
      <c r="B22" s="9" t="str">
        <f>$B$118</f>
        <v>Optometry</v>
      </c>
      <c r="C22" s="59">
        <f t="shared" ref="C22:H22" si="16">ROUND(IF($C$30=0,"",C46/$C$30),2)</f>
        <v>0</v>
      </c>
      <c r="D22" s="59">
        <f t="shared" si="16"/>
        <v>0</v>
      </c>
      <c r="E22" s="59">
        <f t="shared" si="15"/>
        <v>0</v>
      </c>
      <c r="F22" s="59">
        <f t="shared" si="15"/>
        <v>0</v>
      </c>
      <c r="G22" s="59">
        <f t="shared" si="15"/>
        <v>7.54</v>
      </c>
      <c r="H22" s="59">
        <f t="shared" si="16"/>
        <v>7.54</v>
      </c>
    </row>
    <row r="23" spans="2:8" x14ac:dyDescent="0.2">
      <c r="B23" s="9" t="str">
        <f>$B$119</f>
        <v>Teacher Ed-Practice Teaching</v>
      </c>
      <c r="C23" s="59">
        <f t="shared" ref="C23:H23" si="17">ROUND(IF($C$30=0,"",C47/$C$30),2)</f>
        <v>2</v>
      </c>
      <c r="D23" s="59">
        <f t="shared" si="17"/>
        <v>2.2200000000000002</v>
      </c>
      <c r="E23" s="59">
        <f t="shared" si="17"/>
        <v>0</v>
      </c>
      <c r="F23" s="59">
        <f t="shared" si="17"/>
        <v>0</v>
      </c>
      <c r="G23" s="59">
        <f t="shared" si="17"/>
        <v>0</v>
      </c>
      <c r="H23" s="59">
        <f t="shared" si="17"/>
        <v>2.21</v>
      </c>
    </row>
    <row r="24" spans="2:8" x14ac:dyDescent="0.2">
      <c r="B24" s="9" t="str">
        <f>$B$120</f>
        <v>Technology</v>
      </c>
      <c r="C24" s="59">
        <f t="shared" ref="C24:H24" si="18">ROUND(IF($C$30=0,"",C48/$C$30),2)</f>
        <v>1.97</v>
      </c>
      <c r="D24" s="59">
        <f t="shared" si="18"/>
        <v>2.31</v>
      </c>
      <c r="E24" s="59">
        <f t="shared" si="18"/>
        <v>3.46</v>
      </c>
      <c r="F24" s="59">
        <f t="shared" si="18"/>
        <v>14.25</v>
      </c>
      <c r="G24" s="59">
        <f t="shared" si="18"/>
        <v>0</v>
      </c>
      <c r="H24" s="59">
        <f t="shared" si="18"/>
        <v>2.31</v>
      </c>
    </row>
    <row r="25" spans="2:8" x14ac:dyDescent="0.2">
      <c r="B25" s="9" t="str">
        <f>$B$121</f>
        <v>Nursing</v>
      </c>
      <c r="C25" s="59">
        <f t="shared" ref="C25:H25" si="19">ROUND(IF($C$30=0,"",C49/$C$30),2)</f>
        <v>1.42</v>
      </c>
      <c r="D25" s="59">
        <f t="shared" si="19"/>
        <v>2.0299999999999998</v>
      </c>
      <c r="E25" s="59">
        <f t="shared" si="19"/>
        <v>2.86</v>
      </c>
      <c r="F25" s="59">
        <f t="shared" si="19"/>
        <v>10.01</v>
      </c>
      <c r="G25" s="59">
        <f t="shared" si="19"/>
        <v>0</v>
      </c>
      <c r="H25" s="59">
        <f t="shared" si="19"/>
        <v>2.27</v>
      </c>
    </row>
    <row r="26" spans="2:8" x14ac:dyDescent="0.2">
      <c r="B26" s="39" t="str">
        <f>$B$122</f>
        <v>Totals</v>
      </c>
      <c r="C26" s="59">
        <f t="shared" ref="C26:H26" si="20">ROUND(IF($C$30=0,"",C50/$C$30),2)</f>
        <v>1.23</v>
      </c>
      <c r="D26" s="59">
        <f t="shared" si="20"/>
        <v>2.13</v>
      </c>
      <c r="E26" s="59">
        <f t="shared" si="20"/>
        <v>4.1100000000000003</v>
      </c>
      <c r="F26" s="59">
        <f t="shared" si="20"/>
        <v>16.079999999999998</v>
      </c>
      <c r="G26" s="59">
        <f t="shared" si="20"/>
        <v>6.08</v>
      </c>
      <c r="H26" s="59">
        <f t="shared" si="20"/>
        <v>2.2799999999999998</v>
      </c>
    </row>
    <row r="27" spans="2:8" x14ac:dyDescent="0.2">
      <c r="B27" s="230" t="s">
        <v>729</v>
      </c>
      <c r="C27" s="99"/>
      <c r="D27" s="99"/>
      <c r="E27" s="99"/>
      <c r="F27" s="99"/>
      <c r="G27" s="99"/>
      <c r="H27" s="99"/>
    </row>
    <row r="28" spans="2:8" ht="15" thickBot="1" x14ac:dyDescent="0.25">
      <c r="B28" s="178" t="s">
        <v>228</v>
      </c>
      <c r="C28" s="11"/>
      <c r="D28" s="11"/>
      <c r="E28" s="11"/>
      <c r="F28" s="11"/>
      <c r="G28" s="11"/>
      <c r="H28" s="17"/>
    </row>
    <row r="29" spans="2:8" ht="15" thickBot="1" x14ac:dyDescent="0.25">
      <c r="B29" s="68" t="s">
        <v>33</v>
      </c>
      <c r="C29" s="69" t="s">
        <v>27</v>
      </c>
      <c r="D29" s="69" t="s">
        <v>28</v>
      </c>
      <c r="E29" s="69" t="s">
        <v>29</v>
      </c>
      <c r="F29" s="69" t="s">
        <v>30</v>
      </c>
      <c r="G29" s="69" t="s">
        <v>31</v>
      </c>
      <c r="H29" s="70" t="s">
        <v>1</v>
      </c>
    </row>
    <row r="30" spans="2:8" x14ac:dyDescent="0.2">
      <c r="B30" s="9" t="str">
        <f>$B$102</f>
        <v>Liberal Arts</v>
      </c>
      <c r="C30" s="40">
        <f t="shared" ref="C30:G39" si="21">IF(C78=0,0,C54/C78)</f>
        <v>247.0224568138311</v>
      </c>
      <c r="D30" s="40">
        <f t="shared" si="21"/>
        <v>428.33449250744962</v>
      </c>
      <c r="E30" s="40">
        <f t="shared" si="21"/>
        <v>1015.6585563926586</v>
      </c>
      <c r="F30" s="40">
        <f t="shared" si="21"/>
        <v>2803.9622060085508</v>
      </c>
      <c r="G30" s="41">
        <f t="shared" si="21"/>
        <v>0</v>
      </c>
      <c r="H30" s="42">
        <f t="shared" ref="H30:H39" si="22">IF(H78=0,0,H54/H78)</f>
        <v>372.79765796115743</v>
      </c>
    </row>
    <row r="31" spans="2:8" x14ac:dyDescent="0.2">
      <c r="B31" s="9" t="str">
        <f>$B$103</f>
        <v>Science</v>
      </c>
      <c r="C31" s="75">
        <f t="shared" si="21"/>
        <v>388.28473240090005</v>
      </c>
      <c r="D31" s="75">
        <f t="shared" si="21"/>
        <v>686.84100005971584</v>
      </c>
      <c r="E31" s="75">
        <f t="shared" si="21"/>
        <v>1753.0531526182233</v>
      </c>
      <c r="F31" s="75">
        <f t="shared" si="21"/>
        <v>5364.6622354298879</v>
      </c>
      <c r="G31" s="96">
        <f t="shared" si="21"/>
        <v>0</v>
      </c>
      <c r="H31" s="43">
        <f t="shared" si="22"/>
        <v>705.21600416166984</v>
      </c>
    </row>
    <row r="32" spans="2:8" x14ac:dyDescent="0.2">
      <c r="B32" s="9" t="str">
        <f>$B$104</f>
        <v>Fine Arts</v>
      </c>
      <c r="C32" s="75">
        <f t="shared" si="21"/>
        <v>360.50215191460256</v>
      </c>
      <c r="D32" s="75">
        <f t="shared" si="21"/>
        <v>636.85998558957272</v>
      </c>
      <c r="E32" s="75">
        <f t="shared" si="21"/>
        <v>1548.0957444485584</v>
      </c>
      <c r="F32" s="75">
        <f t="shared" si="21"/>
        <v>1942.9710453561661</v>
      </c>
      <c r="G32" s="96">
        <f t="shared" ref="G32:G39" si="23">IF(G80=0,0,G56/G80)</f>
        <v>0</v>
      </c>
      <c r="H32" s="43">
        <f t="shared" si="22"/>
        <v>519.84070846758277</v>
      </c>
    </row>
    <row r="33" spans="2:8" x14ac:dyDescent="0.2">
      <c r="B33" s="9" t="str">
        <f>$B$105</f>
        <v>Teacher Education</v>
      </c>
      <c r="C33" s="75">
        <f t="shared" si="21"/>
        <v>364.51190675119545</v>
      </c>
      <c r="D33" s="75">
        <f t="shared" si="21"/>
        <v>496.35438794442234</v>
      </c>
      <c r="E33" s="75">
        <f t="shared" si="21"/>
        <v>587.56183805108356</v>
      </c>
      <c r="F33" s="75">
        <f t="shared" si="21"/>
        <v>1816.356672242483</v>
      </c>
      <c r="G33" s="96">
        <f t="shared" si="23"/>
        <v>0</v>
      </c>
      <c r="H33" s="43">
        <f t="shared" si="22"/>
        <v>620.10332101238907</v>
      </c>
    </row>
    <row r="34" spans="2:8" x14ac:dyDescent="0.2">
      <c r="B34" s="9" t="str">
        <f>$B$106</f>
        <v>Agriculture</v>
      </c>
      <c r="C34" s="75">
        <f t="shared" si="21"/>
        <v>489.44804578873402</v>
      </c>
      <c r="D34" s="75">
        <f t="shared" si="21"/>
        <v>601.93709072440754</v>
      </c>
      <c r="E34" s="75">
        <f t="shared" si="21"/>
        <v>1696.9682379606159</v>
      </c>
      <c r="F34" s="75">
        <f t="shared" si="21"/>
        <v>3069.6303400109382</v>
      </c>
      <c r="G34" s="96">
        <f t="shared" si="23"/>
        <v>0</v>
      </c>
      <c r="H34" s="43">
        <f t="shared" si="22"/>
        <v>738.24482288400725</v>
      </c>
    </row>
    <row r="35" spans="2:8" x14ac:dyDescent="0.2">
      <c r="B35" s="9" t="str">
        <f>$B$107</f>
        <v>Engineering</v>
      </c>
      <c r="C35" s="75">
        <f t="shared" si="21"/>
        <v>506.92768490390364</v>
      </c>
      <c r="D35" s="75">
        <f t="shared" si="21"/>
        <v>770.53355485190264</v>
      </c>
      <c r="E35" s="75">
        <f t="shared" si="21"/>
        <v>1355.0627324326385</v>
      </c>
      <c r="F35" s="75">
        <f t="shared" si="21"/>
        <v>4294.7341500676321</v>
      </c>
      <c r="G35" s="96">
        <f t="shared" si="23"/>
        <v>0</v>
      </c>
      <c r="H35" s="43">
        <f t="shared" si="22"/>
        <v>1049.7412243404681</v>
      </c>
    </row>
    <row r="36" spans="2:8" x14ac:dyDescent="0.2">
      <c r="B36" s="9" t="str">
        <f>$B$108</f>
        <v>Home Economics</v>
      </c>
      <c r="C36" s="75">
        <f t="shared" si="21"/>
        <v>273.92518868657709</v>
      </c>
      <c r="D36" s="75">
        <f t="shared" si="21"/>
        <v>434.781458971517</v>
      </c>
      <c r="E36" s="75">
        <f t="shared" si="21"/>
        <v>711.16229049115032</v>
      </c>
      <c r="F36" s="75">
        <f t="shared" si="21"/>
        <v>2347.2269424309657</v>
      </c>
      <c r="G36" s="96">
        <f t="shared" si="23"/>
        <v>0</v>
      </c>
      <c r="H36" s="43">
        <f t="shared" si="22"/>
        <v>410.74028522100036</v>
      </c>
    </row>
    <row r="37" spans="2:8" x14ac:dyDescent="0.2">
      <c r="B37" s="9" t="str">
        <f>$B$109</f>
        <v>Law</v>
      </c>
      <c r="C37" s="75">
        <f t="shared" si="21"/>
        <v>0</v>
      </c>
      <c r="D37" s="75">
        <f t="shared" si="21"/>
        <v>0</v>
      </c>
      <c r="E37" s="75">
        <f t="shared" si="21"/>
        <v>0</v>
      </c>
      <c r="F37" s="75">
        <f t="shared" si="21"/>
        <v>0</v>
      </c>
      <c r="G37" s="96">
        <f t="shared" si="23"/>
        <v>1182.0797238040268</v>
      </c>
      <c r="H37" s="43">
        <f t="shared" si="22"/>
        <v>1182.0797238040268</v>
      </c>
    </row>
    <row r="38" spans="2:8" x14ac:dyDescent="0.2">
      <c r="B38" s="9" t="str">
        <f>$B$110</f>
        <v>Social Service</v>
      </c>
      <c r="C38" s="75">
        <f t="shared" si="21"/>
        <v>379.84316852343659</v>
      </c>
      <c r="D38" s="75">
        <f t="shared" si="21"/>
        <v>451.30153320042194</v>
      </c>
      <c r="E38" s="75">
        <f t="shared" si="21"/>
        <v>567.89234162487639</v>
      </c>
      <c r="F38" s="75">
        <f t="shared" si="21"/>
        <v>5106.166683291056</v>
      </c>
      <c r="G38" s="96">
        <f t="shared" si="23"/>
        <v>0</v>
      </c>
      <c r="H38" s="43">
        <f t="shared" si="22"/>
        <v>544.17258299223818</v>
      </c>
    </row>
    <row r="39" spans="2:8" x14ac:dyDescent="0.2">
      <c r="B39" s="9" t="str">
        <f>$B$111</f>
        <v>Library Science</v>
      </c>
      <c r="C39" s="75">
        <f t="shared" si="21"/>
        <v>462.40273967089331</v>
      </c>
      <c r="D39" s="75">
        <f t="shared" si="21"/>
        <v>400.54816961549261</v>
      </c>
      <c r="E39" s="75">
        <f t="shared" si="21"/>
        <v>770.14495558711099</v>
      </c>
      <c r="F39" s="75">
        <f t="shared" si="21"/>
        <v>3820.4974208068811</v>
      </c>
      <c r="G39" s="96">
        <f t="shared" si="23"/>
        <v>0</v>
      </c>
      <c r="H39" s="43">
        <f t="shared" si="22"/>
        <v>780.11857546325859</v>
      </c>
    </row>
    <row r="40" spans="2:8" x14ac:dyDescent="0.2">
      <c r="B40" s="9" t="str">
        <f>$B$112</f>
        <v>Veterinary Science</v>
      </c>
      <c r="C40" s="75">
        <f t="shared" ref="C40:H49" si="24">IF(C88=0,0,C64/C88)</f>
        <v>0</v>
      </c>
      <c r="D40" s="75">
        <f t="shared" si="24"/>
        <v>0</v>
      </c>
      <c r="E40" s="75">
        <f t="shared" si="24"/>
        <v>0</v>
      </c>
      <c r="F40" s="75">
        <f t="shared" si="24"/>
        <v>0</v>
      </c>
      <c r="G40" s="96">
        <f t="shared" si="24"/>
        <v>6015.6532901832525</v>
      </c>
      <c r="H40" s="43">
        <f t="shared" si="24"/>
        <v>6015.6532901832525</v>
      </c>
    </row>
    <row r="41" spans="2:8" x14ac:dyDescent="0.2">
      <c r="B41" s="9" t="str">
        <f>$B$113</f>
        <v>Vocational Training</v>
      </c>
      <c r="C41" s="75">
        <f t="shared" si="24"/>
        <v>282.98301207780656</v>
      </c>
      <c r="D41" s="75">
        <f t="shared" si="24"/>
        <v>688.74631624508925</v>
      </c>
      <c r="E41" s="75">
        <f t="shared" si="24"/>
        <v>0</v>
      </c>
      <c r="F41" s="75">
        <f t="shared" si="24"/>
        <v>0</v>
      </c>
      <c r="G41" s="96">
        <f t="shared" si="24"/>
        <v>0</v>
      </c>
      <c r="H41" s="43">
        <f t="shared" si="24"/>
        <v>375.25403635716907</v>
      </c>
    </row>
    <row r="42" spans="2:8" x14ac:dyDescent="0.2">
      <c r="B42" s="9" t="str">
        <f>$B$114</f>
        <v>Physical Training</v>
      </c>
      <c r="C42" s="75">
        <f t="shared" si="24"/>
        <v>350.21067418129547</v>
      </c>
      <c r="D42" s="75">
        <f t="shared" si="24"/>
        <v>317.65935438582369</v>
      </c>
      <c r="E42" s="75">
        <f t="shared" si="24"/>
        <v>0</v>
      </c>
      <c r="F42" s="75">
        <f t="shared" si="24"/>
        <v>0</v>
      </c>
      <c r="G42" s="96">
        <f t="shared" si="24"/>
        <v>0</v>
      </c>
      <c r="H42" s="43">
        <f t="shared" si="24"/>
        <v>348.08035664528092</v>
      </c>
    </row>
    <row r="43" spans="2:8" x14ac:dyDescent="0.2">
      <c r="B43" s="9" t="str">
        <f>$B$115</f>
        <v>Health Services</v>
      </c>
      <c r="C43" s="75">
        <f t="shared" si="24"/>
        <v>243.60559860075548</v>
      </c>
      <c r="D43" s="75">
        <f t="shared" si="24"/>
        <v>379.61701070874108</v>
      </c>
      <c r="E43" s="75">
        <f t="shared" si="24"/>
        <v>629.60401171940509</v>
      </c>
      <c r="F43" s="75">
        <f t="shared" si="24"/>
        <v>2651.9987401097915</v>
      </c>
      <c r="G43" s="96">
        <f t="shared" si="24"/>
        <v>660.98154931136605</v>
      </c>
      <c r="H43" s="43">
        <f t="shared" si="24"/>
        <v>429.44045583636824</v>
      </c>
    </row>
    <row r="44" spans="2:8" x14ac:dyDescent="0.2">
      <c r="B44" s="9" t="str">
        <f>$B$116</f>
        <v>Pharmacy</v>
      </c>
      <c r="C44" s="75">
        <f t="shared" si="24"/>
        <v>771.00327482207126</v>
      </c>
      <c r="D44" s="75">
        <f t="shared" si="24"/>
        <v>1089.0570761216418</v>
      </c>
      <c r="E44" s="75">
        <f t="shared" si="24"/>
        <v>7613.1750618477054</v>
      </c>
      <c r="F44" s="75">
        <f t="shared" si="24"/>
        <v>9028.2606698771961</v>
      </c>
      <c r="G44" s="96">
        <f t="shared" si="24"/>
        <v>1067.4309960303804</v>
      </c>
      <c r="H44" s="43">
        <f t="shared" si="24"/>
        <v>1555.1473057313449</v>
      </c>
    </row>
    <row r="45" spans="2:8" x14ac:dyDescent="0.2">
      <c r="B45" s="9" t="str">
        <f>$B$117</f>
        <v>Business Administration</v>
      </c>
      <c r="C45" s="75">
        <f t="shared" si="24"/>
        <v>282.53353135448032</v>
      </c>
      <c r="D45" s="75">
        <f t="shared" si="24"/>
        <v>446.67263088757323</v>
      </c>
      <c r="E45" s="75">
        <f t="shared" si="24"/>
        <v>795.79557770249653</v>
      </c>
      <c r="F45" s="75">
        <f t="shared" si="24"/>
        <v>6356.1272152304809</v>
      </c>
      <c r="G45" s="96">
        <f t="shared" si="24"/>
        <v>0</v>
      </c>
      <c r="H45" s="43">
        <f t="shared" si="24"/>
        <v>522.08563764501798</v>
      </c>
    </row>
    <row r="46" spans="2:8" x14ac:dyDescent="0.2">
      <c r="B46" s="9" t="str">
        <f>$B$118</f>
        <v>Optometry</v>
      </c>
      <c r="C46" s="75">
        <f t="shared" si="24"/>
        <v>0</v>
      </c>
      <c r="D46" s="75">
        <f t="shared" si="24"/>
        <v>0</v>
      </c>
      <c r="E46" s="75">
        <f t="shared" si="24"/>
        <v>0</v>
      </c>
      <c r="F46" s="75">
        <f t="shared" si="24"/>
        <v>0</v>
      </c>
      <c r="G46" s="96">
        <f t="shared" si="24"/>
        <v>1862.7619051581187</v>
      </c>
      <c r="H46" s="43">
        <f t="shared" si="24"/>
        <v>1862.7619051581187</v>
      </c>
    </row>
    <row r="47" spans="2:8" x14ac:dyDescent="0.2">
      <c r="B47" s="9" t="str">
        <f>$B$119</f>
        <v>Teacher Ed-Practice Teaching</v>
      </c>
      <c r="C47" s="75">
        <f t="shared" si="24"/>
        <v>493.03690988716369</v>
      </c>
      <c r="D47" s="75">
        <f t="shared" si="24"/>
        <v>548.28036113445614</v>
      </c>
      <c r="E47" s="75">
        <f t="shared" si="24"/>
        <v>0</v>
      </c>
      <c r="F47" s="75">
        <f t="shared" si="24"/>
        <v>0</v>
      </c>
      <c r="G47" s="96">
        <f t="shared" si="24"/>
        <v>0</v>
      </c>
      <c r="H47" s="43">
        <f t="shared" si="24"/>
        <v>546.2964126865852</v>
      </c>
    </row>
    <row r="48" spans="2:8" x14ac:dyDescent="0.2">
      <c r="B48" s="9" t="str">
        <f>$B$120</f>
        <v>Technology</v>
      </c>
      <c r="C48" s="75">
        <f t="shared" si="24"/>
        <v>486.92439874112966</v>
      </c>
      <c r="D48" s="75">
        <f t="shared" si="24"/>
        <v>569.39663227166773</v>
      </c>
      <c r="E48" s="75">
        <f t="shared" si="24"/>
        <v>854.54451776337146</v>
      </c>
      <c r="F48" s="75">
        <f t="shared" si="24"/>
        <v>3520.2336329291047</v>
      </c>
      <c r="G48" s="96">
        <f t="shared" si="24"/>
        <v>0</v>
      </c>
      <c r="H48" s="43">
        <f t="shared" si="24"/>
        <v>571.45792503408347</v>
      </c>
    </row>
    <row r="49" spans="2:8" x14ac:dyDescent="0.2">
      <c r="B49" s="9" t="str">
        <f>$B$121</f>
        <v>Nursing</v>
      </c>
      <c r="C49" s="75">
        <f t="shared" si="24"/>
        <v>351.62058110511578</v>
      </c>
      <c r="D49" s="75">
        <f t="shared" si="24"/>
        <v>502.66171353133029</v>
      </c>
      <c r="E49" s="75">
        <f t="shared" si="24"/>
        <v>706.1388252809254</v>
      </c>
      <c r="F49" s="75">
        <f t="shared" si="24"/>
        <v>2473.0993051519927</v>
      </c>
      <c r="G49" s="96">
        <f t="shared" si="24"/>
        <v>0</v>
      </c>
      <c r="H49" s="43">
        <f t="shared" si="24"/>
        <v>559.79071013257703</v>
      </c>
    </row>
    <row r="50" spans="2:8" x14ac:dyDescent="0.2">
      <c r="B50" s="39" t="str">
        <f>$B$122</f>
        <v>Totals</v>
      </c>
      <c r="C50" s="42">
        <f>IF(C122=0,0,C194/C122)</f>
        <v>303.11967229753003</v>
      </c>
      <c r="D50" s="42">
        <f>IF(D122=0,0,D194/D122)</f>
        <v>526.1137505108718</v>
      </c>
      <c r="E50" s="42">
        <f>IF(E122=0,0,E194/E122)</f>
        <v>1014.5403732017088</v>
      </c>
      <c r="F50" s="42">
        <f>IF(F122=0,0,F194/F122)</f>
        <v>3971.147193820193</v>
      </c>
      <c r="G50" s="42">
        <f>IF(G122=0,0,G194/G122)</f>
        <v>1502.7786091079142</v>
      </c>
      <c r="H50" s="42">
        <f>IF(H98=0,0,H74/H98)</f>
        <v>562.72452141827398</v>
      </c>
    </row>
    <row r="52" spans="2:8" ht="15" thickBot="1" x14ac:dyDescent="0.25">
      <c r="B52" s="183" t="str">
        <f>"All Expenditures Current 3-Year (FY "&amp;H1-2&amp;" - FY "&amp;H1&amp;")"</f>
        <v>All Expenditures Current 3-Year (FY 2015 - FY 2017)</v>
      </c>
      <c r="C52" s="11"/>
      <c r="D52" s="11"/>
      <c r="E52" s="11"/>
      <c r="F52" s="11"/>
      <c r="G52" s="11"/>
      <c r="H52" s="17"/>
    </row>
    <row r="53" spans="2:8" ht="15" thickBot="1" x14ac:dyDescent="0.25">
      <c r="B53" s="68" t="s">
        <v>33</v>
      </c>
      <c r="C53" s="69" t="s">
        <v>27</v>
      </c>
      <c r="D53" s="69" t="s">
        <v>28</v>
      </c>
      <c r="E53" s="69" t="s">
        <v>29</v>
      </c>
      <c r="F53" s="69" t="s">
        <v>30</v>
      </c>
      <c r="G53" s="69" t="s">
        <v>31</v>
      </c>
      <c r="H53" s="70" t="s">
        <v>1</v>
      </c>
    </row>
    <row r="54" spans="2:8" x14ac:dyDescent="0.2">
      <c r="B54" s="9" t="str">
        <f>$B$102</f>
        <v>Liberal Arts</v>
      </c>
      <c r="C54" s="42">
        <f t="shared" ref="C54:G63" si="25">C174+C198+C222</f>
        <v>2779962815.4452353</v>
      </c>
      <c r="D54" s="42">
        <f t="shared" si="25"/>
        <v>1901197768.4227009</v>
      </c>
      <c r="E54" s="42">
        <f t="shared" si="25"/>
        <v>834447803.73674965</v>
      </c>
      <c r="F54" s="42">
        <f t="shared" si="25"/>
        <v>739048730.52429175</v>
      </c>
      <c r="G54" s="42">
        <f t="shared" si="25"/>
        <v>2188.0215859840073</v>
      </c>
      <c r="H54" s="42">
        <f>SUM(C54:G54)</f>
        <v>6254659306.1505642</v>
      </c>
    </row>
    <row r="55" spans="2:8" x14ac:dyDescent="0.2">
      <c r="B55" s="9" t="str">
        <f>$B$103</f>
        <v>Science</v>
      </c>
      <c r="C55" s="43">
        <f t="shared" si="25"/>
        <v>1705345768.1352882</v>
      </c>
      <c r="D55" s="43">
        <f t="shared" si="25"/>
        <v>1444372362.6865778</v>
      </c>
      <c r="E55" s="43">
        <f t="shared" si="25"/>
        <v>673382776.98371196</v>
      </c>
      <c r="F55" s="43">
        <f t="shared" si="25"/>
        <v>1183669804.9497213</v>
      </c>
      <c r="G55" s="43">
        <f t="shared" si="25"/>
        <v>37952.887228589781</v>
      </c>
      <c r="H55" s="43">
        <f t="shared" ref="H55:H74" si="26">SUM(C55:G55)</f>
        <v>5006808665.6425285</v>
      </c>
    </row>
    <row r="56" spans="2:8" x14ac:dyDescent="0.2">
      <c r="B56" s="9" t="str">
        <f>$B$104</f>
        <v>Fine Arts</v>
      </c>
      <c r="C56" s="43">
        <f t="shared" si="25"/>
        <v>552373654.23671913</v>
      </c>
      <c r="D56" s="43">
        <f t="shared" si="25"/>
        <v>406002061.97326612</v>
      </c>
      <c r="E56" s="43">
        <f t="shared" si="25"/>
        <v>171089349.29347688</v>
      </c>
      <c r="F56" s="43">
        <f t="shared" si="25"/>
        <v>76325731.574726269</v>
      </c>
      <c r="G56" s="43">
        <f t="shared" si="25"/>
        <v>0</v>
      </c>
      <c r="H56" s="43">
        <f t="shared" si="26"/>
        <v>1205790797.0781884</v>
      </c>
    </row>
    <row r="57" spans="2:8" x14ac:dyDescent="0.2">
      <c r="B57" s="9" t="str">
        <f>$B$105</f>
        <v>Teacher Education</v>
      </c>
      <c r="C57" s="43">
        <f t="shared" si="25"/>
        <v>83827532.219385922</v>
      </c>
      <c r="D57" s="43">
        <f t="shared" si="25"/>
        <v>453485252.16643846</v>
      </c>
      <c r="E57" s="43">
        <f t="shared" si="25"/>
        <v>510793358.53868115</v>
      </c>
      <c r="F57" s="43">
        <f t="shared" si="25"/>
        <v>303871022.19615066</v>
      </c>
      <c r="G57" s="43">
        <f t="shared" si="25"/>
        <v>0</v>
      </c>
      <c r="H57" s="43">
        <f t="shared" si="26"/>
        <v>1351977165.1206563</v>
      </c>
    </row>
    <row r="58" spans="2:8" x14ac:dyDescent="0.2">
      <c r="B58" s="9" t="str">
        <f>$B$106</f>
        <v>Agriculture</v>
      </c>
      <c r="C58" s="43">
        <f t="shared" si="25"/>
        <v>114353173.07394245</v>
      </c>
      <c r="D58" s="43">
        <f t="shared" si="25"/>
        <v>166102132.43703735</v>
      </c>
      <c r="E58" s="43">
        <f t="shared" si="25"/>
        <v>86928894.957770512</v>
      </c>
      <c r="F58" s="43">
        <f t="shared" si="25"/>
        <v>61392606.800218761</v>
      </c>
      <c r="G58" s="43">
        <f t="shared" si="25"/>
        <v>2430.0654683253651</v>
      </c>
      <c r="H58" s="43">
        <f t="shared" si="26"/>
        <v>428779237.33443737</v>
      </c>
    </row>
    <row r="59" spans="2:8" x14ac:dyDescent="0.2">
      <c r="B59" s="9" t="str">
        <f>$B$107</f>
        <v>Engineering</v>
      </c>
      <c r="C59" s="43">
        <f t="shared" si="25"/>
        <v>636136961.72600496</v>
      </c>
      <c r="D59" s="43">
        <f t="shared" si="25"/>
        <v>1297338099.9014902</v>
      </c>
      <c r="E59" s="43">
        <f t="shared" si="25"/>
        <v>1228396888.4557652</v>
      </c>
      <c r="F59" s="43">
        <f t="shared" si="25"/>
        <v>1157370727.1651258</v>
      </c>
      <c r="G59" s="43">
        <f t="shared" si="25"/>
        <v>6818.304539179434</v>
      </c>
      <c r="H59" s="43">
        <f t="shared" si="26"/>
        <v>4319249495.5529251</v>
      </c>
    </row>
    <row r="60" spans="2:8" x14ac:dyDescent="0.2">
      <c r="B60" s="9" t="str">
        <f>$B$108</f>
        <v>Home Economics</v>
      </c>
      <c r="C60" s="43">
        <f t="shared" si="25"/>
        <v>67565017.415487677</v>
      </c>
      <c r="D60" s="43">
        <f t="shared" si="25"/>
        <v>99631040.886241063</v>
      </c>
      <c r="E60" s="43">
        <f t="shared" si="25"/>
        <v>28955683.819637679</v>
      </c>
      <c r="F60" s="43">
        <f t="shared" si="25"/>
        <v>19399830.679191932</v>
      </c>
      <c r="G60" s="43">
        <f t="shared" si="25"/>
        <v>0</v>
      </c>
      <c r="H60" s="43">
        <f t="shared" si="26"/>
        <v>215551572.80055833</v>
      </c>
    </row>
    <row r="61" spans="2:8" x14ac:dyDescent="0.2">
      <c r="B61" s="9" t="str">
        <f>$B$109</f>
        <v>Law</v>
      </c>
      <c r="C61" s="43">
        <f t="shared" si="25"/>
        <v>0</v>
      </c>
      <c r="D61" s="43">
        <f t="shared" si="25"/>
        <v>0</v>
      </c>
      <c r="E61" s="43">
        <f t="shared" si="25"/>
        <v>0</v>
      </c>
      <c r="F61" s="43">
        <f t="shared" si="25"/>
        <v>0</v>
      </c>
      <c r="G61" s="43">
        <f t="shared" si="25"/>
        <v>379279736.02031243</v>
      </c>
      <c r="H61" s="43">
        <f t="shared" si="26"/>
        <v>379279736.02031243</v>
      </c>
    </row>
    <row r="62" spans="2:8" x14ac:dyDescent="0.2">
      <c r="B62" s="9" t="str">
        <f>$B$110</f>
        <v>Social Service</v>
      </c>
      <c r="C62" s="43">
        <f t="shared" si="25"/>
        <v>19909859.521324452</v>
      </c>
      <c r="D62" s="43">
        <f t="shared" si="25"/>
        <v>76934726.269275531</v>
      </c>
      <c r="E62" s="43">
        <f t="shared" si="25"/>
        <v>114192927.83861339</v>
      </c>
      <c r="F62" s="43">
        <f t="shared" si="25"/>
        <v>22022896.905034326</v>
      </c>
      <c r="G62" s="43">
        <f t="shared" si="25"/>
        <v>0</v>
      </c>
      <c r="H62" s="43">
        <f t="shared" si="26"/>
        <v>233060410.53424773</v>
      </c>
    </row>
    <row r="63" spans="2:8" x14ac:dyDescent="0.2">
      <c r="B63" s="9" t="str">
        <f>$B$111</f>
        <v>Library Science</v>
      </c>
      <c r="C63" s="43">
        <f t="shared" si="25"/>
        <v>2996369.7530673887</v>
      </c>
      <c r="D63" s="43">
        <f t="shared" si="25"/>
        <v>4897101.9217190128</v>
      </c>
      <c r="E63" s="43">
        <f t="shared" si="25"/>
        <v>51066771.715070158</v>
      </c>
      <c r="F63" s="43">
        <f t="shared" si="25"/>
        <v>9249424.2557734586</v>
      </c>
      <c r="G63" s="43">
        <f t="shared" si="25"/>
        <v>0</v>
      </c>
      <c r="H63" s="43">
        <f t="shared" si="26"/>
        <v>68209667.645630017</v>
      </c>
    </row>
    <row r="64" spans="2:8" x14ac:dyDescent="0.2">
      <c r="B64" s="9" t="str">
        <f>$B$112</f>
        <v>Veterinary Science</v>
      </c>
      <c r="C64" s="43">
        <f t="shared" ref="C64:G73" si="27">C184+C208+C232</f>
        <v>0</v>
      </c>
      <c r="D64" s="43">
        <f t="shared" si="27"/>
        <v>0</v>
      </c>
      <c r="E64" s="43">
        <f t="shared" si="27"/>
        <v>0</v>
      </c>
      <c r="F64" s="43">
        <f t="shared" si="27"/>
        <v>0</v>
      </c>
      <c r="G64" s="43">
        <f t="shared" si="27"/>
        <v>228835451.15857092</v>
      </c>
      <c r="H64" s="43">
        <f t="shared" si="26"/>
        <v>228835451.15857092</v>
      </c>
    </row>
    <row r="65" spans="2:8" x14ac:dyDescent="0.2">
      <c r="B65" s="9" t="str">
        <f>$B$113</f>
        <v>Vocational Training</v>
      </c>
      <c r="C65" s="43">
        <f t="shared" si="27"/>
        <v>13082304.648356996</v>
      </c>
      <c r="D65" s="43">
        <f t="shared" si="27"/>
        <v>9371771.1251469292</v>
      </c>
      <c r="E65" s="43">
        <f t="shared" si="27"/>
        <v>0</v>
      </c>
      <c r="F65" s="43">
        <f t="shared" si="27"/>
        <v>0</v>
      </c>
      <c r="G65" s="43">
        <f t="shared" si="27"/>
        <v>0</v>
      </c>
      <c r="H65" s="43">
        <f t="shared" si="26"/>
        <v>22454075.773503926</v>
      </c>
    </row>
    <row r="66" spans="2:8" x14ac:dyDescent="0.2">
      <c r="B66" s="9" t="str">
        <f>$B$114</f>
        <v>Physical Training</v>
      </c>
      <c r="C66" s="43">
        <f t="shared" si="27"/>
        <v>54822679.357688352</v>
      </c>
      <c r="D66" s="43">
        <f t="shared" si="27"/>
        <v>3484405.4582580999</v>
      </c>
      <c r="E66" s="43">
        <f t="shared" si="27"/>
        <v>203.80606120331669</v>
      </c>
      <c r="F66" s="43">
        <f t="shared" si="27"/>
        <v>0</v>
      </c>
      <c r="G66" s="43">
        <f t="shared" si="27"/>
        <v>0</v>
      </c>
      <c r="H66" s="43">
        <f t="shared" si="26"/>
        <v>58307288.622007653</v>
      </c>
    </row>
    <row r="67" spans="2:8" x14ac:dyDescent="0.2">
      <c r="B67" s="9" t="str">
        <f>$B$115</f>
        <v>Health Services</v>
      </c>
      <c r="C67" s="43">
        <f t="shared" si="27"/>
        <v>122899755.31087695</v>
      </c>
      <c r="D67" s="43">
        <f t="shared" si="27"/>
        <v>290012970.73507124</v>
      </c>
      <c r="E67" s="43">
        <f t="shared" si="27"/>
        <v>190478508.89355367</v>
      </c>
      <c r="F67" s="43">
        <f t="shared" si="27"/>
        <v>66941752.19785136</v>
      </c>
      <c r="G67" s="43">
        <f t="shared" si="27"/>
        <v>43273801.051865824</v>
      </c>
      <c r="H67" s="43">
        <f t="shared" si="26"/>
        <v>713606788.189219</v>
      </c>
    </row>
    <row r="68" spans="2:8" x14ac:dyDescent="0.2">
      <c r="B68" s="9" t="str">
        <f>$B$116</f>
        <v>Pharmacy</v>
      </c>
      <c r="C68" s="43">
        <f t="shared" si="27"/>
        <v>508862.16138256702</v>
      </c>
      <c r="D68" s="43">
        <f t="shared" si="27"/>
        <v>3458845.2737623341</v>
      </c>
      <c r="E68" s="43">
        <f t="shared" si="27"/>
        <v>28945291.585144974</v>
      </c>
      <c r="F68" s="43">
        <f t="shared" si="27"/>
        <v>61608850.811241984</v>
      </c>
      <c r="G68" s="43">
        <f t="shared" si="27"/>
        <v>157649951.23472291</v>
      </c>
      <c r="H68" s="43">
        <f t="shared" si="26"/>
        <v>252171801.06625476</v>
      </c>
    </row>
    <row r="69" spans="2:8" x14ac:dyDescent="0.2">
      <c r="B69" s="9" t="str">
        <f>$B$117</f>
        <v>Business Administration</v>
      </c>
      <c r="C69" s="43">
        <f t="shared" si="27"/>
        <v>359970321.62811631</v>
      </c>
      <c r="D69" s="43">
        <f t="shared" si="27"/>
        <v>1605224407.1806457</v>
      </c>
      <c r="E69" s="43">
        <f t="shared" si="27"/>
        <v>941088751.09710753</v>
      </c>
      <c r="F69" s="43">
        <f t="shared" si="27"/>
        <v>275118610.38403612</v>
      </c>
      <c r="G69" s="43">
        <f t="shared" si="27"/>
        <v>19673.943512390928</v>
      </c>
      <c r="H69" s="43">
        <f t="shared" si="26"/>
        <v>3181421764.233418</v>
      </c>
    </row>
    <row r="70" spans="2:8" x14ac:dyDescent="0.2">
      <c r="B70" s="9" t="str">
        <f>$B$118</f>
        <v>Optometry</v>
      </c>
      <c r="C70" s="43">
        <f t="shared" si="27"/>
        <v>0</v>
      </c>
      <c r="D70" s="43">
        <f t="shared" si="27"/>
        <v>0</v>
      </c>
      <c r="E70" s="43">
        <f t="shared" si="27"/>
        <v>0</v>
      </c>
      <c r="F70" s="43">
        <f t="shared" si="27"/>
        <v>0</v>
      </c>
      <c r="G70" s="43">
        <f t="shared" si="27"/>
        <v>90438953.257331818</v>
      </c>
      <c r="H70" s="43">
        <f t="shared" si="26"/>
        <v>90438953.257331818</v>
      </c>
    </row>
    <row r="71" spans="2:8" x14ac:dyDescent="0.2">
      <c r="B71" s="9" t="str">
        <f>$B$119</f>
        <v>Teacher Ed-Practice Teaching</v>
      </c>
      <c r="C71" s="43">
        <f t="shared" si="27"/>
        <v>2837920.4533105143</v>
      </c>
      <c r="D71" s="43">
        <f t="shared" si="27"/>
        <v>84720829.682857305</v>
      </c>
      <c r="E71" s="43">
        <f t="shared" si="27"/>
        <v>0</v>
      </c>
      <c r="F71" s="43">
        <f t="shared" si="27"/>
        <v>0</v>
      </c>
      <c r="G71" s="43">
        <f t="shared" si="27"/>
        <v>0</v>
      </c>
      <c r="H71" s="43">
        <f t="shared" si="26"/>
        <v>87558750.136167824</v>
      </c>
    </row>
    <row r="72" spans="2:8" x14ac:dyDescent="0.2">
      <c r="B72" s="9" t="str">
        <f>$B$120</f>
        <v>Technology</v>
      </c>
      <c r="C72" s="43">
        <f t="shared" si="27"/>
        <v>84848524.178236812</v>
      </c>
      <c r="D72" s="43">
        <f t="shared" si="27"/>
        <v>152791892.3037793</v>
      </c>
      <c r="E72" s="43">
        <f t="shared" si="27"/>
        <v>43433079.65984112</v>
      </c>
      <c r="F72" s="43">
        <f t="shared" si="27"/>
        <v>1056070.0898787314</v>
      </c>
      <c r="G72" s="43">
        <f t="shared" si="27"/>
        <v>10640.516091714479</v>
      </c>
      <c r="H72" s="43">
        <f t="shared" si="26"/>
        <v>282140206.74782771</v>
      </c>
    </row>
    <row r="73" spans="2:8" x14ac:dyDescent="0.2">
      <c r="B73" s="9" t="str">
        <f>$B$121</f>
        <v>Nursing</v>
      </c>
      <c r="C73" s="43">
        <f t="shared" si="27"/>
        <v>25689751.276120864</v>
      </c>
      <c r="D73" s="43">
        <f t="shared" si="27"/>
        <v>426903556.03816938</v>
      </c>
      <c r="E73" s="43">
        <f t="shared" si="27"/>
        <v>169078586.46409005</v>
      </c>
      <c r="F73" s="43">
        <f t="shared" si="27"/>
        <v>37079177.882143825</v>
      </c>
      <c r="G73" s="43">
        <f t="shared" si="27"/>
        <v>0</v>
      </c>
      <c r="H73" s="43">
        <f t="shared" si="26"/>
        <v>658751071.66052413</v>
      </c>
    </row>
    <row r="74" spans="2:8" x14ac:dyDescent="0.2">
      <c r="B74" s="39" t="str">
        <f>$B$122</f>
        <v>Totals</v>
      </c>
      <c r="C74" s="42">
        <f>SUM(C54:C73)</f>
        <v>6627131270.5405445</v>
      </c>
      <c r="D74" s="42">
        <f>SUM(D54:D73)</f>
        <v>8425929224.4624367</v>
      </c>
      <c r="E74" s="42">
        <f>SUM(E54:E73)</f>
        <v>5072278876.8452759</v>
      </c>
      <c r="F74" s="42">
        <f>SUM(F54:F73)</f>
        <v>4014155236.4153867</v>
      </c>
      <c r="G74" s="42">
        <f>SUM(G54:G73)</f>
        <v>899557596.46123016</v>
      </c>
      <c r="H74" s="42">
        <f t="shared" si="26"/>
        <v>25039052204.724876</v>
      </c>
    </row>
    <row r="75" spans="2:8" x14ac:dyDescent="0.2">
      <c r="H75" s="58"/>
    </row>
    <row r="76" spans="2:8" ht="15" thickBot="1" x14ac:dyDescent="0.25">
      <c r="B76" s="3" t="str">
        <f>"Semester Credit Hours  3-Years (FY "&amp;H1-2&amp;" - FY "&amp;H1&amp;")"</f>
        <v>Semester Credit Hours  3-Years (FY 2015 - FY 2017)</v>
      </c>
      <c r="C76" s="1"/>
      <c r="D76" s="1"/>
      <c r="E76" s="1"/>
      <c r="F76" s="1"/>
      <c r="G76" s="1"/>
      <c r="H76" s="1"/>
    </row>
    <row r="77" spans="2:8" ht="15" thickBot="1" x14ac:dyDescent="0.25">
      <c r="B77" s="68" t="s">
        <v>33</v>
      </c>
      <c r="C77" s="69" t="s">
        <v>27</v>
      </c>
      <c r="D77" s="69" t="s">
        <v>28</v>
      </c>
      <c r="E77" s="69" t="s">
        <v>29</v>
      </c>
      <c r="F77" s="69" t="s">
        <v>30</v>
      </c>
      <c r="G77" s="69" t="s">
        <v>31</v>
      </c>
      <c r="H77" s="70" t="s">
        <v>32</v>
      </c>
    </row>
    <row r="78" spans="2:8" x14ac:dyDescent="0.2">
      <c r="B78" s="9" t="s">
        <v>46</v>
      </c>
      <c r="C78" s="87">
        <f>C102+C126+C150</f>
        <v>11253887</v>
      </c>
      <c r="D78" s="87">
        <f t="shared" ref="C78:G87" si="28">D102+D126+D150</f>
        <v>4438582</v>
      </c>
      <c r="E78" s="87">
        <f t="shared" si="28"/>
        <v>821583</v>
      </c>
      <c r="F78" s="87">
        <f t="shared" si="28"/>
        <v>263573</v>
      </c>
      <c r="G78" s="87">
        <f t="shared" si="28"/>
        <v>0</v>
      </c>
      <c r="H78" s="22">
        <f>SUM(C78:G78)</f>
        <v>16777625</v>
      </c>
    </row>
    <row r="79" spans="2:8" x14ac:dyDescent="0.2">
      <c r="B79" s="7" t="s">
        <v>47</v>
      </c>
      <c r="C79" s="87">
        <f t="shared" si="28"/>
        <v>4391998</v>
      </c>
      <c r="D79" s="87">
        <f t="shared" si="28"/>
        <v>2102921</v>
      </c>
      <c r="E79" s="87">
        <f t="shared" si="28"/>
        <v>384120</v>
      </c>
      <c r="F79" s="87">
        <f t="shared" si="28"/>
        <v>220642</v>
      </c>
      <c r="G79" s="87">
        <f t="shared" si="28"/>
        <v>0</v>
      </c>
      <c r="H79" s="22">
        <f t="shared" ref="H79:H98" si="29">SUM(C79:G79)</f>
        <v>7099681</v>
      </c>
    </row>
    <row r="80" spans="2:8" x14ac:dyDescent="0.2">
      <c r="B80" s="7" t="s">
        <v>48</v>
      </c>
      <c r="C80" s="87">
        <f t="shared" si="28"/>
        <v>1532234</v>
      </c>
      <c r="D80" s="87">
        <f t="shared" si="28"/>
        <v>637506</v>
      </c>
      <c r="E80" s="87">
        <f t="shared" si="28"/>
        <v>110516</v>
      </c>
      <c r="F80" s="87">
        <f t="shared" si="28"/>
        <v>39283</v>
      </c>
      <c r="G80" s="87">
        <f t="shared" si="28"/>
        <v>0</v>
      </c>
      <c r="H80" s="22">
        <f t="shared" si="29"/>
        <v>2319539</v>
      </c>
    </row>
    <row r="81" spans="2:8" x14ac:dyDescent="0.2">
      <c r="B81" s="7" t="s">
        <v>49</v>
      </c>
      <c r="C81" s="87">
        <f t="shared" si="28"/>
        <v>229972</v>
      </c>
      <c r="D81" s="87">
        <f t="shared" si="28"/>
        <v>913632</v>
      </c>
      <c r="E81" s="87">
        <f t="shared" si="28"/>
        <v>869344</v>
      </c>
      <c r="F81" s="87">
        <f t="shared" si="28"/>
        <v>167297</v>
      </c>
      <c r="G81" s="87">
        <f t="shared" si="28"/>
        <v>0</v>
      </c>
      <c r="H81" s="22">
        <f t="shared" si="29"/>
        <v>2180245</v>
      </c>
    </row>
    <row r="82" spans="2:8" x14ac:dyDescent="0.2">
      <c r="B82" s="7" t="s">
        <v>50</v>
      </c>
      <c r="C82" s="87">
        <f t="shared" si="28"/>
        <v>233637</v>
      </c>
      <c r="D82" s="87">
        <f t="shared" si="28"/>
        <v>275946</v>
      </c>
      <c r="E82" s="87">
        <f t="shared" si="28"/>
        <v>51226</v>
      </c>
      <c r="F82" s="87">
        <f t="shared" si="28"/>
        <v>20000</v>
      </c>
      <c r="G82" s="87">
        <f t="shared" si="28"/>
        <v>0</v>
      </c>
      <c r="H82" s="22">
        <f t="shared" si="29"/>
        <v>580809</v>
      </c>
    </row>
    <row r="83" spans="2:8" x14ac:dyDescent="0.2">
      <c r="B83" s="7" t="s">
        <v>51</v>
      </c>
      <c r="C83" s="87">
        <f t="shared" si="28"/>
        <v>1254887</v>
      </c>
      <c r="D83" s="87">
        <f t="shared" si="28"/>
        <v>1683688</v>
      </c>
      <c r="E83" s="87">
        <f t="shared" si="28"/>
        <v>906524</v>
      </c>
      <c r="F83" s="87">
        <f t="shared" si="28"/>
        <v>269486</v>
      </c>
      <c r="G83" s="87">
        <f t="shared" si="28"/>
        <v>0</v>
      </c>
      <c r="H83" s="22">
        <f t="shared" si="29"/>
        <v>4114585</v>
      </c>
    </row>
    <row r="84" spans="2:8" x14ac:dyDescent="0.2">
      <c r="B84" s="7" t="s">
        <v>52</v>
      </c>
      <c r="C84" s="87">
        <f t="shared" si="28"/>
        <v>246655</v>
      </c>
      <c r="D84" s="87">
        <f t="shared" si="28"/>
        <v>229152</v>
      </c>
      <c r="E84" s="87">
        <f t="shared" si="28"/>
        <v>40716</v>
      </c>
      <c r="F84" s="87">
        <f t="shared" si="28"/>
        <v>8265</v>
      </c>
      <c r="G84" s="87">
        <f t="shared" si="28"/>
        <v>0</v>
      </c>
      <c r="H84" s="22">
        <f t="shared" si="29"/>
        <v>524788</v>
      </c>
    </row>
    <row r="85" spans="2:8" x14ac:dyDescent="0.2">
      <c r="B85" s="7" t="s">
        <v>53</v>
      </c>
      <c r="C85" s="87">
        <f t="shared" si="28"/>
        <v>0</v>
      </c>
      <c r="D85" s="87">
        <f t="shared" si="28"/>
        <v>0</v>
      </c>
      <c r="E85" s="87">
        <f t="shared" si="28"/>
        <v>0</v>
      </c>
      <c r="F85" s="87">
        <f t="shared" si="28"/>
        <v>0</v>
      </c>
      <c r="G85" s="87">
        <f t="shared" si="28"/>
        <v>320858</v>
      </c>
      <c r="H85" s="22">
        <f t="shared" si="29"/>
        <v>320858</v>
      </c>
    </row>
    <row r="86" spans="2:8" x14ac:dyDescent="0.2">
      <c r="B86" s="7" t="s">
        <v>54</v>
      </c>
      <c r="C86" s="87">
        <f t="shared" si="28"/>
        <v>52416</v>
      </c>
      <c r="D86" s="87">
        <f t="shared" si="28"/>
        <v>170473</v>
      </c>
      <c r="E86" s="87">
        <f t="shared" si="28"/>
        <v>201082</v>
      </c>
      <c r="F86" s="87">
        <f t="shared" si="28"/>
        <v>4313</v>
      </c>
      <c r="G86" s="87">
        <f t="shared" si="28"/>
        <v>0</v>
      </c>
      <c r="H86" s="22">
        <f t="shared" si="29"/>
        <v>428284</v>
      </c>
    </row>
    <row r="87" spans="2:8" x14ac:dyDescent="0.2">
      <c r="B87" s="7" t="s">
        <v>55</v>
      </c>
      <c r="C87" s="87">
        <f t="shared" si="28"/>
        <v>6480</v>
      </c>
      <c r="D87" s="87">
        <f t="shared" si="28"/>
        <v>12226</v>
      </c>
      <c r="E87" s="87">
        <f t="shared" si="28"/>
        <v>66308</v>
      </c>
      <c r="F87" s="87">
        <f t="shared" si="28"/>
        <v>2421</v>
      </c>
      <c r="G87" s="87">
        <f t="shared" si="28"/>
        <v>0</v>
      </c>
      <c r="H87" s="22">
        <f t="shared" si="29"/>
        <v>87435</v>
      </c>
    </row>
    <row r="88" spans="2:8" x14ac:dyDescent="0.2">
      <c r="B88" s="7" t="s">
        <v>56</v>
      </c>
      <c r="C88" s="87">
        <f t="shared" ref="C88:G97" si="30">C112+C136+C160</f>
        <v>0</v>
      </c>
      <c r="D88" s="87">
        <f t="shared" si="30"/>
        <v>0</v>
      </c>
      <c r="E88" s="87">
        <f t="shared" si="30"/>
        <v>0</v>
      </c>
      <c r="F88" s="87">
        <f t="shared" si="30"/>
        <v>0</v>
      </c>
      <c r="G88" s="87">
        <f t="shared" si="30"/>
        <v>38040</v>
      </c>
      <c r="H88" s="22">
        <f t="shared" si="29"/>
        <v>38040</v>
      </c>
    </row>
    <row r="89" spans="2:8" x14ac:dyDescent="0.2">
      <c r="B89" s="7" t="s">
        <v>57</v>
      </c>
      <c r="C89" s="87">
        <f t="shared" si="30"/>
        <v>46230</v>
      </c>
      <c r="D89" s="87">
        <f t="shared" si="30"/>
        <v>13607</v>
      </c>
      <c r="E89" s="87">
        <f t="shared" si="30"/>
        <v>0</v>
      </c>
      <c r="F89" s="87">
        <f t="shared" si="30"/>
        <v>0</v>
      </c>
      <c r="G89" s="87">
        <f t="shared" si="30"/>
        <v>0</v>
      </c>
      <c r="H89" s="22">
        <f t="shared" si="29"/>
        <v>59837</v>
      </c>
    </row>
    <row r="90" spans="2:8" x14ac:dyDescent="0.2">
      <c r="B90" s="7" t="s">
        <v>58</v>
      </c>
      <c r="C90" s="87">
        <f t="shared" si="30"/>
        <v>156542</v>
      </c>
      <c r="D90" s="87">
        <f t="shared" si="30"/>
        <v>10969</v>
      </c>
      <c r="E90" s="87">
        <f t="shared" si="30"/>
        <v>0</v>
      </c>
      <c r="F90" s="87">
        <f t="shared" si="30"/>
        <v>0</v>
      </c>
      <c r="G90" s="87">
        <f t="shared" si="30"/>
        <v>0</v>
      </c>
      <c r="H90" s="22">
        <f t="shared" si="29"/>
        <v>167511</v>
      </c>
    </row>
    <row r="91" spans="2:8" x14ac:dyDescent="0.2">
      <c r="B91" s="7" t="s">
        <v>59</v>
      </c>
      <c r="C91" s="87">
        <f t="shared" si="30"/>
        <v>504503</v>
      </c>
      <c r="D91" s="87">
        <f t="shared" si="30"/>
        <v>763962</v>
      </c>
      <c r="E91" s="87">
        <f t="shared" si="30"/>
        <v>302537</v>
      </c>
      <c r="F91" s="87">
        <f t="shared" si="30"/>
        <v>25242</v>
      </c>
      <c r="G91" s="87">
        <f t="shared" si="30"/>
        <v>65469</v>
      </c>
      <c r="H91" s="22">
        <f t="shared" si="29"/>
        <v>1661713</v>
      </c>
    </row>
    <row r="92" spans="2:8" x14ac:dyDescent="0.2">
      <c r="B92" s="7" t="s">
        <v>60</v>
      </c>
      <c r="C92" s="87">
        <f t="shared" si="30"/>
        <v>660</v>
      </c>
      <c r="D92" s="87">
        <f t="shared" si="30"/>
        <v>3176</v>
      </c>
      <c r="E92" s="87">
        <f t="shared" si="30"/>
        <v>3802</v>
      </c>
      <c r="F92" s="87">
        <f t="shared" si="30"/>
        <v>6824</v>
      </c>
      <c r="G92" s="87">
        <f t="shared" si="30"/>
        <v>147691</v>
      </c>
      <c r="H92" s="22">
        <f t="shared" si="29"/>
        <v>162153</v>
      </c>
    </row>
    <row r="93" spans="2:8" x14ac:dyDescent="0.2">
      <c r="B93" s="7" t="s">
        <v>61</v>
      </c>
      <c r="C93" s="87">
        <f t="shared" si="30"/>
        <v>1274080</v>
      </c>
      <c r="D93" s="87">
        <f t="shared" si="30"/>
        <v>3593738</v>
      </c>
      <c r="E93" s="87">
        <f t="shared" si="30"/>
        <v>1182576</v>
      </c>
      <c r="F93" s="87">
        <f t="shared" si="30"/>
        <v>43284</v>
      </c>
      <c r="G93" s="87">
        <f t="shared" si="30"/>
        <v>0</v>
      </c>
      <c r="H93" s="22">
        <f t="shared" si="29"/>
        <v>6093678</v>
      </c>
    </row>
    <row r="94" spans="2:8" x14ac:dyDescent="0.2">
      <c r="B94" s="7" t="s">
        <v>62</v>
      </c>
      <c r="C94" s="87">
        <f t="shared" si="30"/>
        <v>0</v>
      </c>
      <c r="D94" s="87">
        <f t="shared" si="30"/>
        <v>0</v>
      </c>
      <c r="E94" s="87">
        <f t="shared" si="30"/>
        <v>0</v>
      </c>
      <c r="F94" s="87">
        <f t="shared" si="30"/>
        <v>0</v>
      </c>
      <c r="G94" s="87">
        <f t="shared" si="30"/>
        <v>48551</v>
      </c>
      <c r="H94" s="22">
        <f t="shared" si="29"/>
        <v>48551</v>
      </c>
    </row>
    <row r="95" spans="2:8" x14ac:dyDescent="0.2">
      <c r="B95" s="7" t="s">
        <v>63</v>
      </c>
      <c r="C95" s="87">
        <f t="shared" si="30"/>
        <v>5756</v>
      </c>
      <c r="D95" s="87">
        <f t="shared" si="30"/>
        <v>154521</v>
      </c>
      <c r="E95" s="87">
        <f t="shared" si="30"/>
        <v>0</v>
      </c>
      <c r="F95" s="87">
        <f t="shared" si="30"/>
        <v>0</v>
      </c>
      <c r="G95" s="87">
        <f t="shared" si="30"/>
        <v>0</v>
      </c>
      <c r="H95" s="22">
        <f t="shared" si="29"/>
        <v>160277</v>
      </c>
    </row>
    <row r="96" spans="2:8" x14ac:dyDescent="0.2">
      <c r="B96" s="7" t="s">
        <v>64</v>
      </c>
      <c r="C96" s="87">
        <f t="shared" si="30"/>
        <v>174254</v>
      </c>
      <c r="D96" s="87">
        <f t="shared" si="30"/>
        <v>268340</v>
      </c>
      <c r="E96" s="87">
        <f t="shared" si="30"/>
        <v>50826</v>
      </c>
      <c r="F96" s="87">
        <f t="shared" si="30"/>
        <v>300</v>
      </c>
      <c r="G96" s="87">
        <f t="shared" si="30"/>
        <v>0</v>
      </c>
      <c r="H96" s="22">
        <f t="shared" si="29"/>
        <v>493720</v>
      </c>
    </row>
    <row r="97" spans="2:8" x14ac:dyDescent="0.2">
      <c r="B97" s="7" t="s">
        <v>0</v>
      </c>
      <c r="C97" s="87">
        <f t="shared" si="30"/>
        <v>73061</v>
      </c>
      <c r="D97" s="87">
        <f t="shared" si="30"/>
        <v>849286</v>
      </c>
      <c r="E97" s="87">
        <f t="shared" si="30"/>
        <v>239441</v>
      </c>
      <c r="F97" s="87">
        <f t="shared" si="30"/>
        <v>14993</v>
      </c>
      <c r="G97" s="87">
        <f t="shared" si="30"/>
        <v>0</v>
      </c>
      <c r="H97" s="22">
        <f t="shared" si="29"/>
        <v>1176781</v>
      </c>
    </row>
    <row r="98" spans="2:8" x14ac:dyDescent="0.2">
      <c r="B98" s="8" t="s">
        <v>35</v>
      </c>
      <c r="C98" s="22">
        <f>SUM(C78:C97)</f>
        <v>21437252</v>
      </c>
      <c r="D98" s="22">
        <f>SUM(D78:D97)</f>
        <v>16121725</v>
      </c>
      <c r="E98" s="22">
        <f>SUM(E78:E97)</f>
        <v>5230601</v>
      </c>
      <c r="F98" s="22">
        <f>SUM(F78:F97)</f>
        <v>1085923</v>
      </c>
      <c r="G98" s="22">
        <f>SUM(G78:G97)</f>
        <v>620609</v>
      </c>
      <c r="H98" s="22">
        <f t="shared" si="29"/>
        <v>44496110</v>
      </c>
    </row>
    <row r="99" spans="2:8" x14ac:dyDescent="0.2">
      <c r="B99" s="14"/>
      <c r="C99" s="18"/>
      <c r="D99" s="18"/>
      <c r="E99" s="18"/>
      <c r="F99" s="18"/>
      <c r="G99" s="18"/>
      <c r="H99" s="177"/>
    </row>
    <row r="100" spans="2:8" ht="15" thickBot="1" x14ac:dyDescent="0.25">
      <c r="B100" s="3" t="str">
        <f>"Semester Credit Hours Current Year (FY "&amp;H1&amp;")"</f>
        <v>Semester Credit Hours Current Year (FY 2017)</v>
      </c>
      <c r="C100" s="1"/>
      <c r="D100" s="1"/>
      <c r="E100" s="1"/>
      <c r="F100" s="1"/>
      <c r="G100" s="1"/>
      <c r="H100" s="1"/>
    </row>
    <row r="101" spans="2:8" ht="15" thickBot="1" x14ac:dyDescent="0.25">
      <c r="B101" s="68" t="s">
        <v>33</v>
      </c>
      <c r="C101" s="69" t="s">
        <v>27</v>
      </c>
      <c r="D101" s="69" t="s">
        <v>28</v>
      </c>
      <c r="E101" s="69" t="s">
        <v>29</v>
      </c>
      <c r="F101" s="69" t="s">
        <v>30</v>
      </c>
      <c r="G101" s="69" t="s">
        <v>31</v>
      </c>
      <c r="H101" s="70" t="s">
        <v>32</v>
      </c>
    </row>
    <row r="102" spans="2:8" x14ac:dyDescent="0.2">
      <c r="B102" s="9" t="s">
        <v>46</v>
      </c>
      <c r="C102" s="87">
        <f>SUM(UTA:SRSU!C32)</f>
        <v>3808336</v>
      </c>
      <c r="D102" s="87">
        <f>SUM(UTA:SRSU!D32)</f>
        <v>1518918</v>
      </c>
      <c r="E102" s="87">
        <f>SUM(UTA:SRSU!E32)</f>
        <v>272192</v>
      </c>
      <c r="F102" s="87">
        <f>SUM(UTA:SRSU!F32)</f>
        <v>86857</v>
      </c>
      <c r="G102" s="87">
        <f>SUM(UTA:SRSU!G32)</f>
        <v>0</v>
      </c>
      <c r="H102" s="22">
        <f>SUM(C102:G102)</f>
        <v>5686303</v>
      </c>
    </row>
    <row r="103" spans="2:8" x14ac:dyDescent="0.2">
      <c r="B103" s="7" t="s">
        <v>47</v>
      </c>
      <c r="C103" s="87">
        <f>SUM(UTA:SRSU!C33)</f>
        <v>1493755</v>
      </c>
      <c r="D103" s="87">
        <f>SUM(UTA:SRSU!D33)</f>
        <v>719251</v>
      </c>
      <c r="E103" s="87">
        <f>SUM(UTA:SRSU!E33)</f>
        <v>130381</v>
      </c>
      <c r="F103" s="87">
        <f>SUM(UTA:SRSU!F33)</f>
        <v>74638</v>
      </c>
      <c r="G103" s="87">
        <f>SUM(UTA:SRSU!G33)</f>
        <v>0</v>
      </c>
      <c r="H103" s="22">
        <f t="shared" ref="H103:H122" si="31">SUM(C103:G103)</f>
        <v>2418025</v>
      </c>
    </row>
    <row r="104" spans="2:8" x14ac:dyDescent="0.2">
      <c r="B104" s="7" t="s">
        <v>48</v>
      </c>
      <c r="C104" s="87">
        <f>SUM(UTA:SRSU!C34)</f>
        <v>524572</v>
      </c>
      <c r="D104" s="87">
        <f>SUM(UTA:SRSU!D34)</f>
        <v>214265</v>
      </c>
      <c r="E104" s="87">
        <f>SUM(UTA:SRSU!E34)</f>
        <v>37257</v>
      </c>
      <c r="F104" s="87">
        <f>SUM(UTA:SRSU!F34)</f>
        <v>12617</v>
      </c>
      <c r="G104" s="87">
        <f>SUM(UTA:SRSU!G34)</f>
        <v>0</v>
      </c>
      <c r="H104" s="22">
        <f t="shared" si="31"/>
        <v>788711</v>
      </c>
    </row>
    <row r="105" spans="2:8" x14ac:dyDescent="0.2">
      <c r="B105" s="7" t="s">
        <v>49</v>
      </c>
      <c r="C105" s="87">
        <f>SUM(UTA:SRSU!C35)</f>
        <v>75400</v>
      </c>
      <c r="D105" s="87">
        <f>SUM(UTA:SRSU!D35)</f>
        <v>309320</v>
      </c>
      <c r="E105" s="87">
        <f>SUM(UTA:SRSU!E35)</f>
        <v>288458</v>
      </c>
      <c r="F105" s="87">
        <f>SUM(UTA:SRSU!F35)</f>
        <v>53831</v>
      </c>
      <c r="G105" s="87">
        <f>SUM(UTA:SRSU!G35)</f>
        <v>0</v>
      </c>
      <c r="H105" s="22">
        <f t="shared" si="31"/>
        <v>727009</v>
      </c>
    </row>
    <row r="106" spans="2:8" x14ac:dyDescent="0.2">
      <c r="B106" s="7" t="s">
        <v>50</v>
      </c>
      <c r="C106" s="87">
        <f>SUM(UTA:SRSU!C36)</f>
        <v>83464</v>
      </c>
      <c r="D106" s="87">
        <f>SUM(UTA:SRSU!D36)</f>
        <v>98832</v>
      </c>
      <c r="E106" s="87">
        <f>SUM(UTA:SRSU!E36)</f>
        <v>17189</v>
      </c>
      <c r="F106" s="87">
        <f>SUM(UTA:SRSU!F36)</f>
        <v>7280</v>
      </c>
      <c r="G106" s="87">
        <f>SUM(UTA:SRSU!G36)</f>
        <v>0</v>
      </c>
      <c r="H106" s="22">
        <f t="shared" si="31"/>
        <v>206765</v>
      </c>
    </row>
    <row r="107" spans="2:8" x14ac:dyDescent="0.2">
      <c r="B107" s="7" t="s">
        <v>51</v>
      </c>
      <c r="C107" s="87">
        <f>SUM(UTA:SRSU!C37)</f>
        <v>449209</v>
      </c>
      <c r="D107" s="87">
        <f>SUM(UTA:SRSU!D37)</f>
        <v>618155</v>
      </c>
      <c r="E107" s="87">
        <f>SUM(UTA:SRSU!E37)</f>
        <v>280548</v>
      </c>
      <c r="F107" s="87">
        <f>SUM(UTA:SRSU!F37)</f>
        <v>92856</v>
      </c>
      <c r="G107" s="87">
        <f>SUM(UTA:SRSU!G37)</f>
        <v>0</v>
      </c>
      <c r="H107" s="22">
        <f t="shared" si="31"/>
        <v>1440768</v>
      </c>
    </row>
    <row r="108" spans="2:8" x14ac:dyDescent="0.2">
      <c r="B108" s="7" t="s">
        <v>52</v>
      </c>
      <c r="C108" s="87">
        <f>SUM(UTA:SRSU!C38)</f>
        <v>78554</v>
      </c>
      <c r="D108" s="87">
        <f>SUM(UTA:SRSU!D38)</f>
        <v>73616</v>
      </c>
      <c r="E108" s="87">
        <f>SUM(UTA:SRSU!E38)</f>
        <v>13026</v>
      </c>
      <c r="F108" s="87">
        <f>SUM(UTA:SRSU!F38)</f>
        <v>2435</v>
      </c>
      <c r="G108" s="87">
        <f>SUM(UTA:SRSU!G38)</f>
        <v>0</v>
      </c>
      <c r="H108" s="22">
        <f t="shared" si="31"/>
        <v>167631</v>
      </c>
    </row>
    <row r="109" spans="2:8" x14ac:dyDescent="0.2">
      <c r="B109" s="7" t="s">
        <v>53</v>
      </c>
      <c r="C109" s="87">
        <f>SUM(UTA:SRSU!C39)</f>
        <v>0</v>
      </c>
      <c r="D109" s="87">
        <f>SUM(UTA:SRSU!D39)</f>
        <v>0</v>
      </c>
      <c r="E109" s="87">
        <f>SUM(UTA:SRSU!E39)</f>
        <v>0</v>
      </c>
      <c r="F109" s="87">
        <f>SUM(UTA:SRSU!F39)</f>
        <v>0</v>
      </c>
      <c r="G109" s="87">
        <f>SUM(UTA:SRSU!G39)</f>
        <v>105213</v>
      </c>
      <c r="H109" s="22">
        <f t="shared" si="31"/>
        <v>105213</v>
      </c>
    </row>
    <row r="110" spans="2:8" x14ac:dyDescent="0.2">
      <c r="B110" s="7" t="s">
        <v>54</v>
      </c>
      <c r="C110" s="87">
        <f>SUM(UTA:SRSU!C40)</f>
        <v>18222</v>
      </c>
      <c r="D110" s="87">
        <f>SUM(UTA:SRSU!D40)</f>
        <v>59119</v>
      </c>
      <c r="E110" s="87">
        <f>SUM(UTA:SRSU!E40)</f>
        <v>73541</v>
      </c>
      <c r="F110" s="87">
        <f>SUM(UTA:SRSU!F40)</f>
        <v>1423</v>
      </c>
      <c r="G110" s="87">
        <f>SUM(UTA:SRSU!G40)</f>
        <v>0</v>
      </c>
      <c r="H110" s="22">
        <f t="shared" si="31"/>
        <v>152305</v>
      </c>
    </row>
    <row r="111" spans="2:8" x14ac:dyDescent="0.2">
      <c r="B111" s="7" t="s">
        <v>55</v>
      </c>
      <c r="C111" s="87">
        <f>SUM(UTA:SRSU!C41)</f>
        <v>2737</v>
      </c>
      <c r="D111" s="87">
        <f>SUM(UTA:SRSU!D41)</f>
        <v>4284</v>
      </c>
      <c r="E111" s="87">
        <f>SUM(UTA:SRSU!E41)</f>
        <v>24615</v>
      </c>
      <c r="F111" s="87">
        <f>SUM(UTA:SRSU!F41)</f>
        <v>763</v>
      </c>
      <c r="G111" s="87">
        <f>SUM(UTA:SRSU!G41)</f>
        <v>0</v>
      </c>
      <c r="H111" s="22">
        <f t="shared" si="31"/>
        <v>32399</v>
      </c>
    </row>
    <row r="112" spans="2:8" x14ac:dyDescent="0.2">
      <c r="B112" s="7" t="s">
        <v>56</v>
      </c>
      <c r="C112" s="87">
        <f>SUM(UTA:SRSU!C42)</f>
        <v>0</v>
      </c>
      <c r="D112" s="87">
        <f>SUM(UTA:SRSU!D42)</f>
        <v>0</v>
      </c>
      <c r="E112" s="87">
        <f>SUM(UTA:SRSU!E42)</f>
        <v>0</v>
      </c>
      <c r="F112" s="87">
        <f>SUM(UTA:SRSU!F42)</f>
        <v>0</v>
      </c>
      <c r="G112" s="87">
        <f>SUM(UTA:SRSU!G42)</f>
        <v>12744</v>
      </c>
      <c r="H112" s="22">
        <f t="shared" si="31"/>
        <v>12744</v>
      </c>
    </row>
    <row r="113" spans="2:8" x14ac:dyDescent="0.2">
      <c r="B113" s="7" t="s">
        <v>57</v>
      </c>
      <c r="C113" s="87">
        <f>SUM(UTA:SRSU!C43)</f>
        <v>16069</v>
      </c>
      <c r="D113" s="87">
        <f>SUM(UTA:SRSU!D43)</f>
        <v>4430</v>
      </c>
      <c r="E113" s="87">
        <f>SUM(UTA:SRSU!E43)</f>
        <v>0</v>
      </c>
      <c r="F113" s="87">
        <f>SUM(UTA:SRSU!F43)</f>
        <v>0</v>
      </c>
      <c r="G113" s="87">
        <f>SUM(UTA:SRSU!G43)</f>
        <v>0</v>
      </c>
      <c r="H113" s="22">
        <f t="shared" si="31"/>
        <v>20499</v>
      </c>
    </row>
    <row r="114" spans="2:8" x14ac:dyDescent="0.2">
      <c r="B114" s="7" t="s">
        <v>58</v>
      </c>
      <c r="C114" s="87">
        <f>SUM(UTA:SRSU!C44)</f>
        <v>46886</v>
      </c>
      <c r="D114" s="87">
        <f>SUM(UTA:SRSU!D44)</f>
        <v>3520</v>
      </c>
      <c r="E114" s="87">
        <f>SUM(UTA:SRSU!E44)</f>
        <v>0</v>
      </c>
      <c r="F114" s="87">
        <f>SUM(UTA:SRSU!F44)</f>
        <v>0</v>
      </c>
      <c r="G114" s="87">
        <f>SUM(UTA:SRSU!G44)</f>
        <v>0</v>
      </c>
      <c r="H114" s="22">
        <f t="shared" si="31"/>
        <v>50406</v>
      </c>
    </row>
    <row r="115" spans="2:8" x14ac:dyDescent="0.2">
      <c r="B115" s="7" t="s">
        <v>59</v>
      </c>
      <c r="C115" s="87">
        <f>SUM(UTA:SRSU!C45)</f>
        <v>171436</v>
      </c>
      <c r="D115" s="87">
        <f>SUM(UTA:SRSU!D45)</f>
        <v>266375</v>
      </c>
      <c r="E115" s="87">
        <f>SUM(UTA:SRSU!E45)</f>
        <v>103697</v>
      </c>
      <c r="F115" s="87">
        <f>SUM(UTA:SRSU!F45)</f>
        <v>8339</v>
      </c>
      <c r="G115" s="87">
        <f>SUM(UTA:SRSU!G45)</f>
        <v>22644</v>
      </c>
      <c r="H115" s="22">
        <f t="shared" si="31"/>
        <v>572491</v>
      </c>
    </row>
    <row r="116" spans="2:8" x14ac:dyDescent="0.2">
      <c r="B116" s="7" t="s">
        <v>60</v>
      </c>
      <c r="C116" s="87">
        <f>SUM(UTA:SRSU!C46)</f>
        <v>21</v>
      </c>
      <c r="D116" s="87">
        <f>SUM(UTA:SRSU!D46)</f>
        <v>1126</v>
      </c>
      <c r="E116" s="87">
        <f>SUM(UTA:SRSU!E46)</f>
        <v>1259</v>
      </c>
      <c r="F116" s="87">
        <f>SUM(UTA:SRSU!F46)</f>
        <v>2218</v>
      </c>
      <c r="G116" s="87">
        <f>SUM(UTA:SRSU!G46)</f>
        <v>49981</v>
      </c>
      <c r="H116" s="22">
        <f t="shared" si="31"/>
        <v>54605</v>
      </c>
    </row>
    <row r="117" spans="2:8" x14ac:dyDescent="0.2">
      <c r="B117" s="7" t="s">
        <v>61</v>
      </c>
      <c r="C117" s="87">
        <f>SUM(UTA:SRSU!C47)</f>
        <v>444102</v>
      </c>
      <c r="D117" s="87">
        <f>SUM(UTA:SRSU!D47)</f>
        <v>1255455</v>
      </c>
      <c r="E117" s="87">
        <f>SUM(UTA:SRSU!E47)</f>
        <v>413708</v>
      </c>
      <c r="F117" s="87">
        <f>SUM(UTA:SRSU!F47)</f>
        <v>14415</v>
      </c>
      <c r="G117" s="87">
        <f>SUM(UTA:SRSU!G47)</f>
        <v>0</v>
      </c>
      <c r="H117" s="22">
        <f t="shared" si="31"/>
        <v>2127680</v>
      </c>
    </row>
    <row r="118" spans="2:8" x14ac:dyDescent="0.2">
      <c r="B118" s="7" t="s">
        <v>62</v>
      </c>
      <c r="C118" s="87">
        <f>SUM(UTA:SRSU!C48)</f>
        <v>0</v>
      </c>
      <c r="D118" s="87">
        <f>SUM(UTA:SRSU!D48)</f>
        <v>0</v>
      </c>
      <c r="E118" s="87">
        <f>SUM(UTA:SRSU!E48)</f>
        <v>0</v>
      </c>
      <c r="F118" s="87">
        <f>SUM(UTA:SRSU!F48)</f>
        <v>0</v>
      </c>
      <c r="G118" s="87">
        <f>SUM(UTA:SRSU!G48)</f>
        <v>16413</v>
      </c>
      <c r="H118" s="22">
        <f t="shared" si="31"/>
        <v>16413</v>
      </c>
    </row>
    <row r="119" spans="2:8" x14ac:dyDescent="0.2">
      <c r="B119" s="7" t="s">
        <v>63</v>
      </c>
      <c r="C119" s="87">
        <f>SUM(UTA:SRSU!C49)</f>
        <v>1601</v>
      </c>
      <c r="D119" s="87">
        <f>SUM(UTA:SRSU!D49)</f>
        <v>51535</v>
      </c>
      <c r="E119" s="87">
        <f>SUM(UTA:SRSU!E49)</f>
        <v>0</v>
      </c>
      <c r="F119" s="87">
        <f>SUM(UTA:SRSU!F49)</f>
        <v>0</v>
      </c>
      <c r="G119" s="87">
        <f>SUM(UTA:SRSU!G49)</f>
        <v>0</v>
      </c>
      <c r="H119" s="22">
        <f t="shared" si="31"/>
        <v>53136</v>
      </c>
    </row>
    <row r="120" spans="2:8" x14ac:dyDescent="0.2">
      <c r="B120" s="7" t="s">
        <v>64</v>
      </c>
      <c r="C120" s="87">
        <f>SUM(UTA:SRSU!C50)</f>
        <v>64241</v>
      </c>
      <c r="D120" s="87">
        <f>SUM(UTA:SRSU!D50)</f>
        <v>98565</v>
      </c>
      <c r="E120" s="87">
        <f>SUM(UTA:SRSU!E50)</f>
        <v>14792</v>
      </c>
      <c r="F120" s="87">
        <f>SUM(UTA:SRSU!F50)</f>
        <v>105</v>
      </c>
      <c r="G120" s="87">
        <f>SUM(UTA:SRSU!G50)</f>
        <v>0</v>
      </c>
      <c r="H120" s="22">
        <f t="shared" si="31"/>
        <v>177703</v>
      </c>
    </row>
    <row r="121" spans="2:8" x14ac:dyDescent="0.2">
      <c r="B121" s="7" t="s">
        <v>0</v>
      </c>
      <c r="C121" s="87">
        <f>SUM(UTA:SRSU!C51)</f>
        <v>25871</v>
      </c>
      <c r="D121" s="87">
        <f>SUM(UTA:SRSU!D51)</f>
        <v>301649</v>
      </c>
      <c r="E121" s="87">
        <f>SUM(UTA:SRSU!E51)</f>
        <v>96806</v>
      </c>
      <c r="F121" s="87">
        <f>SUM(UTA:SRSU!F51)</f>
        <v>5138</v>
      </c>
      <c r="G121" s="87">
        <f>SUM(UTA:SRSU!G51)</f>
        <v>0</v>
      </c>
      <c r="H121" s="22">
        <f t="shared" si="31"/>
        <v>429464</v>
      </c>
    </row>
    <row r="122" spans="2:8" x14ac:dyDescent="0.2">
      <c r="B122" s="8" t="s">
        <v>35</v>
      </c>
      <c r="C122" s="22">
        <f>SUM(C102:C121)</f>
        <v>7304476</v>
      </c>
      <c r="D122" s="22">
        <f>SUM(D102:D121)</f>
        <v>5598415</v>
      </c>
      <c r="E122" s="22">
        <f>SUM(E102:E121)</f>
        <v>1767469</v>
      </c>
      <c r="F122" s="22">
        <f>SUM(F102:F121)</f>
        <v>362915</v>
      </c>
      <c r="G122" s="22">
        <f>SUM(G102:G121)</f>
        <v>206995</v>
      </c>
      <c r="H122" s="22">
        <f t="shared" si="31"/>
        <v>15240270</v>
      </c>
    </row>
    <row r="123" spans="2:8" x14ac:dyDescent="0.2">
      <c r="B123" s="14"/>
      <c r="C123" s="18"/>
      <c r="D123" s="18"/>
      <c r="E123" s="18"/>
      <c r="F123" s="18"/>
      <c r="G123" s="18"/>
      <c r="H123" s="18"/>
    </row>
    <row r="124" spans="2:8" ht="15" thickBot="1" x14ac:dyDescent="0.25">
      <c r="B124" s="3" t="str">
        <f>"Semester Credit Hours Previous Year (FY "&amp;H1-1&amp;")"</f>
        <v>Semester Credit Hours Previous Year (FY 2016)</v>
      </c>
      <c r="C124" s="1"/>
      <c r="D124" s="1"/>
      <c r="E124" s="1"/>
      <c r="F124" s="1"/>
      <c r="G124" s="1"/>
      <c r="H124" s="1"/>
    </row>
    <row r="125" spans="2:8" ht="15" thickBot="1" x14ac:dyDescent="0.25">
      <c r="B125" s="68" t="s">
        <v>33</v>
      </c>
      <c r="C125" s="69" t="s">
        <v>27</v>
      </c>
      <c r="D125" s="69" t="s">
        <v>28</v>
      </c>
      <c r="E125" s="69" t="s">
        <v>29</v>
      </c>
      <c r="F125" s="69" t="s">
        <v>30</v>
      </c>
      <c r="G125" s="69" t="s">
        <v>31</v>
      </c>
      <c r="H125" s="70" t="s">
        <v>32</v>
      </c>
    </row>
    <row r="126" spans="2:8" x14ac:dyDescent="0.2">
      <c r="B126" s="9" t="s">
        <v>46</v>
      </c>
      <c r="C126" s="87">
        <v>3748188</v>
      </c>
      <c r="D126" s="87">
        <v>1475108</v>
      </c>
      <c r="E126" s="87">
        <v>274452</v>
      </c>
      <c r="F126" s="87">
        <v>88115</v>
      </c>
      <c r="G126" s="87">
        <v>0</v>
      </c>
      <c r="H126" s="22">
        <f>SUM(C126:G126)</f>
        <v>5585863</v>
      </c>
    </row>
    <row r="127" spans="2:8" x14ac:dyDescent="0.2">
      <c r="B127" s="7" t="s">
        <v>47</v>
      </c>
      <c r="C127" s="87">
        <v>1464878</v>
      </c>
      <c r="D127" s="87">
        <v>702343</v>
      </c>
      <c r="E127" s="87">
        <v>130046</v>
      </c>
      <c r="F127" s="87">
        <v>74773</v>
      </c>
      <c r="G127" s="87">
        <v>0</v>
      </c>
      <c r="H127" s="22">
        <f t="shared" ref="H127:H145" si="32">SUM(C127:G127)</f>
        <v>2372040</v>
      </c>
    </row>
    <row r="128" spans="2:8" x14ac:dyDescent="0.2">
      <c r="B128" s="7" t="s">
        <v>48</v>
      </c>
      <c r="C128" s="87">
        <v>514654</v>
      </c>
      <c r="D128" s="87">
        <v>210700</v>
      </c>
      <c r="E128" s="87">
        <v>37188</v>
      </c>
      <c r="F128" s="87">
        <v>13021</v>
      </c>
      <c r="G128" s="87">
        <v>0</v>
      </c>
      <c r="H128" s="22">
        <f t="shared" si="32"/>
        <v>775563</v>
      </c>
    </row>
    <row r="129" spans="2:8" x14ac:dyDescent="0.2">
      <c r="B129" s="7" t="s">
        <v>49</v>
      </c>
      <c r="C129" s="87">
        <v>75578</v>
      </c>
      <c r="D129" s="87">
        <v>300722</v>
      </c>
      <c r="E129" s="87">
        <v>284561</v>
      </c>
      <c r="F129" s="87">
        <v>55671</v>
      </c>
      <c r="G129" s="87">
        <v>0</v>
      </c>
      <c r="H129" s="22">
        <f t="shared" si="32"/>
        <v>716532</v>
      </c>
    </row>
    <row r="130" spans="2:8" x14ac:dyDescent="0.2">
      <c r="B130" s="7" t="s">
        <v>50</v>
      </c>
      <c r="C130" s="87">
        <v>78297</v>
      </c>
      <c r="D130" s="87">
        <v>91499</v>
      </c>
      <c r="E130" s="87">
        <v>16986</v>
      </c>
      <c r="F130" s="87">
        <v>6758</v>
      </c>
      <c r="G130" s="87">
        <v>0</v>
      </c>
      <c r="H130" s="22">
        <f t="shared" si="32"/>
        <v>193540</v>
      </c>
    </row>
    <row r="131" spans="2:8" x14ac:dyDescent="0.2">
      <c r="B131" s="7" t="s">
        <v>51</v>
      </c>
      <c r="C131" s="87">
        <v>419860</v>
      </c>
      <c r="D131" s="87">
        <v>560346</v>
      </c>
      <c r="E131" s="87">
        <v>318539</v>
      </c>
      <c r="F131" s="87">
        <v>90394</v>
      </c>
      <c r="G131" s="87">
        <v>0</v>
      </c>
      <c r="H131" s="22">
        <f t="shared" si="32"/>
        <v>1389139</v>
      </c>
    </row>
    <row r="132" spans="2:8" x14ac:dyDescent="0.2">
      <c r="B132" s="7" t="s">
        <v>52</v>
      </c>
      <c r="C132" s="87">
        <v>84633</v>
      </c>
      <c r="D132" s="87">
        <v>78233</v>
      </c>
      <c r="E132" s="87">
        <v>13566</v>
      </c>
      <c r="F132" s="87">
        <v>2812</v>
      </c>
      <c r="G132" s="87">
        <v>0</v>
      </c>
      <c r="H132" s="22">
        <f t="shared" si="32"/>
        <v>179244</v>
      </c>
    </row>
    <row r="133" spans="2:8" x14ac:dyDescent="0.2">
      <c r="B133" s="7" t="s">
        <v>53</v>
      </c>
      <c r="C133" s="87">
        <v>0</v>
      </c>
      <c r="D133" s="87">
        <v>0</v>
      </c>
      <c r="E133" s="87">
        <v>0</v>
      </c>
      <c r="F133" s="87">
        <v>0</v>
      </c>
      <c r="G133" s="87">
        <v>106258</v>
      </c>
      <c r="H133" s="22">
        <f t="shared" si="32"/>
        <v>106258</v>
      </c>
    </row>
    <row r="134" spans="2:8" x14ac:dyDescent="0.2">
      <c r="B134" s="7" t="s">
        <v>54</v>
      </c>
      <c r="C134" s="87">
        <v>17187</v>
      </c>
      <c r="D134" s="87">
        <v>54750</v>
      </c>
      <c r="E134" s="87">
        <v>64531</v>
      </c>
      <c r="F134" s="87">
        <v>1448</v>
      </c>
      <c r="G134" s="87">
        <v>0</v>
      </c>
      <c r="H134" s="22">
        <f t="shared" si="32"/>
        <v>137916</v>
      </c>
    </row>
    <row r="135" spans="2:8" x14ac:dyDescent="0.2">
      <c r="B135" s="7" t="s">
        <v>55</v>
      </c>
      <c r="C135" s="87">
        <v>1979</v>
      </c>
      <c r="D135" s="87">
        <v>4080</v>
      </c>
      <c r="E135" s="87">
        <v>21994</v>
      </c>
      <c r="F135" s="87">
        <v>840</v>
      </c>
      <c r="G135" s="87">
        <v>0</v>
      </c>
      <c r="H135" s="22">
        <f t="shared" si="32"/>
        <v>28893</v>
      </c>
    </row>
    <row r="136" spans="2:8" x14ac:dyDescent="0.2">
      <c r="B136" s="7" t="s">
        <v>56</v>
      </c>
      <c r="C136" s="87">
        <v>0</v>
      </c>
      <c r="D136" s="87">
        <v>0</v>
      </c>
      <c r="E136" s="87">
        <v>0</v>
      </c>
      <c r="F136" s="87">
        <v>0</v>
      </c>
      <c r="G136" s="87">
        <v>12672</v>
      </c>
      <c r="H136" s="22">
        <f t="shared" si="32"/>
        <v>12672</v>
      </c>
    </row>
    <row r="137" spans="2:8" x14ac:dyDescent="0.2">
      <c r="B137" s="7" t="s">
        <v>57</v>
      </c>
      <c r="C137" s="87">
        <v>15040</v>
      </c>
      <c r="D137" s="87">
        <v>4604</v>
      </c>
      <c r="E137" s="87">
        <v>0</v>
      </c>
      <c r="F137" s="87">
        <v>0</v>
      </c>
      <c r="G137" s="87">
        <v>0</v>
      </c>
      <c r="H137" s="22">
        <f t="shared" si="32"/>
        <v>19644</v>
      </c>
    </row>
    <row r="138" spans="2:8" x14ac:dyDescent="0.2">
      <c r="B138" s="7" t="s">
        <v>58</v>
      </c>
      <c r="C138" s="87">
        <v>51918</v>
      </c>
      <c r="D138" s="87">
        <v>3594</v>
      </c>
      <c r="E138" s="87">
        <v>0</v>
      </c>
      <c r="F138" s="87">
        <v>0</v>
      </c>
      <c r="G138" s="87">
        <v>0</v>
      </c>
      <c r="H138" s="22">
        <f t="shared" si="32"/>
        <v>55512</v>
      </c>
    </row>
    <row r="139" spans="2:8" x14ac:dyDescent="0.2">
      <c r="B139" s="7" t="s">
        <v>59</v>
      </c>
      <c r="C139" s="87">
        <v>164621</v>
      </c>
      <c r="D139" s="87">
        <v>254632</v>
      </c>
      <c r="E139" s="87">
        <v>98898</v>
      </c>
      <c r="F139" s="87">
        <v>8767</v>
      </c>
      <c r="G139" s="87">
        <v>21744</v>
      </c>
      <c r="H139" s="22">
        <f t="shared" si="32"/>
        <v>548662</v>
      </c>
    </row>
    <row r="140" spans="2:8" x14ac:dyDescent="0.2">
      <c r="B140" s="7" t="s">
        <v>60</v>
      </c>
      <c r="C140" s="87">
        <v>99</v>
      </c>
      <c r="D140" s="87">
        <v>1054</v>
      </c>
      <c r="E140" s="87">
        <v>1345</v>
      </c>
      <c r="F140" s="87">
        <v>2363</v>
      </c>
      <c r="G140" s="87">
        <v>49420</v>
      </c>
      <c r="H140" s="22">
        <f t="shared" si="32"/>
        <v>54281</v>
      </c>
    </row>
    <row r="141" spans="2:8" x14ac:dyDescent="0.2">
      <c r="B141" s="7" t="s">
        <v>61</v>
      </c>
      <c r="C141" s="87">
        <v>428382</v>
      </c>
      <c r="D141" s="87">
        <v>1192258</v>
      </c>
      <c r="E141" s="87">
        <v>395753</v>
      </c>
      <c r="F141" s="87">
        <v>14768</v>
      </c>
      <c r="G141" s="87">
        <v>0</v>
      </c>
      <c r="H141" s="22">
        <f t="shared" si="32"/>
        <v>2031161</v>
      </c>
    </row>
    <row r="142" spans="2:8" x14ac:dyDescent="0.2">
      <c r="B142" s="7" t="s">
        <v>62</v>
      </c>
      <c r="C142" s="87">
        <v>0</v>
      </c>
      <c r="D142" s="87">
        <v>0</v>
      </c>
      <c r="E142" s="87">
        <v>0</v>
      </c>
      <c r="F142" s="87">
        <v>0</v>
      </c>
      <c r="G142" s="87">
        <v>16028</v>
      </c>
      <c r="H142" s="22">
        <f t="shared" si="32"/>
        <v>16028</v>
      </c>
    </row>
    <row r="143" spans="2:8" x14ac:dyDescent="0.2">
      <c r="B143" s="7" t="s">
        <v>63</v>
      </c>
      <c r="C143" s="87">
        <v>2012</v>
      </c>
      <c r="D143" s="87">
        <v>50593</v>
      </c>
      <c r="E143" s="87">
        <v>0</v>
      </c>
      <c r="F143" s="87">
        <v>0</v>
      </c>
      <c r="G143" s="87">
        <v>0</v>
      </c>
      <c r="H143" s="22">
        <f t="shared" si="32"/>
        <v>52605</v>
      </c>
    </row>
    <row r="144" spans="2:8" x14ac:dyDescent="0.2">
      <c r="B144" s="7" t="s">
        <v>64</v>
      </c>
      <c r="C144" s="87">
        <v>57836</v>
      </c>
      <c r="D144" s="87">
        <v>88989</v>
      </c>
      <c r="E144" s="87">
        <v>18868</v>
      </c>
      <c r="F144" s="87">
        <v>84</v>
      </c>
      <c r="G144" s="87">
        <v>0</v>
      </c>
      <c r="H144" s="22">
        <f t="shared" si="32"/>
        <v>165777</v>
      </c>
    </row>
    <row r="145" spans="2:8" x14ac:dyDescent="0.2">
      <c r="B145" s="7" t="s">
        <v>0</v>
      </c>
      <c r="C145" s="87">
        <v>24934</v>
      </c>
      <c r="D145" s="87">
        <v>284675</v>
      </c>
      <c r="E145" s="87">
        <v>74351</v>
      </c>
      <c r="F145" s="87">
        <v>4915</v>
      </c>
      <c r="G145" s="87">
        <v>0</v>
      </c>
      <c r="H145" s="22">
        <f t="shared" si="32"/>
        <v>388875</v>
      </c>
    </row>
    <row r="146" spans="2:8" x14ac:dyDescent="0.2">
      <c r="B146" s="8" t="s">
        <v>35</v>
      </c>
      <c r="C146" s="22">
        <f>SUM(C126:C145)</f>
        <v>7150096</v>
      </c>
      <c r="D146" s="22">
        <f t="shared" ref="D146:G146" si="33">SUM(D126:D145)</f>
        <v>5358180</v>
      </c>
      <c r="E146" s="22">
        <f t="shared" si="33"/>
        <v>1751078</v>
      </c>
      <c r="F146" s="22">
        <f t="shared" si="33"/>
        <v>364729</v>
      </c>
      <c r="G146" s="22">
        <f t="shared" si="33"/>
        <v>206122</v>
      </c>
      <c r="H146" s="22">
        <f>SUM(H126:H145)</f>
        <v>14830205</v>
      </c>
    </row>
    <row r="147" spans="2:8" x14ac:dyDescent="0.2">
      <c r="B147" s="14"/>
      <c r="C147" s="18"/>
      <c r="D147" s="18"/>
      <c r="E147" s="18"/>
      <c r="F147" s="18"/>
      <c r="G147" s="18"/>
      <c r="H147" s="18"/>
    </row>
    <row r="148" spans="2:8" ht="15" thickBot="1" x14ac:dyDescent="0.25">
      <c r="B148" s="3" t="str">
        <f>"Semester Credit Hours Previous Year (FY "&amp;H1-2&amp;")"</f>
        <v>Semester Credit Hours Previous Year (FY 2015)</v>
      </c>
      <c r="C148" s="1"/>
      <c r="D148" s="1"/>
      <c r="E148" s="1"/>
      <c r="F148" s="1"/>
      <c r="G148" s="1"/>
      <c r="H148" s="1"/>
    </row>
    <row r="149" spans="2:8" ht="15" thickBot="1" x14ac:dyDescent="0.25">
      <c r="B149" s="68" t="s">
        <v>33</v>
      </c>
      <c r="C149" s="69" t="s">
        <v>27</v>
      </c>
      <c r="D149" s="69" t="s">
        <v>28</v>
      </c>
      <c r="E149" s="69" t="s">
        <v>29</v>
      </c>
      <c r="F149" s="69" t="s">
        <v>30</v>
      </c>
      <c r="G149" s="69" t="s">
        <v>31</v>
      </c>
      <c r="H149" s="70" t="s">
        <v>32</v>
      </c>
    </row>
    <row r="150" spans="2:8" x14ac:dyDescent="0.2">
      <c r="B150" s="9" t="s">
        <v>46</v>
      </c>
      <c r="C150" s="87">
        <v>3697363</v>
      </c>
      <c r="D150" s="87">
        <v>1444556</v>
      </c>
      <c r="E150" s="87">
        <v>274939</v>
      </c>
      <c r="F150" s="87">
        <v>88601</v>
      </c>
      <c r="G150" s="87">
        <v>0</v>
      </c>
      <c r="H150" s="22">
        <f>SUM(C150:G150)</f>
        <v>5505459</v>
      </c>
    </row>
    <row r="151" spans="2:8" x14ac:dyDescent="0.2">
      <c r="B151" s="7" t="s">
        <v>47</v>
      </c>
      <c r="C151" s="87">
        <v>1433365</v>
      </c>
      <c r="D151" s="87">
        <v>681327</v>
      </c>
      <c r="E151" s="87">
        <v>123693</v>
      </c>
      <c r="F151" s="87">
        <v>71231</v>
      </c>
      <c r="G151" s="87">
        <v>0</v>
      </c>
      <c r="H151" s="22">
        <f t="shared" ref="H151:H168" si="34">SUM(C151:G151)</f>
        <v>2309616</v>
      </c>
    </row>
    <row r="152" spans="2:8" x14ac:dyDescent="0.2">
      <c r="B152" s="7" t="s">
        <v>48</v>
      </c>
      <c r="C152" s="87">
        <v>493008</v>
      </c>
      <c r="D152" s="87">
        <v>212541</v>
      </c>
      <c r="E152" s="87">
        <v>36071</v>
      </c>
      <c r="F152" s="87">
        <v>13645</v>
      </c>
      <c r="G152" s="87">
        <v>0</v>
      </c>
      <c r="H152" s="22">
        <f t="shared" si="34"/>
        <v>755265</v>
      </c>
    </row>
    <row r="153" spans="2:8" x14ac:dyDescent="0.2">
      <c r="B153" s="7" t="s">
        <v>49</v>
      </c>
      <c r="C153" s="87">
        <v>78994</v>
      </c>
      <c r="D153" s="87">
        <v>303590</v>
      </c>
      <c r="E153" s="87">
        <v>296325</v>
      </c>
      <c r="F153" s="87">
        <v>57795</v>
      </c>
      <c r="G153" s="87">
        <v>0</v>
      </c>
      <c r="H153" s="22">
        <f t="shared" si="34"/>
        <v>736704</v>
      </c>
    </row>
    <row r="154" spans="2:8" x14ac:dyDescent="0.2">
      <c r="B154" s="7" t="s">
        <v>50</v>
      </c>
      <c r="C154" s="87">
        <v>71876</v>
      </c>
      <c r="D154" s="87">
        <v>85615</v>
      </c>
      <c r="E154" s="87">
        <v>17051</v>
      </c>
      <c r="F154" s="87">
        <v>5962</v>
      </c>
      <c r="G154" s="87">
        <v>0</v>
      </c>
      <c r="H154" s="22">
        <f t="shared" si="34"/>
        <v>180504</v>
      </c>
    </row>
    <row r="155" spans="2:8" x14ac:dyDescent="0.2">
      <c r="B155" s="7" t="s">
        <v>51</v>
      </c>
      <c r="C155" s="87">
        <v>385818</v>
      </c>
      <c r="D155" s="87">
        <v>505187</v>
      </c>
      <c r="E155" s="87">
        <v>307437</v>
      </c>
      <c r="F155" s="87">
        <v>86236</v>
      </c>
      <c r="G155" s="87">
        <v>0</v>
      </c>
      <c r="H155" s="22">
        <f t="shared" si="34"/>
        <v>1284678</v>
      </c>
    </row>
    <row r="156" spans="2:8" x14ac:dyDescent="0.2">
      <c r="B156" s="7" t="s">
        <v>52</v>
      </c>
      <c r="C156" s="87">
        <v>83468</v>
      </c>
      <c r="D156" s="87">
        <v>77303</v>
      </c>
      <c r="E156" s="87">
        <v>14124</v>
      </c>
      <c r="F156" s="87">
        <v>3018</v>
      </c>
      <c r="G156" s="87">
        <v>0</v>
      </c>
      <c r="H156" s="22">
        <f t="shared" si="34"/>
        <v>177913</v>
      </c>
    </row>
    <row r="157" spans="2:8" x14ac:dyDescent="0.2">
      <c r="B157" s="7" t="s">
        <v>53</v>
      </c>
      <c r="C157" s="87">
        <v>0</v>
      </c>
      <c r="D157" s="87">
        <v>0</v>
      </c>
      <c r="E157" s="87">
        <v>0</v>
      </c>
      <c r="F157" s="87">
        <v>0</v>
      </c>
      <c r="G157" s="87">
        <v>109387</v>
      </c>
      <c r="H157" s="22">
        <f t="shared" si="34"/>
        <v>109387</v>
      </c>
    </row>
    <row r="158" spans="2:8" x14ac:dyDescent="0.2">
      <c r="B158" s="7" t="s">
        <v>54</v>
      </c>
      <c r="C158" s="87">
        <v>17007</v>
      </c>
      <c r="D158" s="87">
        <v>56604</v>
      </c>
      <c r="E158" s="87">
        <v>63010</v>
      </c>
      <c r="F158" s="87">
        <v>1442</v>
      </c>
      <c r="G158" s="87">
        <v>0</v>
      </c>
      <c r="H158" s="22">
        <f t="shared" si="34"/>
        <v>138063</v>
      </c>
    </row>
    <row r="159" spans="2:8" x14ac:dyDescent="0.2">
      <c r="B159" s="7" t="s">
        <v>55</v>
      </c>
      <c r="C159" s="87">
        <v>1764</v>
      </c>
      <c r="D159" s="87">
        <v>3862</v>
      </c>
      <c r="E159" s="87">
        <v>19699</v>
      </c>
      <c r="F159" s="87">
        <v>818</v>
      </c>
      <c r="G159" s="87">
        <v>0</v>
      </c>
      <c r="H159" s="22">
        <f t="shared" si="34"/>
        <v>26143</v>
      </c>
    </row>
    <row r="160" spans="2:8" x14ac:dyDescent="0.2">
      <c r="B160" s="7" t="s">
        <v>56</v>
      </c>
      <c r="C160" s="87">
        <v>0</v>
      </c>
      <c r="D160" s="87">
        <v>0</v>
      </c>
      <c r="E160" s="87">
        <v>0</v>
      </c>
      <c r="F160" s="87">
        <v>0</v>
      </c>
      <c r="G160" s="87">
        <v>12624</v>
      </c>
      <c r="H160" s="22">
        <f t="shared" si="34"/>
        <v>12624</v>
      </c>
    </row>
    <row r="161" spans="2:8" x14ac:dyDescent="0.2">
      <c r="B161" s="7" t="s">
        <v>57</v>
      </c>
      <c r="C161" s="87">
        <v>15121</v>
      </c>
      <c r="D161" s="87">
        <v>4573</v>
      </c>
      <c r="E161" s="87">
        <v>0</v>
      </c>
      <c r="F161" s="87">
        <v>0</v>
      </c>
      <c r="G161" s="87">
        <v>0</v>
      </c>
      <c r="H161" s="22">
        <f t="shared" si="34"/>
        <v>19694</v>
      </c>
    </row>
    <row r="162" spans="2:8" x14ac:dyDescent="0.2">
      <c r="B162" s="7" t="s">
        <v>58</v>
      </c>
      <c r="C162" s="87">
        <v>57738</v>
      </c>
      <c r="D162" s="87">
        <v>3855</v>
      </c>
      <c r="E162" s="87">
        <v>0</v>
      </c>
      <c r="F162" s="87">
        <v>0</v>
      </c>
      <c r="G162" s="87">
        <v>0</v>
      </c>
      <c r="H162" s="22">
        <f t="shared" si="34"/>
        <v>61593</v>
      </c>
    </row>
    <row r="163" spans="2:8" x14ac:dyDescent="0.2">
      <c r="B163" s="7" t="s">
        <v>59</v>
      </c>
      <c r="C163" s="87">
        <v>168446</v>
      </c>
      <c r="D163" s="87">
        <v>242955</v>
      </c>
      <c r="E163" s="87">
        <v>99942</v>
      </c>
      <c r="F163" s="87">
        <v>8136</v>
      </c>
      <c r="G163" s="87">
        <v>21081</v>
      </c>
      <c r="H163" s="22">
        <f t="shared" si="34"/>
        <v>540560</v>
      </c>
    </row>
    <row r="164" spans="2:8" x14ac:dyDescent="0.2">
      <c r="B164" s="7" t="s">
        <v>60</v>
      </c>
      <c r="C164" s="87">
        <v>540</v>
      </c>
      <c r="D164" s="87">
        <v>996</v>
      </c>
      <c r="E164" s="87">
        <v>1198</v>
      </c>
      <c r="F164" s="87">
        <v>2243</v>
      </c>
      <c r="G164" s="87">
        <v>48290</v>
      </c>
      <c r="H164" s="22">
        <f t="shared" si="34"/>
        <v>53267</v>
      </c>
    </row>
    <row r="165" spans="2:8" x14ac:dyDescent="0.2">
      <c r="B165" s="7" t="s">
        <v>61</v>
      </c>
      <c r="C165" s="87">
        <v>401596</v>
      </c>
      <c r="D165" s="87">
        <v>1146025</v>
      </c>
      <c r="E165" s="87">
        <v>373115</v>
      </c>
      <c r="F165" s="87">
        <v>14101</v>
      </c>
      <c r="G165" s="87">
        <v>0</v>
      </c>
      <c r="H165" s="22">
        <f t="shared" si="34"/>
        <v>1934837</v>
      </c>
    </row>
    <row r="166" spans="2:8" x14ac:dyDescent="0.2">
      <c r="B166" s="7" t="s">
        <v>62</v>
      </c>
      <c r="C166" s="87">
        <v>0</v>
      </c>
      <c r="D166" s="87">
        <v>0</v>
      </c>
      <c r="E166" s="87">
        <v>0</v>
      </c>
      <c r="F166" s="87">
        <v>0</v>
      </c>
      <c r="G166" s="87">
        <v>16110</v>
      </c>
      <c r="H166" s="22">
        <f t="shared" si="34"/>
        <v>16110</v>
      </c>
    </row>
    <row r="167" spans="2:8" x14ac:dyDescent="0.2">
      <c r="B167" s="7" t="s">
        <v>63</v>
      </c>
      <c r="C167" s="87">
        <v>2143</v>
      </c>
      <c r="D167" s="87">
        <v>52393</v>
      </c>
      <c r="E167" s="87">
        <v>0</v>
      </c>
      <c r="F167" s="87">
        <v>0</v>
      </c>
      <c r="G167" s="87">
        <v>0</v>
      </c>
      <c r="H167" s="22">
        <f t="shared" si="34"/>
        <v>54536</v>
      </c>
    </row>
    <row r="168" spans="2:8" x14ac:dyDescent="0.2">
      <c r="B168" s="7" t="s">
        <v>64</v>
      </c>
      <c r="C168" s="87">
        <v>52177</v>
      </c>
      <c r="D168" s="87">
        <v>80786</v>
      </c>
      <c r="E168" s="87">
        <v>17166</v>
      </c>
      <c r="F168" s="87">
        <v>111</v>
      </c>
      <c r="G168" s="87">
        <v>0</v>
      </c>
      <c r="H168" s="22">
        <f t="shared" si="34"/>
        <v>150240</v>
      </c>
    </row>
    <row r="169" spans="2:8" x14ac:dyDescent="0.2">
      <c r="B169" s="7" t="s">
        <v>0</v>
      </c>
      <c r="C169" s="87">
        <v>22256</v>
      </c>
      <c r="D169" s="87">
        <v>262962</v>
      </c>
      <c r="E169" s="87">
        <v>68284</v>
      </c>
      <c r="F169" s="87">
        <v>4940</v>
      </c>
      <c r="G169" s="87">
        <v>0</v>
      </c>
      <c r="H169" s="22">
        <f>SUM(C169:G169)</f>
        <v>358442</v>
      </c>
    </row>
    <row r="170" spans="2:8" x14ac:dyDescent="0.2">
      <c r="B170" s="8" t="s">
        <v>35</v>
      </c>
      <c r="C170" s="22">
        <f>SUM(C150:C169)</f>
        <v>6982680</v>
      </c>
      <c r="D170" s="22">
        <f t="shared" ref="D170:H170" si="35">SUM(D150:D169)</f>
        <v>5165130</v>
      </c>
      <c r="E170" s="22">
        <f t="shared" si="35"/>
        <v>1712054</v>
      </c>
      <c r="F170" s="22">
        <f t="shared" si="35"/>
        <v>358279</v>
      </c>
      <c r="G170" s="22">
        <f t="shared" si="35"/>
        <v>207492</v>
      </c>
      <c r="H170" s="22">
        <f t="shared" si="35"/>
        <v>14425635</v>
      </c>
    </row>
    <row r="171" spans="2:8" x14ac:dyDescent="0.2">
      <c r="B171" s="14"/>
      <c r="C171" s="18"/>
      <c r="D171" s="18"/>
      <c r="E171" s="18"/>
      <c r="F171" s="18"/>
      <c r="G171" s="18"/>
      <c r="H171" s="18"/>
    </row>
    <row r="172" spans="2:8" ht="15" thickBot="1" x14ac:dyDescent="0.25">
      <c r="B172" s="183" t="str">
        <f>"All Expenditures Current Year (FY "&amp;H1&amp;")"</f>
        <v>All Expenditures Current Year (FY 2017)</v>
      </c>
      <c r="C172" s="11"/>
      <c r="D172" s="11"/>
      <c r="E172" s="11"/>
      <c r="F172" s="11"/>
      <c r="G172" s="11"/>
      <c r="H172" s="17"/>
    </row>
    <row r="173" spans="2:8" ht="15" thickBot="1" x14ac:dyDescent="0.25">
      <c r="B173" s="68" t="s">
        <v>33</v>
      </c>
      <c r="C173" s="69" t="s">
        <v>27</v>
      </c>
      <c r="D173" s="69" t="s">
        <v>28</v>
      </c>
      <c r="E173" s="69" t="s">
        <v>29</v>
      </c>
      <c r="F173" s="69" t="s">
        <v>30</v>
      </c>
      <c r="G173" s="69" t="s">
        <v>31</v>
      </c>
      <c r="H173" s="70" t="s">
        <v>1</v>
      </c>
    </row>
    <row r="174" spans="2:8" x14ac:dyDescent="0.2">
      <c r="B174" s="9" t="str">
        <f>$B$102</f>
        <v>Liberal Arts</v>
      </c>
      <c r="C174" s="42">
        <f>SUM(UTA:SRSU!C268)</f>
        <v>933819960.15394187</v>
      </c>
      <c r="D174" s="42">
        <f>SUM(UTA:SRSU!D268)</f>
        <v>661382164.9921931</v>
      </c>
      <c r="E174" s="42">
        <f>SUM(UTA:SRSU!E268)</f>
        <v>297003581.55058551</v>
      </c>
      <c r="F174" s="42">
        <f>SUM(UTA:SRSU!F268)</f>
        <v>264741432.47390553</v>
      </c>
      <c r="G174" s="42">
        <f>SUM(UTA:SRSU!G268)</f>
        <v>2188.0215859840073</v>
      </c>
      <c r="H174" s="42">
        <f>SUM(C174:G174)</f>
        <v>2156949327.1922116</v>
      </c>
    </row>
    <row r="175" spans="2:8" x14ac:dyDescent="0.2">
      <c r="B175" s="9" t="str">
        <f>$B$103</f>
        <v>Science</v>
      </c>
      <c r="C175" s="43">
        <f>SUM(UTA:SRSU!C269)</f>
        <v>553864264.6869359</v>
      </c>
      <c r="D175" s="43">
        <f>SUM(UTA:SRSU!D269)</f>
        <v>499691775.60924631</v>
      </c>
      <c r="E175" s="43">
        <f>SUM(UTA:SRSU!E269)</f>
        <v>241067364.02315888</v>
      </c>
      <c r="F175" s="43">
        <f>SUM(UTA:SRSU!F269)</f>
        <v>418249625.36912316</v>
      </c>
      <c r="G175" s="43">
        <f>SUM(UTA:SRSU!G269)</f>
        <v>354.89143576258778</v>
      </c>
      <c r="H175" s="43">
        <f t="shared" ref="H175:H194" si="36">SUM(C175:G175)</f>
        <v>1712873384.5799</v>
      </c>
    </row>
    <row r="176" spans="2:8" x14ac:dyDescent="0.2">
      <c r="B176" s="9" t="str">
        <f>$B$104</f>
        <v>Fine Arts</v>
      </c>
      <c r="C176" s="43">
        <f>SUM(UTA:SRSU!C270)</f>
        <v>189849689.89095002</v>
      </c>
      <c r="D176" s="43">
        <f>SUM(UTA:SRSU!D270)</f>
        <v>143767845.82899904</v>
      </c>
      <c r="E176" s="43">
        <f>SUM(UTA:SRSU!E270)</f>
        <v>61777208.73592633</v>
      </c>
      <c r="F176" s="43">
        <f>SUM(UTA:SRSU!F270)</f>
        <v>27905999.587195359</v>
      </c>
      <c r="G176" s="43">
        <f>SUM(UTA:SRSU!G270)</f>
        <v>0</v>
      </c>
      <c r="H176" s="43">
        <f t="shared" si="36"/>
        <v>423300744.04307073</v>
      </c>
    </row>
    <row r="177" spans="2:8" x14ac:dyDescent="0.2">
      <c r="B177" s="9" t="str">
        <f>$B$105</f>
        <v>Teacher Education</v>
      </c>
      <c r="C177" s="43">
        <f>SUM(UTA:SRSU!C271)</f>
        <v>26563431.706487823</v>
      </c>
      <c r="D177" s="43">
        <f>SUM(UTA:SRSU!D271)</f>
        <v>148340779.31453303</v>
      </c>
      <c r="E177" s="43">
        <f>SUM(UTA:SRSU!E271)</f>
        <v>173310703.76322323</v>
      </c>
      <c r="F177" s="43">
        <f>SUM(UTA:SRSU!F271)</f>
        <v>112405963.40005802</v>
      </c>
      <c r="G177" s="43">
        <f>SUM(UTA:SRSU!G271)</f>
        <v>0</v>
      </c>
      <c r="H177" s="43">
        <f t="shared" si="36"/>
        <v>460620878.18430209</v>
      </c>
    </row>
    <row r="178" spans="2:8" x14ac:dyDescent="0.2">
      <c r="B178" s="9" t="str">
        <f>$B$106</f>
        <v>Agriculture</v>
      </c>
      <c r="C178" s="43">
        <f>SUM(UTA:SRSU!C272)</f>
        <v>37958373.056647703</v>
      </c>
      <c r="D178" s="43">
        <f>SUM(UTA:SRSU!D272)</f>
        <v>58955022.685700327</v>
      </c>
      <c r="E178" s="43">
        <f>SUM(UTA:SRSU!E272)</f>
        <v>32673702.460980725</v>
      </c>
      <c r="F178" s="43">
        <f>SUM(UTA:SRSU!F272)</f>
        <v>24815677.464427277</v>
      </c>
      <c r="G178" s="43">
        <f>SUM(UTA:SRSU!G272)</f>
        <v>2430.0654683253651</v>
      </c>
      <c r="H178" s="43">
        <f t="shared" si="36"/>
        <v>154405205.73322433</v>
      </c>
    </row>
    <row r="179" spans="2:8" x14ac:dyDescent="0.2">
      <c r="B179" s="9" t="str">
        <f>$B$107</f>
        <v>Engineering</v>
      </c>
      <c r="C179" s="43">
        <f>SUM(UTA:SRSU!C273)</f>
        <v>216379563.98178616</v>
      </c>
      <c r="D179" s="43">
        <f>SUM(UTA:SRSU!D273)</f>
        <v>463859136.32002848</v>
      </c>
      <c r="E179" s="43">
        <f>SUM(UTA:SRSU!E273)</f>
        <v>425649785.95112324</v>
      </c>
      <c r="F179" s="43">
        <f>SUM(UTA:SRSU!F273)</f>
        <v>417370102.87127405</v>
      </c>
      <c r="G179" s="43">
        <f>SUM(UTA:SRSU!G273)</f>
        <v>6818.304539179434</v>
      </c>
      <c r="H179" s="43">
        <f t="shared" si="36"/>
        <v>1523265407.428751</v>
      </c>
    </row>
    <row r="180" spans="2:8" x14ac:dyDescent="0.2">
      <c r="B180" s="9" t="str">
        <f>$B$108</f>
        <v>Home Economics</v>
      </c>
      <c r="C180" s="43">
        <f>SUM(UTA:SRSU!C274)</f>
        <v>21220516.948698986</v>
      </c>
      <c r="D180" s="43">
        <f>SUM(UTA:SRSU!D274)</f>
        <v>32804624.362763025</v>
      </c>
      <c r="E180" s="43">
        <f>SUM(UTA:SRSU!E274)</f>
        <v>9855469.4201303329</v>
      </c>
      <c r="F180" s="43">
        <f>SUM(UTA:SRSU!F274)</f>
        <v>5850414.7129202038</v>
      </c>
      <c r="G180" s="43">
        <f>SUM(UTA:SRSU!G274)</f>
        <v>0</v>
      </c>
      <c r="H180" s="43">
        <f t="shared" si="36"/>
        <v>69731025.444512546</v>
      </c>
    </row>
    <row r="181" spans="2:8" x14ac:dyDescent="0.2">
      <c r="B181" s="9" t="str">
        <f>$B$109</f>
        <v>Law</v>
      </c>
      <c r="C181" s="43">
        <f>SUM(UTA:SRSU!C275)</f>
        <v>0</v>
      </c>
      <c r="D181" s="43">
        <f>SUM(UTA:SRSU!D275)</f>
        <v>0</v>
      </c>
      <c r="E181" s="43">
        <f>SUM(UTA:SRSU!E275)</f>
        <v>0</v>
      </c>
      <c r="F181" s="43">
        <f>SUM(UTA:SRSU!F275)</f>
        <v>0</v>
      </c>
      <c r="G181" s="43">
        <f>SUM(UTA:SRSU!G275)</f>
        <v>129311603.30244312</v>
      </c>
      <c r="H181" s="43">
        <f t="shared" si="36"/>
        <v>129311603.30244312</v>
      </c>
    </row>
    <row r="182" spans="2:8" x14ac:dyDescent="0.2">
      <c r="B182" s="9" t="str">
        <f>$B$110</f>
        <v>Social Service</v>
      </c>
      <c r="C182" s="43">
        <f>SUM(UTA:SRSU!C276)</f>
        <v>7064881.5951113142</v>
      </c>
      <c r="D182" s="43">
        <f>SUM(UTA:SRSU!D276)</f>
        <v>27194290.276017826</v>
      </c>
      <c r="E182" s="43">
        <f>SUM(UTA:SRSU!E276)</f>
        <v>41313199.760440603</v>
      </c>
      <c r="F182" s="43">
        <f>SUM(UTA:SRSU!F276)</f>
        <v>7723521.9758259896</v>
      </c>
      <c r="G182" s="43">
        <f>SUM(UTA:SRSU!G276)</f>
        <v>0</v>
      </c>
      <c r="H182" s="43">
        <f t="shared" si="36"/>
        <v>83295893.607395738</v>
      </c>
    </row>
    <row r="183" spans="2:8" x14ac:dyDescent="0.2">
      <c r="B183" s="9" t="str">
        <f>$B$111</f>
        <v>Library Science</v>
      </c>
      <c r="C183" s="43">
        <f>SUM(UTA:SRSU!C277)</f>
        <v>1709263.104636526</v>
      </c>
      <c r="D183" s="43">
        <f>SUM(UTA:SRSU!D277)</f>
        <v>1846328.1790573953</v>
      </c>
      <c r="E183" s="43">
        <f>SUM(UTA:SRSU!E277)</f>
        <v>17064095.229365833</v>
      </c>
      <c r="F183" s="43">
        <f>SUM(UTA:SRSU!F277)</f>
        <v>2955636.7330994718</v>
      </c>
      <c r="G183" s="43">
        <f>SUM(UTA:SRSU!G277)</f>
        <v>0</v>
      </c>
      <c r="H183" s="43">
        <f t="shared" si="36"/>
        <v>23575323.246159226</v>
      </c>
    </row>
    <row r="184" spans="2:8" x14ac:dyDescent="0.2">
      <c r="B184" s="9" t="str">
        <f>$B$112</f>
        <v>Veterinary Science</v>
      </c>
      <c r="C184" s="43">
        <f>SUM(UTA:SRSU!C278)</f>
        <v>0</v>
      </c>
      <c r="D184" s="43">
        <f>SUM(UTA:SRSU!D278)</f>
        <v>0</v>
      </c>
      <c r="E184" s="43">
        <f>SUM(UTA:SRSU!E278)</f>
        <v>0</v>
      </c>
      <c r="F184" s="43">
        <f>SUM(UTA:SRSU!F278)</f>
        <v>0</v>
      </c>
      <c r="G184" s="43">
        <f>SUM(UTA:SRSU!G278)</f>
        <v>77416411.861415118</v>
      </c>
      <c r="H184" s="43">
        <f t="shared" si="36"/>
        <v>77416411.861415118</v>
      </c>
    </row>
    <row r="185" spans="2:8" x14ac:dyDescent="0.2">
      <c r="B185" s="9" t="str">
        <f>$B$113</f>
        <v>Vocational Training</v>
      </c>
      <c r="C185" s="43">
        <f>SUM(UTA:SRSU!C279)</f>
        <v>4908436.548146504</v>
      </c>
      <c r="D185" s="43">
        <f>SUM(UTA:SRSU!D279)</f>
        <v>3344121.6084393468</v>
      </c>
      <c r="E185" s="43">
        <f>SUM(UTA:SRSU!E279)</f>
        <v>0</v>
      </c>
      <c r="F185" s="43">
        <f>SUM(UTA:SRSU!F279)</f>
        <v>0</v>
      </c>
      <c r="G185" s="43">
        <f>SUM(UTA:SRSU!G279)</f>
        <v>0</v>
      </c>
      <c r="H185" s="43">
        <f t="shared" si="36"/>
        <v>8252558.1565858508</v>
      </c>
    </row>
    <row r="186" spans="2:8" x14ac:dyDescent="0.2">
      <c r="B186" s="9" t="str">
        <f>$B$114</f>
        <v>Physical Training</v>
      </c>
      <c r="C186" s="43">
        <f>SUM(UTA:SRSU!C280)</f>
        <v>17276553.296023905</v>
      </c>
      <c r="D186" s="43">
        <f>SUM(UTA:SRSU!D280)</f>
        <v>1130515.3449937643</v>
      </c>
      <c r="E186" s="43">
        <f>SUM(UTA:SRSU!E280)</f>
        <v>203.80606120331669</v>
      </c>
      <c r="F186" s="43">
        <f>SUM(UTA:SRSU!F280)</f>
        <v>0</v>
      </c>
      <c r="G186" s="43">
        <f>SUM(UTA:SRSU!G280)</f>
        <v>0</v>
      </c>
      <c r="H186" s="43">
        <f t="shared" si="36"/>
        <v>18407272.447078872</v>
      </c>
    </row>
    <row r="187" spans="2:8" x14ac:dyDescent="0.2">
      <c r="B187" s="9" t="str">
        <f>$B$115</f>
        <v>Health Services</v>
      </c>
      <c r="C187" s="43">
        <f>SUM(UTA:SRSU!C281)</f>
        <v>40010288.598233864</v>
      </c>
      <c r="D187" s="43">
        <f>SUM(UTA:SRSU!D281)</f>
        <v>101272324.25306205</v>
      </c>
      <c r="E187" s="43">
        <f>SUM(UTA:SRSU!E281)</f>
        <v>67515802.684890255</v>
      </c>
      <c r="F187" s="43">
        <f>SUM(UTA:SRSU!F281)</f>
        <v>24502242.2531358</v>
      </c>
      <c r="G187" s="43">
        <f>SUM(UTA:SRSU!G281)</f>
        <v>16614200.231618464</v>
      </c>
      <c r="H187" s="43">
        <f t="shared" si="36"/>
        <v>249914858.02094042</v>
      </c>
    </row>
    <row r="188" spans="2:8" x14ac:dyDescent="0.2">
      <c r="B188" s="9" t="str">
        <f>$B$116</f>
        <v>Pharmacy</v>
      </c>
      <c r="C188" s="43">
        <f>SUM(UTA:SRSU!C282)</f>
        <v>29918.607652580875</v>
      </c>
      <c r="D188" s="43">
        <f>SUM(UTA:SRSU!D282)</f>
        <v>945248.20387343178</v>
      </c>
      <c r="E188" s="43">
        <f>SUM(UTA:SRSU!E282)</f>
        <v>10586050.948111976</v>
      </c>
      <c r="F188" s="43">
        <f>SUM(UTA:SRSU!F282)</f>
        <v>23206623.506023817</v>
      </c>
      <c r="G188" s="43">
        <f>SUM(UTA:SRSU!G282)</f>
        <v>55011852.076215483</v>
      </c>
      <c r="H188" s="43">
        <f t="shared" si="36"/>
        <v>89779693.341877282</v>
      </c>
    </row>
    <row r="189" spans="2:8" x14ac:dyDescent="0.2">
      <c r="B189" s="9" t="str">
        <f>$B$117</f>
        <v>Business Administration</v>
      </c>
      <c r="C189" s="43">
        <f>SUM(UTA:SRSU!C283)</f>
        <v>123774478.82894148</v>
      </c>
      <c r="D189" s="43">
        <f>SUM(UTA:SRSU!D283)</f>
        <v>562699646.49097323</v>
      </c>
      <c r="E189" s="43">
        <f>SUM(UTA:SRSU!E283)</f>
        <v>336721620.20455682</v>
      </c>
      <c r="F189" s="43">
        <f>SUM(UTA:SRSU!F283)</f>
        <v>98332863.114222199</v>
      </c>
      <c r="G189" s="43">
        <f>SUM(UTA:SRSU!G283)</f>
        <v>19673.943512390928</v>
      </c>
      <c r="H189" s="43">
        <f t="shared" si="36"/>
        <v>1121548282.5822062</v>
      </c>
    </row>
    <row r="190" spans="2:8" x14ac:dyDescent="0.2">
      <c r="B190" s="9" t="str">
        <f>$B$118</f>
        <v>Optometry</v>
      </c>
      <c r="C190" s="43">
        <f>SUM(UTA:SRSU!C284)</f>
        <v>0</v>
      </c>
      <c r="D190" s="43">
        <f>SUM(UTA:SRSU!D284)</f>
        <v>0</v>
      </c>
      <c r="E190" s="43">
        <f>SUM(UTA:SRSU!E284)</f>
        <v>0</v>
      </c>
      <c r="F190" s="43">
        <f>SUM(UTA:SRSU!F284)</f>
        <v>0</v>
      </c>
      <c r="G190" s="43">
        <f>SUM(UTA:SRSU!G284)</f>
        <v>32671484.977967128</v>
      </c>
      <c r="H190" s="43">
        <f t="shared" si="36"/>
        <v>32671484.977967128</v>
      </c>
    </row>
    <row r="191" spans="2:8" x14ac:dyDescent="0.2">
      <c r="B191" s="9" t="str">
        <f>$B$119</f>
        <v>Teacher Ed-Practice Teaching</v>
      </c>
      <c r="C191" s="43">
        <f>SUM(UTA:SRSU!C285)</f>
        <v>1054854.7017049221</v>
      </c>
      <c r="D191" s="43">
        <f>SUM(UTA:SRSU!D285)</f>
        <v>28324361.409716811</v>
      </c>
      <c r="E191" s="43">
        <f>SUM(UTA:SRSU!E285)</f>
        <v>0</v>
      </c>
      <c r="F191" s="43">
        <f>SUM(UTA:SRSU!F285)</f>
        <v>0</v>
      </c>
      <c r="G191" s="43">
        <f>SUM(UTA:SRSU!G285)</f>
        <v>0</v>
      </c>
      <c r="H191" s="43">
        <f t="shared" si="36"/>
        <v>29379216.111421734</v>
      </c>
    </row>
    <row r="192" spans="2:8" x14ac:dyDescent="0.2">
      <c r="B192" s="9" t="str">
        <f>$B$120</f>
        <v>Technology</v>
      </c>
      <c r="C192" s="43">
        <f>SUM(UTA:SRSU!C286)</f>
        <v>30555266.93374218</v>
      </c>
      <c r="D192" s="43">
        <f>SUM(UTA:SRSU!D286)</f>
        <v>57493124.997629032</v>
      </c>
      <c r="E192" s="43">
        <f>SUM(UTA:SRSU!E286)</f>
        <v>14484132.279943703</v>
      </c>
      <c r="F192" s="43">
        <f>SUM(UTA:SRSU!F286)</f>
        <v>257962.39277711592</v>
      </c>
      <c r="G192" s="43">
        <f>SUM(UTA:SRSU!G286)</f>
        <v>10640.516091714479</v>
      </c>
      <c r="H192" s="43">
        <f t="shared" si="36"/>
        <v>102801127.12018375</v>
      </c>
    </row>
    <row r="193" spans="2:8" x14ac:dyDescent="0.2">
      <c r="B193" s="9" t="str">
        <f>$B$121</f>
        <v>Nursing</v>
      </c>
      <c r="C193" s="43">
        <f>SUM(UTA:SRSU!C287)</f>
        <v>8090628.7855311511</v>
      </c>
      <c r="D193" s="43">
        <f>SUM(UTA:SRSU!D287)</f>
        <v>152351802.68909591</v>
      </c>
      <c r="E193" s="43">
        <f>SUM(UTA:SRSU!E287)</f>
        <v>64145738.063952781</v>
      </c>
      <c r="F193" s="43">
        <f>SUM(UTA:SRSU!F287)</f>
        <v>12870817.991267093</v>
      </c>
      <c r="G193" s="43">
        <f>SUM(UTA:SRSU!G287)</f>
        <v>0</v>
      </c>
      <c r="H193" s="43">
        <f t="shared" si="36"/>
        <v>237458987.52984694</v>
      </c>
    </row>
    <row r="194" spans="2:8" x14ac:dyDescent="0.2">
      <c r="B194" s="39" t="str">
        <f>$B$122</f>
        <v>Totals</v>
      </c>
      <c r="C194" s="42">
        <f>SUM(C174:C193)</f>
        <v>2214130371.4251728</v>
      </c>
      <c r="D194" s="42">
        <f>SUM(D174:D193)</f>
        <v>2945403112.5663223</v>
      </c>
      <c r="E194" s="42">
        <f>SUM(E174:E193)</f>
        <v>1793168658.8824511</v>
      </c>
      <c r="F194" s="42">
        <f>SUM(F174:F193)</f>
        <v>1441188883.8452554</v>
      </c>
      <c r="G194" s="42">
        <f>SUM(G174:G193)</f>
        <v>311067658.19229269</v>
      </c>
      <c r="H194" s="42">
        <f t="shared" si="36"/>
        <v>8704958684.9114952</v>
      </c>
    </row>
    <row r="195" spans="2:8" x14ac:dyDescent="0.2">
      <c r="H195" s="58"/>
    </row>
    <row r="196" spans="2:8" ht="15" thickBot="1" x14ac:dyDescent="0.25">
      <c r="B196" s="183" t="str">
        <f>"All Expenditures Previous Year (FY "&amp;H1-1&amp;")"</f>
        <v>All Expenditures Previous Year (FY 2016)</v>
      </c>
      <c r="C196" s="11"/>
      <c r="D196" s="11"/>
      <c r="E196" s="11"/>
      <c r="F196" s="11"/>
      <c r="G196" s="11"/>
      <c r="H196" s="17"/>
    </row>
    <row r="197" spans="2:8" ht="15" thickBot="1" x14ac:dyDescent="0.25">
      <c r="B197" s="68" t="s">
        <v>33</v>
      </c>
      <c r="C197" s="69" t="s">
        <v>27</v>
      </c>
      <c r="D197" s="69" t="s">
        <v>28</v>
      </c>
      <c r="E197" s="69" t="s">
        <v>29</v>
      </c>
      <c r="F197" s="69" t="s">
        <v>30</v>
      </c>
      <c r="G197" s="69" t="s">
        <v>31</v>
      </c>
      <c r="H197" s="70" t="s">
        <v>1</v>
      </c>
    </row>
    <row r="198" spans="2:8" x14ac:dyDescent="0.2">
      <c r="B198" s="9" t="str">
        <f>$B$102</f>
        <v>Liberal Arts</v>
      </c>
      <c r="C198" s="42">
        <v>946370899.48158205</v>
      </c>
      <c r="D198" s="42">
        <v>632665349.87731433</v>
      </c>
      <c r="E198" s="42">
        <v>270720267.14465678</v>
      </c>
      <c r="F198" s="42">
        <v>242197786.86863318</v>
      </c>
      <c r="G198" s="42">
        <v>0</v>
      </c>
      <c r="H198" s="42">
        <f>SUM(C198:G198)</f>
        <v>2091954303.3721862</v>
      </c>
    </row>
    <row r="199" spans="2:8" x14ac:dyDescent="0.2">
      <c r="B199" s="9" t="str">
        <f>$B$103</f>
        <v>Science</v>
      </c>
      <c r="C199" s="43">
        <v>596190030.30254745</v>
      </c>
      <c r="D199" s="43">
        <v>483623701.66087335</v>
      </c>
      <c r="E199" s="43">
        <v>215753426.22936109</v>
      </c>
      <c r="F199" s="43">
        <v>370699705.52195013</v>
      </c>
      <c r="G199" s="43">
        <v>0</v>
      </c>
      <c r="H199" s="42">
        <f t="shared" ref="H199:H217" si="37">SUM(C199:G199)</f>
        <v>1666266863.7147322</v>
      </c>
    </row>
    <row r="200" spans="2:8" x14ac:dyDescent="0.2">
      <c r="B200" s="9" t="str">
        <f>$B$104</f>
        <v>Fine Arts</v>
      </c>
      <c r="C200" s="43">
        <v>187742876.60168028</v>
      </c>
      <c r="D200" s="43">
        <v>133343229.70049688</v>
      </c>
      <c r="E200" s="43">
        <v>57195854.730307207</v>
      </c>
      <c r="F200" s="43">
        <v>24208184.664761428</v>
      </c>
      <c r="G200" s="43">
        <v>0</v>
      </c>
      <c r="H200" s="42">
        <f t="shared" si="37"/>
        <v>402490145.69724584</v>
      </c>
    </row>
    <row r="201" spans="2:8" x14ac:dyDescent="0.2">
      <c r="B201" s="9" t="str">
        <f>$B$105</f>
        <v>Teacher Education</v>
      </c>
      <c r="C201" s="43">
        <v>27852818.002234276</v>
      </c>
      <c r="D201" s="43">
        <v>151576462.28478178</v>
      </c>
      <c r="E201" s="43">
        <v>167327462.97174403</v>
      </c>
      <c r="F201" s="43">
        <v>98077853.470565543</v>
      </c>
      <c r="G201" s="43">
        <v>0</v>
      </c>
      <c r="H201" s="42">
        <f t="shared" si="37"/>
        <v>444834596.72932565</v>
      </c>
    </row>
    <row r="202" spans="2:8" x14ac:dyDescent="0.2">
      <c r="B202" s="9" t="str">
        <f>$B$106</f>
        <v>Agriculture</v>
      </c>
      <c r="C202" s="43">
        <v>39705954.734633856</v>
      </c>
      <c r="D202" s="43">
        <v>55243490.331169687</v>
      </c>
      <c r="E202" s="43">
        <v>27124428.317083009</v>
      </c>
      <c r="F202" s="43">
        <v>19462081.669985622</v>
      </c>
      <c r="G202" s="43">
        <v>0</v>
      </c>
      <c r="H202" s="42">
        <f t="shared" si="37"/>
        <v>141535955.05287218</v>
      </c>
    </row>
    <row r="203" spans="2:8" x14ac:dyDescent="0.2">
      <c r="B203" s="9" t="str">
        <f>$B$107</f>
        <v>Engineering</v>
      </c>
      <c r="C203" s="43">
        <v>220280203.58421707</v>
      </c>
      <c r="D203" s="43">
        <v>436217571.18345362</v>
      </c>
      <c r="E203" s="43">
        <v>418300128.2486397</v>
      </c>
      <c r="F203" s="43">
        <v>379490722.54412895</v>
      </c>
      <c r="G203" s="43">
        <v>0</v>
      </c>
      <c r="H203" s="42">
        <f t="shared" si="37"/>
        <v>1454288625.5604391</v>
      </c>
    </row>
    <row r="204" spans="2:8" x14ac:dyDescent="0.2">
      <c r="B204" s="9" t="str">
        <f>$B$108</f>
        <v>Home Economics</v>
      </c>
      <c r="C204" s="43">
        <v>23059984.551104605</v>
      </c>
      <c r="D204" s="43">
        <v>34443581.377660856</v>
      </c>
      <c r="E204" s="43">
        <v>9585381.3334612139</v>
      </c>
      <c r="F204" s="43">
        <v>7087429.002115434</v>
      </c>
      <c r="G204" s="43">
        <v>0</v>
      </c>
      <c r="H204" s="42">
        <f t="shared" si="37"/>
        <v>74176376.264342099</v>
      </c>
    </row>
    <row r="205" spans="2:8" x14ac:dyDescent="0.2">
      <c r="B205" s="9" t="str">
        <f>$B$109</f>
        <v>Law</v>
      </c>
      <c r="C205" s="43">
        <v>0</v>
      </c>
      <c r="D205" s="43">
        <v>0</v>
      </c>
      <c r="E205" s="43">
        <v>0</v>
      </c>
      <c r="F205" s="43">
        <v>0</v>
      </c>
      <c r="G205" s="43">
        <v>129180624.13141604</v>
      </c>
      <c r="H205" s="42">
        <f t="shared" si="37"/>
        <v>129180624.13141604</v>
      </c>
    </row>
    <row r="206" spans="2:8" x14ac:dyDescent="0.2">
      <c r="B206" s="9" t="str">
        <f>$B$110</f>
        <v>Social Service</v>
      </c>
      <c r="C206" s="43">
        <v>6710727.896296029</v>
      </c>
      <c r="D206" s="43">
        <v>25389558.403704908</v>
      </c>
      <c r="E206" s="43">
        <v>37943136.720657878</v>
      </c>
      <c r="F206" s="43">
        <v>7135026.3866982851</v>
      </c>
      <c r="G206" s="43">
        <v>0</v>
      </c>
      <c r="H206" s="42">
        <f t="shared" si="37"/>
        <v>77178449.407357112</v>
      </c>
    </row>
    <row r="207" spans="2:8" x14ac:dyDescent="0.2">
      <c r="B207" s="9" t="str">
        <f>$B$111</f>
        <v>Library Science</v>
      </c>
      <c r="C207" s="43">
        <v>651462.44601951051</v>
      </c>
      <c r="D207" s="43">
        <v>1642711.4748829599</v>
      </c>
      <c r="E207" s="43">
        <v>16971072.438441992</v>
      </c>
      <c r="F207" s="43">
        <v>3358265.9829011699</v>
      </c>
      <c r="G207" s="43">
        <v>0</v>
      </c>
      <c r="H207" s="42">
        <f t="shared" si="37"/>
        <v>22623512.342245631</v>
      </c>
    </row>
    <row r="208" spans="2:8" x14ac:dyDescent="0.2">
      <c r="B208" s="9" t="str">
        <f>$B$112</f>
        <v>Veterinary Science</v>
      </c>
      <c r="C208" s="43">
        <v>0</v>
      </c>
      <c r="D208" s="43">
        <v>0</v>
      </c>
      <c r="E208" s="43">
        <v>0</v>
      </c>
      <c r="F208" s="43">
        <v>0</v>
      </c>
      <c r="G208" s="43">
        <v>77569812.45647943</v>
      </c>
      <c r="H208" s="42">
        <f t="shared" si="37"/>
        <v>77569812.45647943</v>
      </c>
    </row>
    <row r="209" spans="2:8" x14ac:dyDescent="0.2">
      <c r="B209" s="9" t="str">
        <f>$B$113</f>
        <v>Vocational Training</v>
      </c>
      <c r="C209" s="43">
        <v>4053047.6566133755</v>
      </c>
      <c r="D209" s="43">
        <v>2984191.9822784639</v>
      </c>
      <c r="E209" s="43">
        <v>0</v>
      </c>
      <c r="F209" s="43">
        <v>0</v>
      </c>
      <c r="G209" s="43">
        <v>0</v>
      </c>
      <c r="H209" s="42">
        <f t="shared" si="37"/>
        <v>7037239.6388918394</v>
      </c>
    </row>
    <row r="210" spans="2:8" x14ac:dyDescent="0.2">
      <c r="B210" s="9" t="str">
        <f>$B$114</f>
        <v>Physical Training</v>
      </c>
      <c r="C210" s="43">
        <v>17123237.585551105</v>
      </c>
      <c r="D210" s="43">
        <v>1209641.7549614802</v>
      </c>
      <c r="E210" s="43">
        <v>0</v>
      </c>
      <c r="F210" s="43">
        <v>0</v>
      </c>
      <c r="G210" s="43">
        <v>0</v>
      </c>
      <c r="H210" s="42">
        <f t="shared" si="37"/>
        <v>18332879.340512585</v>
      </c>
    </row>
    <row r="211" spans="2:8" x14ac:dyDescent="0.2">
      <c r="B211" s="9" t="str">
        <f>$B$115</f>
        <v>Health Services</v>
      </c>
      <c r="C211" s="43">
        <v>41462150.753622949</v>
      </c>
      <c r="D211" s="43">
        <v>97935964.659404323</v>
      </c>
      <c r="E211" s="43">
        <v>61378337.644328728</v>
      </c>
      <c r="F211" s="43">
        <v>22691450.589886077</v>
      </c>
      <c r="G211" s="43">
        <v>13233837.276416719</v>
      </c>
      <c r="H211" s="42">
        <f t="shared" si="37"/>
        <v>236701740.92365879</v>
      </c>
    </row>
    <row r="212" spans="2:8" x14ac:dyDescent="0.2">
      <c r="B212" s="9" t="str">
        <f>$B$116</f>
        <v>Pharmacy</v>
      </c>
      <c r="C212" s="43">
        <v>180952.23779982905</v>
      </c>
      <c r="D212" s="43">
        <v>1303756.9364781415</v>
      </c>
      <c r="E212" s="43">
        <v>9953274.8854096867</v>
      </c>
      <c r="F212" s="43">
        <v>21363400.593082264</v>
      </c>
      <c r="G212" s="43">
        <v>53311556.640701249</v>
      </c>
      <c r="H212" s="42">
        <f t="shared" si="37"/>
        <v>86112941.293471172</v>
      </c>
    </row>
    <row r="213" spans="2:8" x14ac:dyDescent="0.2">
      <c r="B213" s="9" t="str">
        <f>$B$117</f>
        <v>Business Administration</v>
      </c>
      <c r="C213" s="43">
        <v>123248539.66528104</v>
      </c>
      <c r="D213" s="43">
        <v>537768437.74056637</v>
      </c>
      <c r="E213" s="43">
        <v>310954881.39400071</v>
      </c>
      <c r="F213" s="43">
        <v>90378862.66777128</v>
      </c>
      <c r="G213" s="43">
        <v>0</v>
      </c>
      <c r="H213" s="42">
        <f t="shared" si="37"/>
        <v>1062350721.4676194</v>
      </c>
    </row>
    <row r="214" spans="2:8" x14ac:dyDescent="0.2">
      <c r="B214" s="9" t="str">
        <f>$B$118</f>
        <v>Optometry</v>
      </c>
      <c r="C214" s="43">
        <v>0</v>
      </c>
      <c r="D214" s="43">
        <v>0</v>
      </c>
      <c r="E214" s="43">
        <v>0</v>
      </c>
      <c r="F214" s="43">
        <v>0</v>
      </c>
      <c r="G214" s="43">
        <v>29065212.366425548</v>
      </c>
      <c r="H214" s="42">
        <f t="shared" si="37"/>
        <v>29065212.366425548</v>
      </c>
    </row>
    <row r="215" spans="2:8" x14ac:dyDescent="0.2">
      <c r="B215" s="9" t="str">
        <f>$B$119</f>
        <v>Teacher Ed-Practice Teaching</v>
      </c>
      <c r="C215" s="43">
        <v>798262.51321609819</v>
      </c>
      <c r="D215" s="43">
        <v>26051556.508289263</v>
      </c>
      <c r="E215" s="43">
        <v>0</v>
      </c>
      <c r="F215" s="43">
        <v>0</v>
      </c>
      <c r="G215" s="43">
        <v>0</v>
      </c>
      <c r="H215" s="42">
        <f t="shared" si="37"/>
        <v>26849819.02150536</v>
      </c>
    </row>
    <row r="216" spans="2:8" x14ac:dyDescent="0.2">
      <c r="B216" s="9" t="str">
        <f>$B$120</f>
        <v>Technology</v>
      </c>
      <c r="C216" s="43">
        <v>28051213.466685697</v>
      </c>
      <c r="D216" s="43">
        <v>50383580.792096615</v>
      </c>
      <c r="E216" s="43">
        <v>15167100.908808483</v>
      </c>
      <c r="F216" s="43">
        <v>276707.09172005288</v>
      </c>
      <c r="G216" s="43">
        <v>0</v>
      </c>
      <c r="H216" s="42">
        <f t="shared" si="37"/>
        <v>93878602.259310856</v>
      </c>
    </row>
    <row r="217" spans="2:8" x14ac:dyDescent="0.2">
      <c r="B217" s="9" t="str">
        <f>$B$121</f>
        <v>Nursing</v>
      </c>
      <c r="C217" s="43">
        <v>9723960.2720852941</v>
      </c>
      <c r="D217" s="43">
        <v>145133569.37585971</v>
      </c>
      <c r="E217" s="43">
        <v>54938467.232083887</v>
      </c>
      <c r="F217" s="43">
        <v>12485657.154461363</v>
      </c>
      <c r="G217" s="43">
        <v>0</v>
      </c>
      <c r="H217" s="42">
        <f t="shared" si="37"/>
        <v>222281654.03449023</v>
      </c>
    </row>
    <row r="218" spans="2:8" x14ac:dyDescent="0.2">
      <c r="B218" s="39" t="str">
        <f>$B$122</f>
        <v>Totals</v>
      </c>
      <c r="C218" s="42">
        <f>SUM(C198:C217)</f>
        <v>2273206321.7511702</v>
      </c>
      <c r="D218" s="42">
        <f t="shared" ref="D218:H218" si="38">SUM(D198:D217)</f>
        <v>2816916356.0442724</v>
      </c>
      <c r="E218" s="42">
        <f t="shared" si="38"/>
        <v>1673313220.1989844</v>
      </c>
      <c r="F218" s="42">
        <f t="shared" si="38"/>
        <v>1298913134.2086608</v>
      </c>
      <c r="G218" s="42">
        <f t="shared" si="38"/>
        <v>302361042.87143898</v>
      </c>
      <c r="H218" s="42">
        <f t="shared" si="38"/>
        <v>8364710075.0745277</v>
      </c>
    </row>
    <row r="219" spans="2:8" x14ac:dyDescent="0.2">
      <c r="H219" s="58"/>
    </row>
    <row r="220" spans="2:8" ht="15" thickBot="1" x14ac:dyDescent="0.25">
      <c r="B220" s="183" t="str">
        <f>"All Expenditures Previous Year (FY "&amp;H1-2&amp;")"</f>
        <v>All Expenditures Previous Year (FY 2015)</v>
      </c>
      <c r="C220" s="11"/>
      <c r="D220" s="11"/>
      <c r="E220" s="11"/>
      <c r="F220" s="11"/>
      <c r="G220" s="11"/>
      <c r="H220" s="17"/>
    </row>
    <row r="221" spans="2:8" ht="15" thickBot="1" x14ac:dyDescent="0.25">
      <c r="B221" s="68" t="s">
        <v>33</v>
      </c>
      <c r="C221" s="69" t="s">
        <v>27</v>
      </c>
      <c r="D221" s="69" t="s">
        <v>28</v>
      </c>
      <c r="E221" s="69" t="s">
        <v>29</v>
      </c>
      <c r="F221" s="69" t="s">
        <v>30</v>
      </c>
      <c r="G221" s="69" t="s">
        <v>31</v>
      </c>
      <c r="H221" s="70" t="s">
        <v>1</v>
      </c>
    </row>
    <row r="222" spans="2:8" x14ac:dyDescent="0.2">
      <c r="B222" s="9" t="str">
        <f>$B$102</f>
        <v>Liberal Arts</v>
      </c>
      <c r="C222" s="42">
        <v>899771955.80971122</v>
      </c>
      <c r="D222" s="42">
        <v>607150253.55319357</v>
      </c>
      <c r="E222" s="42">
        <v>266723955.04150739</v>
      </c>
      <c r="F222" s="42">
        <v>232109511.1817531</v>
      </c>
      <c r="G222" s="42">
        <v>0</v>
      </c>
      <c r="H222" s="42">
        <f>SUM(C222:G222)</f>
        <v>2005755675.5861654</v>
      </c>
    </row>
    <row r="223" spans="2:8" x14ac:dyDescent="0.2">
      <c r="B223" s="9" t="str">
        <f>$B$103</f>
        <v>Science</v>
      </c>
      <c r="C223" s="43">
        <v>555291473.145805</v>
      </c>
      <c r="D223" s="43">
        <v>461056885.41645819</v>
      </c>
      <c r="E223" s="43">
        <v>216561986.73119202</v>
      </c>
      <c r="F223" s="43">
        <v>394720474.05864817</v>
      </c>
      <c r="G223" s="43">
        <v>37597.995792827191</v>
      </c>
      <c r="H223" s="42">
        <f t="shared" ref="H223:H241" si="39">SUM(C223:G223)</f>
        <v>1627668417.3478963</v>
      </c>
    </row>
    <row r="224" spans="2:8" x14ac:dyDescent="0.2">
      <c r="B224" s="9" t="str">
        <f>$B$104</f>
        <v>Fine Arts</v>
      </c>
      <c r="C224" s="43">
        <v>174781087.74408886</v>
      </c>
      <c r="D224" s="43">
        <v>128890986.44377017</v>
      </c>
      <c r="E224" s="43">
        <v>52116285.827243343</v>
      </c>
      <c r="F224" s="43">
        <v>24211547.322769482</v>
      </c>
      <c r="G224" s="43">
        <v>0</v>
      </c>
      <c r="H224" s="42">
        <f t="shared" si="39"/>
        <v>379999907.33787185</v>
      </c>
    </row>
    <row r="225" spans="2:8" x14ac:dyDescent="0.2">
      <c r="B225" s="9" t="str">
        <f>$B$105</f>
        <v>Teacher Education</v>
      </c>
      <c r="C225" s="43">
        <v>29411282.510663819</v>
      </c>
      <c r="D225" s="43">
        <v>153568010.56712365</v>
      </c>
      <c r="E225" s="43">
        <v>170155191.80371389</v>
      </c>
      <c r="F225" s="43">
        <v>93387205.325527087</v>
      </c>
      <c r="G225" s="43">
        <v>0</v>
      </c>
      <c r="H225" s="42">
        <f t="shared" si="39"/>
        <v>446521690.20702839</v>
      </c>
    </row>
    <row r="226" spans="2:8" x14ac:dyDescent="0.2">
      <c r="B226" s="9" t="str">
        <f>$B$106</f>
        <v>Agriculture</v>
      </c>
      <c r="C226" s="43">
        <v>36688845.282660909</v>
      </c>
      <c r="D226" s="43">
        <v>51903619.420167342</v>
      </c>
      <c r="E226" s="43">
        <v>27130764.179706778</v>
      </c>
      <c r="F226" s="43">
        <v>17114847.665805858</v>
      </c>
      <c r="G226" s="43">
        <v>0</v>
      </c>
      <c r="H226" s="42">
        <f t="shared" si="39"/>
        <v>132838076.5483409</v>
      </c>
    </row>
    <row r="227" spans="2:8" x14ac:dyDescent="0.2">
      <c r="B227" s="9" t="str">
        <f>$B$107</f>
        <v>Engineering</v>
      </c>
      <c r="C227" s="43">
        <v>199477194.16000175</v>
      </c>
      <c r="D227" s="43">
        <v>397261392.39800799</v>
      </c>
      <c r="E227" s="43">
        <v>384446974.25600219</v>
      </c>
      <c r="F227" s="43">
        <v>360509901.74972296</v>
      </c>
      <c r="G227" s="43">
        <v>0</v>
      </c>
      <c r="H227" s="42">
        <f t="shared" si="39"/>
        <v>1341695462.563735</v>
      </c>
    </row>
    <row r="228" spans="2:8" x14ac:dyDescent="0.2">
      <c r="B228" s="9" t="str">
        <f>$B$108</f>
        <v>Home Economics</v>
      </c>
      <c r="C228" s="43">
        <v>23284515.915684089</v>
      </c>
      <c r="D228" s="43">
        <v>32382835.145817179</v>
      </c>
      <c r="E228" s="43">
        <v>9514833.0660461355</v>
      </c>
      <c r="F228" s="43">
        <v>6461986.9641562961</v>
      </c>
      <c r="G228" s="43">
        <v>0</v>
      </c>
      <c r="H228" s="42">
        <f t="shared" si="39"/>
        <v>71644171.091703698</v>
      </c>
    </row>
    <row r="229" spans="2:8" x14ac:dyDescent="0.2">
      <c r="B229" s="9" t="str">
        <f>$B$109</f>
        <v>Law</v>
      </c>
      <c r="C229" s="43">
        <v>0</v>
      </c>
      <c r="D229" s="43">
        <v>0</v>
      </c>
      <c r="E229" s="43">
        <v>0</v>
      </c>
      <c r="F229" s="43">
        <v>0</v>
      </c>
      <c r="G229" s="43">
        <v>120787508.58645326</v>
      </c>
      <c r="H229" s="42">
        <f t="shared" si="39"/>
        <v>120787508.58645326</v>
      </c>
    </row>
    <row r="230" spans="2:8" x14ac:dyDescent="0.2">
      <c r="B230" s="9" t="str">
        <f>$B$110</f>
        <v>Social Service</v>
      </c>
      <c r="C230" s="43">
        <v>6134250.0299171098</v>
      </c>
      <c r="D230" s="43">
        <v>24350877.589552801</v>
      </c>
      <c r="E230" s="43">
        <v>34936591.35751491</v>
      </c>
      <c r="F230" s="43">
        <v>7164348.5425100531</v>
      </c>
      <c r="G230" s="43">
        <v>0</v>
      </c>
      <c r="H230" s="42">
        <f t="shared" si="39"/>
        <v>72586067.519494876</v>
      </c>
    </row>
    <row r="231" spans="2:8" x14ac:dyDescent="0.2">
      <c r="B231" s="9" t="str">
        <f>$B$111</f>
        <v>Library Science</v>
      </c>
      <c r="C231" s="43">
        <v>635644.20241135231</v>
      </c>
      <c r="D231" s="43">
        <v>1408062.2677786576</v>
      </c>
      <c r="E231" s="43">
        <v>17031604.04726233</v>
      </c>
      <c r="F231" s="43">
        <v>2935521.5397728179</v>
      </c>
      <c r="G231" s="43">
        <v>0</v>
      </c>
      <c r="H231" s="42">
        <f t="shared" si="39"/>
        <v>22010832.05722516</v>
      </c>
    </row>
    <row r="232" spans="2:8" x14ac:dyDescent="0.2">
      <c r="B232" s="9" t="str">
        <f>$B$112</f>
        <v>Veterinary Science</v>
      </c>
      <c r="C232" s="43">
        <v>0</v>
      </c>
      <c r="D232" s="43">
        <v>0</v>
      </c>
      <c r="E232" s="43">
        <v>0</v>
      </c>
      <c r="F232" s="43">
        <v>0</v>
      </c>
      <c r="G232" s="43">
        <v>73849226.840676367</v>
      </c>
      <c r="H232" s="42">
        <f t="shared" si="39"/>
        <v>73849226.840676367</v>
      </c>
    </row>
    <row r="233" spans="2:8" x14ac:dyDescent="0.2">
      <c r="B233" s="9" t="str">
        <f>$B$113</f>
        <v>Vocational Training</v>
      </c>
      <c r="C233" s="43">
        <v>4120820.443597117</v>
      </c>
      <c r="D233" s="43">
        <v>3043457.5344291176</v>
      </c>
      <c r="E233" s="43">
        <v>0</v>
      </c>
      <c r="F233" s="43">
        <v>0</v>
      </c>
      <c r="G233" s="43">
        <v>0</v>
      </c>
      <c r="H233" s="42">
        <f t="shared" si="39"/>
        <v>7164277.9780262345</v>
      </c>
    </row>
    <row r="234" spans="2:8" x14ac:dyDescent="0.2">
      <c r="B234" s="9" t="str">
        <f>$B$114</f>
        <v>Physical Training</v>
      </c>
      <c r="C234" s="43">
        <v>20422888.476113338</v>
      </c>
      <c r="D234" s="43">
        <v>1144248.3583028556</v>
      </c>
      <c r="E234" s="43">
        <v>0</v>
      </c>
      <c r="F234" s="43">
        <v>0</v>
      </c>
      <c r="G234" s="43">
        <v>0</v>
      </c>
      <c r="H234" s="42">
        <f t="shared" si="39"/>
        <v>21567136.834416192</v>
      </c>
    </row>
    <row r="235" spans="2:8" x14ac:dyDescent="0.2">
      <c r="B235" s="9" t="str">
        <f>$B$115</f>
        <v>Health Services</v>
      </c>
      <c r="C235" s="43">
        <v>41427315.959020138</v>
      </c>
      <c r="D235" s="43">
        <v>90804681.822604865</v>
      </c>
      <c r="E235" s="43">
        <v>61584368.564334683</v>
      </c>
      <c r="F235" s="43">
        <v>19748059.354829486</v>
      </c>
      <c r="G235" s="43">
        <v>13425763.543830639</v>
      </c>
      <c r="H235" s="42">
        <f t="shared" si="39"/>
        <v>226990189.24461982</v>
      </c>
    </row>
    <row r="236" spans="2:8" x14ac:dyDescent="0.2">
      <c r="B236" s="9" t="str">
        <f>$B$116</f>
        <v>Pharmacy</v>
      </c>
      <c r="C236" s="43">
        <v>297991.31593015708</v>
      </c>
      <c r="D236" s="43">
        <v>1209840.1334107609</v>
      </c>
      <c r="E236" s="43">
        <v>8405965.751623312</v>
      </c>
      <c r="F236" s="43">
        <v>17038826.712135904</v>
      </c>
      <c r="G236" s="43">
        <v>49326542.517806157</v>
      </c>
      <c r="H236" s="42">
        <f t="shared" si="39"/>
        <v>76279166.430906296</v>
      </c>
    </row>
    <row r="237" spans="2:8" x14ac:dyDescent="0.2">
      <c r="B237" s="9" t="str">
        <f>$B$117</f>
        <v>Business Administration</v>
      </c>
      <c r="C237" s="43">
        <v>112947303.13389379</v>
      </c>
      <c r="D237" s="43">
        <v>504756322.94910598</v>
      </c>
      <c r="E237" s="43">
        <v>293412249.49855006</v>
      </c>
      <c r="F237" s="43">
        <v>86406884.602042645</v>
      </c>
      <c r="G237" s="43">
        <v>0</v>
      </c>
      <c r="H237" s="42">
        <f t="shared" si="39"/>
        <v>997522760.18359244</v>
      </c>
    </row>
    <row r="238" spans="2:8" x14ac:dyDescent="0.2">
      <c r="B238" s="9" t="str">
        <f>$B$118</f>
        <v>Optometry</v>
      </c>
      <c r="C238" s="43">
        <v>0</v>
      </c>
      <c r="D238" s="43">
        <v>0</v>
      </c>
      <c r="E238" s="43">
        <v>0</v>
      </c>
      <c r="F238" s="43">
        <v>0</v>
      </c>
      <c r="G238" s="43">
        <v>28702255.912939146</v>
      </c>
      <c r="H238" s="42">
        <f t="shared" si="39"/>
        <v>28702255.912939146</v>
      </c>
    </row>
    <row r="239" spans="2:8" x14ac:dyDescent="0.2">
      <c r="B239" s="9" t="str">
        <f>$B$119</f>
        <v>Teacher Ed-Practice Teaching</v>
      </c>
      <c r="C239" s="43">
        <v>984803.23838949401</v>
      </c>
      <c r="D239" s="43">
        <v>30344911.764851235</v>
      </c>
      <c r="E239" s="43">
        <v>0</v>
      </c>
      <c r="F239" s="43">
        <v>0</v>
      </c>
      <c r="G239" s="43">
        <v>0</v>
      </c>
      <c r="H239" s="42">
        <f t="shared" si="39"/>
        <v>31329715.003240731</v>
      </c>
    </row>
    <row r="240" spans="2:8" x14ac:dyDescent="0.2">
      <c r="B240" s="9" t="str">
        <f>$B$120</f>
        <v>Technology</v>
      </c>
      <c r="C240" s="43">
        <v>26242043.777808931</v>
      </c>
      <c r="D240" s="43">
        <v>44915186.514053673</v>
      </c>
      <c r="E240" s="43">
        <v>13781846.471088938</v>
      </c>
      <c r="F240" s="43">
        <v>521400.60538156249</v>
      </c>
      <c r="G240" s="43">
        <v>0</v>
      </c>
      <c r="H240" s="42">
        <f t="shared" si="39"/>
        <v>85460477.368333116</v>
      </c>
    </row>
    <row r="241" spans="2:8" x14ac:dyDescent="0.2">
      <c r="B241" s="9" t="str">
        <f>$B$121</f>
        <v>Nursing</v>
      </c>
      <c r="C241" s="43">
        <v>7875162.2185044158</v>
      </c>
      <c r="D241" s="43">
        <v>129418183.97321382</v>
      </c>
      <c r="E241" s="43">
        <v>49994381.168053389</v>
      </c>
      <c r="F241" s="43">
        <v>11722702.736415371</v>
      </c>
      <c r="G241" s="43">
        <v>0</v>
      </c>
      <c r="H241" s="42">
        <f t="shared" si="39"/>
        <v>199010430.096187</v>
      </c>
    </row>
    <row r="242" spans="2:8" x14ac:dyDescent="0.2">
      <c r="B242" s="39" t="str">
        <f>$B$122</f>
        <v>Totals</v>
      </c>
      <c r="C242" s="42">
        <f>SUM(C222:C241)</f>
        <v>2139794577.3642013</v>
      </c>
      <c r="D242" s="42">
        <f t="shared" ref="D242:H242" si="40">SUM(D222:D241)</f>
        <v>2663609755.8518414</v>
      </c>
      <c r="E242" s="42">
        <f t="shared" si="40"/>
        <v>1605796997.7638395</v>
      </c>
      <c r="F242" s="42">
        <f t="shared" si="40"/>
        <v>1274053218.3614707</v>
      </c>
      <c r="G242" s="42">
        <f t="shared" si="40"/>
        <v>286128895.39749837</v>
      </c>
      <c r="H242" s="42">
        <f t="shared" si="40"/>
        <v>7969383444.7388515</v>
      </c>
    </row>
  </sheetData>
  <mergeCells count="1">
    <mergeCell ref="B2:H2"/>
  </mergeCells>
  <pageMargins left="0.5" right="0.5" top="0.5" bottom="0.5" header="0.3" footer="0.18"/>
  <pageSetup scale="70" fitToHeight="0" orientation="portrait" r:id="rId1"/>
  <headerFooter alignWithMargins="0"/>
  <rowBreaks count="2" manualBreakCount="2">
    <brk id="51" max="7" man="1"/>
    <brk id="17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78</v>
      </c>
      <c r="C3" s="6"/>
      <c r="D3" s="6"/>
      <c r="E3" s="6"/>
      <c r="F3" s="6"/>
      <c r="G3" s="6"/>
      <c r="H3" s="6"/>
    </row>
    <row r="4" spans="2:8" x14ac:dyDescent="0.2">
      <c r="B4" s="90" t="s">
        <v>149</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Data!G15</f>
        <v>56518943</v>
      </c>
      <c r="G13" s="33"/>
      <c r="H13" s="60">
        <f>F13</f>
        <v>56518943</v>
      </c>
    </row>
    <row r="14" spans="2:8" x14ac:dyDescent="0.2">
      <c r="B14" s="338" t="s">
        <v>15</v>
      </c>
      <c r="C14" s="338"/>
      <c r="D14" s="338"/>
      <c r="E14" s="338"/>
      <c r="F14" s="82">
        <f>Data!H15</f>
        <v>24002362</v>
      </c>
      <c r="G14" s="33"/>
      <c r="H14" s="30">
        <f>F14</f>
        <v>24002362</v>
      </c>
    </row>
    <row r="15" spans="2:8" x14ac:dyDescent="0.2">
      <c r="B15" s="338" t="s">
        <v>16</v>
      </c>
      <c r="C15" s="338"/>
      <c r="D15" s="338"/>
      <c r="E15" s="338"/>
      <c r="F15" s="82">
        <f>Data!I15</f>
        <v>27035909</v>
      </c>
      <c r="G15" s="33"/>
      <c r="H15" s="30">
        <f>F15</f>
        <v>27035909</v>
      </c>
    </row>
    <row r="16" spans="2:8" x14ac:dyDescent="0.2">
      <c r="B16" s="338" t="s">
        <v>20</v>
      </c>
      <c r="C16" s="338"/>
      <c r="D16" s="338"/>
      <c r="E16" s="338"/>
      <c r="F16" s="82">
        <f>Data!J15</f>
        <v>9744911</v>
      </c>
      <c r="G16" s="33"/>
      <c r="H16" s="30">
        <f>F16-G16</f>
        <v>9744911</v>
      </c>
    </row>
    <row r="17" spans="2:23" x14ac:dyDescent="0.2">
      <c r="B17" s="338" t="s">
        <v>17</v>
      </c>
      <c r="C17" s="338"/>
      <c r="D17" s="338"/>
      <c r="E17" s="338"/>
      <c r="F17" s="82">
        <f>Data!K15</f>
        <v>15491770</v>
      </c>
      <c r="G17" s="33"/>
      <c r="H17" s="30">
        <f>F17</f>
        <v>15491770</v>
      </c>
    </row>
    <row r="18" spans="2:23" x14ac:dyDescent="0.2">
      <c r="B18" s="338" t="s">
        <v>1</v>
      </c>
      <c r="C18" s="338"/>
      <c r="D18" s="338"/>
      <c r="E18" s="338"/>
      <c r="F18" s="83">
        <f>SUM(F13:F17)</f>
        <v>132793895</v>
      </c>
      <c r="G18" s="34"/>
      <c r="H18" s="29">
        <f>SUM(H13:H17)</f>
        <v>132793895</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Data!L15</f>
        <v>Monica Poehl</v>
      </c>
      <c r="E21" s="343"/>
      <c r="F21" s="343"/>
      <c r="G21" s="94" t="str">
        <f>Data!M15</f>
        <v>979-458-6090</v>
      </c>
      <c r="H21" s="84" t="str">
        <f>Data!N15</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Data!O15</f>
        <v>5338</v>
      </c>
      <c r="D25" s="86">
        <f>Data!P15</f>
        <v>4874</v>
      </c>
      <c r="E25" s="86">
        <f>Data!Q15</f>
        <v>1770</v>
      </c>
      <c r="F25" s="86">
        <f>Data!R15</f>
        <v>220</v>
      </c>
      <c r="G25" s="86">
        <f>Data!S15</f>
        <v>0</v>
      </c>
      <c r="H25" s="74">
        <f>SUM(C25:G25)</f>
        <v>12202</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Data!T15</f>
        <v>Fonseca, Francisco</v>
      </c>
      <c r="E28" s="343"/>
      <c r="F28" s="343"/>
      <c r="G28" s="94" t="str">
        <f>Data!U15</f>
        <v>(361) 825-2783</v>
      </c>
      <c r="H28" s="84" t="str">
        <f>Data!V15</f>
        <v>francisco.fonseca@tamucc.edu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Data!W15</f>
        <v>88035</v>
      </c>
      <c r="D32" s="87">
        <f>Data!AQ15</f>
        <v>19690</v>
      </c>
      <c r="E32" s="87">
        <f>Data!BK15</f>
        <v>5991</v>
      </c>
      <c r="F32" s="87">
        <f>Data!CE15</f>
        <v>339</v>
      </c>
      <c r="G32" s="87">
        <f>Data!CY15</f>
        <v>0</v>
      </c>
      <c r="H32" s="22">
        <f>SUM(C32:G32)</f>
        <v>114055</v>
      </c>
      <c r="I32" s="1"/>
      <c r="W32" s="18"/>
    </row>
    <row r="33" spans="2:23" x14ac:dyDescent="0.2">
      <c r="B33" s="7" t="s">
        <v>47</v>
      </c>
      <c r="C33" s="87">
        <f>Data!X15</f>
        <v>33629</v>
      </c>
      <c r="D33" s="87">
        <f>Data!AR15</f>
        <v>18994</v>
      </c>
      <c r="E33" s="87">
        <f>Data!BL15</f>
        <v>3029</v>
      </c>
      <c r="F33" s="87">
        <f>Data!CF15</f>
        <v>1316</v>
      </c>
      <c r="G33" s="87">
        <f>Data!CZ15</f>
        <v>0</v>
      </c>
      <c r="H33" s="22">
        <f t="shared" ref="H33:H52" si="0">SUM(C33:G33)</f>
        <v>56968</v>
      </c>
      <c r="I33" s="1"/>
      <c r="W33" s="18"/>
    </row>
    <row r="34" spans="2:23" x14ac:dyDescent="0.2">
      <c r="B34" s="7" t="s">
        <v>48</v>
      </c>
      <c r="C34" s="87">
        <f>Data!Y15</f>
        <v>13035</v>
      </c>
      <c r="D34" s="87">
        <f>Data!AS15</f>
        <v>3538</v>
      </c>
      <c r="E34" s="87">
        <f>Data!BM15</f>
        <v>294</v>
      </c>
      <c r="F34" s="87">
        <f>Data!CG15</f>
        <v>0</v>
      </c>
      <c r="G34" s="87">
        <f>Data!DA15</f>
        <v>0</v>
      </c>
      <c r="H34" s="22">
        <f t="shared" si="0"/>
        <v>16867</v>
      </c>
      <c r="I34" s="1"/>
      <c r="W34" s="18"/>
    </row>
    <row r="35" spans="2:23" x14ac:dyDescent="0.2">
      <c r="B35" s="7" t="s">
        <v>49</v>
      </c>
      <c r="C35" s="87">
        <f>Data!Z15</f>
        <v>252</v>
      </c>
      <c r="D35" s="87">
        <f>Data!AT15</f>
        <v>1283</v>
      </c>
      <c r="E35" s="87">
        <f>Data!BN15</f>
        <v>4029</v>
      </c>
      <c r="F35" s="87">
        <f>Data!CH15</f>
        <v>1491</v>
      </c>
      <c r="G35" s="87">
        <f>Data!DB15</f>
        <v>0</v>
      </c>
      <c r="H35" s="22">
        <f t="shared" si="0"/>
        <v>7055</v>
      </c>
      <c r="I35" s="1"/>
      <c r="W35" s="18"/>
    </row>
    <row r="36" spans="2:23" x14ac:dyDescent="0.2">
      <c r="B36" s="7" t="s">
        <v>50</v>
      </c>
      <c r="C36" s="87">
        <f>Data!AA15</f>
        <v>18</v>
      </c>
      <c r="D36" s="87">
        <f>Data!AU15</f>
        <v>249</v>
      </c>
      <c r="E36" s="87">
        <f>Data!BO15</f>
        <v>213</v>
      </c>
      <c r="F36" s="87">
        <f>Data!CI15</f>
        <v>0</v>
      </c>
      <c r="G36" s="87">
        <f>Data!DC15</f>
        <v>0</v>
      </c>
      <c r="H36" s="22">
        <f t="shared" si="0"/>
        <v>480</v>
      </c>
      <c r="I36" s="1"/>
      <c r="W36" s="18"/>
    </row>
    <row r="37" spans="2:23" x14ac:dyDescent="0.2">
      <c r="B37" s="7" t="s">
        <v>51</v>
      </c>
      <c r="C37" s="87">
        <f>Data!AB15</f>
        <v>6309</v>
      </c>
      <c r="D37" s="87">
        <f>Data!AV15</f>
        <v>6523</v>
      </c>
      <c r="E37" s="87">
        <f>Data!BP15</f>
        <v>2514</v>
      </c>
      <c r="F37" s="87">
        <f>Data!CJ15</f>
        <v>123</v>
      </c>
      <c r="G37" s="87">
        <f>Data!DD15</f>
        <v>0</v>
      </c>
      <c r="H37" s="22">
        <f t="shared" si="0"/>
        <v>15469</v>
      </c>
      <c r="I37" s="1"/>
      <c r="W37" s="18"/>
    </row>
    <row r="38" spans="2:23" x14ac:dyDescent="0.2">
      <c r="B38" s="7" t="s">
        <v>52</v>
      </c>
      <c r="C38" s="87">
        <f>Data!AC15</f>
        <v>0</v>
      </c>
      <c r="D38" s="87">
        <f>Data!AW15</f>
        <v>0</v>
      </c>
      <c r="E38" s="87">
        <f>Data!BQ15</f>
        <v>0</v>
      </c>
      <c r="F38" s="87">
        <f>Data!CK15</f>
        <v>0</v>
      </c>
      <c r="G38" s="87">
        <f>Data!DE15</f>
        <v>0</v>
      </c>
      <c r="H38" s="22">
        <f t="shared" si="0"/>
        <v>0</v>
      </c>
      <c r="I38" s="1"/>
      <c r="W38" s="18"/>
    </row>
    <row r="39" spans="2:23" x14ac:dyDescent="0.2">
      <c r="B39" s="7" t="s">
        <v>53</v>
      </c>
      <c r="C39" s="87">
        <f>Data!AD15</f>
        <v>0</v>
      </c>
      <c r="D39" s="87">
        <f>Data!AX15</f>
        <v>0</v>
      </c>
      <c r="E39" s="87">
        <f>Data!BR15</f>
        <v>0</v>
      </c>
      <c r="F39" s="87">
        <f>Data!CL15</f>
        <v>0</v>
      </c>
      <c r="G39" s="87">
        <f>Data!DF15</f>
        <v>0</v>
      </c>
      <c r="H39" s="22">
        <f t="shared" si="0"/>
        <v>0</v>
      </c>
      <c r="I39" s="1"/>
      <c r="W39" s="18"/>
    </row>
    <row r="40" spans="2:23" x14ac:dyDescent="0.2">
      <c r="B40" s="7" t="s">
        <v>54</v>
      </c>
      <c r="C40" s="87">
        <f>Data!AE15</f>
        <v>90</v>
      </c>
      <c r="D40" s="87">
        <f>Data!AY15</f>
        <v>306</v>
      </c>
      <c r="E40" s="87">
        <f>Data!BS15</f>
        <v>0</v>
      </c>
      <c r="F40" s="87">
        <f>Data!CM15</f>
        <v>0</v>
      </c>
      <c r="G40" s="87">
        <f>Data!DG15</f>
        <v>0</v>
      </c>
      <c r="H40" s="22">
        <f t="shared" si="0"/>
        <v>396</v>
      </c>
      <c r="I40" s="1"/>
      <c r="W40" s="18"/>
    </row>
    <row r="41" spans="2:23" x14ac:dyDescent="0.2">
      <c r="B41" s="7" t="s">
        <v>55</v>
      </c>
      <c r="C41" s="87">
        <f>Data!AF15</f>
        <v>0</v>
      </c>
      <c r="D41" s="87">
        <f>Data!AZ15</f>
        <v>0</v>
      </c>
      <c r="E41" s="87">
        <f>Data!BT15</f>
        <v>0</v>
      </c>
      <c r="F41" s="87">
        <f>Data!CN15</f>
        <v>0</v>
      </c>
      <c r="G41" s="87">
        <f>Data!DH15</f>
        <v>0</v>
      </c>
      <c r="H41" s="22">
        <f t="shared" si="0"/>
        <v>0</v>
      </c>
      <c r="I41" s="1"/>
      <c r="W41" s="18"/>
    </row>
    <row r="42" spans="2:23" x14ac:dyDescent="0.2">
      <c r="B42" s="7" t="s">
        <v>56</v>
      </c>
      <c r="C42" s="87">
        <f>Data!AG15</f>
        <v>0</v>
      </c>
      <c r="D42" s="87">
        <f>Data!BA15</f>
        <v>0</v>
      </c>
      <c r="E42" s="87">
        <f>Data!BU15</f>
        <v>0</v>
      </c>
      <c r="F42" s="87">
        <f>Data!CO15</f>
        <v>0</v>
      </c>
      <c r="G42" s="87">
        <f>Data!DI15</f>
        <v>0</v>
      </c>
      <c r="H42" s="22">
        <f t="shared" si="0"/>
        <v>0</v>
      </c>
      <c r="I42" s="1"/>
      <c r="W42" s="18"/>
    </row>
    <row r="43" spans="2:23" x14ac:dyDescent="0.2">
      <c r="B43" s="7" t="s">
        <v>57</v>
      </c>
      <c r="C43" s="87">
        <f>Data!AH15</f>
        <v>0</v>
      </c>
      <c r="D43" s="87">
        <f>Data!BB15</f>
        <v>0</v>
      </c>
      <c r="E43" s="87">
        <f>Data!BV15</f>
        <v>0</v>
      </c>
      <c r="F43" s="87">
        <f>Data!CP15</f>
        <v>0</v>
      </c>
      <c r="G43" s="87">
        <f>Data!DJ15</f>
        <v>0</v>
      </c>
      <c r="H43" s="22">
        <f t="shared" si="0"/>
        <v>0</v>
      </c>
      <c r="I43" s="1"/>
      <c r="W43" s="18"/>
    </row>
    <row r="44" spans="2:23" x14ac:dyDescent="0.2">
      <c r="B44" s="7" t="s">
        <v>58</v>
      </c>
      <c r="C44" s="87">
        <f>Data!AI15</f>
        <v>310</v>
      </c>
      <c r="D44" s="87">
        <f>Data!BC15</f>
        <v>0</v>
      </c>
      <c r="E44" s="87">
        <f>Data!BW15</f>
        <v>0</v>
      </c>
      <c r="F44" s="87">
        <f>Data!CQ15</f>
        <v>0</v>
      </c>
      <c r="G44" s="87">
        <f>Data!DK15</f>
        <v>0</v>
      </c>
      <c r="H44" s="22">
        <f t="shared" si="0"/>
        <v>310</v>
      </c>
      <c r="I44" s="1"/>
      <c r="W44" s="18"/>
    </row>
    <row r="45" spans="2:23" x14ac:dyDescent="0.2">
      <c r="B45" s="7" t="s">
        <v>59</v>
      </c>
      <c r="C45" s="87">
        <f>Data!AJ15</f>
        <v>562</v>
      </c>
      <c r="D45" s="87">
        <f>Data!BD15</f>
        <v>2878</v>
      </c>
      <c r="E45" s="87">
        <f>Data!BX15</f>
        <v>372</v>
      </c>
      <c r="F45" s="87">
        <f>Data!CR15</f>
        <v>0</v>
      </c>
      <c r="G45" s="87">
        <f>Data!DL15</f>
        <v>0</v>
      </c>
      <c r="H45" s="22">
        <f t="shared" si="0"/>
        <v>3812</v>
      </c>
      <c r="I45" s="1"/>
      <c r="W45" s="18"/>
    </row>
    <row r="46" spans="2:23" x14ac:dyDescent="0.2">
      <c r="B46" s="7" t="s">
        <v>60</v>
      </c>
      <c r="C46" s="87">
        <f>Data!AK15</f>
        <v>0</v>
      </c>
      <c r="D46" s="87">
        <f>Data!BE15</f>
        <v>0</v>
      </c>
      <c r="E46" s="87">
        <f>Data!BY15</f>
        <v>0</v>
      </c>
      <c r="F46" s="87">
        <f>Data!CS15</f>
        <v>0</v>
      </c>
      <c r="G46" s="87">
        <f>Data!DM15</f>
        <v>0</v>
      </c>
      <c r="H46" s="22">
        <f t="shared" si="0"/>
        <v>0</v>
      </c>
      <c r="I46" s="1"/>
      <c r="W46" s="18"/>
    </row>
    <row r="47" spans="2:23" x14ac:dyDescent="0.2">
      <c r="B47" s="7" t="s">
        <v>61</v>
      </c>
      <c r="C47" s="87">
        <f>Data!AL15</f>
        <v>6195</v>
      </c>
      <c r="D47" s="87">
        <f>Data!BF15</f>
        <v>13566</v>
      </c>
      <c r="E47" s="87">
        <f>Data!BZ15</f>
        <v>9960</v>
      </c>
      <c r="F47" s="87">
        <f>Data!CT15</f>
        <v>0</v>
      </c>
      <c r="G47" s="87">
        <f>Data!DN15</f>
        <v>0</v>
      </c>
      <c r="H47" s="22">
        <f t="shared" si="0"/>
        <v>29721</v>
      </c>
      <c r="I47" s="1"/>
      <c r="W47" s="18"/>
    </row>
    <row r="48" spans="2:23" x14ac:dyDescent="0.2">
      <c r="B48" s="7" t="s">
        <v>62</v>
      </c>
      <c r="C48" s="87">
        <f>Data!AM15</f>
        <v>0</v>
      </c>
      <c r="D48" s="87">
        <f>Data!BG15</f>
        <v>0</v>
      </c>
      <c r="E48" s="87">
        <f>Data!CA15</f>
        <v>0</v>
      </c>
      <c r="F48" s="87">
        <f>Data!CU15</f>
        <v>0</v>
      </c>
      <c r="G48" s="87">
        <f>Data!DO15</f>
        <v>0</v>
      </c>
      <c r="H48" s="22">
        <f t="shared" si="0"/>
        <v>0</v>
      </c>
      <c r="I48" s="1"/>
      <c r="W48" s="18"/>
    </row>
    <row r="49" spans="2:23" x14ac:dyDescent="0.2">
      <c r="B49" s="7" t="s">
        <v>63</v>
      </c>
      <c r="C49" s="87">
        <f>Data!AN15</f>
        <v>0</v>
      </c>
      <c r="D49" s="87">
        <f>Data!BH15</f>
        <v>231</v>
      </c>
      <c r="E49" s="87">
        <f>Data!CB15</f>
        <v>0</v>
      </c>
      <c r="F49" s="87">
        <f>Data!CV15</f>
        <v>0</v>
      </c>
      <c r="G49" s="87">
        <f>Data!DP15</f>
        <v>0</v>
      </c>
      <c r="H49" s="22">
        <f t="shared" si="0"/>
        <v>231</v>
      </c>
      <c r="I49" s="1"/>
      <c r="W49" s="18"/>
    </row>
    <row r="50" spans="2:23" x14ac:dyDescent="0.2">
      <c r="B50" s="7" t="s">
        <v>64</v>
      </c>
      <c r="C50" s="87">
        <f>Data!AO15</f>
        <v>140</v>
      </c>
      <c r="D50" s="87">
        <f>Data!BI15</f>
        <v>825</v>
      </c>
      <c r="E50" s="87">
        <f>Data!CC15</f>
        <v>0</v>
      </c>
      <c r="F50" s="87">
        <f>Data!CW15</f>
        <v>0</v>
      </c>
      <c r="G50" s="87">
        <f>Data!DQ15</f>
        <v>0</v>
      </c>
      <c r="H50" s="22">
        <f t="shared" si="0"/>
        <v>965</v>
      </c>
      <c r="I50" s="1"/>
      <c r="W50" s="18"/>
    </row>
    <row r="51" spans="2:23" x14ac:dyDescent="0.2">
      <c r="B51" s="7" t="s">
        <v>0</v>
      </c>
      <c r="C51" s="87">
        <f>Data!AP15</f>
        <v>147</v>
      </c>
      <c r="D51" s="87">
        <f>Data!BJ15</f>
        <v>14463</v>
      </c>
      <c r="E51" s="87">
        <f>Data!CD15</f>
        <v>4264</v>
      </c>
      <c r="F51" s="87">
        <f>Data!CX15</f>
        <v>164</v>
      </c>
      <c r="G51" s="87">
        <f>Data!DR15</f>
        <v>0</v>
      </c>
      <c r="H51" s="22">
        <f t="shared" si="0"/>
        <v>19038</v>
      </c>
      <c r="I51" s="1"/>
      <c r="W51" s="18"/>
    </row>
    <row r="52" spans="2:23" x14ac:dyDescent="0.2">
      <c r="B52" s="8" t="s">
        <v>35</v>
      </c>
      <c r="C52" s="22">
        <f>SUM(C32:C51)</f>
        <v>148722</v>
      </c>
      <c r="D52" s="22">
        <f>SUM(D32:D51)</f>
        <v>82546</v>
      </c>
      <c r="E52" s="22">
        <f>SUM(E32:E51)</f>
        <v>30666</v>
      </c>
      <c r="F52" s="22">
        <f>SUM(F32:F51)</f>
        <v>3433</v>
      </c>
      <c r="G52" s="22">
        <f>SUM(G32:G51)</f>
        <v>0</v>
      </c>
      <c r="H52" s="22">
        <f t="shared" si="0"/>
        <v>265367</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Data!T15</f>
        <v>Fonseca, Francisco</v>
      </c>
      <c r="E55" s="343"/>
      <c r="F55" s="343"/>
      <c r="G55" s="94" t="str">
        <f>Data!U15</f>
        <v>(361) 825-2783</v>
      </c>
      <c r="H55" s="84" t="str">
        <f>Data!V15</f>
        <v>francisco.fonseca@tamucc.edu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Data!DS15</f>
        <v>3352051</v>
      </c>
      <c r="D61" s="88">
        <f>Data!EM15</f>
        <v>1451942</v>
      </c>
      <c r="E61" s="88">
        <f>Data!FG15</f>
        <v>831415</v>
      </c>
      <c r="F61" s="88">
        <f>Data!GA15</f>
        <v>96659</v>
      </c>
      <c r="G61" s="88">
        <f>Data!GU15</f>
        <v>0</v>
      </c>
      <c r="H61" s="21">
        <f>SUM(C61:G61)</f>
        <v>5732067</v>
      </c>
      <c r="I61" s="1"/>
    </row>
    <row r="62" spans="2:23" x14ac:dyDescent="0.2">
      <c r="B62" s="9" t="str">
        <f>$B$33</f>
        <v>Science</v>
      </c>
      <c r="C62" s="87">
        <f>Data!DT15</f>
        <v>1272110</v>
      </c>
      <c r="D62" s="87">
        <f>Data!EN15</f>
        <v>1539797</v>
      </c>
      <c r="E62" s="87">
        <f>Data!FH15</f>
        <v>1730051</v>
      </c>
      <c r="F62" s="87">
        <f>Data!GB15</f>
        <v>908309</v>
      </c>
      <c r="G62" s="87">
        <f>Data!GV15</f>
        <v>0</v>
      </c>
      <c r="H62" s="22">
        <f t="shared" ref="H62:H81" si="1">SUM(C62:G62)</f>
        <v>5450267</v>
      </c>
      <c r="I62" s="1"/>
    </row>
    <row r="63" spans="2:23" x14ac:dyDescent="0.2">
      <c r="B63" s="9" t="str">
        <f>$B$34</f>
        <v>Fine Arts</v>
      </c>
      <c r="C63" s="87">
        <f>Data!DU15</f>
        <v>968784</v>
      </c>
      <c r="D63" s="87">
        <f>Data!EO15</f>
        <v>707862</v>
      </c>
      <c r="E63" s="87">
        <f>Data!FI15</f>
        <v>267750</v>
      </c>
      <c r="F63" s="87">
        <f>Data!GC15</f>
        <v>0</v>
      </c>
      <c r="G63" s="87">
        <f>Data!GW15</f>
        <v>0</v>
      </c>
      <c r="H63" s="22">
        <f t="shared" si="1"/>
        <v>1944396</v>
      </c>
      <c r="I63" s="1"/>
    </row>
    <row r="64" spans="2:23" x14ac:dyDescent="0.2">
      <c r="B64" s="9" t="str">
        <f>$B$35</f>
        <v>Teacher Education</v>
      </c>
      <c r="C64" s="87">
        <f>Data!DV15</f>
        <v>40810</v>
      </c>
      <c r="D64" s="87">
        <f>Data!EP15</f>
        <v>337893</v>
      </c>
      <c r="E64" s="87">
        <f>Data!FJ15</f>
        <v>639882</v>
      </c>
      <c r="F64" s="87">
        <f>Data!GD15</f>
        <v>784348</v>
      </c>
      <c r="G64" s="87">
        <f>Data!GX15</f>
        <v>0</v>
      </c>
      <c r="H64" s="22">
        <f t="shared" si="1"/>
        <v>1802933</v>
      </c>
      <c r="I64" s="1"/>
    </row>
    <row r="65" spans="2:9" x14ac:dyDescent="0.2">
      <c r="B65" s="9" t="str">
        <f>$B$36</f>
        <v>Agriculture</v>
      </c>
      <c r="C65" s="87">
        <f>Data!DW15</f>
        <v>0</v>
      </c>
      <c r="D65" s="87">
        <f>Data!EQ15</f>
        <v>0</v>
      </c>
      <c r="E65" s="87">
        <f>Data!FK15</f>
        <v>231499</v>
      </c>
      <c r="F65" s="87">
        <f>Data!GE15</f>
        <v>0</v>
      </c>
      <c r="G65" s="87">
        <f>Data!GY15</f>
        <v>0</v>
      </c>
      <c r="H65" s="22">
        <f t="shared" si="1"/>
        <v>231499</v>
      </c>
      <c r="I65" s="1"/>
    </row>
    <row r="66" spans="2:9" x14ac:dyDescent="0.2">
      <c r="B66" s="9" t="str">
        <f>$B$37</f>
        <v>Engineering</v>
      </c>
      <c r="C66" s="87">
        <f>Data!DX15</f>
        <v>386503</v>
      </c>
      <c r="D66" s="87">
        <f>Data!ER15</f>
        <v>872033</v>
      </c>
      <c r="E66" s="87">
        <f>Data!FL15</f>
        <v>710695</v>
      </c>
      <c r="F66" s="87">
        <f>Data!GF15</f>
        <v>69830</v>
      </c>
      <c r="G66" s="87">
        <f>Data!GZ15</f>
        <v>0</v>
      </c>
      <c r="H66" s="22">
        <f t="shared" si="1"/>
        <v>2039061</v>
      </c>
      <c r="I66" s="1"/>
    </row>
    <row r="67" spans="2:9" x14ac:dyDescent="0.2">
      <c r="B67" s="9" t="str">
        <f>$B$38</f>
        <v>Home Economics</v>
      </c>
      <c r="C67" s="87">
        <f>Data!DY15</f>
        <v>0</v>
      </c>
      <c r="D67" s="87">
        <f>Data!ES15</f>
        <v>0</v>
      </c>
      <c r="E67" s="87">
        <f>Data!FM15</f>
        <v>0</v>
      </c>
      <c r="F67" s="87">
        <f>Data!GG15</f>
        <v>0</v>
      </c>
      <c r="G67" s="87">
        <f>Data!HA15</f>
        <v>0</v>
      </c>
      <c r="H67" s="22">
        <f t="shared" si="1"/>
        <v>0</v>
      </c>
      <c r="I67" s="1"/>
    </row>
    <row r="68" spans="2:9" x14ac:dyDescent="0.2">
      <c r="B68" s="9" t="str">
        <f>$B$39</f>
        <v>Law</v>
      </c>
      <c r="C68" s="87">
        <f>Data!DZ15</f>
        <v>0</v>
      </c>
      <c r="D68" s="87">
        <f>Data!ET15</f>
        <v>0</v>
      </c>
      <c r="E68" s="87">
        <f>Data!FN15</f>
        <v>0</v>
      </c>
      <c r="F68" s="87">
        <f>Data!GH15</f>
        <v>0</v>
      </c>
      <c r="G68" s="87">
        <f>Data!HB15</f>
        <v>0</v>
      </c>
      <c r="H68" s="22">
        <f t="shared" si="1"/>
        <v>0</v>
      </c>
      <c r="I68" s="1"/>
    </row>
    <row r="69" spans="2:9" x14ac:dyDescent="0.2">
      <c r="B69" s="9" t="str">
        <f>$B$40</f>
        <v>Social Service</v>
      </c>
      <c r="C69" s="87">
        <f>Data!EA15</f>
        <v>7365</v>
      </c>
      <c r="D69" s="87">
        <f>Data!EU15</f>
        <v>42579</v>
      </c>
      <c r="E69" s="87">
        <f>Data!FO15</f>
        <v>0</v>
      </c>
      <c r="F69" s="87">
        <f>Data!GI15</f>
        <v>0</v>
      </c>
      <c r="G69" s="87">
        <f>Data!HC15</f>
        <v>0</v>
      </c>
      <c r="H69" s="22">
        <f t="shared" si="1"/>
        <v>49944</v>
      </c>
      <c r="I69" s="1"/>
    </row>
    <row r="70" spans="2:9" x14ac:dyDescent="0.2">
      <c r="B70" s="9" t="str">
        <f>$B$41</f>
        <v>Library Science</v>
      </c>
      <c r="C70" s="87">
        <f>Data!EB15</f>
        <v>0</v>
      </c>
      <c r="D70" s="87">
        <f>Data!EV15</f>
        <v>0</v>
      </c>
      <c r="E70" s="87">
        <f>Data!FP15</f>
        <v>0</v>
      </c>
      <c r="F70" s="87">
        <f>Data!GJ15</f>
        <v>0</v>
      </c>
      <c r="G70" s="87">
        <f>Data!HD15</f>
        <v>0</v>
      </c>
      <c r="H70" s="22">
        <f t="shared" si="1"/>
        <v>0</v>
      </c>
      <c r="I70" s="1"/>
    </row>
    <row r="71" spans="2:9" x14ac:dyDescent="0.2">
      <c r="B71" s="9" t="str">
        <f>$B$42</f>
        <v>Veterinary Science</v>
      </c>
      <c r="C71" s="87">
        <f>Data!EC15</f>
        <v>0</v>
      </c>
      <c r="D71" s="87">
        <f>Data!EW15</f>
        <v>0</v>
      </c>
      <c r="E71" s="87">
        <f>Data!FQ15</f>
        <v>0</v>
      </c>
      <c r="F71" s="87">
        <f>Data!GK15</f>
        <v>0</v>
      </c>
      <c r="G71" s="87">
        <f>Data!HE15</f>
        <v>0</v>
      </c>
      <c r="H71" s="22">
        <f t="shared" si="1"/>
        <v>0</v>
      </c>
      <c r="I71" s="1"/>
    </row>
    <row r="72" spans="2:9" x14ac:dyDescent="0.2">
      <c r="B72" s="9" t="str">
        <f>$B$43</f>
        <v>Vocational Training</v>
      </c>
      <c r="C72" s="87">
        <f>Data!ED15</f>
        <v>0</v>
      </c>
      <c r="D72" s="87">
        <f>Data!EX15</f>
        <v>0</v>
      </c>
      <c r="E72" s="87">
        <f>Data!FR15</f>
        <v>0</v>
      </c>
      <c r="F72" s="87">
        <f>Data!GL15</f>
        <v>0</v>
      </c>
      <c r="G72" s="87">
        <f>Data!HF15</f>
        <v>0</v>
      </c>
      <c r="H72" s="22">
        <f t="shared" si="1"/>
        <v>0</v>
      </c>
      <c r="I72" s="1"/>
    </row>
    <row r="73" spans="2:9" x14ac:dyDescent="0.2">
      <c r="B73" s="9" t="str">
        <f>$B$44</f>
        <v>Physical Training</v>
      </c>
      <c r="C73" s="87">
        <f>Data!EE15</f>
        <v>15446</v>
      </c>
      <c r="D73" s="87">
        <f>Data!EY15</f>
        <v>0</v>
      </c>
      <c r="E73" s="87">
        <f>Data!FS15</f>
        <v>0</v>
      </c>
      <c r="F73" s="87">
        <f>Data!GM15</f>
        <v>0</v>
      </c>
      <c r="G73" s="87">
        <f>Data!HG15</f>
        <v>0</v>
      </c>
      <c r="H73" s="22">
        <f t="shared" si="1"/>
        <v>15446</v>
      </c>
      <c r="I73" s="1"/>
    </row>
    <row r="74" spans="2:9" x14ac:dyDescent="0.2">
      <c r="B74" s="9" t="str">
        <f>$B$45</f>
        <v>Health Services</v>
      </c>
      <c r="C74" s="87">
        <f>Data!EF15</f>
        <v>33750</v>
      </c>
      <c r="D74" s="87">
        <f>Data!EZ15</f>
        <v>267832</v>
      </c>
      <c r="E74" s="87">
        <f>Data!FT15</f>
        <v>31478</v>
      </c>
      <c r="F74" s="87">
        <f>Data!GN15</f>
        <v>0</v>
      </c>
      <c r="G74" s="87">
        <f>Data!HH15</f>
        <v>0</v>
      </c>
      <c r="H74" s="22">
        <f t="shared" si="1"/>
        <v>333060</v>
      </c>
      <c r="I74" s="1"/>
    </row>
    <row r="75" spans="2:9" x14ac:dyDescent="0.2">
      <c r="B75" s="9" t="str">
        <f>$B$46</f>
        <v>Pharmacy</v>
      </c>
      <c r="C75" s="87">
        <f>Data!EG15</f>
        <v>0</v>
      </c>
      <c r="D75" s="87">
        <f>Data!FA15</f>
        <v>0</v>
      </c>
      <c r="E75" s="87">
        <f>Data!FU15</f>
        <v>0</v>
      </c>
      <c r="F75" s="87">
        <f>Data!GO15</f>
        <v>0</v>
      </c>
      <c r="G75" s="87">
        <f>Data!HI15</f>
        <v>0</v>
      </c>
      <c r="H75" s="22">
        <f t="shared" si="1"/>
        <v>0</v>
      </c>
      <c r="I75" s="1"/>
    </row>
    <row r="76" spans="2:9" x14ac:dyDescent="0.2">
      <c r="B76" s="9" t="str">
        <f>$B$47</f>
        <v>Business Administration</v>
      </c>
      <c r="C76" s="87">
        <f>Data!EH15</f>
        <v>331391</v>
      </c>
      <c r="D76" s="87">
        <f>Data!FB15</f>
        <v>1368324</v>
      </c>
      <c r="E76" s="87">
        <f>Data!FV15</f>
        <v>751881</v>
      </c>
      <c r="F76" s="87">
        <f>Data!GP15</f>
        <v>0</v>
      </c>
      <c r="G76" s="87">
        <f>Data!HJ15</f>
        <v>0</v>
      </c>
      <c r="H76" s="22">
        <f t="shared" si="1"/>
        <v>2451596</v>
      </c>
      <c r="I76" s="1"/>
    </row>
    <row r="77" spans="2:9" x14ac:dyDescent="0.2">
      <c r="B77" s="9" t="str">
        <f>$B$48</f>
        <v>Optometry</v>
      </c>
      <c r="C77" s="87">
        <f>Data!EI15</f>
        <v>0</v>
      </c>
      <c r="D77" s="87">
        <f>Data!FC15</f>
        <v>0</v>
      </c>
      <c r="E77" s="87">
        <f>Data!FW15</f>
        <v>0</v>
      </c>
      <c r="F77" s="87">
        <f>Data!GQ15</f>
        <v>0</v>
      </c>
      <c r="G77" s="87">
        <f>Data!HK15</f>
        <v>0</v>
      </c>
      <c r="H77" s="22">
        <f t="shared" si="1"/>
        <v>0</v>
      </c>
      <c r="I77" s="1"/>
    </row>
    <row r="78" spans="2:9" x14ac:dyDescent="0.2">
      <c r="B78" s="9" t="str">
        <f>$B$49</f>
        <v>Teacher Ed-Practice Teaching</v>
      </c>
      <c r="C78" s="87">
        <f>Data!EJ15</f>
        <v>0</v>
      </c>
      <c r="D78" s="87">
        <f>Data!FD15</f>
        <v>56650</v>
      </c>
      <c r="E78" s="87">
        <f>Data!FX15</f>
        <v>0</v>
      </c>
      <c r="F78" s="87">
        <f>Data!GR15</f>
        <v>0</v>
      </c>
      <c r="G78" s="87">
        <f>Data!HL15</f>
        <v>0</v>
      </c>
      <c r="H78" s="22">
        <f t="shared" si="1"/>
        <v>56650</v>
      </c>
      <c r="I78" s="1"/>
    </row>
    <row r="79" spans="2:9" x14ac:dyDescent="0.2">
      <c r="B79" s="9" t="str">
        <f>$B$50</f>
        <v>Technology</v>
      </c>
      <c r="C79" s="87">
        <f>Data!EK15</f>
        <v>22793</v>
      </c>
      <c r="D79" s="87">
        <f>Data!FE15</f>
        <v>197958</v>
      </c>
      <c r="E79" s="87">
        <f>Data!FY15</f>
        <v>0</v>
      </c>
      <c r="F79" s="87">
        <f>Data!GS15</f>
        <v>0</v>
      </c>
      <c r="G79" s="87">
        <f>Data!HM15</f>
        <v>0</v>
      </c>
      <c r="H79" s="22">
        <f t="shared" si="1"/>
        <v>220751</v>
      </c>
      <c r="I79" s="1"/>
    </row>
    <row r="80" spans="2:9" x14ac:dyDescent="0.2">
      <c r="B80" s="9" t="str">
        <f>$B$51</f>
        <v>Nursing</v>
      </c>
      <c r="C80" s="87">
        <f>Data!EL15</f>
        <v>14925</v>
      </c>
      <c r="D80" s="87">
        <f>Data!FF15</f>
        <v>1401883</v>
      </c>
      <c r="E80" s="87">
        <f>Data!FZ15</f>
        <v>448781</v>
      </c>
      <c r="F80" s="87">
        <f>Data!GT15</f>
        <v>82919</v>
      </c>
      <c r="G80" s="87">
        <f>Data!HN15</f>
        <v>0</v>
      </c>
      <c r="H80" s="22">
        <f t="shared" si="1"/>
        <v>1948508</v>
      </c>
      <c r="I80" s="1"/>
    </row>
    <row r="81" spans="2:9" x14ac:dyDescent="0.2">
      <c r="B81" s="39" t="str">
        <f>$B$52</f>
        <v>Totals</v>
      </c>
      <c r="C81" s="21">
        <f>SUM(C61:C80)</f>
        <v>6445928</v>
      </c>
      <c r="D81" s="21">
        <f>SUM(D61:D80)</f>
        <v>8244753</v>
      </c>
      <c r="E81" s="21">
        <f>SUM(E61:E80)</f>
        <v>5643432</v>
      </c>
      <c r="F81" s="21">
        <f>SUM(F61:F80)</f>
        <v>1942065</v>
      </c>
      <c r="G81" s="21">
        <f>SUM(G61:G80)</f>
        <v>0</v>
      </c>
      <c r="H81" s="21">
        <f t="shared" si="1"/>
        <v>22276178</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Data!T15</f>
        <v>Fonseca, Francisco</v>
      </c>
      <c r="E84" s="343"/>
      <c r="F84" s="343"/>
      <c r="G84" s="94" t="str">
        <f>Data!U15</f>
        <v>(361) 825-2783</v>
      </c>
      <c r="H84" s="84" t="str">
        <f>Data!V15</f>
        <v>francisco.fonseca@tamucc.edu</v>
      </c>
    </row>
    <row r="85" spans="2:9" ht="13.5" customHeight="1" x14ac:dyDescent="0.2">
      <c r="B85" s="27"/>
      <c r="C85" s="27"/>
      <c r="D85" s="27"/>
      <c r="E85" s="27"/>
      <c r="F85" s="27"/>
      <c r="G85" s="27"/>
      <c r="H85" s="5"/>
    </row>
    <row r="86" spans="2:9" x14ac:dyDescent="0.2">
      <c r="B86" s="28" t="s">
        <v>34</v>
      </c>
      <c r="C86" s="13"/>
      <c r="D86" s="13"/>
      <c r="E86" s="13"/>
      <c r="F86" s="13"/>
      <c r="G86" s="13"/>
      <c r="H86" s="17">
        <f>H13+H14</f>
        <v>80521305</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Data!HR15</f>
        <v>1719060</v>
      </c>
      <c r="D91" s="172">
        <f>Data!IL15</f>
        <v>744612</v>
      </c>
      <c r="E91" s="172">
        <f>Data!JF15</f>
        <v>426382</v>
      </c>
      <c r="F91" s="172">
        <f>Data!JZ15</f>
        <v>49570</v>
      </c>
      <c r="G91" s="172">
        <f>Data!KT15</f>
        <v>0</v>
      </c>
      <c r="H91" s="40">
        <f t="shared" ref="H91:H111" si="2">SUM(C91:G91)</f>
        <v>2939624</v>
      </c>
    </row>
    <row r="92" spans="2:9" x14ac:dyDescent="0.2">
      <c r="B92" s="9" t="str">
        <f>$B$33</f>
        <v>Science</v>
      </c>
      <c r="C92" s="172">
        <f>Data!HS15</f>
        <v>203973</v>
      </c>
      <c r="D92" s="172">
        <f>Data!IM15</f>
        <v>246894</v>
      </c>
      <c r="E92" s="172">
        <f>Data!JG15</f>
        <v>277401</v>
      </c>
      <c r="F92" s="172">
        <f>Data!KA15</f>
        <v>145641</v>
      </c>
      <c r="G92" s="172">
        <f>Data!KU15</f>
        <v>0</v>
      </c>
      <c r="H92" s="75">
        <f t="shared" si="2"/>
        <v>873909</v>
      </c>
    </row>
    <row r="93" spans="2:9" x14ac:dyDescent="0.2">
      <c r="B93" s="9" t="str">
        <f>$B$34</f>
        <v>Fine Arts</v>
      </c>
      <c r="C93" s="172">
        <f>Data!HT15</f>
        <v>496830</v>
      </c>
      <c r="D93" s="172">
        <f>Data!IN15</f>
        <v>363019</v>
      </c>
      <c r="E93" s="172">
        <f>Data!JH15</f>
        <v>137312</v>
      </c>
      <c r="F93" s="172">
        <f>Data!KB15</f>
        <v>0</v>
      </c>
      <c r="G93" s="172">
        <f>Data!KV15</f>
        <v>0</v>
      </c>
      <c r="H93" s="75">
        <f t="shared" si="2"/>
        <v>997161</v>
      </c>
    </row>
    <row r="94" spans="2:9" x14ac:dyDescent="0.2">
      <c r="B94" s="9" t="str">
        <f>$B$35</f>
        <v>Teacher Education</v>
      </c>
      <c r="C94" s="172">
        <f>Data!HU15</f>
        <v>69715</v>
      </c>
      <c r="D94" s="172">
        <f>Data!IO15</f>
        <v>577212</v>
      </c>
      <c r="E94" s="172">
        <f>Data!JI15</f>
        <v>1093092</v>
      </c>
      <c r="F94" s="172">
        <f>Data!KC15</f>
        <v>1339879</v>
      </c>
      <c r="G94" s="172">
        <f>Data!KW15</f>
        <v>0</v>
      </c>
      <c r="H94" s="75">
        <f t="shared" si="2"/>
        <v>3079898</v>
      </c>
    </row>
    <row r="95" spans="2:9" x14ac:dyDescent="0.2">
      <c r="B95" s="9" t="str">
        <f>$B$36</f>
        <v>Agriculture</v>
      </c>
      <c r="C95" s="172">
        <f>Data!HV15</f>
        <v>0</v>
      </c>
      <c r="D95" s="172">
        <f>Data!IP15</f>
        <v>0</v>
      </c>
      <c r="E95" s="172">
        <f>Data!JJ15</f>
        <v>11203</v>
      </c>
      <c r="F95" s="172">
        <f>Data!KD15</f>
        <v>0</v>
      </c>
      <c r="G95" s="172">
        <f>Data!KX15</f>
        <v>0</v>
      </c>
      <c r="H95" s="75">
        <f t="shared" si="2"/>
        <v>11203</v>
      </c>
    </row>
    <row r="96" spans="2:9" x14ac:dyDescent="0.2">
      <c r="B96" s="9" t="str">
        <f>$B$37</f>
        <v>Engineering</v>
      </c>
      <c r="C96" s="172">
        <f>Data!HW15</f>
        <v>327836</v>
      </c>
      <c r="D96" s="172">
        <f>Data!IQ15</f>
        <v>739667</v>
      </c>
      <c r="E96" s="172">
        <f>Data!JK15</f>
        <v>602818</v>
      </c>
      <c r="F96" s="172">
        <f>Data!KE15</f>
        <v>59230</v>
      </c>
      <c r="G96" s="172">
        <f>Data!KY15</f>
        <v>0</v>
      </c>
      <c r="H96" s="75">
        <f t="shared" si="2"/>
        <v>1729551</v>
      </c>
    </row>
    <row r="97" spans="2:8" x14ac:dyDescent="0.2">
      <c r="B97" s="9" t="str">
        <f>$B$38</f>
        <v>Home Economics</v>
      </c>
      <c r="C97" s="172">
        <f>Data!HX15</f>
        <v>0</v>
      </c>
      <c r="D97" s="172">
        <f>Data!IR15</f>
        <v>0</v>
      </c>
      <c r="E97" s="172">
        <f>Data!JL15</f>
        <v>0</v>
      </c>
      <c r="F97" s="172">
        <f>Data!KF15</f>
        <v>0</v>
      </c>
      <c r="G97" s="172">
        <f>Data!KZ15</f>
        <v>0</v>
      </c>
      <c r="H97" s="75">
        <f t="shared" si="2"/>
        <v>0</v>
      </c>
    </row>
    <row r="98" spans="2:8" x14ac:dyDescent="0.2">
      <c r="B98" s="9" t="str">
        <f>$B$39</f>
        <v>Law</v>
      </c>
      <c r="C98" s="172">
        <f>Data!HY15</f>
        <v>0</v>
      </c>
      <c r="D98" s="172">
        <f>Data!IS15</f>
        <v>0</v>
      </c>
      <c r="E98" s="172">
        <f>Data!JM15</f>
        <v>0</v>
      </c>
      <c r="F98" s="172">
        <f>Data!KG15</f>
        <v>0</v>
      </c>
      <c r="G98" s="172">
        <f>Data!LA15</f>
        <v>0</v>
      </c>
      <c r="H98" s="75">
        <f t="shared" si="2"/>
        <v>0</v>
      </c>
    </row>
    <row r="99" spans="2:8" x14ac:dyDescent="0.2">
      <c r="B99" s="9" t="str">
        <f>$B$40</f>
        <v>Social Service</v>
      </c>
      <c r="C99" s="172">
        <f>Data!HZ15</f>
        <v>356</v>
      </c>
      <c r="D99" s="172">
        <f>Data!IT15</f>
        <v>2061</v>
      </c>
      <c r="E99" s="172">
        <f>Data!JN15</f>
        <v>0</v>
      </c>
      <c r="F99" s="172">
        <f>Data!KH15</f>
        <v>0</v>
      </c>
      <c r="G99" s="172">
        <f>Data!LB15</f>
        <v>0</v>
      </c>
      <c r="H99" s="75">
        <f t="shared" si="2"/>
        <v>2417</v>
      </c>
    </row>
    <row r="100" spans="2:8" x14ac:dyDescent="0.2">
      <c r="B100" s="9" t="str">
        <f>$B$41</f>
        <v>Library Science</v>
      </c>
      <c r="C100" s="172">
        <f>Data!IA15</f>
        <v>0</v>
      </c>
      <c r="D100" s="172">
        <f>Data!IU15</f>
        <v>0</v>
      </c>
      <c r="E100" s="172">
        <f>Data!JO15</f>
        <v>0</v>
      </c>
      <c r="F100" s="172">
        <f>Data!KI15</f>
        <v>0</v>
      </c>
      <c r="G100" s="172">
        <f>Data!LC15</f>
        <v>0</v>
      </c>
      <c r="H100" s="75">
        <f t="shared" si="2"/>
        <v>0</v>
      </c>
    </row>
    <row r="101" spans="2:8" x14ac:dyDescent="0.2">
      <c r="B101" s="9" t="str">
        <f>$B$42</f>
        <v>Veterinary Science</v>
      </c>
      <c r="C101" s="172">
        <f>Data!IB15</f>
        <v>0</v>
      </c>
      <c r="D101" s="172">
        <f>Data!IV15</f>
        <v>0</v>
      </c>
      <c r="E101" s="172">
        <f>Data!JP15</f>
        <v>0</v>
      </c>
      <c r="F101" s="172">
        <f>Data!KJ15</f>
        <v>0</v>
      </c>
      <c r="G101" s="172">
        <f>Data!LD15</f>
        <v>0</v>
      </c>
      <c r="H101" s="75">
        <f t="shared" si="2"/>
        <v>0</v>
      </c>
    </row>
    <row r="102" spans="2:8" x14ac:dyDescent="0.2">
      <c r="B102" s="9" t="str">
        <f>$B$43</f>
        <v>Vocational Training</v>
      </c>
      <c r="C102" s="172">
        <f>Data!IC15</f>
        <v>0</v>
      </c>
      <c r="D102" s="172">
        <f>Data!IW15</f>
        <v>0</v>
      </c>
      <c r="E102" s="172">
        <f>Data!JQ15</f>
        <v>0</v>
      </c>
      <c r="F102" s="172">
        <f>Data!KK15</f>
        <v>0</v>
      </c>
      <c r="G102" s="172">
        <f>Data!LE15</f>
        <v>0</v>
      </c>
      <c r="H102" s="75">
        <f t="shared" si="2"/>
        <v>0</v>
      </c>
    </row>
    <row r="103" spans="2:8" x14ac:dyDescent="0.2">
      <c r="B103" s="9" t="str">
        <f>$B$44</f>
        <v>Physical Training</v>
      </c>
      <c r="C103" s="172">
        <f>Data!ID15</f>
        <v>748</v>
      </c>
      <c r="D103" s="172">
        <f>Data!IX15</f>
        <v>0</v>
      </c>
      <c r="E103" s="172">
        <f>Data!JR15</f>
        <v>0</v>
      </c>
      <c r="F103" s="172">
        <f>Data!KL15</f>
        <v>0</v>
      </c>
      <c r="G103" s="172">
        <f>Data!LF15</f>
        <v>0</v>
      </c>
      <c r="H103" s="75">
        <f t="shared" si="2"/>
        <v>748</v>
      </c>
    </row>
    <row r="104" spans="2:8" x14ac:dyDescent="0.2">
      <c r="B104" s="9" t="str">
        <f>$B$45</f>
        <v>Health Services</v>
      </c>
      <c r="C104" s="172">
        <f>Data!IE15</f>
        <v>1633</v>
      </c>
      <c r="D104" s="172">
        <f>Data!IY15</f>
        <v>12962</v>
      </c>
      <c r="E104" s="172">
        <f>Data!JS15</f>
        <v>1523</v>
      </c>
      <c r="F104" s="172">
        <f>Data!KM15</f>
        <v>0</v>
      </c>
      <c r="G104" s="172">
        <f>Data!LG15</f>
        <v>0</v>
      </c>
      <c r="H104" s="75">
        <f t="shared" si="2"/>
        <v>16118</v>
      </c>
    </row>
    <row r="105" spans="2:8" x14ac:dyDescent="0.2">
      <c r="B105" s="9" t="str">
        <f>$B$46</f>
        <v>Pharmacy</v>
      </c>
      <c r="C105" s="172">
        <f>Data!IF15</f>
        <v>0</v>
      </c>
      <c r="D105" s="172">
        <f>Data!IZ15</f>
        <v>0</v>
      </c>
      <c r="E105" s="172">
        <f>Data!JT15</f>
        <v>0</v>
      </c>
      <c r="F105" s="172">
        <f>Data!KN15</f>
        <v>0</v>
      </c>
      <c r="G105" s="172">
        <f>Data!LH15</f>
        <v>0</v>
      </c>
      <c r="H105" s="75">
        <f t="shared" si="2"/>
        <v>0</v>
      </c>
    </row>
    <row r="106" spans="2:8" x14ac:dyDescent="0.2">
      <c r="B106" s="9" t="str">
        <f>$B$47</f>
        <v>Business Administration</v>
      </c>
      <c r="C106" s="172">
        <f>Data!IG15</f>
        <v>442663</v>
      </c>
      <c r="D106" s="172">
        <f>Data!JA15</f>
        <v>1827770</v>
      </c>
      <c r="E106" s="172">
        <f>Data!JU15</f>
        <v>1004343</v>
      </c>
      <c r="F106" s="172">
        <f>Data!KO15</f>
        <v>0</v>
      </c>
      <c r="G106" s="172">
        <f>Data!LI15</f>
        <v>0</v>
      </c>
      <c r="H106" s="75">
        <f t="shared" si="2"/>
        <v>3274776</v>
      </c>
    </row>
    <row r="107" spans="2:8" x14ac:dyDescent="0.2">
      <c r="B107" s="9" t="str">
        <f>$B$48</f>
        <v>Optometry</v>
      </c>
      <c r="C107" s="172">
        <f>Data!IH15</f>
        <v>0</v>
      </c>
      <c r="D107" s="172">
        <f>Data!JB15</f>
        <v>0</v>
      </c>
      <c r="E107" s="172">
        <f>Data!JV15</f>
        <v>0</v>
      </c>
      <c r="F107" s="172">
        <f>Data!KP15</f>
        <v>0</v>
      </c>
      <c r="G107" s="172">
        <f>Data!LJ15</f>
        <v>0</v>
      </c>
      <c r="H107" s="75">
        <f t="shared" si="2"/>
        <v>0</v>
      </c>
    </row>
    <row r="108" spans="2:8" x14ac:dyDescent="0.2">
      <c r="B108" s="9" t="str">
        <f>$B$49</f>
        <v>Teacher Ed-Practice Teaching</v>
      </c>
      <c r="C108" s="172">
        <f>Data!II15</f>
        <v>0</v>
      </c>
      <c r="D108" s="172">
        <f>Data!JC15</f>
        <v>2742</v>
      </c>
      <c r="E108" s="172">
        <f>Data!JW15</f>
        <v>0</v>
      </c>
      <c r="F108" s="172">
        <f>Data!KQ15</f>
        <v>0</v>
      </c>
      <c r="G108" s="172">
        <f>Data!LK15</f>
        <v>0</v>
      </c>
      <c r="H108" s="75">
        <f t="shared" si="2"/>
        <v>2742</v>
      </c>
    </row>
    <row r="109" spans="2:8" x14ac:dyDescent="0.2">
      <c r="B109" s="9" t="str">
        <f>$B$50</f>
        <v>Technology</v>
      </c>
      <c r="C109" s="172">
        <f>Data!IJ15</f>
        <v>1103</v>
      </c>
      <c r="D109" s="172">
        <f>Data!JD15</f>
        <v>9580</v>
      </c>
      <c r="E109" s="172">
        <f>Data!JX15</f>
        <v>0</v>
      </c>
      <c r="F109" s="172">
        <f>Data!KR15</f>
        <v>0</v>
      </c>
      <c r="G109" s="172">
        <f>Data!LL15</f>
        <v>0</v>
      </c>
      <c r="H109" s="75">
        <f t="shared" si="2"/>
        <v>10683</v>
      </c>
    </row>
    <row r="110" spans="2:8" x14ac:dyDescent="0.2">
      <c r="B110" s="9" t="str">
        <f>$B$51</f>
        <v>Nursing</v>
      </c>
      <c r="C110" s="172">
        <f>Data!IK15</f>
        <v>26070</v>
      </c>
      <c r="D110" s="172">
        <f>Data!JE15</f>
        <v>2448715</v>
      </c>
      <c r="E110" s="172">
        <f>Data!JY15</f>
        <v>783900</v>
      </c>
      <c r="F110" s="172">
        <f>Data!KS15</f>
        <v>144837</v>
      </c>
      <c r="G110" s="172">
        <f>Data!HPM15</f>
        <v>0</v>
      </c>
      <c r="H110" s="75">
        <f t="shared" si="2"/>
        <v>3403522</v>
      </c>
    </row>
    <row r="111" spans="2:8" x14ac:dyDescent="0.2">
      <c r="B111" s="39" t="str">
        <f>$B$52</f>
        <v>Totals</v>
      </c>
      <c r="C111" s="40">
        <f>SUM(C91:C110)</f>
        <v>3289987</v>
      </c>
      <c r="D111" s="40">
        <f>SUM(D91:D110)</f>
        <v>6975234</v>
      </c>
      <c r="E111" s="40">
        <f>SUM(E91:E110)</f>
        <v>4337974</v>
      </c>
      <c r="F111" s="40">
        <f>SUM(F91:F110)</f>
        <v>1739157</v>
      </c>
      <c r="G111" s="40">
        <f>SUM(G91:G110)</f>
        <v>0</v>
      </c>
      <c r="H111" s="40">
        <f t="shared" si="2"/>
        <v>16342352</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5071111</v>
      </c>
      <c r="D116" s="21">
        <f t="shared" si="3"/>
        <v>2196554</v>
      </c>
      <c r="E116" s="21">
        <f t="shared" si="3"/>
        <v>1257797</v>
      </c>
      <c r="F116" s="21">
        <f t="shared" si="3"/>
        <v>146229</v>
      </c>
      <c r="G116" s="21">
        <f t="shared" si="3"/>
        <v>0</v>
      </c>
      <c r="H116" s="40">
        <f t="shared" ref="H116:H136" si="4">SUM(C116:G116)</f>
        <v>8671691</v>
      </c>
      <c r="I116" s="1"/>
    </row>
    <row r="117" spans="2:9" x14ac:dyDescent="0.2">
      <c r="B117" s="9" t="str">
        <f>$B$33</f>
        <v>Science</v>
      </c>
      <c r="C117" s="22">
        <f t="shared" si="3"/>
        <v>1476083</v>
      </c>
      <c r="D117" s="22">
        <f t="shared" si="3"/>
        <v>1786691</v>
      </c>
      <c r="E117" s="22">
        <f t="shared" si="3"/>
        <v>2007452</v>
      </c>
      <c r="F117" s="22">
        <f t="shared" si="3"/>
        <v>1053950</v>
      </c>
      <c r="G117" s="22">
        <f t="shared" si="3"/>
        <v>0</v>
      </c>
      <c r="H117" s="75">
        <f t="shared" si="4"/>
        <v>6324176</v>
      </c>
      <c r="I117" s="1"/>
    </row>
    <row r="118" spans="2:9" x14ac:dyDescent="0.2">
      <c r="B118" s="9" t="str">
        <f>$B$34</f>
        <v>Fine Arts</v>
      </c>
      <c r="C118" s="22">
        <f t="shared" si="3"/>
        <v>1465614</v>
      </c>
      <c r="D118" s="22">
        <f t="shared" si="3"/>
        <v>1070881</v>
      </c>
      <c r="E118" s="22">
        <f t="shared" si="3"/>
        <v>405062</v>
      </c>
      <c r="F118" s="22">
        <f t="shared" si="3"/>
        <v>0</v>
      </c>
      <c r="G118" s="22">
        <f t="shared" si="3"/>
        <v>0</v>
      </c>
      <c r="H118" s="75">
        <f t="shared" si="4"/>
        <v>2941557</v>
      </c>
      <c r="I118" s="1"/>
    </row>
    <row r="119" spans="2:9" x14ac:dyDescent="0.2">
      <c r="B119" s="9" t="str">
        <f>$B$35</f>
        <v>Teacher Education</v>
      </c>
      <c r="C119" s="22">
        <f t="shared" si="3"/>
        <v>110525</v>
      </c>
      <c r="D119" s="22">
        <f t="shared" si="3"/>
        <v>915105</v>
      </c>
      <c r="E119" s="22">
        <f t="shared" si="3"/>
        <v>1732974</v>
      </c>
      <c r="F119" s="22">
        <f t="shared" si="3"/>
        <v>2124227</v>
      </c>
      <c r="G119" s="22">
        <f t="shared" si="3"/>
        <v>0</v>
      </c>
      <c r="H119" s="75">
        <f t="shared" si="4"/>
        <v>4882831</v>
      </c>
      <c r="I119" s="1"/>
    </row>
    <row r="120" spans="2:9" x14ac:dyDescent="0.2">
      <c r="B120" s="9" t="str">
        <f>$B$36</f>
        <v>Agriculture</v>
      </c>
      <c r="C120" s="22">
        <f t="shared" si="3"/>
        <v>0</v>
      </c>
      <c r="D120" s="22">
        <f t="shared" si="3"/>
        <v>0</v>
      </c>
      <c r="E120" s="22">
        <f t="shared" si="3"/>
        <v>242702</v>
      </c>
      <c r="F120" s="22">
        <f t="shared" si="3"/>
        <v>0</v>
      </c>
      <c r="G120" s="22">
        <f t="shared" si="3"/>
        <v>0</v>
      </c>
      <c r="H120" s="75">
        <f t="shared" si="4"/>
        <v>242702</v>
      </c>
      <c r="I120" s="1"/>
    </row>
    <row r="121" spans="2:9" x14ac:dyDescent="0.2">
      <c r="B121" s="9" t="str">
        <f>$B$37</f>
        <v>Engineering</v>
      </c>
      <c r="C121" s="22">
        <f t="shared" si="3"/>
        <v>714339</v>
      </c>
      <c r="D121" s="22">
        <f t="shared" si="3"/>
        <v>1611700</v>
      </c>
      <c r="E121" s="22">
        <f t="shared" si="3"/>
        <v>1313513</v>
      </c>
      <c r="F121" s="22">
        <f t="shared" si="3"/>
        <v>129060</v>
      </c>
      <c r="G121" s="22">
        <f t="shared" si="3"/>
        <v>0</v>
      </c>
      <c r="H121" s="75">
        <f t="shared" si="4"/>
        <v>3768612</v>
      </c>
      <c r="I121" s="1"/>
    </row>
    <row r="122" spans="2:9" x14ac:dyDescent="0.2">
      <c r="B122" s="9" t="str">
        <f>$B$38</f>
        <v>Home Economics</v>
      </c>
      <c r="C122" s="22">
        <f t="shared" si="3"/>
        <v>0</v>
      </c>
      <c r="D122" s="22">
        <f t="shared" si="3"/>
        <v>0</v>
      </c>
      <c r="E122" s="22">
        <f t="shared" si="3"/>
        <v>0</v>
      </c>
      <c r="F122" s="22">
        <f t="shared" si="3"/>
        <v>0</v>
      </c>
      <c r="G122" s="22">
        <f t="shared" si="3"/>
        <v>0</v>
      </c>
      <c r="H122" s="75">
        <f t="shared" si="4"/>
        <v>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7721</v>
      </c>
      <c r="D124" s="22">
        <f t="shared" si="3"/>
        <v>44640</v>
      </c>
      <c r="E124" s="22">
        <f t="shared" si="3"/>
        <v>0</v>
      </c>
      <c r="F124" s="22">
        <f t="shared" si="3"/>
        <v>0</v>
      </c>
      <c r="G124" s="22">
        <f t="shared" si="3"/>
        <v>0</v>
      </c>
      <c r="H124" s="75">
        <f t="shared" si="4"/>
        <v>52361</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16194</v>
      </c>
      <c r="D128" s="22">
        <f t="shared" si="3"/>
        <v>0</v>
      </c>
      <c r="E128" s="22">
        <f t="shared" si="3"/>
        <v>0</v>
      </c>
      <c r="F128" s="22">
        <f t="shared" si="3"/>
        <v>0</v>
      </c>
      <c r="G128" s="22">
        <f t="shared" si="3"/>
        <v>0</v>
      </c>
      <c r="H128" s="75">
        <f t="shared" si="4"/>
        <v>16194</v>
      </c>
      <c r="I128" s="1"/>
    </row>
    <row r="129" spans="2:12" x14ac:dyDescent="0.2">
      <c r="B129" s="9" t="str">
        <f>$B$45</f>
        <v>Health Services</v>
      </c>
      <c r="C129" s="22">
        <f t="shared" si="3"/>
        <v>35383</v>
      </c>
      <c r="D129" s="22">
        <f t="shared" si="3"/>
        <v>280794</v>
      </c>
      <c r="E129" s="22">
        <f t="shared" si="3"/>
        <v>33001</v>
      </c>
      <c r="F129" s="22">
        <f t="shared" si="3"/>
        <v>0</v>
      </c>
      <c r="G129" s="22">
        <f t="shared" si="3"/>
        <v>0</v>
      </c>
      <c r="H129" s="75">
        <f t="shared" si="4"/>
        <v>349178</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774054</v>
      </c>
      <c r="D131" s="22">
        <f t="shared" si="3"/>
        <v>3196094</v>
      </c>
      <c r="E131" s="22">
        <f t="shared" si="3"/>
        <v>1756224</v>
      </c>
      <c r="F131" s="22">
        <f t="shared" si="3"/>
        <v>0</v>
      </c>
      <c r="G131" s="22">
        <f t="shared" si="3"/>
        <v>0</v>
      </c>
      <c r="H131" s="75">
        <f t="shared" si="4"/>
        <v>5726372</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59392</v>
      </c>
      <c r="E133" s="22">
        <f t="shared" si="5"/>
        <v>0</v>
      </c>
      <c r="F133" s="22">
        <f t="shared" si="5"/>
        <v>0</v>
      </c>
      <c r="G133" s="22">
        <f t="shared" si="5"/>
        <v>0</v>
      </c>
      <c r="H133" s="75">
        <f t="shared" si="4"/>
        <v>59392</v>
      </c>
      <c r="I133" s="1"/>
    </row>
    <row r="134" spans="2:12" x14ac:dyDescent="0.2">
      <c r="B134" s="9" t="str">
        <f>$B$50</f>
        <v>Technology</v>
      </c>
      <c r="C134" s="22">
        <f t="shared" si="5"/>
        <v>23896</v>
      </c>
      <c r="D134" s="22">
        <f t="shared" si="5"/>
        <v>207538</v>
      </c>
      <c r="E134" s="22">
        <f t="shared" si="5"/>
        <v>0</v>
      </c>
      <c r="F134" s="22">
        <f t="shared" si="5"/>
        <v>0</v>
      </c>
      <c r="G134" s="22">
        <f t="shared" si="5"/>
        <v>0</v>
      </c>
      <c r="H134" s="75">
        <f t="shared" si="4"/>
        <v>231434</v>
      </c>
      <c r="I134" s="1"/>
    </row>
    <row r="135" spans="2:12" x14ac:dyDescent="0.2">
      <c r="B135" s="9" t="str">
        <f>$B$51</f>
        <v>Nursing</v>
      </c>
      <c r="C135" s="22">
        <f t="shared" si="5"/>
        <v>40995</v>
      </c>
      <c r="D135" s="22">
        <f t="shared" si="5"/>
        <v>3850598</v>
      </c>
      <c r="E135" s="22">
        <f t="shared" si="5"/>
        <v>1232681</v>
      </c>
      <c r="F135" s="22">
        <f t="shared" si="5"/>
        <v>227756</v>
      </c>
      <c r="G135" s="22">
        <f t="shared" si="5"/>
        <v>0</v>
      </c>
      <c r="H135" s="75">
        <f t="shared" si="4"/>
        <v>5352030</v>
      </c>
      <c r="I135" s="1"/>
    </row>
    <row r="136" spans="2:12" x14ac:dyDescent="0.2">
      <c r="B136" s="39" t="str">
        <f>$B$52</f>
        <v>Totals</v>
      </c>
      <c r="C136" s="40">
        <f>SUM(C116:C135)</f>
        <v>9735915</v>
      </c>
      <c r="D136" s="40">
        <f>SUM(D116:D135)</f>
        <v>15219987</v>
      </c>
      <c r="E136" s="40">
        <f>SUM(E116:E135)</f>
        <v>9981406</v>
      </c>
      <c r="F136" s="40">
        <f>SUM(F116:F135)</f>
        <v>3681222</v>
      </c>
      <c r="G136" s="40">
        <f>SUM(G116:G135)</f>
        <v>0</v>
      </c>
      <c r="H136" s="40">
        <f t="shared" si="4"/>
        <v>38618530</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41902775</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Data!QD15</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Data!LN15</f>
        <v>0</v>
      </c>
      <c r="D143" s="172">
        <f>Data!MH15</f>
        <v>0</v>
      </c>
      <c r="E143" s="172">
        <f>Data!NB15</f>
        <v>0</v>
      </c>
      <c r="F143" s="172">
        <f>Data!NV15</f>
        <v>0</v>
      </c>
      <c r="G143" s="172">
        <f>Data!OP15</f>
        <v>0</v>
      </c>
      <c r="H143" s="173">
        <f>Data!PJ15</f>
        <v>6164635.4900000002</v>
      </c>
      <c r="I143" s="76">
        <f t="shared" ref="I143:I162" si="6">SUM(C143:H143)</f>
        <v>6164635.4900000002</v>
      </c>
    </row>
    <row r="144" spans="2:12" x14ac:dyDescent="0.2">
      <c r="B144" s="9" t="str">
        <f>$B$33</f>
        <v>Science</v>
      </c>
      <c r="C144" s="172">
        <f>Data!LO15</f>
        <v>0</v>
      </c>
      <c r="D144" s="172">
        <f>Data!MI15</f>
        <v>0</v>
      </c>
      <c r="E144" s="172">
        <f>Data!NC15</f>
        <v>0</v>
      </c>
      <c r="F144" s="172">
        <f>Data!NW15</f>
        <v>0</v>
      </c>
      <c r="G144" s="172">
        <f>Data!OQ15</f>
        <v>0</v>
      </c>
      <c r="H144" s="174">
        <f>Data!PK15</f>
        <v>21863231.489999998</v>
      </c>
      <c r="I144" s="76">
        <f t="shared" si="6"/>
        <v>21863231.489999998</v>
      </c>
    </row>
    <row r="145" spans="2:9" x14ac:dyDescent="0.2">
      <c r="B145" s="9" t="str">
        <f>$B$34</f>
        <v>Fine Arts</v>
      </c>
      <c r="C145" s="172">
        <f>Data!LP15</f>
        <v>0</v>
      </c>
      <c r="D145" s="172">
        <f>Data!MJ15</f>
        <v>0</v>
      </c>
      <c r="E145" s="172">
        <f>Data!ND15</f>
        <v>0</v>
      </c>
      <c r="F145" s="172">
        <f>Data!NX15</f>
        <v>0</v>
      </c>
      <c r="G145" s="172">
        <f>Data!OR15</f>
        <v>0</v>
      </c>
      <c r="H145" s="174">
        <f>Data!PL15</f>
        <v>1720481.49</v>
      </c>
      <c r="I145" s="76">
        <f t="shared" si="6"/>
        <v>1720481.49</v>
      </c>
    </row>
    <row r="146" spans="2:9" x14ac:dyDescent="0.2">
      <c r="B146" s="9" t="str">
        <f>$B$35</f>
        <v>Teacher Education</v>
      </c>
      <c r="C146" s="172">
        <f>Data!LQ15</f>
        <v>0</v>
      </c>
      <c r="D146" s="172">
        <f>Data!MK15</f>
        <v>0</v>
      </c>
      <c r="E146" s="172">
        <f>Data!NE15</f>
        <v>0</v>
      </c>
      <c r="F146" s="172">
        <f>Data!NY15</f>
        <v>0</v>
      </c>
      <c r="G146" s="172">
        <f>Data!OS15</f>
        <v>0</v>
      </c>
      <c r="H146" s="174">
        <f>Data!PN15</f>
        <v>2296849.4900000002</v>
      </c>
      <c r="I146" s="76">
        <f t="shared" si="6"/>
        <v>2296849.4900000002</v>
      </c>
    </row>
    <row r="147" spans="2:9" x14ac:dyDescent="0.2">
      <c r="B147" s="9" t="str">
        <f>$B$36</f>
        <v>Agriculture</v>
      </c>
      <c r="C147" s="172">
        <f>Data!LR15</f>
        <v>0</v>
      </c>
      <c r="D147" s="172">
        <f>Data!ML15</f>
        <v>0</v>
      </c>
      <c r="E147" s="172">
        <f>Data!NF15</f>
        <v>0</v>
      </c>
      <c r="F147" s="172">
        <f>Data!NZ15</f>
        <v>0</v>
      </c>
      <c r="G147" s="172">
        <f>Data!OT15</f>
        <v>0</v>
      </c>
      <c r="H147" s="174">
        <f>Data!PM15</f>
        <v>204840.49</v>
      </c>
      <c r="I147" s="76">
        <f t="shared" si="6"/>
        <v>204840.49</v>
      </c>
    </row>
    <row r="148" spans="2:9" x14ac:dyDescent="0.2">
      <c r="B148" s="9" t="str">
        <f>$B$37</f>
        <v>Engineering</v>
      </c>
      <c r="C148" s="172">
        <f>Data!LS15</f>
        <v>0</v>
      </c>
      <c r="D148" s="172">
        <f>Data!MM15</f>
        <v>0</v>
      </c>
      <c r="E148" s="172">
        <f>Data!NG15</f>
        <v>0</v>
      </c>
      <c r="F148" s="172">
        <f>Data!OA15</f>
        <v>0</v>
      </c>
      <c r="G148" s="172">
        <f>Data!OU15</f>
        <v>0</v>
      </c>
      <c r="H148" s="174">
        <f>Data!PO15</f>
        <v>2768246.49</v>
      </c>
      <c r="I148" s="76">
        <f t="shared" si="6"/>
        <v>2768246.49</v>
      </c>
    </row>
    <row r="149" spans="2:9" x14ac:dyDescent="0.2">
      <c r="B149" s="9" t="str">
        <f>$B$38</f>
        <v>Home Economics</v>
      </c>
      <c r="C149" s="172">
        <f>Data!LT15</f>
        <v>0</v>
      </c>
      <c r="D149" s="172">
        <f>Data!MN15</f>
        <v>0</v>
      </c>
      <c r="E149" s="172">
        <f>Data!NH15</f>
        <v>0</v>
      </c>
      <c r="F149" s="172">
        <f>Data!OB15</f>
        <v>0</v>
      </c>
      <c r="G149" s="172">
        <f>Data!OV15</f>
        <v>0</v>
      </c>
      <c r="H149" s="174">
        <f>Data!PP15</f>
        <v>0</v>
      </c>
      <c r="I149" s="76">
        <f t="shared" si="6"/>
        <v>0</v>
      </c>
    </row>
    <row r="150" spans="2:9" x14ac:dyDescent="0.2">
      <c r="B150" s="9" t="str">
        <f>$B$39</f>
        <v>Law</v>
      </c>
      <c r="C150" s="172">
        <f>Data!LU15</f>
        <v>0</v>
      </c>
      <c r="D150" s="172">
        <f>Data!MO15</f>
        <v>0</v>
      </c>
      <c r="E150" s="172">
        <f>Data!NI15</f>
        <v>0</v>
      </c>
      <c r="F150" s="172">
        <f>Data!OC15</f>
        <v>0</v>
      </c>
      <c r="G150" s="172">
        <f>Data!OW15</f>
        <v>0</v>
      </c>
      <c r="H150" s="174">
        <f>Data!PQ15</f>
        <v>0</v>
      </c>
      <c r="I150" s="76">
        <f t="shared" si="6"/>
        <v>0</v>
      </c>
    </row>
    <row r="151" spans="2:9" x14ac:dyDescent="0.2">
      <c r="B151" s="9" t="str">
        <f>$B$40</f>
        <v>Social Service</v>
      </c>
      <c r="C151" s="172">
        <f>Data!LV15</f>
        <v>0</v>
      </c>
      <c r="D151" s="172">
        <f>Data!MP15</f>
        <v>0</v>
      </c>
      <c r="E151" s="172">
        <f>Data!NJ15</f>
        <v>0</v>
      </c>
      <c r="F151" s="172">
        <f>Data!OD15</f>
        <v>0</v>
      </c>
      <c r="G151" s="172">
        <f>Data!OX15</f>
        <v>0</v>
      </c>
      <c r="H151" s="174">
        <f>Data!PR15</f>
        <v>54065.49</v>
      </c>
      <c r="I151" s="76">
        <f t="shared" si="6"/>
        <v>54065.49</v>
      </c>
    </row>
    <row r="152" spans="2:9" x14ac:dyDescent="0.2">
      <c r="B152" s="9" t="str">
        <f>$B$41</f>
        <v>Library Science</v>
      </c>
      <c r="C152" s="172">
        <f>Data!LW15</f>
        <v>0</v>
      </c>
      <c r="D152" s="172">
        <f>Data!MQ15</f>
        <v>0</v>
      </c>
      <c r="E152" s="172">
        <f>Data!NK15</f>
        <v>0</v>
      </c>
      <c r="F152" s="172">
        <f>Data!OE15</f>
        <v>0</v>
      </c>
      <c r="G152" s="172">
        <f>Data!OY15</f>
        <v>0</v>
      </c>
      <c r="H152" s="174">
        <f>Data!PS15</f>
        <v>0</v>
      </c>
      <c r="I152" s="76">
        <f t="shared" si="6"/>
        <v>0</v>
      </c>
    </row>
    <row r="153" spans="2:9" x14ac:dyDescent="0.2">
      <c r="B153" s="9" t="str">
        <f>$B$42</f>
        <v>Veterinary Science</v>
      </c>
      <c r="C153" s="172">
        <f>Data!LX15</f>
        <v>0</v>
      </c>
      <c r="D153" s="172">
        <f>Data!MR15</f>
        <v>0</v>
      </c>
      <c r="E153" s="172">
        <f>Data!NL15</f>
        <v>0</v>
      </c>
      <c r="F153" s="172">
        <f>Data!OF15</f>
        <v>0</v>
      </c>
      <c r="G153" s="172">
        <f>Data!OZ15</f>
        <v>0</v>
      </c>
      <c r="H153" s="174">
        <f>Data!PT15</f>
        <v>0</v>
      </c>
      <c r="I153" s="76">
        <f t="shared" si="6"/>
        <v>0</v>
      </c>
    </row>
    <row r="154" spans="2:9" x14ac:dyDescent="0.2">
      <c r="B154" s="9" t="str">
        <f>$B$43</f>
        <v>Vocational Training</v>
      </c>
      <c r="C154" s="172">
        <f>Data!LY15</f>
        <v>0</v>
      </c>
      <c r="D154" s="172">
        <f>Data!MS15</f>
        <v>0</v>
      </c>
      <c r="E154" s="172">
        <f>Data!NM15</f>
        <v>0</v>
      </c>
      <c r="F154" s="172">
        <f>Data!OG15</f>
        <v>0</v>
      </c>
      <c r="G154" s="172">
        <f>Data!PA15</f>
        <v>0</v>
      </c>
      <c r="H154" s="174">
        <f>Data!PU15</f>
        <v>0</v>
      </c>
      <c r="I154" s="76">
        <f t="shared" si="6"/>
        <v>0</v>
      </c>
    </row>
    <row r="155" spans="2:9" x14ac:dyDescent="0.2">
      <c r="B155" s="9" t="str">
        <f>$B$44</f>
        <v>Physical Training</v>
      </c>
      <c r="C155" s="172">
        <f>Data!LZ15</f>
        <v>0</v>
      </c>
      <c r="D155" s="172">
        <f>Data!MT15</f>
        <v>0</v>
      </c>
      <c r="E155" s="172">
        <f>Data!NN15</f>
        <v>0</v>
      </c>
      <c r="F155" s="172">
        <f>Data!OH15</f>
        <v>0</v>
      </c>
      <c r="G155" s="172">
        <f>Data!PB15</f>
        <v>0</v>
      </c>
      <c r="H155" s="174">
        <f>Data!PV15</f>
        <v>13667</v>
      </c>
      <c r="I155" s="76">
        <f t="shared" si="6"/>
        <v>13667</v>
      </c>
    </row>
    <row r="156" spans="2:9" x14ac:dyDescent="0.2">
      <c r="B156" s="9" t="str">
        <f>$B$45</f>
        <v>Health Services</v>
      </c>
      <c r="C156" s="172">
        <f>Data!MA15</f>
        <v>0</v>
      </c>
      <c r="D156" s="172">
        <f>Data!MU15</f>
        <v>0</v>
      </c>
      <c r="E156" s="172">
        <f>Data!NO15</f>
        <v>0</v>
      </c>
      <c r="F156" s="172">
        <f>Data!OI15</f>
        <v>0</v>
      </c>
      <c r="G156" s="172">
        <f>Data!PC15</f>
        <v>0</v>
      </c>
      <c r="H156" s="174">
        <f>Data!PW15</f>
        <v>294705.49</v>
      </c>
      <c r="I156" s="76">
        <f t="shared" si="6"/>
        <v>294705.49</v>
      </c>
    </row>
    <row r="157" spans="2:9" x14ac:dyDescent="0.2">
      <c r="B157" s="9" t="str">
        <f>$B$46</f>
        <v>Pharmacy</v>
      </c>
      <c r="C157" s="172">
        <f>Data!MB15</f>
        <v>0</v>
      </c>
      <c r="D157" s="172">
        <f>Data!MV15</f>
        <v>0</v>
      </c>
      <c r="E157" s="172">
        <f>Data!NP15</f>
        <v>0</v>
      </c>
      <c r="F157" s="172">
        <f>Data!OJ15</f>
        <v>0</v>
      </c>
      <c r="G157" s="172">
        <f>Data!PD15</f>
        <v>0</v>
      </c>
      <c r="H157" s="174">
        <f>Data!PX15</f>
        <v>0</v>
      </c>
      <c r="I157" s="76">
        <f t="shared" si="6"/>
        <v>0</v>
      </c>
    </row>
    <row r="158" spans="2:9" x14ac:dyDescent="0.2">
      <c r="B158" s="9" t="str">
        <f>$B$47</f>
        <v>Business Administration</v>
      </c>
      <c r="C158" s="172">
        <f>Data!MC15</f>
        <v>0</v>
      </c>
      <c r="D158" s="172">
        <f>Data!MW15</f>
        <v>0</v>
      </c>
      <c r="E158" s="172">
        <f>Data!NQ15</f>
        <v>0</v>
      </c>
      <c r="F158" s="172">
        <f>Data!OK15</f>
        <v>0</v>
      </c>
      <c r="G158" s="172">
        <f>Data!PE15</f>
        <v>0</v>
      </c>
      <c r="H158" s="174">
        <f>Data!PY15</f>
        <v>2679081</v>
      </c>
      <c r="I158" s="76">
        <f t="shared" si="6"/>
        <v>2679081</v>
      </c>
    </row>
    <row r="159" spans="2:9" x14ac:dyDescent="0.2">
      <c r="B159" s="9" t="str">
        <f>$B$48</f>
        <v>Optometry</v>
      </c>
      <c r="C159" s="172">
        <f>Data!MD15</f>
        <v>0</v>
      </c>
      <c r="D159" s="172">
        <f>Data!MX15</f>
        <v>0</v>
      </c>
      <c r="E159" s="172">
        <f>Data!NR15</f>
        <v>0</v>
      </c>
      <c r="F159" s="172">
        <f>Data!OL15</f>
        <v>0</v>
      </c>
      <c r="G159" s="172">
        <f>Data!PF15</f>
        <v>0</v>
      </c>
      <c r="H159" s="174">
        <f>Data!PZ15</f>
        <v>0</v>
      </c>
      <c r="I159" s="76">
        <f t="shared" si="6"/>
        <v>0</v>
      </c>
    </row>
    <row r="160" spans="2:9" x14ac:dyDescent="0.2">
      <c r="B160" s="9" t="str">
        <f>$B$49</f>
        <v>Teacher Ed-Practice Teaching</v>
      </c>
      <c r="C160" s="172">
        <f>Data!ME15</f>
        <v>0</v>
      </c>
      <c r="D160" s="172">
        <f>Data!MY15</f>
        <v>0</v>
      </c>
      <c r="E160" s="172">
        <f>Data!NS15</f>
        <v>0</v>
      </c>
      <c r="F160" s="172">
        <f>Data!OM15</f>
        <v>0</v>
      </c>
      <c r="G160" s="172">
        <f>Data!PG15</f>
        <v>0</v>
      </c>
      <c r="H160" s="174">
        <f>Data!QA15</f>
        <v>50127</v>
      </c>
      <c r="I160" s="76">
        <f t="shared" si="6"/>
        <v>50127</v>
      </c>
    </row>
    <row r="161" spans="2:10" x14ac:dyDescent="0.2">
      <c r="B161" s="9" t="str">
        <f>$B$50</f>
        <v>Technology</v>
      </c>
      <c r="C161" s="172">
        <f>Data!MF15</f>
        <v>0</v>
      </c>
      <c r="D161" s="172">
        <f>Data!MZ15</f>
        <v>0</v>
      </c>
      <c r="E161" s="172">
        <f>Data!NT15</f>
        <v>0</v>
      </c>
      <c r="F161" s="172">
        <f>Data!ON15</f>
        <v>0</v>
      </c>
      <c r="G161" s="172">
        <f>Data!PH15</f>
        <v>0</v>
      </c>
      <c r="H161" s="174">
        <f>Data!QB15</f>
        <v>195330</v>
      </c>
      <c r="I161" s="76">
        <f t="shared" si="6"/>
        <v>195330</v>
      </c>
    </row>
    <row r="162" spans="2:10" x14ac:dyDescent="0.2">
      <c r="B162" s="9" t="str">
        <f>$B$51</f>
        <v>Nursing</v>
      </c>
      <c r="C162" s="172">
        <f>Data!MG15</f>
        <v>0</v>
      </c>
      <c r="D162" s="172">
        <f>Data!NA15</f>
        <v>0</v>
      </c>
      <c r="E162" s="172">
        <f>Data!NU15</f>
        <v>0</v>
      </c>
      <c r="F162" s="172">
        <f>Data!OO15</f>
        <v>0</v>
      </c>
      <c r="G162" s="172">
        <f>Data!PI15</f>
        <v>0</v>
      </c>
      <c r="H162" s="174">
        <f>Data!QC15</f>
        <v>3597514</v>
      </c>
      <c r="I162" s="76">
        <f t="shared" si="6"/>
        <v>3597514</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41902774.919999994</v>
      </c>
      <c r="I163" s="76">
        <f>SUM(I143:I162)</f>
        <v>41902774.919999994</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3605012.0840709605</v>
      </c>
      <c r="D168" s="21">
        <f t="shared" si="8"/>
        <v>1561512.5981889185</v>
      </c>
      <c r="E168" s="21">
        <f t="shared" si="8"/>
        <v>894157.78599762497</v>
      </c>
      <c r="F168" s="21">
        <f t="shared" si="8"/>
        <v>103953.02174249636</v>
      </c>
      <c r="G168" s="21">
        <f t="shared" si="8"/>
        <v>0</v>
      </c>
      <c r="H168" s="40">
        <f t="shared" ref="H168:H188" si="9">SUM(C168:G168)</f>
        <v>6164635.4900000002</v>
      </c>
      <c r="I168" s="56"/>
      <c r="J168" s="57"/>
    </row>
    <row r="169" spans="2:10" x14ac:dyDescent="0.2">
      <c r="B169" s="9" t="str">
        <f>$B$33</f>
        <v>Science</v>
      </c>
      <c r="C169" s="22">
        <f t="shared" si="8"/>
        <v>5102948.4833207782</v>
      </c>
      <c r="D169" s="22">
        <f t="shared" si="8"/>
        <v>6176747.600651782</v>
      </c>
      <c r="E169" s="22">
        <f t="shared" si="8"/>
        <v>6939937.7533236705</v>
      </c>
      <c r="F169" s="22">
        <f t="shared" si="8"/>
        <v>3643597.6527037672</v>
      </c>
      <c r="G169" s="22">
        <f t="shared" si="8"/>
        <v>0</v>
      </c>
      <c r="H169" s="75">
        <f t="shared" si="9"/>
        <v>21863231.489999998</v>
      </c>
      <c r="I169" s="56"/>
      <c r="J169" s="57"/>
    </row>
    <row r="170" spans="2:10" x14ac:dyDescent="0.2">
      <c r="B170" s="9" t="str">
        <f>$B$34</f>
        <v>Fine Arts</v>
      </c>
      <c r="C170" s="22">
        <f t="shared" si="8"/>
        <v>857220.09074951115</v>
      </c>
      <c r="D170" s="22">
        <f t="shared" si="8"/>
        <v>626345.48250898754</v>
      </c>
      <c r="E170" s="22">
        <f t="shared" si="8"/>
        <v>236915.91674150119</v>
      </c>
      <c r="F170" s="22">
        <f t="shared" si="8"/>
        <v>0</v>
      </c>
      <c r="G170" s="22">
        <f t="shared" si="8"/>
        <v>0</v>
      </c>
      <c r="H170" s="75">
        <f t="shared" si="9"/>
        <v>1720481.4899999998</v>
      </c>
      <c r="I170" s="56"/>
      <c r="J170" s="57"/>
    </row>
    <row r="171" spans="2:10" x14ac:dyDescent="0.2">
      <c r="B171" s="9" t="str">
        <f>$B$35</f>
        <v>Teacher Education</v>
      </c>
      <c r="C171" s="22">
        <f t="shared" si="8"/>
        <v>51990.185587469656</v>
      </c>
      <c r="D171" s="22">
        <f t="shared" si="8"/>
        <v>430458.98015852895</v>
      </c>
      <c r="E171" s="22">
        <f t="shared" si="8"/>
        <v>815178.82721791114</v>
      </c>
      <c r="F171" s="22">
        <f t="shared" si="8"/>
        <v>999221.49703609047</v>
      </c>
      <c r="G171" s="22">
        <f t="shared" si="8"/>
        <v>0</v>
      </c>
      <c r="H171" s="75">
        <f t="shared" si="9"/>
        <v>2296849.4900000002</v>
      </c>
      <c r="I171" s="56"/>
      <c r="J171" s="57"/>
    </row>
    <row r="172" spans="2:10" x14ac:dyDescent="0.2">
      <c r="B172" s="9" t="str">
        <f>$B$36</f>
        <v>Agriculture</v>
      </c>
      <c r="C172" s="22">
        <f t="shared" si="8"/>
        <v>0</v>
      </c>
      <c r="D172" s="22">
        <f t="shared" si="8"/>
        <v>0</v>
      </c>
      <c r="E172" s="22">
        <f t="shared" si="8"/>
        <v>204840.49</v>
      </c>
      <c r="F172" s="22">
        <f t="shared" si="8"/>
        <v>0</v>
      </c>
      <c r="G172" s="22">
        <f t="shared" si="8"/>
        <v>0</v>
      </c>
      <c r="H172" s="75">
        <f t="shared" si="9"/>
        <v>204840.49</v>
      </c>
      <c r="I172" s="56"/>
      <c r="J172" s="57"/>
    </row>
    <row r="173" spans="2:10" x14ac:dyDescent="0.2">
      <c r="B173" s="9" t="str">
        <f>$B$37</f>
        <v>Engineering</v>
      </c>
      <c r="C173" s="22">
        <f t="shared" si="8"/>
        <v>524720.09042589425</v>
      </c>
      <c r="D173" s="22">
        <f t="shared" si="8"/>
        <v>1183879.6002170029</v>
      </c>
      <c r="E173" s="22">
        <f t="shared" si="8"/>
        <v>964845.34672695678</v>
      </c>
      <c r="F173" s="22">
        <f t="shared" si="8"/>
        <v>94801.452630146072</v>
      </c>
      <c r="G173" s="22">
        <f t="shared" si="8"/>
        <v>0</v>
      </c>
      <c r="H173" s="75">
        <f t="shared" si="9"/>
        <v>2768246.4899999998</v>
      </c>
      <c r="I173" s="56"/>
      <c r="J173" s="57"/>
    </row>
    <row r="174" spans="2:10" x14ac:dyDescent="0.2">
      <c r="B174" s="9" t="str">
        <f>$B$38</f>
        <v>Home Economics</v>
      </c>
      <c r="C174" s="22">
        <f t="shared" si="8"/>
        <v>0</v>
      </c>
      <c r="D174" s="22">
        <f t="shared" si="8"/>
        <v>0</v>
      </c>
      <c r="E174" s="22">
        <f t="shared" si="8"/>
        <v>0</v>
      </c>
      <c r="F174" s="22">
        <f t="shared" si="8"/>
        <v>0</v>
      </c>
      <c r="G174" s="22">
        <f t="shared" si="8"/>
        <v>0</v>
      </c>
      <c r="H174" s="75">
        <f t="shared" si="9"/>
        <v>0</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7972.3391128893636</v>
      </c>
      <c r="D176" s="22">
        <f t="shared" si="8"/>
        <v>46093.150887110634</v>
      </c>
      <c r="E176" s="22">
        <f t="shared" si="8"/>
        <v>0</v>
      </c>
      <c r="F176" s="22">
        <f t="shared" si="8"/>
        <v>0</v>
      </c>
      <c r="G176" s="22">
        <f t="shared" si="8"/>
        <v>0</v>
      </c>
      <c r="H176" s="75">
        <f t="shared" si="9"/>
        <v>54065.49</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13667</v>
      </c>
      <c r="D180" s="22">
        <f t="shared" si="8"/>
        <v>0</v>
      </c>
      <c r="E180" s="22">
        <f t="shared" si="8"/>
        <v>0</v>
      </c>
      <c r="F180" s="22">
        <f t="shared" si="8"/>
        <v>0</v>
      </c>
      <c r="G180" s="22">
        <f t="shared" si="8"/>
        <v>0</v>
      </c>
      <c r="H180" s="75">
        <f t="shared" si="9"/>
        <v>13667</v>
      </c>
      <c r="I180" s="56"/>
      <c r="J180" s="57"/>
    </row>
    <row r="181" spans="2:10" x14ac:dyDescent="0.2">
      <c r="B181" s="9" t="str">
        <f>$B$45</f>
        <v>Health Services</v>
      </c>
      <c r="C181" s="22">
        <f t="shared" si="8"/>
        <v>29863.17681145433</v>
      </c>
      <c r="D181" s="22">
        <f t="shared" si="8"/>
        <v>236989.53931536351</v>
      </c>
      <c r="E181" s="22">
        <f t="shared" si="8"/>
        <v>27852.773873182159</v>
      </c>
      <c r="F181" s="22">
        <f t="shared" si="8"/>
        <v>0</v>
      </c>
      <c r="G181" s="22">
        <f t="shared" si="8"/>
        <v>0</v>
      </c>
      <c r="H181" s="75">
        <f t="shared" si="9"/>
        <v>294705.49</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362140.8746015802</v>
      </c>
      <c r="D183" s="22">
        <f t="shared" si="8"/>
        <v>1495291.3833774682</v>
      </c>
      <c r="E183" s="22">
        <f t="shared" si="8"/>
        <v>821648.74202095147</v>
      </c>
      <c r="F183" s="22">
        <f t="shared" si="8"/>
        <v>0</v>
      </c>
      <c r="G183" s="22">
        <f t="shared" si="8"/>
        <v>0</v>
      </c>
      <c r="H183" s="75">
        <f t="shared" si="9"/>
        <v>2679081</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50127</v>
      </c>
      <c r="E185" s="22">
        <f t="shared" si="10"/>
        <v>0</v>
      </c>
      <c r="F185" s="22">
        <f t="shared" si="10"/>
        <v>0</v>
      </c>
      <c r="G185" s="22">
        <f t="shared" si="10"/>
        <v>0</v>
      </c>
      <c r="H185" s="75">
        <f t="shared" si="9"/>
        <v>50127</v>
      </c>
      <c r="I185" s="56"/>
      <c r="J185" s="57"/>
    </row>
    <row r="186" spans="2:10" x14ac:dyDescent="0.2">
      <c r="B186" s="9" t="str">
        <f>$B$50</f>
        <v>Technology</v>
      </c>
      <c r="C186" s="22">
        <f t="shared" si="10"/>
        <v>20168.193437437887</v>
      </c>
      <c r="D186" s="22">
        <f t="shared" si="10"/>
        <v>175161.80656256212</v>
      </c>
      <c r="E186" s="22">
        <f t="shared" si="10"/>
        <v>0</v>
      </c>
      <c r="F186" s="22">
        <f t="shared" si="10"/>
        <v>0</v>
      </c>
      <c r="G186" s="22">
        <f t="shared" si="10"/>
        <v>0</v>
      </c>
      <c r="H186" s="75">
        <f t="shared" si="9"/>
        <v>195330</v>
      </c>
      <c r="I186" s="56"/>
      <c r="J186" s="57"/>
    </row>
    <row r="187" spans="2:10" x14ac:dyDescent="0.2">
      <c r="B187" s="9" t="str">
        <f>$B$51</f>
        <v>Nursing</v>
      </c>
      <c r="C187" s="22">
        <f t="shared" si="10"/>
        <v>27555.915499352581</v>
      </c>
      <c r="D187" s="22">
        <f t="shared" si="10"/>
        <v>2588285.2325887559</v>
      </c>
      <c r="E187" s="22">
        <f t="shared" si="10"/>
        <v>828580.39940620656</v>
      </c>
      <c r="F187" s="22">
        <f t="shared" si="10"/>
        <v>153092.45250568475</v>
      </c>
      <c r="G187" s="22">
        <f t="shared" si="10"/>
        <v>0</v>
      </c>
      <c r="H187" s="75">
        <f t="shared" si="9"/>
        <v>3597513.9999999995</v>
      </c>
      <c r="I187" s="56"/>
      <c r="J187" s="57"/>
    </row>
    <row r="188" spans="2:10" x14ac:dyDescent="0.2">
      <c r="B188" s="39" t="str">
        <f>$B$52</f>
        <v>Totals</v>
      </c>
      <c r="C188" s="40">
        <f>SUM(C168:C187)</f>
        <v>10603258.433617327</v>
      </c>
      <c r="D188" s="40">
        <f>SUM(D168:D187)</f>
        <v>14570892.37445648</v>
      </c>
      <c r="E188" s="40">
        <f>SUM(E168:E187)</f>
        <v>11733958.035308003</v>
      </c>
      <c r="F188" s="40">
        <f>SUM(F168:F187)</f>
        <v>4994666.0766181843</v>
      </c>
      <c r="G188" s="40">
        <f>SUM(G168:G187)</f>
        <v>0</v>
      </c>
      <c r="H188" s="40">
        <f t="shared" si="9"/>
        <v>41902774.919999994</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27035909</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3550163.4972874159</v>
      </c>
      <c r="D193" s="42">
        <f t="shared" si="11"/>
        <v>1537754.9082677669</v>
      </c>
      <c r="E193" s="42">
        <f t="shared" si="11"/>
        <v>880553.59001166024</v>
      </c>
      <c r="F193" s="42">
        <f t="shared" si="11"/>
        <v>102371.42473214284</v>
      </c>
      <c r="G193" s="42">
        <f t="shared" si="11"/>
        <v>0</v>
      </c>
      <c r="H193" s="42">
        <f>SUM(C193:G193)</f>
        <v>6070843.4202989861</v>
      </c>
      <c r="I193" s="1"/>
    </row>
    <row r="194" spans="2:9" x14ac:dyDescent="0.2">
      <c r="B194" s="9" t="str">
        <f>$B$33</f>
        <v>Science</v>
      </c>
      <c r="C194" s="43">
        <f t="shared" si="11"/>
        <v>1033370.3966579516</v>
      </c>
      <c r="D194" s="43">
        <f t="shared" si="11"/>
        <v>1250819.6269282908</v>
      </c>
      <c r="E194" s="43">
        <f t="shared" si="11"/>
        <v>1405369.1218663165</v>
      </c>
      <c r="F194" s="43">
        <f t="shared" si="11"/>
        <v>737845.18184793671</v>
      </c>
      <c r="G194" s="43">
        <f t="shared" si="11"/>
        <v>0</v>
      </c>
      <c r="H194" s="43">
        <f t="shared" ref="H194:H213" si="12">SUM(C194:G194)</f>
        <v>4427404.3273004955</v>
      </c>
      <c r="I194" s="1"/>
    </row>
    <row r="195" spans="2:9" x14ac:dyDescent="0.2">
      <c r="B195" s="9" t="str">
        <f>$B$34</f>
        <v>Fine Arts</v>
      </c>
      <c r="C195" s="43">
        <f t="shared" si="11"/>
        <v>1026041.3002029336</v>
      </c>
      <c r="D195" s="43">
        <f t="shared" si="11"/>
        <v>749698.16991555609</v>
      </c>
      <c r="E195" s="43">
        <f t="shared" si="11"/>
        <v>283574.21609154984</v>
      </c>
      <c r="F195" s="43">
        <f t="shared" si="11"/>
        <v>0</v>
      </c>
      <c r="G195" s="43">
        <f t="shared" si="11"/>
        <v>0</v>
      </c>
      <c r="H195" s="43">
        <f t="shared" si="12"/>
        <v>2059313.6862100395</v>
      </c>
      <c r="I195" s="1"/>
    </row>
    <row r="196" spans="2:9" x14ac:dyDescent="0.2">
      <c r="B196" s="9" t="str">
        <f>$B$35</f>
        <v>Teacher Education</v>
      </c>
      <c r="C196" s="43">
        <f t="shared" si="11"/>
        <v>77375.908462207139</v>
      </c>
      <c r="D196" s="43">
        <f t="shared" si="11"/>
        <v>640643.11887182132</v>
      </c>
      <c r="E196" s="43">
        <f t="shared" si="11"/>
        <v>1213213.6402749147</v>
      </c>
      <c r="F196" s="43">
        <f t="shared" si="11"/>
        <v>1487120.5058127018</v>
      </c>
      <c r="G196" s="43">
        <f t="shared" si="11"/>
        <v>0</v>
      </c>
      <c r="H196" s="43">
        <f t="shared" si="12"/>
        <v>3418353.1734216451</v>
      </c>
      <c r="I196" s="1"/>
    </row>
    <row r="197" spans="2:9" x14ac:dyDescent="0.2">
      <c r="B197" s="9" t="str">
        <f>$B$36</f>
        <v>Agriculture</v>
      </c>
      <c r="C197" s="43">
        <f t="shared" si="11"/>
        <v>0</v>
      </c>
      <c r="D197" s="43">
        <f t="shared" si="11"/>
        <v>0</v>
      </c>
      <c r="E197" s="43">
        <f t="shared" si="11"/>
        <v>169909.86415376246</v>
      </c>
      <c r="F197" s="43">
        <f t="shared" si="11"/>
        <v>0</v>
      </c>
      <c r="G197" s="43">
        <f t="shared" si="11"/>
        <v>0</v>
      </c>
      <c r="H197" s="43">
        <f t="shared" si="12"/>
        <v>169909.86415376246</v>
      </c>
      <c r="I197" s="1"/>
    </row>
    <row r="198" spans="2:9" x14ac:dyDescent="0.2">
      <c r="B198" s="9" t="str">
        <f>$B$37</f>
        <v>Engineering</v>
      </c>
      <c r="C198" s="43">
        <f t="shared" si="11"/>
        <v>500091.64510277839</v>
      </c>
      <c r="D198" s="43">
        <f t="shared" si="11"/>
        <v>1128312.6140559984</v>
      </c>
      <c r="E198" s="43">
        <f t="shared" si="11"/>
        <v>919559.0287438957</v>
      </c>
      <c r="F198" s="43">
        <f t="shared" si="11"/>
        <v>90351.818558085986</v>
      </c>
      <c r="G198" s="43">
        <f t="shared" si="11"/>
        <v>0</v>
      </c>
      <c r="H198" s="43">
        <f t="shared" si="12"/>
        <v>2638315.106460759</v>
      </c>
      <c r="I198" s="1"/>
    </row>
    <row r="199" spans="2:9" x14ac:dyDescent="0.2">
      <c r="B199" s="9" t="str">
        <f>$B$38</f>
        <v>Home Economics</v>
      </c>
      <c r="C199" s="43">
        <f t="shared" si="11"/>
        <v>0</v>
      </c>
      <c r="D199" s="43">
        <f t="shared" si="11"/>
        <v>0</v>
      </c>
      <c r="E199" s="43">
        <f t="shared" si="11"/>
        <v>0</v>
      </c>
      <c r="F199" s="43">
        <f t="shared" si="11"/>
        <v>0</v>
      </c>
      <c r="G199" s="43">
        <f t="shared" si="11"/>
        <v>0</v>
      </c>
      <c r="H199" s="43">
        <f t="shared" si="12"/>
        <v>0</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5405.2873941343705</v>
      </c>
      <c r="D201" s="43">
        <f t="shared" si="11"/>
        <v>31251.396098194316</v>
      </c>
      <c r="E201" s="43">
        <f t="shared" si="11"/>
        <v>0</v>
      </c>
      <c r="F201" s="43">
        <f t="shared" si="11"/>
        <v>0</v>
      </c>
      <c r="G201" s="43">
        <f t="shared" si="11"/>
        <v>0</v>
      </c>
      <c r="H201" s="43">
        <f t="shared" si="12"/>
        <v>36656.683492328688</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11337.031998525061</v>
      </c>
      <c r="D205" s="43">
        <f t="shared" si="11"/>
        <v>0</v>
      </c>
      <c r="E205" s="43">
        <f t="shared" si="11"/>
        <v>0</v>
      </c>
      <c r="F205" s="43">
        <f t="shared" si="11"/>
        <v>0</v>
      </c>
      <c r="G205" s="43">
        <f t="shared" si="11"/>
        <v>0</v>
      </c>
      <c r="H205" s="43">
        <f t="shared" si="12"/>
        <v>11337.031998525061</v>
      </c>
      <c r="I205" s="1"/>
    </row>
    <row r="206" spans="2:9" x14ac:dyDescent="0.2">
      <c r="B206" s="9" t="str">
        <f>$B$45</f>
        <v>Health Services</v>
      </c>
      <c r="C206" s="43">
        <f t="shared" si="11"/>
        <v>24770.791849068311</v>
      </c>
      <c r="D206" s="43">
        <f t="shared" si="11"/>
        <v>196577.16209669298</v>
      </c>
      <c r="E206" s="43">
        <f t="shared" si="11"/>
        <v>23103.210632538317</v>
      </c>
      <c r="F206" s="43">
        <f t="shared" si="11"/>
        <v>0</v>
      </c>
      <c r="G206" s="43">
        <f t="shared" si="11"/>
        <v>0</v>
      </c>
      <c r="H206" s="43">
        <f t="shared" si="12"/>
        <v>244451.16457829959</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541896.6880688105</v>
      </c>
      <c r="D208" s="43">
        <f t="shared" si="11"/>
        <v>2237508.9507406419</v>
      </c>
      <c r="E208" s="43">
        <f t="shared" si="11"/>
        <v>1229490.4090760574</v>
      </c>
      <c r="F208" s="43">
        <f t="shared" si="11"/>
        <v>0</v>
      </c>
      <c r="G208" s="43">
        <f t="shared" si="11"/>
        <v>0</v>
      </c>
      <c r="H208" s="43">
        <f t="shared" si="12"/>
        <v>4008896.0478855097</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41578.918393009786</v>
      </c>
      <c r="E210" s="43">
        <f t="shared" si="13"/>
        <v>0</v>
      </c>
      <c r="F210" s="43">
        <f t="shared" si="13"/>
        <v>0</v>
      </c>
      <c r="G210" s="43">
        <f t="shared" si="13"/>
        <v>0</v>
      </c>
      <c r="H210" s="43">
        <f t="shared" si="12"/>
        <v>41578.918393009786</v>
      </c>
      <c r="I210" s="1"/>
    </row>
    <row r="211" spans="2:9" x14ac:dyDescent="0.2">
      <c r="B211" s="9" t="str">
        <f>$B$50</f>
        <v>Technology</v>
      </c>
      <c r="C211" s="43">
        <f t="shared" si="13"/>
        <v>16729.017947187531</v>
      </c>
      <c r="D211" s="43">
        <f t="shared" si="13"/>
        <v>145292.38896565975</v>
      </c>
      <c r="E211" s="43">
        <f t="shared" si="13"/>
        <v>0</v>
      </c>
      <c r="F211" s="43">
        <f t="shared" si="13"/>
        <v>0</v>
      </c>
      <c r="G211" s="43">
        <f t="shared" si="13"/>
        <v>0</v>
      </c>
      <c r="H211" s="43">
        <f t="shared" si="12"/>
        <v>162021.40691284728</v>
      </c>
      <c r="I211" s="1"/>
    </row>
    <row r="212" spans="2:9" x14ac:dyDescent="0.2">
      <c r="B212" s="9" t="str">
        <f>$B$51</f>
        <v>Nursing</v>
      </c>
      <c r="C212" s="43">
        <f t="shared" si="13"/>
        <v>28699.618795821592</v>
      </c>
      <c r="D212" s="43">
        <f t="shared" si="13"/>
        <v>2695711.5437480919</v>
      </c>
      <c r="E212" s="43">
        <f t="shared" si="13"/>
        <v>862970.47924996098</v>
      </c>
      <c r="F212" s="43">
        <f t="shared" si="13"/>
        <v>159446.52709991811</v>
      </c>
      <c r="G212" s="43">
        <f t="shared" si="13"/>
        <v>0</v>
      </c>
      <c r="H212" s="43">
        <f t="shared" si="12"/>
        <v>3746828.1688937922</v>
      </c>
      <c r="I212" s="1"/>
    </row>
    <row r="213" spans="2:9" x14ac:dyDescent="0.2">
      <c r="B213" s="39" t="str">
        <f>$B$52</f>
        <v>Totals</v>
      </c>
      <c r="C213" s="42">
        <f>SUM(C193:C212)</f>
        <v>6815881.1837668354</v>
      </c>
      <c r="D213" s="42">
        <f>SUM(D193:D212)</f>
        <v>10655148.798081724</v>
      </c>
      <c r="E213" s="42">
        <f>SUM(E193:E212)</f>
        <v>6987743.560100656</v>
      </c>
      <c r="F213" s="42">
        <f>SUM(F193:F212)</f>
        <v>2577135.4580507856</v>
      </c>
      <c r="G213" s="42">
        <f>SUM(G193:G212)</f>
        <v>0</v>
      </c>
      <c r="H213" s="42">
        <f t="shared" si="12"/>
        <v>27035909</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15491770</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4011702.7001038855</v>
      </c>
      <c r="D218" s="42">
        <f t="shared" si="14"/>
        <v>1476064.1341918027</v>
      </c>
      <c r="E218" s="42">
        <f t="shared" si="14"/>
        <v>439021.18183104461</v>
      </c>
      <c r="F218" s="42">
        <f t="shared" si="14"/>
        <v>27581.545360353841</v>
      </c>
      <c r="G218" s="42">
        <f t="shared" si="14"/>
        <v>0</v>
      </c>
      <c r="H218" s="42">
        <f>SUM(C218:G218)</f>
        <v>5954369.561487087</v>
      </c>
      <c r="I218" s="1"/>
    </row>
    <row r="219" spans="2:9" x14ac:dyDescent="0.2">
      <c r="B219" s="9" t="str">
        <f>$B$33</f>
        <v>Science</v>
      </c>
      <c r="C219" s="43">
        <f t="shared" si="14"/>
        <v>1532453.5707592838</v>
      </c>
      <c r="D219" s="43">
        <f t="shared" si="14"/>
        <v>1423888.3781025445</v>
      </c>
      <c r="E219" s="43">
        <f t="shared" si="14"/>
        <v>221965.47483996564</v>
      </c>
      <c r="F219" s="43">
        <f t="shared" si="14"/>
        <v>107071.7218118751</v>
      </c>
      <c r="G219" s="43">
        <f t="shared" si="14"/>
        <v>0</v>
      </c>
      <c r="H219" s="43">
        <f t="shared" ref="H219:H238" si="15">SUM(C219:G219)</f>
        <v>3285379.1455136691</v>
      </c>
      <c r="I219" s="1"/>
    </row>
    <row r="220" spans="2:9" x14ac:dyDescent="0.2">
      <c r="B220" s="9" t="str">
        <f>$B$34</f>
        <v>Fine Arts</v>
      </c>
      <c r="C220" s="43">
        <f t="shared" si="14"/>
        <v>593997.21356113069</v>
      </c>
      <c r="D220" s="43">
        <f t="shared" si="14"/>
        <v>265226.76012039604</v>
      </c>
      <c r="E220" s="43">
        <f t="shared" si="14"/>
        <v>21544.354441383261</v>
      </c>
      <c r="F220" s="43">
        <f t="shared" si="14"/>
        <v>0</v>
      </c>
      <c r="G220" s="43">
        <f t="shared" si="14"/>
        <v>0</v>
      </c>
      <c r="H220" s="43">
        <f t="shared" si="15"/>
        <v>880768.32812291</v>
      </c>
      <c r="I220" s="1"/>
    </row>
    <row r="221" spans="2:9" x14ac:dyDescent="0.2">
      <c r="B221" s="9" t="str">
        <f>$B$35</f>
        <v>Teacher Education</v>
      </c>
      <c r="C221" s="43">
        <f t="shared" si="14"/>
        <v>11483.490434783656</v>
      </c>
      <c r="D221" s="43">
        <f t="shared" si="14"/>
        <v>96180.308997871136</v>
      </c>
      <c r="E221" s="43">
        <f t="shared" si="14"/>
        <v>295245.59198752779</v>
      </c>
      <c r="F221" s="43">
        <f t="shared" si="14"/>
        <v>121309.98269111381</v>
      </c>
      <c r="G221" s="43">
        <f t="shared" si="14"/>
        <v>0</v>
      </c>
      <c r="H221" s="43">
        <f t="shared" si="15"/>
        <v>524219.37411129638</v>
      </c>
      <c r="I221" s="1"/>
    </row>
    <row r="222" spans="2:9" x14ac:dyDescent="0.2">
      <c r="B222" s="9" t="str">
        <f>$B$36</f>
        <v>Agriculture</v>
      </c>
      <c r="C222" s="43">
        <f t="shared" si="14"/>
        <v>820.24931677026109</v>
      </c>
      <c r="D222" s="43">
        <f t="shared" si="14"/>
        <v>18666.326531932904</v>
      </c>
      <c r="E222" s="43">
        <f t="shared" si="14"/>
        <v>15608.66495243073</v>
      </c>
      <c r="F222" s="43">
        <f t="shared" si="14"/>
        <v>0</v>
      </c>
      <c r="G222" s="43">
        <f t="shared" si="14"/>
        <v>0</v>
      </c>
      <c r="H222" s="43">
        <f t="shared" si="15"/>
        <v>35095.240801133892</v>
      </c>
      <c r="I222" s="1"/>
    </row>
    <row r="223" spans="2:9" x14ac:dyDescent="0.2">
      <c r="B223" s="9" t="str">
        <f>$B$37</f>
        <v>Engineering</v>
      </c>
      <c r="C223" s="43">
        <f t="shared" si="14"/>
        <v>287497.3855279765</v>
      </c>
      <c r="D223" s="43">
        <f t="shared" si="14"/>
        <v>488997.78300320619</v>
      </c>
      <c r="E223" s="43">
        <f t="shared" si="14"/>
        <v>184226.21450897114</v>
      </c>
      <c r="F223" s="43">
        <f t="shared" si="14"/>
        <v>10007.463360836349</v>
      </c>
      <c r="G223" s="43">
        <f t="shared" si="14"/>
        <v>0</v>
      </c>
      <c r="H223" s="43">
        <f t="shared" si="15"/>
        <v>970728.84640099027</v>
      </c>
      <c r="I223" s="1"/>
    </row>
    <row r="224" spans="2:9" x14ac:dyDescent="0.2">
      <c r="B224" s="9" t="str">
        <f>$B$38</f>
        <v>Home Economics</v>
      </c>
      <c r="C224" s="43">
        <f t="shared" si="14"/>
        <v>0</v>
      </c>
      <c r="D224" s="43">
        <f t="shared" si="14"/>
        <v>0</v>
      </c>
      <c r="E224" s="43">
        <f t="shared" si="14"/>
        <v>0</v>
      </c>
      <c r="F224" s="43">
        <f t="shared" si="14"/>
        <v>0</v>
      </c>
      <c r="G224" s="43">
        <f t="shared" si="14"/>
        <v>0</v>
      </c>
      <c r="H224" s="43">
        <f t="shared" si="15"/>
        <v>0</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4101.2465838513062</v>
      </c>
      <c r="D226" s="43">
        <f t="shared" si="14"/>
        <v>22939.341039242845</v>
      </c>
      <c r="E226" s="43">
        <f t="shared" si="14"/>
        <v>0</v>
      </c>
      <c r="F226" s="43">
        <f t="shared" si="14"/>
        <v>0</v>
      </c>
      <c r="G226" s="43">
        <f t="shared" si="14"/>
        <v>0</v>
      </c>
      <c r="H226" s="43">
        <f t="shared" si="15"/>
        <v>27040.58762309415</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14126.516011043384</v>
      </c>
      <c r="D230" s="43">
        <f t="shared" si="14"/>
        <v>0</v>
      </c>
      <c r="E230" s="43">
        <f t="shared" si="14"/>
        <v>0</v>
      </c>
      <c r="F230" s="43">
        <f t="shared" si="14"/>
        <v>0</v>
      </c>
      <c r="G230" s="43">
        <f t="shared" si="14"/>
        <v>0</v>
      </c>
      <c r="H230" s="43">
        <f t="shared" si="15"/>
        <v>14126.516011043384</v>
      </c>
      <c r="I230" s="1"/>
    </row>
    <row r="231" spans="2:10" x14ac:dyDescent="0.2">
      <c r="B231" s="9" t="str">
        <f>$B$45</f>
        <v>Health Services</v>
      </c>
      <c r="C231" s="43">
        <f t="shared" si="14"/>
        <v>25610.006445827039</v>
      </c>
      <c r="D231" s="43">
        <f t="shared" si="14"/>
        <v>215749.75003575461</v>
      </c>
      <c r="E231" s="43">
        <f t="shared" si="14"/>
        <v>27260.203578893106</v>
      </c>
      <c r="F231" s="43">
        <f t="shared" si="14"/>
        <v>0</v>
      </c>
      <c r="G231" s="43">
        <f t="shared" si="14"/>
        <v>0</v>
      </c>
      <c r="H231" s="43">
        <f t="shared" si="15"/>
        <v>268619.96006047475</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282302.47318843153</v>
      </c>
      <c r="D233" s="43">
        <f t="shared" si="14"/>
        <v>1016977.4527397661</v>
      </c>
      <c r="E233" s="43">
        <f t="shared" si="14"/>
        <v>729869.96678971872</v>
      </c>
      <c r="F233" s="43">
        <f t="shared" si="14"/>
        <v>0</v>
      </c>
      <c r="G233" s="43">
        <f t="shared" si="14"/>
        <v>0</v>
      </c>
      <c r="H233" s="43">
        <f t="shared" si="15"/>
        <v>2029149.8927179163</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17316.953529624501</v>
      </c>
      <c r="E235" s="43">
        <f t="shared" si="16"/>
        <v>0</v>
      </c>
      <c r="F235" s="43">
        <f t="shared" si="16"/>
        <v>0</v>
      </c>
      <c r="G235" s="43">
        <f t="shared" si="16"/>
        <v>0</v>
      </c>
      <c r="H235" s="43">
        <f t="shared" si="15"/>
        <v>17316.953529624501</v>
      </c>
      <c r="I235" s="1"/>
    </row>
    <row r="236" spans="2:10" x14ac:dyDescent="0.2">
      <c r="B236" s="9" t="str">
        <f>$B$50</f>
        <v>Technology</v>
      </c>
      <c r="C236" s="43">
        <f t="shared" si="16"/>
        <v>6379.7169082131413</v>
      </c>
      <c r="D236" s="43">
        <f t="shared" si="16"/>
        <v>61846.262605801792</v>
      </c>
      <c r="E236" s="43">
        <f t="shared" si="16"/>
        <v>0</v>
      </c>
      <c r="F236" s="43">
        <f t="shared" si="16"/>
        <v>0</v>
      </c>
      <c r="G236" s="43">
        <f t="shared" si="16"/>
        <v>0</v>
      </c>
      <c r="H236" s="43">
        <f t="shared" si="15"/>
        <v>68225.979514014936</v>
      </c>
      <c r="I236" s="1"/>
    </row>
    <row r="237" spans="2:10" x14ac:dyDescent="0.2">
      <c r="B237" s="9" t="str">
        <f>$B$51</f>
        <v>Nursing</v>
      </c>
      <c r="C237" s="43">
        <f t="shared" si="16"/>
        <v>6698.7027536237993</v>
      </c>
      <c r="D237" s="43">
        <f t="shared" si="16"/>
        <v>1084221.2073548017</v>
      </c>
      <c r="E237" s="43">
        <f t="shared" si="16"/>
        <v>312466.41951720486</v>
      </c>
      <c r="F237" s="43">
        <f t="shared" si="16"/>
        <v>13343.284481115134</v>
      </c>
      <c r="G237" s="43">
        <f t="shared" si="16"/>
        <v>0</v>
      </c>
      <c r="H237" s="43">
        <f t="shared" si="15"/>
        <v>1416729.6141067455</v>
      </c>
      <c r="I237" s="1"/>
    </row>
    <row r="238" spans="2:10" x14ac:dyDescent="0.2">
      <c r="B238" s="39" t="str">
        <f>$B$52</f>
        <v>Totals</v>
      </c>
      <c r="C238" s="42">
        <f>SUM(C218:C237)</f>
        <v>6777173.2715948215</v>
      </c>
      <c r="D238" s="42">
        <f>SUM(D218:D237)</f>
        <v>6188074.6582527449</v>
      </c>
      <c r="E238" s="42">
        <f>SUM(E218:E237)</f>
        <v>2247208.0724471398</v>
      </c>
      <c r="F238" s="42">
        <f>SUM(F218:F237)</f>
        <v>279313.99770529423</v>
      </c>
      <c r="G238" s="42">
        <f>SUM(G218:G237)</f>
        <v>0</v>
      </c>
      <c r="H238" s="42">
        <f t="shared" si="15"/>
        <v>15491770</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9744911</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2523513.1796413227</v>
      </c>
      <c r="D243" s="42">
        <f t="shared" si="17"/>
        <v>928500.33391866623</v>
      </c>
      <c r="E243" s="42">
        <f t="shared" si="17"/>
        <v>276160.97734851128</v>
      </c>
      <c r="F243" s="42">
        <f t="shared" si="17"/>
        <v>17349.838319256683</v>
      </c>
      <c r="G243" s="42">
        <f t="shared" si="17"/>
        <v>0</v>
      </c>
      <c r="H243" s="42">
        <f>SUM(C243:G243)</f>
        <v>3745524.3292277567</v>
      </c>
      <c r="I243" s="1"/>
    </row>
    <row r="244" spans="2:9" x14ac:dyDescent="0.2">
      <c r="B244" s="9" t="str">
        <f>$B$33</f>
        <v>Science</v>
      </c>
      <c r="C244" s="43">
        <f t="shared" si="17"/>
        <v>963971.42861541477</v>
      </c>
      <c r="D244" s="43">
        <f t="shared" si="17"/>
        <v>895679.80408588855</v>
      </c>
      <c r="E244" s="43">
        <f t="shared" si="17"/>
        <v>139624.70378712079</v>
      </c>
      <c r="F244" s="43">
        <f t="shared" si="17"/>
        <v>67352.174714282577</v>
      </c>
      <c r="G244" s="43">
        <f t="shared" si="17"/>
        <v>0</v>
      </c>
      <c r="H244" s="43">
        <f t="shared" ref="H244:H263" si="18">SUM(C244:G244)</f>
        <v>2066628.1112027068</v>
      </c>
      <c r="I244" s="1"/>
    </row>
    <row r="245" spans="2:9" x14ac:dyDescent="0.2">
      <c r="B245" s="9" t="str">
        <f>$B$34</f>
        <v>Fine Arts</v>
      </c>
      <c r="C245" s="43">
        <f t="shared" si="17"/>
        <v>373646.78021951084</v>
      </c>
      <c r="D245" s="43">
        <f t="shared" si="17"/>
        <v>166837.69331661964</v>
      </c>
      <c r="E245" s="43">
        <f t="shared" si="17"/>
        <v>13552.216214398652</v>
      </c>
      <c r="F245" s="43">
        <f t="shared" si="17"/>
        <v>0</v>
      </c>
      <c r="G245" s="43">
        <f t="shared" si="17"/>
        <v>0</v>
      </c>
      <c r="H245" s="43">
        <f t="shared" si="18"/>
        <v>554036.68975052913</v>
      </c>
      <c r="I245" s="1"/>
    </row>
    <row r="246" spans="2:9" x14ac:dyDescent="0.2">
      <c r="B246" s="9" t="str">
        <f>$B$35</f>
        <v>Teacher Education</v>
      </c>
      <c r="C246" s="43">
        <f t="shared" si="17"/>
        <v>7223.5511020572876</v>
      </c>
      <c r="D246" s="43">
        <f t="shared" si="17"/>
        <v>60501.062895766816</v>
      </c>
      <c r="E246" s="43">
        <f t="shared" si="17"/>
        <v>185720.67730548358</v>
      </c>
      <c r="F246" s="43">
        <f t="shared" si="17"/>
        <v>76308.580926288239</v>
      </c>
      <c r="G246" s="43">
        <f t="shared" si="17"/>
        <v>0</v>
      </c>
      <c r="H246" s="43">
        <f t="shared" si="18"/>
        <v>329753.8722295959</v>
      </c>
      <c r="I246" s="1"/>
    </row>
    <row r="247" spans="2:9" x14ac:dyDescent="0.2">
      <c r="B247" s="9" t="str">
        <f>$B$36</f>
        <v>Agriculture</v>
      </c>
      <c r="C247" s="43">
        <f t="shared" si="17"/>
        <v>515.96793586123476</v>
      </c>
      <c r="D247" s="43">
        <f t="shared" si="17"/>
        <v>11741.827483278206</v>
      </c>
      <c r="E247" s="43">
        <f t="shared" si="17"/>
        <v>9818.4423594112668</v>
      </c>
      <c r="F247" s="43">
        <f t="shared" si="17"/>
        <v>0</v>
      </c>
      <c r="G247" s="43">
        <f t="shared" si="17"/>
        <v>0</v>
      </c>
      <c r="H247" s="43">
        <f t="shared" si="18"/>
        <v>22076.237778550709</v>
      </c>
      <c r="I247" s="1"/>
    </row>
    <row r="248" spans="2:9" x14ac:dyDescent="0.2">
      <c r="B248" s="9" t="str">
        <f>$B$37</f>
        <v>Engineering</v>
      </c>
      <c r="C248" s="43">
        <f t="shared" si="17"/>
        <v>180846.7615193628</v>
      </c>
      <c r="D248" s="43">
        <f t="shared" si="17"/>
        <v>307598.15531495475</v>
      </c>
      <c r="E248" s="43">
        <f t="shared" si="17"/>
        <v>115885.27742516396</v>
      </c>
      <c r="F248" s="43">
        <f t="shared" si="17"/>
        <v>6295.0740804382649</v>
      </c>
      <c r="G248" s="43">
        <f t="shared" si="17"/>
        <v>0</v>
      </c>
      <c r="H248" s="43">
        <f t="shared" si="18"/>
        <v>610625.26833991974</v>
      </c>
      <c r="I248" s="1"/>
    </row>
    <row r="249" spans="2:9" x14ac:dyDescent="0.2">
      <c r="B249" s="9" t="str">
        <f>$B$38</f>
        <v>Home Economics</v>
      </c>
      <c r="C249" s="43">
        <f t="shared" si="17"/>
        <v>0</v>
      </c>
      <c r="D249" s="43">
        <f t="shared" si="17"/>
        <v>0</v>
      </c>
      <c r="E249" s="43">
        <f t="shared" si="17"/>
        <v>0</v>
      </c>
      <c r="F249" s="43">
        <f t="shared" si="17"/>
        <v>0</v>
      </c>
      <c r="G249" s="43">
        <f t="shared" si="17"/>
        <v>0</v>
      </c>
      <c r="H249" s="43">
        <f t="shared" si="18"/>
        <v>0</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2579.8396793061743</v>
      </c>
      <c r="D251" s="43">
        <f t="shared" si="17"/>
        <v>14429.715702341891</v>
      </c>
      <c r="E251" s="43">
        <f t="shared" si="17"/>
        <v>0</v>
      </c>
      <c r="F251" s="43">
        <f t="shared" si="17"/>
        <v>0</v>
      </c>
      <c r="G251" s="43">
        <f t="shared" si="17"/>
        <v>0</v>
      </c>
      <c r="H251" s="43">
        <f t="shared" si="18"/>
        <v>17009.555381648064</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8886.1144509434871</v>
      </c>
      <c r="D255" s="43">
        <f t="shared" si="17"/>
        <v>0</v>
      </c>
      <c r="E255" s="43">
        <f t="shared" si="17"/>
        <v>0</v>
      </c>
      <c r="F255" s="43">
        <f t="shared" si="17"/>
        <v>0</v>
      </c>
      <c r="G255" s="43">
        <f t="shared" si="17"/>
        <v>0</v>
      </c>
      <c r="H255" s="43">
        <f t="shared" si="18"/>
        <v>8886.1144509434871</v>
      </c>
      <c r="I255" s="1"/>
    </row>
    <row r="256" spans="2:9" x14ac:dyDescent="0.2">
      <c r="B256" s="9" t="str">
        <f>$B$45</f>
        <v>Health Services</v>
      </c>
      <c r="C256" s="43">
        <f t="shared" si="17"/>
        <v>16109.665553000776</v>
      </c>
      <c r="D256" s="43">
        <f t="shared" si="17"/>
        <v>135714.77709588222</v>
      </c>
      <c r="E256" s="43">
        <f t="shared" si="17"/>
        <v>17147.702148830944</v>
      </c>
      <c r="F256" s="43">
        <f t="shared" si="17"/>
        <v>0</v>
      </c>
      <c r="G256" s="43">
        <f t="shared" si="17"/>
        <v>0</v>
      </c>
      <c r="H256" s="43">
        <f t="shared" si="18"/>
        <v>168972.14479771396</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177578.96459224162</v>
      </c>
      <c r="D258" s="43">
        <f t="shared" si="17"/>
        <v>639717.39613715711</v>
      </c>
      <c r="E258" s="43">
        <f t="shared" si="17"/>
        <v>459115.89624289307</v>
      </c>
      <c r="F258" s="43">
        <f t="shared" si="17"/>
        <v>0</v>
      </c>
      <c r="G258" s="43">
        <f t="shared" si="17"/>
        <v>0</v>
      </c>
      <c r="H258" s="43">
        <f t="shared" si="18"/>
        <v>1276412.2569722917</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10893.020677258095</v>
      </c>
      <c r="E260" s="43">
        <f t="shared" si="19"/>
        <v>0</v>
      </c>
      <c r="F260" s="43">
        <f t="shared" si="19"/>
        <v>0</v>
      </c>
      <c r="G260" s="43">
        <f t="shared" si="19"/>
        <v>0</v>
      </c>
      <c r="H260" s="43">
        <f t="shared" si="18"/>
        <v>10893.020677258095</v>
      </c>
      <c r="I260" s="1"/>
    </row>
    <row r="261" spans="2:10" x14ac:dyDescent="0.2">
      <c r="B261" s="9" t="str">
        <f>$B$50</f>
        <v>Technology</v>
      </c>
      <c r="C261" s="43">
        <f t="shared" si="19"/>
        <v>4013.0839455873815</v>
      </c>
      <c r="D261" s="43">
        <f t="shared" si="19"/>
        <v>38903.645275921765</v>
      </c>
      <c r="E261" s="43">
        <f t="shared" si="19"/>
        <v>0</v>
      </c>
      <c r="F261" s="43">
        <f t="shared" si="19"/>
        <v>0</v>
      </c>
      <c r="G261" s="43">
        <f t="shared" si="19"/>
        <v>0</v>
      </c>
      <c r="H261" s="43">
        <f t="shared" si="18"/>
        <v>42916.729221509144</v>
      </c>
      <c r="I261" s="1"/>
    </row>
    <row r="262" spans="2:10" x14ac:dyDescent="0.2">
      <c r="B262" s="9" t="str">
        <f>$B$51</f>
        <v>Nursing</v>
      </c>
      <c r="C262" s="43">
        <f t="shared" si="19"/>
        <v>4213.7381428667513</v>
      </c>
      <c r="D262" s="43">
        <f t="shared" si="19"/>
        <v>682016.26863715949</v>
      </c>
      <c r="E262" s="43">
        <f t="shared" si="19"/>
        <v>196553.23108229882</v>
      </c>
      <c r="F262" s="43">
        <f t="shared" si="19"/>
        <v>8393.4321072510211</v>
      </c>
      <c r="G262" s="43">
        <f t="shared" si="19"/>
        <v>0</v>
      </c>
      <c r="H262" s="43">
        <f t="shared" si="18"/>
        <v>891176.66996957606</v>
      </c>
      <c r="I262" s="1"/>
    </row>
    <row r="263" spans="2:10" x14ac:dyDescent="0.2">
      <c r="B263" s="39" t="str">
        <f>$B$52</f>
        <v>Totals</v>
      </c>
      <c r="C263" s="42">
        <f>SUM(C243:C262)</f>
        <v>4263099.0753974756</v>
      </c>
      <c r="D263" s="42">
        <f>SUM(D243:D262)</f>
        <v>3892533.7005408946</v>
      </c>
      <c r="E263" s="42">
        <f>SUM(E243:E262)</f>
        <v>1413579.1239141123</v>
      </c>
      <c r="F263" s="42">
        <f>SUM(F243:F262)</f>
        <v>175699.10014751679</v>
      </c>
      <c r="G263" s="42">
        <f>SUM(G243:G262)</f>
        <v>0</v>
      </c>
      <c r="H263" s="42">
        <f t="shared" si="18"/>
        <v>9744911</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18761502.461103581</v>
      </c>
      <c r="D268" s="42">
        <f t="shared" si="20"/>
        <v>7700385.9745671544</v>
      </c>
      <c r="E268" s="42">
        <f t="shared" si="20"/>
        <v>3747690.5351888412</v>
      </c>
      <c r="F268" s="42">
        <f t="shared" si="20"/>
        <v>397484.83015424974</v>
      </c>
      <c r="G268" s="42">
        <f t="shared" si="20"/>
        <v>0</v>
      </c>
      <c r="H268" s="42">
        <f>SUM(C268:G268)</f>
        <v>30607063.801013827</v>
      </c>
      <c r="I268" s="1"/>
    </row>
    <row r="269" spans="2:10" x14ac:dyDescent="0.2">
      <c r="B269" s="9" t="str">
        <f>$B$33</f>
        <v>Science</v>
      </c>
      <c r="C269" s="43">
        <f t="shared" si="20"/>
        <v>10108826.879353428</v>
      </c>
      <c r="D269" s="43">
        <f t="shared" si="20"/>
        <v>11533826.409768507</v>
      </c>
      <c r="E269" s="43">
        <f t="shared" si="20"/>
        <v>10714349.053817073</v>
      </c>
      <c r="F269" s="43">
        <f t="shared" si="20"/>
        <v>5609816.731077861</v>
      </c>
      <c r="G269" s="43">
        <f t="shared" si="20"/>
        <v>0</v>
      </c>
      <c r="H269" s="43">
        <f t="shared" ref="H269:H288" si="21">SUM(C269:G269)</f>
        <v>37966819.074016869</v>
      </c>
      <c r="I269" s="1"/>
    </row>
    <row r="270" spans="2:10" x14ac:dyDescent="0.2">
      <c r="B270" s="9" t="str">
        <f>$B$34</f>
        <v>Fine Arts</v>
      </c>
      <c r="C270" s="43">
        <f t="shared" si="20"/>
        <v>4316519.3847330865</v>
      </c>
      <c r="D270" s="43">
        <f t="shared" si="20"/>
        <v>2878989.1058615595</v>
      </c>
      <c r="E270" s="43">
        <f t="shared" si="20"/>
        <v>960648.70348883292</v>
      </c>
      <c r="F270" s="43">
        <f t="shared" si="20"/>
        <v>0</v>
      </c>
      <c r="G270" s="43">
        <f t="shared" si="20"/>
        <v>0</v>
      </c>
      <c r="H270" s="43">
        <f t="shared" si="21"/>
        <v>8156157.1940834792</v>
      </c>
      <c r="I270" s="1"/>
    </row>
    <row r="271" spans="2:10" x14ac:dyDescent="0.2">
      <c r="B271" s="9" t="str">
        <f>$B$35</f>
        <v>Teacher Education</v>
      </c>
      <c r="C271" s="43">
        <f t="shared" si="20"/>
        <v>258598.13558651775</v>
      </c>
      <c r="D271" s="43">
        <f t="shared" si="20"/>
        <v>2142888.4709239881</v>
      </c>
      <c r="E271" s="43">
        <f t="shared" si="20"/>
        <v>4242332.7367858374</v>
      </c>
      <c r="F271" s="43">
        <f t="shared" si="20"/>
        <v>4808187.5664661936</v>
      </c>
      <c r="G271" s="43">
        <f t="shared" si="20"/>
        <v>0</v>
      </c>
      <c r="H271" s="43">
        <f t="shared" si="21"/>
        <v>11452006.909762537</v>
      </c>
      <c r="I271" s="1"/>
    </row>
    <row r="272" spans="2:10" x14ac:dyDescent="0.2">
      <c r="B272" s="9" t="str">
        <f>$B$36</f>
        <v>Agriculture</v>
      </c>
      <c r="C272" s="43">
        <f t="shared" si="20"/>
        <v>1336.2172526314957</v>
      </c>
      <c r="D272" s="43">
        <f t="shared" si="20"/>
        <v>30408.154015211112</v>
      </c>
      <c r="E272" s="43">
        <f t="shared" si="20"/>
        <v>642879.46146560449</v>
      </c>
      <c r="F272" s="43">
        <f t="shared" si="20"/>
        <v>0</v>
      </c>
      <c r="G272" s="43">
        <f t="shared" si="20"/>
        <v>0</v>
      </c>
      <c r="H272" s="43">
        <f t="shared" si="21"/>
        <v>674623.83273344708</v>
      </c>
      <c r="I272" s="1"/>
    </row>
    <row r="273" spans="2:10" x14ac:dyDescent="0.2">
      <c r="B273" s="9" t="str">
        <f>$B$37</f>
        <v>Engineering</v>
      </c>
      <c r="C273" s="43">
        <f t="shared" si="20"/>
        <v>2207494.8825760121</v>
      </c>
      <c r="D273" s="43">
        <f t="shared" si="20"/>
        <v>4720488.1525911624</v>
      </c>
      <c r="E273" s="43">
        <f t="shared" si="20"/>
        <v>3498028.8674049876</v>
      </c>
      <c r="F273" s="43">
        <f t="shared" si="20"/>
        <v>330515.80862950668</v>
      </c>
      <c r="G273" s="43">
        <f t="shared" si="20"/>
        <v>0</v>
      </c>
      <c r="H273" s="43">
        <f t="shared" si="21"/>
        <v>10756527.71120167</v>
      </c>
      <c r="I273" s="1"/>
    </row>
    <row r="274" spans="2:10" x14ac:dyDescent="0.2">
      <c r="B274" s="9" t="str">
        <f>$B$38</f>
        <v>Home Economics</v>
      </c>
      <c r="C274" s="43">
        <f t="shared" si="20"/>
        <v>0</v>
      </c>
      <c r="D274" s="43">
        <f t="shared" si="20"/>
        <v>0</v>
      </c>
      <c r="E274" s="43">
        <f t="shared" si="20"/>
        <v>0</v>
      </c>
      <c r="F274" s="43">
        <f t="shared" si="20"/>
        <v>0</v>
      </c>
      <c r="G274" s="43">
        <f t="shared" si="20"/>
        <v>0</v>
      </c>
      <c r="H274" s="43">
        <f t="shared" si="21"/>
        <v>0</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27779.712770181213</v>
      </c>
      <c r="D276" s="43">
        <f t="shared" si="20"/>
        <v>159353.60372688971</v>
      </c>
      <c r="E276" s="43">
        <f t="shared" si="20"/>
        <v>0</v>
      </c>
      <c r="F276" s="43">
        <f t="shared" si="20"/>
        <v>0</v>
      </c>
      <c r="G276" s="43">
        <f t="shared" si="20"/>
        <v>0</v>
      </c>
      <c r="H276" s="43">
        <f t="shared" si="21"/>
        <v>187133.31649707092</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64210.662460511929</v>
      </c>
      <c r="D280" s="43">
        <f t="shared" si="20"/>
        <v>0</v>
      </c>
      <c r="E280" s="43">
        <f t="shared" si="20"/>
        <v>0</v>
      </c>
      <c r="F280" s="43">
        <f t="shared" si="20"/>
        <v>0</v>
      </c>
      <c r="G280" s="43">
        <f t="shared" si="20"/>
        <v>0</v>
      </c>
      <c r="H280" s="43">
        <f t="shared" si="21"/>
        <v>64210.662460511929</v>
      </c>
      <c r="I280" s="1"/>
    </row>
    <row r="281" spans="2:10" x14ac:dyDescent="0.2">
      <c r="B281" s="9" t="str">
        <f>$B$45</f>
        <v>Health Services</v>
      </c>
      <c r="C281" s="43">
        <f t="shared" si="20"/>
        <v>131736.64065935047</v>
      </c>
      <c r="D281" s="43">
        <f t="shared" si="20"/>
        <v>1065825.2285436932</v>
      </c>
      <c r="E281" s="43">
        <f t="shared" si="20"/>
        <v>128364.89023344453</v>
      </c>
      <c r="F281" s="43">
        <f t="shared" si="20"/>
        <v>0</v>
      </c>
      <c r="G281" s="43">
        <f t="shared" si="20"/>
        <v>0</v>
      </c>
      <c r="H281" s="43">
        <f t="shared" si="21"/>
        <v>1325926.7594364882</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2137973.0004510637</v>
      </c>
      <c r="D283" s="43">
        <f t="shared" si="20"/>
        <v>8585589.1829950325</v>
      </c>
      <c r="E283" s="43">
        <f t="shared" si="20"/>
        <v>4996349.014129621</v>
      </c>
      <c r="F283" s="43">
        <f t="shared" si="20"/>
        <v>0</v>
      </c>
      <c r="G283" s="43">
        <f t="shared" si="20"/>
        <v>0</v>
      </c>
      <c r="H283" s="43">
        <f t="shared" si="21"/>
        <v>15719911.197575718</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179307.8925998924</v>
      </c>
      <c r="E285" s="43">
        <f t="shared" si="22"/>
        <v>0</v>
      </c>
      <c r="F285" s="43">
        <f t="shared" si="22"/>
        <v>0</v>
      </c>
      <c r="G285" s="43">
        <f t="shared" si="22"/>
        <v>0</v>
      </c>
      <c r="H285" s="43">
        <f t="shared" si="21"/>
        <v>179307.8925998924</v>
      </c>
      <c r="I285" s="1"/>
    </row>
    <row r="286" spans="2:10" x14ac:dyDescent="0.2">
      <c r="B286" s="9" t="str">
        <f>$B$50</f>
        <v>Technology</v>
      </c>
      <c r="C286" s="43">
        <f t="shared" si="22"/>
        <v>71186.012238425945</v>
      </c>
      <c r="D286" s="43">
        <f t="shared" si="22"/>
        <v>628742.1034099455</v>
      </c>
      <c r="E286" s="43">
        <f t="shared" si="22"/>
        <v>0</v>
      </c>
      <c r="F286" s="43">
        <f t="shared" si="22"/>
        <v>0</v>
      </c>
      <c r="G286" s="43">
        <f t="shared" si="22"/>
        <v>0</v>
      </c>
      <c r="H286" s="43">
        <f t="shared" si="21"/>
        <v>699928.1156483714</v>
      </c>
      <c r="I286" s="1"/>
    </row>
    <row r="287" spans="2:10" x14ac:dyDescent="0.2">
      <c r="B287" s="9" t="str">
        <f>$B$51</f>
        <v>Nursing</v>
      </c>
      <c r="C287" s="43">
        <f t="shared" si="22"/>
        <v>108162.97519166472</v>
      </c>
      <c r="D287" s="43">
        <f t="shared" si="22"/>
        <v>10900832.252328809</v>
      </c>
      <c r="E287" s="43">
        <f t="shared" si="22"/>
        <v>3433251.5292556714</v>
      </c>
      <c r="F287" s="43">
        <f t="shared" si="22"/>
        <v>562031.69619396899</v>
      </c>
      <c r="G287" s="43">
        <f t="shared" si="22"/>
        <v>0</v>
      </c>
      <c r="H287" s="43">
        <f t="shared" si="21"/>
        <v>15004278.452970114</v>
      </c>
      <c r="I287" s="1"/>
    </row>
    <row r="288" spans="2:10" x14ac:dyDescent="0.2">
      <c r="B288" s="39" t="str">
        <f>$B$52</f>
        <v>Totals</v>
      </c>
      <c r="C288" s="42">
        <f>SUM(C268:C287)</f>
        <v>38195326.964376457</v>
      </c>
      <c r="D288" s="42">
        <f>SUM(D268:D287)</f>
        <v>50526636.531331852</v>
      </c>
      <c r="E288" s="42">
        <f>SUM(E268:E287)</f>
        <v>32363894.791769914</v>
      </c>
      <c r="F288" s="42">
        <f>SUM(F268:F287)</f>
        <v>11708036.63252178</v>
      </c>
      <c r="G288" s="42">
        <f>SUM(G268:G287)</f>
        <v>0</v>
      </c>
      <c r="H288" s="42">
        <f t="shared" si="21"/>
        <v>132793894.92000002</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213.11413030162527</v>
      </c>
      <c r="D293" s="40">
        <f t="shared" si="23"/>
        <v>391.08105508213077</v>
      </c>
      <c r="E293" s="40">
        <f t="shared" si="23"/>
        <v>625.55341932713088</v>
      </c>
      <c r="F293" s="40">
        <f t="shared" si="23"/>
        <v>1172.521622873893</v>
      </c>
      <c r="G293" s="41">
        <f t="shared" si="23"/>
        <v>0</v>
      </c>
      <c r="H293" s="42">
        <f t="shared" si="23"/>
        <v>268.35354698184057</v>
      </c>
      <c r="I293" s="1"/>
    </row>
    <row r="294" spans="2:10" x14ac:dyDescent="0.2">
      <c r="B294" s="9" t="str">
        <f>$B$33</f>
        <v>Science</v>
      </c>
      <c r="C294" s="75">
        <f t="shared" si="23"/>
        <v>300.59849770595105</v>
      </c>
      <c r="D294" s="75">
        <f t="shared" si="23"/>
        <v>607.23525375215888</v>
      </c>
      <c r="E294" s="75">
        <f t="shared" si="23"/>
        <v>3537.2562079290437</v>
      </c>
      <c r="F294" s="75">
        <f t="shared" si="23"/>
        <v>4262.7786710318096</v>
      </c>
      <c r="G294" s="96">
        <f t="shared" si="23"/>
        <v>0</v>
      </c>
      <c r="H294" s="43">
        <f t="shared" si="23"/>
        <v>666.45869740936791</v>
      </c>
      <c r="I294" s="1"/>
    </row>
    <row r="295" spans="2:10" x14ac:dyDescent="0.2">
      <c r="B295" s="9" t="str">
        <f>$B$34</f>
        <v>Fine Arts</v>
      </c>
      <c r="C295" s="75">
        <f t="shared" si="23"/>
        <v>331.14839928907452</v>
      </c>
      <c r="D295" s="75">
        <f t="shared" si="23"/>
        <v>813.73349515589587</v>
      </c>
      <c r="E295" s="75">
        <f t="shared" si="23"/>
        <v>3267.5125969007922</v>
      </c>
      <c r="F295" s="75">
        <f t="shared" si="23"/>
        <v>0</v>
      </c>
      <c r="G295" s="96">
        <f t="shared" si="23"/>
        <v>0</v>
      </c>
      <c r="H295" s="43">
        <f t="shared" si="23"/>
        <v>483.55707559634072</v>
      </c>
      <c r="I295" s="1"/>
    </row>
    <row r="296" spans="2:10" x14ac:dyDescent="0.2">
      <c r="B296" s="9" t="str">
        <f>$B$35</f>
        <v>Teacher Education</v>
      </c>
      <c r="C296" s="75">
        <f t="shared" si="23"/>
        <v>1026.1830777242767</v>
      </c>
      <c r="D296" s="75">
        <f t="shared" si="23"/>
        <v>1670.2170467061483</v>
      </c>
      <c r="E296" s="75">
        <f t="shared" si="23"/>
        <v>1052.9493017587088</v>
      </c>
      <c r="F296" s="75">
        <f t="shared" si="23"/>
        <v>3224.807220969949</v>
      </c>
      <c r="G296" s="96">
        <f t="shared" si="23"/>
        <v>0</v>
      </c>
      <c r="H296" s="43">
        <f t="shared" si="23"/>
        <v>1623.2469042895164</v>
      </c>
      <c r="I296" s="1"/>
    </row>
    <row r="297" spans="2:10" x14ac:dyDescent="0.2">
      <c r="B297" s="9" t="str">
        <f>$B$36</f>
        <v>Agriculture</v>
      </c>
      <c r="C297" s="75">
        <f t="shared" si="23"/>
        <v>74.234291812860874</v>
      </c>
      <c r="D297" s="75">
        <f t="shared" si="23"/>
        <v>122.12110046269522</v>
      </c>
      <c r="E297" s="75">
        <f t="shared" si="23"/>
        <v>3018.213434110819</v>
      </c>
      <c r="F297" s="75">
        <f t="shared" si="23"/>
        <v>0</v>
      </c>
      <c r="G297" s="96">
        <f t="shared" si="23"/>
        <v>0</v>
      </c>
      <c r="H297" s="43">
        <f t="shared" si="23"/>
        <v>1405.4663181946814</v>
      </c>
      <c r="I297" s="1"/>
    </row>
    <row r="298" spans="2:10" x14ac:dyDescent="0.2">
      <c r="B298" s="9" t="str">
        <f>$B$37</f>
        <v>Engineering</v>
      </c>
      <c r="C298" s="75">
        <f t="shared" si="23"/>
        <v>349.89616144809196</v>
      </c>
      <c r="D298" s="75">
        <f t="shared" si="23"/>
        <v>723.66827419763331</v>
      </c>
      <c r="E298" s="75">
        <f t="shared" si="23"/>
        <v>1391.4195972175767</v>
      </c>
      <c r="F298" s="75">
        <f t="shared" si="23"/>
        <v>2687.1203953618428</v>
      </c>
      <c r="G298" s="96">
        <f t="shared" si="23"/>
        <v>0</v>
      </c>
      <c r="H298" s="43">
        <f t="shared" si="23"/>
        <v>695.36025025545734</v>
      </c>
      <c r="I298" s="1"/>
    </row>
    <row r="299" spans="2:10" x14ac:dyDescent="0.2">
      <c r="B299" s="9" t="str">
        <f>$B$38</f>
        <v>Home Economics</v>
      </c>
      <c r="C299" s="75">
        <f t="shared" si="23"/>
        <v>0</v>
      </c>
      <c r="D299" s="75">
        <f t="shared" si="23"/>
        <v>0</v>
      </c>
      <c r="E299" s="75">
        <f t="shared" si="23"/>
        <v>0</v>
      </c>
      <c r="F299" s="75">
        <f t="shared" si="23"/>
        <v>0</v>
      </c>
      <c r="G299" s="96">
        <f t="shared" si="23"/>
        <v>0</v>
      </c>
      <c r="H299" s="43">
        <f t="shared" si="23"/>
        <v>0</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308.6634752242357</v>
      </c>
      <c r="D301" s="75">
        <f t="shared" si="23"/>
        <v>520.76341087218862</v>
      </c>
      <c r="E301" s="75">
        <f t="shared" si="23"/>
        <v>0</v>
      </c>
      <c r="F301" s="75">
        <f t="shared" si="23"/>
        <v>0</v>
      </c>
      <c r="G301" s="96">
        <f t="shared" si="23"/>
        <v>0</v>
      </c>
      <c r="H301" s="43">
        <f t="shared" si="23"/>
        <v>472.55888004310839</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207.13116922745783</v>
      </c>
      <c r="D305" s="75">
        <f t="shared" si="23"/>
        <v>0</v>
      </c>
      <c r="E305" s="75">
        <f t="shared" si="23"/>
        <v>0</v>
      </c>
      <c r="F305" s="75">
        <f t="shared" si="23"/>
        <v>0</v>
      </c>
      <c r="G305" s="96">
        <f t="shared" si="23"/>
        <v>0</v>
      </c>
      <c r="H305" s="43">
        <f t="shared" si="23"/>
        <v>207.13116922745783</v>
      </c>
      <c r="I305" s="1"/>
    </row>
    <row r="306" spans="2:10" x14ac:dyDescent="0.2">
      <c r="B306" s="9" t="str">
        <f>$B$45</f>
        <v>Health Services</v>
      </c>
      <c r="C306" s="75">
        <f t="shared" si="23"/>
        <v>234.40683391343498</v>
      </c>
      <c r="D306" s="75">
        <f t="shared" si="23"/>
        <v>370.33538170385447</v>
      </c>
      <c r="E306" s="75">
        <f t="shared" si="23"/>
        <v>345.0669092296896</v>
      </c>
      <c r="F306" s="75">
        <f t="shared" si="23"/>
        <v>0</v>
      </c>
      <c r="G306" s="96">
        <f t="shared" si="23"/>
        <v>0</v>
      </c>
      <c r="H306" s="43">
        <f t="shared" si="23"/>
        <v>347.82968505679122</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345.11267158209262</v>
      </c>
      <c r="D308" s="75">
        <f t="shared" si="23"/>
        <v>632.8755110566882</v>
      </c>
      <c r="E308" s="75">
        <f t="shared" si="23"/>
        <v>501.64146728209045</v>
      </c>
      <c r="F308" s="75">
        <f t="shared" si="23"/>
        <v>0</v>
      </c>
      <c r="G308" s="96">
        <f t="shared" si="23"/>
        <v>0</v>
      </c>
      <c r="H308" s="43">
        <f t="shared" si="23"/>
        <v>528.91595833167514</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776.22464328957744</v>
      </c>
      <c r="E310" s="75">
        <f t="shared" si="24"/>
        <v>0</v>
      </c>
      <c r="F310" s="75">
        <f t="shared" si="24"/>
        <v>0</v>
      </c>
      <c r="G310" s="96">
        <f t="shared" si="24"/>
        <v>0</v>
      </c>
      <c r="H310" s="43">
        <f t="shared" si="24"/>
        <v>776.22464328957744</v>
      </c>
      <c r="I310" s="1"/>
    </row>
    <row r="311" spans="2:10" x14ac:dyDescent="0.2">
      <c r="B311" s="9" t="str">
        <f>$B$50</f>
        <v>Technology</v>
      </c>
      <c r="C311" s="75">
        <f t="shared" si="24"/>
        <v>508.47151598875672</v>
      </c>
      <c r="D311" s="75">
        <f t="shared" si="24"/>
        <v>762.11164049690365</v>
      </c>
      <c r="E311" s="75">
        <f t="shared" si="24"/>
        <v>0</v>
      </c>
      <c r="F311" s="75">
        <f t="shared" si="24"/>
        <v>0</v>
      </c>
      <c r="G311" s="96">
        <f t="shared" si="24"/>
        <v>0</v>
      </c>
      <c r="H311" s="43">
        <f t="shared" si="24"/>
        <v>725.31410948017765</v>
      </c>
      <c r="I311" s="1"/>
    </row>
    <row r="312" spans="2:10" x14ac:dyDescent="0.2">
      <c r="B312" s="9" t="str">
        <f>$B$51</f>
        <v>Nursing</v>
      </c>
      <c r="C312" s="75">
        <f t="shared" si="24"/>
        <v>735.80255232424986</v>
      </c>
      <c r="D312" s="75">
        <f t="shared" si="24"/>
        <v>753.70478132675169</v>
      </c>
      <c r="E312" s="75">
        <f t="shared" si="24"/>
        <v>805.17155939391921</v>
      </c>
      <c r="F312" s="75">
        <f t="shared" si="24"/>
        <v>3427.0225377681036</v>
      </c>
      <c r="G312" s="96">
        <f t="shared" si="24"/>
        <v>0</v>
      </c>
      <c r="H312" s="43">
        <f t="shared" si="24"/>
        <v>788.12262070438669</v>
      </c>
      <c r="I312" s="1"/>
    </row>
    <row r="313" spans="2:10" x14ac:dyDescent="0.2">
      <c r="B313" s="39" t="str">
        <f>$B$52</f>
        <v>Totals</v>
      </c>
      <c r="C313" s="42">
        <f t="shared" si="24"/>
        <v>256.82365059894607</v>
      </c>
      <c r="D313" s="42">
        <f t="shared" si="24"/>
        <v>612.10278549332315</v>
      </c>
      <c r="E313" s="42">
        <f t="shared" si="24"/>
        <v>1055.3673381520223</v>
      </c>
      <c r="F313" s="42">
        <f t="shared" si="24"/>
        <v>3410.4388676148501</v>
      </c>
      <c r="G313" s="42">
        <f t="shared" si="24"/>
        <v>0</v>
      </c>
      <c r="H313" s="42">
        <f t="shared" si="24"/>
        <v>500.416008471287</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1.8350780144358558</v>
      </c>
      <c r="E318" s="59">
        <f t="shared" si="25"/>
        <v>2.9352977132101512</v>
      </c>
      <c r="F318" s="59">
        <f t="shared" si="25"/>
        <v>5.501848334572637</v>
      </c>
      <c r="G318" s="59">
        <f t="shared" si="25"/>
        <v>0</v>
      </c>
      <c r="H318" s="59">
        <f t="shared" si="25"/>
        <v>1.2592010985007596</v>
      </c>
      <c r="I318" s="1"/>
    </row>
    <row r="319" spans="2:10" x14ac:dyDescent="0.2">
      <c r="B319" s="9" t="str">
        <f>$B$33</f>
        <v>Science</v>
      </c>
      <c r="C319" s="59">
        <f t="shared" ref="C319:H334" si="26">IF($C$293=0,"",C294/$C$293)</f>
        <v>1.4105047716944303</v>
      </c>
      <c r="D319" s="59">
        <f t="shared" si="26"/>
        <v>2.8493429923803038</v>
      </c>
      <c r="E319" s="59">
        <f t="shared" si="26"/>
        <v>16.597943097075191</v>
      </c>
      <c r="F319" s="59">
        <f t="shared" si="26"/>
        <v>20.002327696425397</v>
      </c>
      <c r="G319" s="59">
        <f t="shared" si="26"/>
        <v>0</v>
      </c>
      <c r="H319" s="59">
        <f t="shared" si="26"/>
        <v>3.1272384260307553</v>
      </c>
      <c r="I319" s="1"/>
    </row>
    <row r="320" spans="2:10" x14ac:dyDescent="0.2">
      <c r="B320" s="9" t="str">
        <f>$B$34</f>
        <v>Fine Arts</v>
      </c>
      <c r="C320" s="59">
        <f t="shared" si="26"/>
        <v>1.5538547294841156</v>
      </c>
      <c r="D320" s="59">
        <f t="shared" si="26"/>
        <v>3.8182991151464258</v>
      </c>
      <c r="E320" s="59">
        <f t="shared" si="26"/>
        <v>15.332219371264625</v>
      </c>
      <c r="F320" s="59">
        <f t="shared" si="26"/>
        <v>0</v>
      </c>
      <c r="G320" s="59">
        <f t="shared" si="26"/>
        <v>0</v>
      </c>
      <c r="H320" s="59">
        <f t="shared" si="26"/>
        <v>2.2690052269736944</v>
      </c>
      <c r="I320" s="1"/>
    </row>
    <row r="321" spans="2:9" x14ac:dyDescent="0.2">
      <c r="B321" s="9" t="str">
        <f>$B$35</f>
        <v>Teacher Education</v>
      </c>
      <c r="C321" s="59">
        <f t="shared" si="26"/>
        <v>4.8151808435784922</v>
      </c>
      <c r="D321" s="59">
        <f t="shared" si="26"/>
        <v>7.8371952359153854</v>
      </c>
      <c r="E321" s="59">
        <f t="shared" si="26"/>
        <v>4.940776570133786</v>
      </c>
      <c r="F321" s="59">
        <f t="shared" si="26"/>
        <v>15.131832020738401</v>
      </c>
      <c r="G321" s="59">
        <f t="shared" si="26"/>
        <v>0</v>
      </c>
      <c r="H321" s="59">
        <f t="shared" si="26"/>
        <v>7.6167962302269592</v>
      </c>
      <c r="I321" s="1"/>
    </row>
    <row r="322" spans="2:9" x14ac:dyDescent="0.2">
      <c r="B322" s="9" t="str">
        <f>$B$36</f>
        <v>Agriculture</v>
      </c>
      <c r="C322" s="59">
        <f t="shared" si="26"/>
        <v>0.34833115808790061</v>
      </c>
      <c r="D322" s="59">
        <f t="shared" si="26"/>
        <v>0.57303145638374353</v>
      </c>
      <c r="E322" s="59">
        <f t="shared" si="26"/>
        <v>14.16242756798469</v>
      </c>
      <c r="F322" s="59">
        <f t="shared" si="26"/>
        <v>0</v>
      </c>
      <c r="G322" s="59">
        <f t="shared" si="26"/>
        <v>0</v>
      </c>
      <c r="H322" s="59">
        <f t="shared" si="26"/>
        <v>6.5948997197205701</v>
      </c>
      <c r="I322" s="1"/>
    </row>
    <row r="323" spans="2:9" x14ac:dyDescent="0.2">
      <c r="B323" s="9" t="str">
        <f>$B$37</f>
        <v>Engineering</v>
      </c>
      <c r="C323" s="59">
        <f t="shared" si="26"/>
        <v>1.6418252555702242</v>
      </c>
      <c r="D323" s="59">
        <f t="shared" si="26"/>
        <v>3.3956841490210397</v>
      </c>
      <c r="E323" s="59">
        <f t="shared" si="26"/>
        <v>6.5289879899013217</v>
      </c>
      <c r="F323" s="59">
        <f t="shared" si="26"/>
        <v>12.608832607949084</v>
      </c>
      <c r="G323" s="59">
        <f t="shared" si="26"/>
        <v>0</v>
      </c>
      <c r="H323" s="59">
        <f t="shared" si="26"/>
        <v>3.2628538017225708</v>
      </c>
      <c r="I323" s="1"/>
    </row>
    <row r="324" spans="2:9" x14ac:dyDescent="0.2">
      <c r="B324" s="9" t="str">
        <f>$B$38</f>
        <v>Home Economics</v>
      </c>
      <c r="C324" s="59">
        <f t="shared" si="26"/>
        <v>0</v>
      </c>
      <c r="D324" s="59">
        <f t="shared" si="26"/>
        <v>0</v>
      </c>
      <c r="E324" s="59">
        <f t="shared" si="26"/>
        <v>0</v>
      </c>
      <c r="F324" s="59">
        <f t="shared" si="26"/>
        <v>0</v>
      </c>
      <c r="G324" s="59">
        <f t="shared" si="26"/>
        <v>0</v>
      </c>
      <c r="H324" s="59">
        <f t="shared" si="26"/>
        <v>0</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1.4483482385113426</v>
      </c>
      <c r="D326" s="59">
        <f t="shared" si="26"/>
        <v>2.4435893112068183</v>
      </c>
      <c r="E326" s="59">
        <f t="shared" si="26"/>
        <v>0</v>
      </c>
      <c r="F326" s="59">
        <f t="shared" si="26"/>
        <v>0</v>
      </c>
      <c r="G326" s="59">
        <f t="shared" si="26"/>
        <v>0</v>
      </c>
      <c r="H326" s="59">
        <f t="shared" si="26"/>
        <v>2.2173981583214828</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0.97192602355508007</v>
      </c>
      <c r="D330" s="59">
        <f t="shared" si="26"/>
        <v>0</v>
      </c>
      <c r="E330" s="59">
        <f t="shared" si="26"/>
        <v>0</v>
      </c>
      <c r="F330" s="59">
        <f t="shared" si="26"/>
        <v>0</v>
      </c>
      <c r="G330" s="59">
        <f t="shared" si="26"/>
        <v>0</v>
      </c>
      <c r="H330" s="59">
        <f t="shared" si="26"/>
        <v>0.97192602355508007</v>
      </c>
      <c r="I330" s="1"/>
    </row>
    <row r="331" spans="2:9" x14ac:dyDescent="0.2">
      <c r="B331" s="9" t="str">
        <f>$B$45</f>
        <v>Health Services</v>
      </c>
      <c r="C331" s="59">
        <f t="shared" si="26"/>
        <v>1.0999122093953773</v>
      </c>
      <c r="D331" s="59">
        <f t="shared" si="26"/>
        <v>1.7377326467264764</v>
      </c>
      <c r="E331" s="59">
        <f t="shared" si="26"/>
        <v>1.619164851909672</v>
      </c>
      <c r="F331" s="59">
        <f t="shared" si="26"/>
        <v>0</v>
      </c>
      <c r="G331" s="59">
        <f t="shared" si="26"/>
        <v>0</v>
      </c>
      <c r="H331" s="59">
        <f t="shared" si="26"/>
        <v>1.6321286841210387</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1.6193795835764002</v>
      </c>
      <c r="D333" s="59">
        <f t="shared" si="26"/>
        <v>2.969655321122842</v>
      </c>
      <c r="E333" s="59">
        <f t="shared" si="26"/>
        <v>2.353863005574083</v>
      </c>
      <c r="F333" s="59">
        <f t="shared" si="26"/>
        <v>0</v>
      </c>
      <c r="G333" s="59">
        <f t="shared" si="26"/>
        <v>0</v>
      </c>
      <c r="H333" s="59">
        <f t="shared" si="26"/>
        <v>2.4818436843351885</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3.6422955258338297</v>
      </c>
      <c r="E335" s="59">
        <f t="shared" si="27"/>
        <v>0</v>
      </c>
      <c r="F335" s="59">
        <f t="shared" si="27"/>
        <v>0</v>
      </c>
      <c r="G335" s="59">
        <f t="shared" si="27"/>
        <v>0</v>
      </c>
      <c r="H335" s="59">
        <f t="shared" si="27"/>
        <v>3.6422955258338297</v>
      </c>
      <c r="I335" s="1"/>
    </row>
    <row r="336" spans="2:9" x14ac:dyDescent="0.2">
      <c r="B336" s="9" t="str">
        <f>$B$50</f>
        <v>Technology</v>
      </c>
      <c r="C336" s="59">
        <f t="shared" si="27"/>
        <v>2.3859117894674813</v>
      </c>
      <c r="D336" s="59">
        <f t="shared" si="27"/>
        <v>3.5760727804311698</v>
      </c>
      <c r="E336" s="59">
        <f t="shared" si="27"/>
        <v>0</v>
      </c>
      <c r="F336" s="59">
        <f t="shared" si="27"/>
        <v>0</v>
      </c>
      <c r="G336" s="59">
        <f t="shared" si="27"/>
        <v>0</v>
      </c>
      <c r="H336" s="59">
        <f t="shared" si="27"/>
        <v>3.4034069371825515</v>
      </c>
      <c r="I336" s="1"/>
    </row>
    <row r="337" spans="2:10" x14ac:dyDescent="0.2">
      <c r="B337" s="9" t="str">
        <f>$B$51</f>
        <v>Nursing</v>
      </c>
      <c r="C337" s="59">
        <f t="shared" si="27"/>
        <v>3.4526220822751257</v>
      </c>
      <c r="D337" s="59">
        <f t="shared" si="27"/>
        <v>3.5366250950137195</v>
      </c>
      <c r="E337" s="59">
        <f t="shared" si="27"/>
        <v>3.7781237605143385</v>
      </c>
      <c r="F337" s="59">
        <f t="shared" si="27"/>
        <v>16.080691284607738</v>
      </c>
      <c r="G337" s="59">
        <f t="shared" si="27"/>
        <v>0</v>
      </c>
      <c r="H337" s="59">
        <f t="shared" si="27"/>
        <v>3.6981246601946989</v>
      </c>
      <c r="I337" s="1"/>
    </row>
    <row r="338" spans="2:10" x14ac:dyDescent="0.2">
      <c r="B338" s="39" t="str">
        <f>$B$52</f>
        <v>Totals</v>
      </c>
      <c r="C338" s="59">
        <f t="shared" si="27"/>
        <v>1.2050991186527975</v>
      </c>
      <c r="D338" s="59">
        <f t="shared" si="27"/>
        <v>2.8721830158657249</v>
      </c>
      <c r="E338" s="59">
        <f t="shared" si="27"/>
        <v>4.9521227741132741</v>
      </c>
      <c r="F338" s="59">
        <f t="shared" si="27"/>
        <v>16.002875373810166</v>
      </c>
      <c r="G338" s="59">
        <f t="shared" si="27"/>
        <v>0</v>
      </c>
      <c r="H338" s="59">
        <f t="shared" si="27"/>
        <v>2.3481127589383064</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6393.4239090487581</v>
      </c>
      <c r="D343" s="42">
        <f t="shared" si="28"/>
        <v>11732.431652463923</v>
      </c>
      <c r="E343" s="42">
        <f>E293*24</f>
        <v>15013.28206385114</v>
      </c>
      <c r="F343" s="42">
        <f>F293*18</f>
        <v>21105.389211730075</v>
      </c>
      <c r="G343" s="42">
        <f>G293*24</f>
        <v>0</v>
      </c>
      <c r="H343" s="42">
        <f>IF((C32/30+D32/30+E32/24+F32/18+G32/24)=0,0,H268/(C32/30+D32/30+E32/24+F32/18+G32/24))</f>
        <v>7930.7464800787257</v>
      </c>
      <c r="I343" s="1"/>
    </row>
    <row r="344" spans="2:10" x14ac:dyDescent="0.2">
      <c r="B344" s="9" t="str">
        <f>$B$33</f>
        <v>Science</v>
      </c>
      <c r="C344" s="43">
        <f t="shared" si="28"/>
        <v>9017.9549311785322</v>
      </c>
      <c r="D344" s="43">
        <f t="shared" si="28"/>
        <v>18217.057612564768</v>
      </c>
      <c r="E344" s="43">
        <f>E294*24</f>
        <v>84894.14899029705</v>
      </c>
      <c r="F344" s="43">
        <f>F294*18</f>
        <v>76730.016078572575</v>
      </c>
      <c r="G344" s="43">
        <f>G294*24</f>
        <v>0</v>
      </c>
      <c r="H344" s="43">
        <f t="shared" ref="H344:H363" si="29">IF((C33/30+D33/30+E33/24+F33/18+G33/24)=0,0,H269/(C33/30+D33/30+E33/24+F33/18+G33/24))</f>
        <v>19436.08126866716</v>
      </c>
      <c r="I344" s="1"/>
    </row>
    <row r="345" spans="2:10" x14ac:dyDescent="0.2">
      <c r="B345" s="9" t="str">
        <f>$B$34</f>
        <v>Fine Arts</v>
      </c>
      <c r="C345" s="43">
        <f t="shared" si="28"/>
        <v>9934.4519786722358</v>
      </c>
      <c r="D345" s="43">
        <f t="shared" si="28"/>
        <v>24412.004854676878</v>
      </c>
      <c r="E345" s="43">
        <f t="shared" ref="E345:E363" si="30">E295*24</f>
        <v>78420.302325619006</v>
      </c>
      <c r="F345" s="43">
        <f t="shared" ref="F345:F363" si="31">F295*18</f>
        <v>0</v>
      </c>
      <c r="G345" s="43">
        <f t="shared" ref="G345:G363" si="32">G295*24</f>
        <v>0</v>
      </c>
      <c r="H345" s="43">
        <f t="shared" si="29"/>
        <v>14443.771779020946</v>
      </c>
      <c r="I345" s="1"/>
    </row>
    <row r="346" spans="2:10" x14ac:dyDescent="0.2">
      <c r="B346" s="9" t="str">
        <f>$B$35</f>
        <v>Teacher Education</v>
      </c>
      <c r="C346" s="43">
        <f t="shared" si="28"/>
        <v>30785.492331728303</v>
      </c>
      <c r="D346" s="43">
        <f t="shared" si="28"/>
        <v>50106.511401184449</v>
      </c>
      <c r="E346" s="43">
        <f t="shared" si="30"/>
        <v>25270.78324220901</v>
      </c>
      <c r="F346" s="43">
        <f t="shared" si="31"/>
        <v>58046.529977459082</v>
      </c>
      <c r="G346" s="43">
        <f t="shared" si="32"/>
        <v>0</v>
      </c>
      <c r="H346" s="43">
        <f t="shared" si="29"/>
        <v>37936.254773540495</v>
      </c>
      <c r="I346" s="1"/>
    </row>
    <row r="347" spans="2:10" x14ac:dyDescent="0.2">
      <c r="B347" s="9" t="str">
        <f>$B$36</f>
        <v>Agriculture</v>
      </c>
      <c r="C347" s="43">
        <f t="shared" si="28"/>
        <v>2227.0287543858262</v>
      </c>
      <c r="D347" s="43">
        <f t="shared" si="28"/>
        <v>3663.6330138808567</v>
      </c>
      <c r="E347" s="43">
        <f t="shared" si="30"/>
        <v>72437.122418659652</v>
      </c>
      <c r="F347" s="43">
        <f t="shared" si="31"/>
        <v>0</v>
      </c>
      <c r="G347" s="43">
        <f t="shared" si="32"/>
        <v>0</v>
      </c>
      <c r="H347" s="43">
        <f t="shared" si="29"/>
        <v>37953.520828885914</v>
      </c>
      <c r="I347" s="1"/>
    </row>
    <row r="348" spans="2:10" x14ac:dyDescent="0.2">
      <c r="B348" s="9" t="str">
        <f>$B$37</f>
        <v>Engineering</v>
      </c>
      <c r="C348" s="43">
        <f t="shared" si="28"/>
        <v>10496.884843442758</v>
      </c>
      <c r="D348" s="43">
        <f t="shared" si="28"/>
        <v>21710.048225929</v>
      </c>
      <c r="E348" s="43">
        <f t="shared" si="30"/>
        <v>33394.07033322184</v>
      </c>
      <c r="F348" s="43">
        <f t="shared" si="31"/>
        <v>48368.16711651317</v>
      </c>
      <c r="G348" s="43">
        <f t="shared" si="32"/>
        <v>0</v>
      </c>
      <c r="H348" s="43">
        <f t="shared" si="29"/>
        <v>19944.734468682596</v>
      </c>
      <c r="I348" s="1"/>
    </row>
    <row r="349" spans="2:10" x14ac:dyDescent="0.2">
      <c r="B349" s="9" t="str">
        <f>$B$38</f>
        <v>Home Economics</v>
      </c>
      <c r="C349" s="43">
        <f t="shared" si="28"/>
        <v>0</v>
      </c>
      <c r="D349" s="43">
        <f t="shared" si="28"/>
        <v>0</v>
      </c>
      <c r="E349" s="43">
        <f t="shared" si="30"/>
        <v>0</v>
      </c>
      <c r="F349" s="43">
        <f t="shared" si="31"/>
        <v>0</v>
      </c>
      <c r="G349" s="43">
        <f t="shared" si="32"/>
        <v>0</v>
      </c>
      <c r="H349" s="43">
        <f t="shared" si="29"/>
        <v>0</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9259.9042567270717</v>
      </c>
      <c r="D351" s="43">
        <f t="shared" si="28"/>
        <v>15622.902326165658</v>
      </c>
      <c r="E351" s="43">
        <f t="shared" si="30"/>
        <v>0</v>
      </c>
      <c r="F351" s="43">
        <f t="shared" si="31"/>
        <v>0</v>
      </c>
      <c r="G351" s="43">
        <f t="shared" si="32"/>
        <v>0</v>
      </c>
      <c r="H351" s="43">
        <f t="shared" si="29"/>
        <v>14176.766401293253</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6213.9350768237346</v>
      </c>
      <c r="D355" s="43">
        <f t="shared" si="28"/>
        <v>0</v>
      </c>
      <c r="E355" s="43">
        <f t="shared" si="30"/>
        <v>0</v>
      </c>
      <c r="F355" s="43">
        <f t="shared" si="31"/>
        <v>0</v>
      </c>
      <c r="G355" s="43">
        <f t="shared" si="32"/>
        <v>0</v>
      </c>
      <c r="H355" s="43">
        <f t="shared" si="29"/>
        <v>6213.9350768237346</v>
      </c>
      <c r="I355" s="1"/>
    </row>
    <row r="356" spans="2:9" x14ac:dyDescent="0.2">
      <c r="B356" s="9" t="str">
        <f>$B$45</f>
        <v>Health Services</v>
      </c>
      <c r="C356" s="43">
        <f t="shared" si="28"/>
        <v>7032.2050174030492</v>
      </c>
      <c r="D356" s="43">
        <f t="shared" si="28"/>
        <v>11110.061451115635</v>
      </c>
      <c r="E356" s="43">
        <f t="shared" si="30"/>
        <v>8281.6058215125504</v>
      </c>
      <c r="F356" s="43">
        <f t="shared" si="31"/>
        <v>0</v>
      </c>
      <c r="G356" s="43">
        <f t="shared" si="32"/>
        <v>0</v>
      </c>
      <c r="H356" s="43">
        <f t="shared" si="29"/>
        <v>10186.377153161238</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10353.380147462778</v>
      </c>
      <c r="D358" s="43">
        <f t="shared" si="28"/>
        <v>18986.265331700644</v>
      </c>
      <c r="E358" s="43">
        <f t="shared" si="30"/>
        <v>12039.395214770171</v>
      </c>
      <c r="F358" s="43">
        <f t="shared" si="31"/>
        <v>0</v>
      </c>
      <c r="G358" s="43">
        <f t="shared" si="32"/>
        <v>0</v>
      </c>
      <c r="H358" s="43">
        <f t="shared" si="29"/>
        <v>14640.878455411863</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23286.739298687324</v>
      </c>
      <c r="E360" s="43">
        <f t="shared" si="30"/>
        <v>0</v>
      </c>
      <c r="F360" s="43">
        <f t="shared" si="31"/>
        <v>0</v>
      </c>
      <c r="G360" s="43">
        <f t="shared" si="32"/>
        <v>0</v>
      </c>
      <c r="H360" s="43">
        <f t="shared" si="29"/>
        <v>23286.739298687324</v>
      </c>
      <c r="I360" s="1"/>
    </row>
    <row r="361" spans="2:9" x14ac:dyDescent="0.2">
      <c r="B361" s="9" t="str">
        <f>$B$50</f>
        <v>Technology</v>
      </c>
      <c r="C361" s="43">
        <f t="shared" si="33"/>
        <v>15254.145479662702</v>
      </c>
      <c r="D361" s="43">
        <f t="shared" si="33"/>
        <v>22863.34921490711</v>
      </c>
      <c r="E361" s="43">
        <f t="shared" si="30"/>
        <v>0</v>
      </c>
      <c r="F361" s="43">
        <f t="shared" si="31"/>
        <v>0</v>
      </c>
      <c r="G361" s="43">
        <f t="shared" si="32"/>
        <v>0</v>
      </c>
      <c r="H361" s="43">
        <f t="shared" si="29"/>
        <v>21759.423284405329</v>
      </c>
      <c r="I361" s="1"/>
    </row>
    <row r="362" spans="2:9" x14ac:dyDescent="0.2">
      <c r="B362" s="9" t="str">
        <f>$B$51</f>
        <v>Nursing</v>
      </c>
      <c r="C362" s="43">
        <f t="shared" si="33"/>
        <v>22074.076569727495</v>
      </c>
      <c r="D362" s="43">
        <f t="shared" si="33"/>
        <v>22611.143439802552</v>
      </c>
      <c r="E362" s="43">
        <f t="shared" si="30"/>
        <v>19324.11742545406</v>
      </c>
      <c r="F362" s="43">
        <f t="shared" si="31"/>
        <v>61686.405679825868</v>
      </c>
      <c r="G362" s="43">
        <f t="shared" si="32"/>
        <v>0</v>
      </c>
      <c r="H362" s="43">
        <f t="shared" si="29"/>
        <v>22268.882928220817</v>
      </c>
      <c r="I362" s="1"/>
    </row>
    <row r="363" spans="2:9" x14ac:dyDescent="0.2">
      <c r="B363" s="39" t="str">
        <f>$B$52</f>
        <v>Totals</v>
      </c>
      <c r="C363" s="42">
        <f t="shared" si="33"/>
        <v>7704.709517968382</v>
      </c>
      <c r="D363" s="42">
        <f t="shared" si="33"/>
        <v>18363.083564799694</v>
      </c>
      <c r="E363" s="42">
        <f t="shared" si="30"/>
        <v>25328.816115648537</v>
      </c>
      <c r="F363" s="42">
        <f t="shared" si="31"/>
        <v>61387.899617067305</v>
      </c>
      <c r="G363" s="42">
        <f t="shared" si="32"/>
        <v>0</v>
      </c>
      <c r="H363" s="42">
        <f t="shared" si="29"/>
        <v>14469.655298126501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112</v>
      </c>
      <c r="C3" s="6"/>
      <c r="D3" s="6"/>
      <c r="E3" s="6"/>
      <c r="F3" s="6"/>
      <c r="G3" s="6"/>
      <c r="H3" s="6"/>
    </row>
    <row r="4" spans="2:8" x14ac:dyDescent="0.2">
      <c r="B4" s="90" t="s">
        <v>150</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Data!G16</f>
        <v>45544583</v>
      </c>
      <c r="G13" s="33"/>
      <c r="H13" s="60">
        <f>F13</f>
        <v>45544583</v>
      </c>
    </row>
    <row r="14" spans="2:8" x14ac:dyDescent="0.2">
      <c r="B14" s="338" t="s">
        <v>15</v>
      </c>
      <c r="C14" s="338"/>
      <c r="D14" s="338"/>
      <c r="E14" s="338"/>
      <c r="F14" s="82">
        <f>Data!H16</f>
        <v>19199681</v>
      </c>
      <c r="G14" s="33"/>
      <c r="H14" s="30">
        <f>F14</f>
        <v>19199681</v>
      </c>
    </row>
    <row r="15" spans="2:8" x14ac:dyDescent="0.2">
      <c r="B15" s="338" t="s">
        <v>16</v>
      </c>
      <c r="C15" s="338"/>
      <c r="D15" s="338"/>
      <c r="E15" s="338"/>
      <c r="F15" s="82">
        <f>Data!I16</f>
        <v>15338404</v>
      </c>
      <c r="G15" s="33"/>
      <c r="H15" s="30">
        <f>F15</f>
        <v>15338404</v>
      </c>
    </row>
    <row r="16" spans="2:8" x14ac:dyDescent="0.2">
      <c r="B16" s="338" t="s">
        <v>20</v>
      </c>
      <c r="C16" s="338"/>
      <c r="D16" s="338"/>
      <c r="E16" s="338"/>
      <c r="F16" s="82">
        <f>Data!J16</f>
        <v>15349318</v>
      </c>
      <c r="G16" s="33"/>
      <c r="H16" s="30">
        <f>F16-G16</f>
        <v>15349318</v>
      </c>
    </row>
    <row r="17" spans="2:23" x14ac:dyDescent="0.2">
      <c r="B17" s="338" t="s">
        <v>17</v>
      </c>
      <c r="C17" s="338"/>
      <c r="D17" s="338"/>
      <c r="E17" s="338"/>
      <c r="F17" s="82">
        <f>Data!K16</f>
        <v>11689266</v>
      </c>
      <c r="G17" s="33"/>
      <c r="H17" s="30">
        <f>F17</f>
        <v>11689266</v>
      </c>
    </row>
    <row r="18" spans="2:23" x14ac:dyDescent="0.2">
      <c r="B18" s="338" t="s">
        <v>1</v>
      </c>
      <c r="C18" s="338"/>
      <c r="D18" s="338"/>
      <c r="E18" s="338"/>
      <c r="F18" s="83">
        <f>SUM(F13:F17)</f>
        <v>107121252</v>
      </c>
      <c r="G18" s="34"/>
      <c r="H18" s="29">
        <f>SUM(H13:H17)</f>
        <v>107121252</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Data!L16</f>
        <v>Monica Poehl</v>
      </c>
      <c r="E21" s="343"/>
      <c r="F21" s="343"/>
      <c r="G21" s="94" t="str">
        <f>Data!M16</f>
        <v>979-458-6090</v>
      </c>
      <c r="H21" s="84" t="str">
        <f>Data!N16</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Data!O16</f>
        <v>3723</v>
      </c>
      <c r="D25" s="86">
        <f>Data!P16</f>
        <v>3088</v>
      </c>
      <c r="E25" s="86">
        <f>Data!Q16</f>
        <v>2283</v>
      </c>
      <c r="F25" s="86">
        <f>Data!R16</f>
        <v>184</v>
      </c>
      <c r="G25" s="86">
        <f>Data!S16</f>
        <v>0</v>
      </c>
      <c r="H25" s="74">
        <f>SUM(C25:G25)</f>
        <v>9278</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Data!T16</f>
        <v>Weir, George W.</v>
      </c>
      <c r="E28" s="343"/>
      <c r="F28" s="343"/>
      <c r="G28" s="94" t="str">
        <f>Data!U16</f>
        <v>(361) 593-2315</v>
      </c>
      <c r="H28" s="84" t="str">
        <f>Data!V16</f>
        <v>kagww00@tamuk.edu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Data!W16</f>
        <v>59691</v>
      </c>
      <c r="D32" s="87">
        <f>Data!AQ16</f>
        <v>11693</v>
      </c>
      <c r="E32" s="87">
        <f>Data!BK16</f>
        <v>3216</v>
      </c>
      <c r="F32" s="87">
        <f>Data!CE16</f>
        <v>195</v>
      </c>
      <c r="G32" s="87">
        <f>Data!CY16</f>
        <v>0</v>
      </c>
      <c r="H32" s="22">
        <f>SUM(C32:G32)</f>
        <v>74795</v>
      </c>
      <c r="I32" s="1"/>
      <c r="W32" s="18"/>
    </row>
    <row r="33" spans="2:23" x14ac:dyDescent="0.2">
      <c r="B33" s="7" t="s">
        <v>47</v>
      </c>
      <c r="C33" s="87">
        <f>Data!X16</f>
        <v>21146</v>
      </c>
      <c r="D33" s="87">
        <f>Data!AR16</f>
        <v>10372</v>
      </c>
      <c r="E33" s="87">
        <f>Data!BL16</f>
        <v>1261</v>
      </c>
      <c r="F33" s="87">
        <f>Data!CF16</f>
        <v>0</v>
      </c>
      <c r="G33" s="87">
        <f>Data!CZ16</f>
        <v>0</v>
      </c>
      <c r="H33" s="22">
        <f t="shared" ref="H33:H52" si="0">SUM(C33:G33)</f>
        <v>32779</v>
      </c>
      <c r="I33" s="1"/>
      <c r="W33" s="18"/>
    </row>
    <row r="34" spans="2:23" x14ac:dyDescent="0.2">
      <c r="B34" s="7" t="s">
        <v>48</v>
      </c>
      <c r="C34" s="87">
        <f>Data!Y16</f>
        <v>7712</v>
      </c>
      <c r="D34" s="87">
        <f>Data!AS16</f>
        <v>1698</v>
      </c>
      <c r="E34" s="87">
        <f>Data!BM16</f>
        <v>296</v>
      </c>
      <c r="F34" s="87">
        <f>Data!CG16</f>
        <v>0</v>
      </c>
      <c r="G34" s="87">
        <f>Data!DA16</f>
        <v>0</v>
      </c>
      <c r="H34" s="22">
        <f t="shared" si="0"/>
        <v>9706</v>
      </c>
      <c r="I34" s="1"/>
      <c r="W34" s="18"/>
    </row>
    <row r="35" spans="2:23" x14ac:dyDescent="0.2">
      <c r="B35" s="7" t="s">
        <v>49</v>
      </c>
      <c r="C35" s="87">
        <f>Data!Z16</f>
        <v>721</v>
      </c>
      <c r="D35" s="87">
        <f>Data!AT16</f>
        <v>5754</v>
      </c>
      <c r="E35" s="87">
        <f>Data!BN16</f>
        <v>5805</v>
      </c>
      <c r="F35" s="87">
        <f>Data!CH16</f>
        <v>1551</v>
      </c>
      <c r="G35" s="87">
        <f>Data!DB16</f>
        <v>0</v>
      </c>
      <c r="H35" s="22">
        <f t="shared" si="0"/>
        <v>13831</v>
      </c>
      <c r="I35" s="1"/>
      <c r="W35" s="18"/>
    </row>
    <row r="36" spans="2:23" x14ac:dyDescent="0.2">
      <c r="B36" s="7" t="s">
        <v>50</v>
      </c>
      <c r="C36" s="87">
        <f>Data!AA16</f>
        <v>2916</v>
      </c>
      <c r="D36" s="87">
        <f>Data!AU16</f>
        <v>3873</v>
      </c>
      <c r="E36" s="87">
        <f>Data!BO16</f>
        <v>2044</v>
      </c>
      <c r="F36" s="87">
        <f>Data!CI16</f>
        <v>400</v>
      </c>
      <c r="G36" s="87">
        <f>Data!DC16</f>
        <v>0</v>
      </c>
      <c r="H36" s="22">
        <f t="shared" si="0"/>
        <v>9233</v>
      </c>
      <c r="I36" s="1"/>
      <c r="W36" s="18"/>
    </row>
    <row r="37" spans="2:23" x14ac:dyDescent="0.2">
      <c r="B37" s="7" t="s">
        <v>51</v>
      </c>
      <c r="C37" s="87">
        <f>Data!AB16</f>
        <v>5961</v>
      </c>
      <c r="D37" s="87">
        <f>Data!AV16</f>
        <v>12259</v>
      </c>
      <c r="E37" s="87">
        <f>Data!BP16</f>
        <v>24501</v>
      </c>
      <c r="F37" s="87">
        <f>Data!CJ16</f>
        <v>781</v>
      </c>
      <c r="G37" s="87">
        <f>Data!DD16</f>
        <v>0</v>
      </c>
      <c r="H37" s="22">
        <f t="shared" si="0"/>
        <v>43502</v>
      </c>
      <c r="I37" s="1"/>
      <c r="W37" s="18"/>
    </row>
    <row r="38" spans="2:23" x14ac:dyDescent="0.2">
      <c r="B38" s="7" t="s">
        <v>52</v>
      </c>
      <c r="C38" s="87">
        <f>Data!AC16</f>
        <v>578</v>
      </c>
      <c r="D38" s="87">
        <f>Data!AW16</f>
        <v>1134</v>
      </c>
      <c r="E38" s="87">
        <f>Data!BQ16</f>
        <v>216</v>
      </c>
      <c r="F38" s="87">
        <f>Data!CK16</f>
        <v>0</v>
      </c>
      <c r="G38" s="87">
        <f>Data!DE16</f>
        <v>0</v>
      </c>
      <c r="H38" s="22">
        <f t="shared" si="0"/>
        <v>1928</v>
      </c>
      <c r="I38" s="1"/>
      <c r="W38" s="18"/>
    </row>
    <row r="39" spans="2:23" x14ac:dyDescent="0.2">
      <c r="B39" s="7" t="s">
        <v>53</v>
      </c>
      <c r="C39" s="87">
        <f>Data!AD16</f>
        <v>0</v>
      </c>
      <c r="D39" s="87">
        <f>Data!AX16</f>
        <v>0</v>
      </c>
      <c r="E39" s="87">
        <f>Data!BR16</f>
        <v>0</v>
      </c>
      <c r="F39" s="87">
        <f>Data!CL16</f>
        <v>0</v>
      </c>
      <c r="G39" s="87">
        <f>Data!DF16</f>
        <v>0</v>
      </c>
      <c r="H39" s="22">
        <f t="shared" si="0"/>
        <v>0</v>
      </c>
      <c r="I39" s="1"/>
      <c r="W39" s="18"/>
    </row>
    <row r="40" spans="2:23" x14ac:dyDescent="0.2">
      <c r="B40" s="7" t="s">
        <v>54</v>
      </c>
      <c r="C40" s="87">
        <f>Data!AE16</f>
        <v>105</v>
      </c>
      <c r="D40" s="87">
        <f>Data!AY16</f>
        <v>585</v>
      </c>
      <c r="E40" s="87">
        <f>Data!BS16</f>
        <v>136</v>
      </c>
      <c r="F40" s="87">
        <f>Data!CM16</f>
        <v>0</v>
      </c>
      <c r="G40" s="87">
        <f>Data!DG16</f>
        <v>0</v>
      </c>
      <c r="H40" s="22">
        <f t="shared" si="0"/>
        <v>826</v>
      </c>
      <c r="I40" s="1"/>
      <c r="W40" s="18"/>
    </row>
    <row r="41" spans="2:23" x14ac:dyDescent="0.2">
      <c r="B41" s="7" t="s">
        <v>55</v>
      </c>
      <c r="C41" s="87">
        <f>Data!AF16</f>
        <v>64</v>
      </c>
      <c r="D41" s="87">
        <f>Data!AZ16</f>
        <v>0</v>
      </c>
      <c r="E41" s="87">
        <f>Data!BT16</f>
        <v>0</v>
      </c>
      <c r="F41" s="87">
        <f>Data!CN16</f>
        <v>0</v>
      </c>
      <c r="G41" s="87">
        <f>Data!DH16</f>
        <v>0</v>
      </c>
      <c r="H41" s="22">
        <f t="shared" si="0"/>
        <v>64</v>
      </c>
      <c r="I41" s="1"/>
      <c r="W41" s="18"/>
    </row>
    <row r="42" spans="2:23" x14ac:dyDescent="0.2">
      <c r="B42" s="7" t="s">
        <v>56</v>
      </c>
      <c r="C42" s="87">
        <f>Data!AG16</f>
        <v>0</v>
      </c>
      <c r="D42" s="87">
        <f>Data!BA16</f>
        <v>0</v>
      </c>
      <c r="E42" s="87">
        <f>Data!BU16</f>
        <v>0</v>
      </c>
      <c r="F42" s="87">
        <f>Data!CO16</f>
        <v>0</v>
      </c>
      <c r="G42" s="87">
        <f>Data!DI16</f>
        <v>0</v>
      </c>
      <c r="H42" s="22">
        <f t="shared" si="0"/>
        <v>0</v>
      </c>
      <c r="I42" s="1"/>
      <c r="W42" s="18"/>
    </row>
    <row r="43" spans="2:23" x14ac:dyDescent="0.2">
      <c r="B43" s="7" t="s">
        <v>57</v>
      </c>
      <c r="C43" s="87">
        <f>Data!AH16</f>
        <v>117</v>
      </c>
      <c r="D43" s="87">
        <f>Data!BB16</f>
        <v>153</v>
      </c>
      <c r="E43" s="87">
        <f>Data!BV16</f>
        <v>0</v>
      </c>
      <c r="F43" s="87">
        <f>Data!CP16</f>
        <v>0</v>
      </c>
      <c r="G43" s="87">
        <f>Data!DJ16</f>
        <v>0</v>
      </c>
      <c r="H43" s="22">
        <f t="shared" si="0"/>
        <v>270</v>
      </c>
      <c r="I43" s="1"/>
      <c r="W43" s="18"/>
    </row>
    <row r="44" spans="2:23" x14ac:dyDescent="0.2">
      <c r="B44" s="7" t="s">
        <v>58</v>
      </c>
      <c r="C44" s="87">
        <f>Data!AI16</f>
        <v>651</v>
      </c>
      <c r="D44" s="87">
        <f>Data!BC16</f>
        <v>0</v>
      </c>
      <c r="E44" s="87">
        <f>Data!BW16</f>
        <v>0</v>
      </c>
      <c r="F44" s="87">
        <f>Data!CQ16</f>
        <v>0</v>
      </c>
      <c r="G44" s="87">
        <f>Data!DK16</f>
        <v>0</v>
      </c>
      <c r="H44" s="22">
        <f t="shared" si="0"/>
        <v>651</v>
      </c>
      <c r="I44" s="1"/>
      <c r="W44" s="18"/>
    </row>
    <row r="45" spans="2:23" x14ac:dyDescent="0.2">
      <c r="B45" s="7" t="s">
        <v>59</v>
      </c>
      <c r="C45" s="87">
        <f>Data!AJ16</f>
        <v>2110</v>
      </c>
      <c r="D45" s="87">
        <f>Data!BD16</f>
        <v>1892</v>
      </c>
      <c r="E45" s="87">
        <f>Data!BX16</f>
        <v>1853</v>
      </c>
      <c r="F45" s="87">
        <f>Data!CR16</f>
        <v>0</v>
      </c>
      <c r="G45" s="87">
        <f>Data!DL16</f>
        <v>0</v>
      </c>
      <c r="H45" s="22">
        <f t="shared" si="0"/>
        <v>5855</v>
      </c>
      <c r="I45" s="1"/>
      <c r="W45" s="18"/>
    </row>
    <row r="46" spans="2:23" x14ac:dyDescent="0.2">
      <c r="B46" s="7" t="s">
        <v>60</v>
      </c>
      <c r="C46" s="87">
        <f>Data!AK16</f>
        <v>0</v>
      </c>
      <c r="D46" s="87">
        <f>Data!BE16</f>
        <v>0</v>
      </c>
      <c r="E46" s="87">
        <f>Data!BY16</f>
        <v>0</v>
      </c>
      <c r="F46" s="87">
        <f>Data!CS16</f>
        <v>0</v>
      </c>
      <c r="G46" s="87">
        <f>Data!DM16</f>
        <v>0</v>
      </c>
      <c r="H46" s="22">
        <f t="shared" si="0"/>
        <v>0</v>
      </c>
      <c r="I46" s="1"/>
      <c r="W46" s="18"/>
    </row>
    <row r="47" spans="2:23" x14ac:dyDescent="0.2">
      <c r="B47" s="7" t="s">
        <v>61</v>
      </c>
      <c r="C47" s="87">
        <f>Data!AL16</f>
        <v>3188</v>
      </c>
      <c r="D47" s="87">
        <f>Data!BF16</f>
        <v>6450</v>
      </c>
      <c r="E47" s="87">
        <f>Data!BZ16</f>
        <v>2154</v>
      </c>
      <c r="F47" s="87">
        <f>Data!CT16</f>
        <v>0</v>
      </c>
      <c r="G47" s="87">
        <f>Data!DN16</f>
        <v>0</v>
      </c>
      <c r="H47" s="22">
        <f t="shared" si="0"/>
        <v>11792</v>
      </c>
      <c r="I47" s="1"/>
      <c r="W47" s="18"/>
    </row>
    <row r="48" spans="2:23" x14ac:dyDescent="0.2">
      <c r="B48" s="7" t="s">
        <v>62</v>
      </c>
      <c r="C48" s="87">
        <f>Data!AM16</f>
        <v>0</v>
      </c>
      <c r="D48" s="87">
        <f>Data!BG16</f>
        <v>0</v>
      </c>
      <c r="E48" s="87">
        <f>Data!CA16</f>
        <v>0</v>
      </c>
      <c r="F48" s="87">
        <f>Data!CU16</f>
        <v>0</v>
      </c>
      <c r="G48" s="87">
        <f>Data!DO16</f>
        <v>0</v>
      </c>
      <c r="H48" s="22">
        <f t="shared" si="0"/>
        <v>0</v>
      </c>
      <c r="I48" s="1"/>
      <c r="W48" s="18"/>
    </row>
    <row r="49" spans="2:23" x14ac:dyDescent="0.2">
      <c r="B49" s="7" t="s">
        <v>63</v>
      </c>
      <c r="C49" s="87">
        <f>Data!AN16</f>
        <v>0</v>
      </c>
      <c r="D49" s="87">
        <f>Data!BH16</f>
        <v>1104</v>
      </c>
      <c r="E49" s="87">
        <f>Data!CB16</f>
        <v>0</v>
      </c>
      <c r="F49" s="87">
        <f>Data!CV16</f>
        <v>0</v>
      </c>
      <c r="G49" s="87">
        <f>Data!DP16</f>
        <v>0</v>
      </c>
      <c r="H49" s="22">
        <f t="shared" si="0"/>
        <v>1104</v>
      </c>
      <c r="I49" s="1"/>
      <c r="W49" s="18"/>
    </row>
    <row r="50" spans="2:23" x14ac:dyDescent="0.2">
      <c r="B50" s="7" t="s">
        <v>64</v>
      </c>
      <c r="C50" s="87">
        <f>Data!AO16</f>
        <v>1039</v>
      </c>
      <c r="D50" s="87">
        <f>Data!BI16</f>
        <v>1641</v>
      </c>
      <c r="E50" s="87">
        <f>Data!CC16</f>
        <v>156</v>
      </c>
      <c r="F50" s="87">
        <f>Data!CW16</f>
        <v>0</v>
      </c>
      <c r="G50" s="87">
        <f>Data!DQ16</f>
        <v>0</v>
      </c>
      <c r="H50" s="22">
        <f t="shared" si="0"/>
        <v>2836</v>
      </c>
      <c r="I50" s="1"/>
      <c r="W50" s="18"/>
    </row>
    <row r="51" spans="2:23" x14ac:dyDescent="0.2">
      <c r="B51" s="7" t="s">
        <v>0</v>
      </c>
      <c r="C51" s="87">
        <f>Data!AP16</f>
        <v>0</v>
      </c>
      <c r="D51" s="87">
        <f>Data!BJ16</f>
        <v>0</v>
      </c>
      <c r="E51" s="87">
        <f>Data!CD16</f>
        <v>0</v>
      </c>
      <c r="F51" s="87">
        <f>Data!CX16</f>
        <v>0</v>
      </c>
      <c r="G51" s="87">
        <f>Data!DR16</f>
        <v>0</v>
      </c>
      <c r="H51" s="22">
        <f t="shared" si="0"/>
        <v>0</v>
      </c>
      <c r="I51" s="1"/>
      <c r="W51" s="18"/>
    </row>
    <row r="52" spans="2:23" x14ac:dyDescent="0.2">
      <c r="B52" s="8" t="s">
        <v>35</v>
      </c>
      <c r="C52" s="22">
        <f>SUM(C32:C51)</f>
        <v>105999</v>
      </c>
      <c r="D52" s="22">
        <f>SUM(D32:D51)</f>
        <v>58608</v>
      </c>
      <c r="E52" s="22">
        <f>SUM(E32:E51)</f>
        <v>41638</v>
      </c>
      <c r="F52" s="22">
        <f>SUM(F32:F51)</f>
        <v>2927</v>
      </c>
      <c r="G52" s="22">
        <f>SUM(G32:G51)</f>
        <v>0</v>
      </c>
      <c r="H52" s="22">
        <f t="shared" si="0"/>
        <v>209172</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Data!T16</f>
        <v>Weir, George W.</v>
      </c>
      <c r="E55" s="343"/>
      <c r="F55" s="343"/>
      <c r="G55" s="94" t="str">
        <f>Data!U16</f>
        <v>(361) 593-2315</v>
      </c>
      <c r="H55" s="84" t="str">
        <f>Data!V16</f>
        <v>kagww00@tamuk.edu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Data!DS16</f>
        <v>4774847</v>
      </c>
      <c r="D61" s="88">
        <f>Data!EM16</f>
        <v>1337287</v>
      </c>
      <c r="E61" s="88">
        <f>Data!FG16</f>
        <v>591180</v>
      </c>
      <c r="F61" s="88">
        <f>Data!GA16</f>
        <v>71848</v>
      </c>
      <c r="G61" s="88">
        <f>Data!GU16</f>
        <v>0</v>
      </c>
      <c r="H61" s="21">
        <f>SUM(C61:G61)</f>
        <v>6775162</v>
      </c>
      <c r="I61" s="1"/>
    </row>
    <row r="62" spans="2:23" x14ac:dyDescent="0.2">
      <c r="B62" s="9" t="str">
        <f>$B$33</f>
        <v>Science</v>
      </c>
      <c r="C62" s="87">
        <f>Data!DT16</f>
        <v>1538039</v>
      </c>
      <c r="D62" s="87">
        <f>Data!EN16</f>
        <v>1539420</v>
      </c>
      <c r="E62" s="87">
        <f>Data!FH16</f>
        <v>325649</v>
      </c>
      <c r="F62" s="87">
        <f>Data!GB16</f>
        <v>0</v>
      </c>
      <c r="G62" s="87">
        <f>Data!GV16</f>
        <v>0</v>
      </c>
      <c r="H62" s="22">
        <f t="shared" ref="H62:H81" si="1">SUM(C62:G62)</f>
        <v>3403108</v>
      </c>
      <c r="I62" s="1"/>
    </row>
    <row r="63" spans="2:23" x14ac:dyDescent="0.2">
      <c r="B63" s="9" t="str">
        <f>$B$34</f>
        <v>Fine Arts</v>
      </c>
      <c r="C63" s="87">
        <f>Data!DU16</f>
        <v>1227953</v>
      </c>
      <c r="D63" s="87">
        <f>Data!EO16</f>
        <v>618391</v>
      </c>
      <c r="E63" s="87">
        <f>Data!FI16</f>
        <v>81319</v>
      </c>
      <c r="F63" s="87">
        <f>Data!GC16</f>
        <v>0</v>
      </c>
      <c r="G63" s="87">
        <f>Data!GW16</f>
        <v>0</v>
      </c>
      <c r="H63" s="22">
        <f t="shared" si="1"/>
        <v>1927663</v>
      </c>
      <c r="I63" s="1"/>
    </row>
    <row r="64" spans="2:23" x14ac:dyDescent="0.2">
      <c r="B64" s="9" t="str">
        <f>$B$35</f>
        <v>Teacher Education</v>
      </c>
      <c r="C64" s="87">
        <f>Data!DV16</f>
        <v>67524</v>
      </c>
      <c r="D64" s="87">
        <f>Data!EP16</f>
        <v>869901</v>
      </c>
      <c r="E64" s="87">
        <f>Data!FJ16</f>
        <v>864311</v>
      </c>
      <c r="F64" s="87">
        <f>Data!GD16</f>
        <v>499236</v>
      </c>
      <c r="G64" s="87">
        <f>Data!GX16</f>
        <v>0</v>
      </c>
      <c r="H64" s="22">
        <f t="shared" si="1"/>
        <v>2300972</v>
      </c>
      <c r="I64" s="1"/>
    </row>
    <row r="65" spans="2:9" x14ac:dyDescent="0.2">
      <c r="B65" s="9" t="str">
        <f>$B$36</f>
        <v>Agriculture</v>
      </c>
      <c r="C65" s="87">
        <f>Data!DW16</f>
        <v>207749</v>
      </c>
      <c r="D65" s="87">
        <f>Data!EQ16</f>
        <v>368434</v>
      </c>
      <c r="E65" s="87">
        <f>Data!FK16</f>
        <v>461959</v>
      </c>
      <c r="F65" s="87">
        <f>Data!GE16</f>
        <v>63325</v>
      </c>
      <c r="G65" s="87">
        <f>Data!GY16</f>
        <v>0</v>
      </c>
      <c r="H65" s="22">
        <f t="shared" si="1"/>
        <v>1101467</v>
      </c>
      <c r="I65" s="1"/>
    </row>
    <row r="66" spans="2:9" x14ac:dyDescent="0.2">
      <c r="B66" s="9" t="str">
        <f>$B$37</f>
        <v>Engineering</v>
      </c>
      <c r="C66" s="87">
        <f>Data!DX16</f>
        <v>841333</v>
      </c>
      <c r="D66" s="87">
        <f>Data!ER16</f>
        <v>2617107</v>
      </c>
      <c r="E66" s="87">
        <f>Data!FL16</f>
        <v>3394753</v>
      </c>
      <c r="F66" s="87">
        <f>Data!GF16</f>
        <v>334971</v>
      </c>
      <c r="G66" s="87">
        <f>Data!GZ16</f>
        <v>0</v>
      </c>
      <c r="H66" s="22">
        <f t="shared" si="1"/>
        <v>7188164</v>
      </c>
      <c r="I66" s="1"/>
    </row>
    <row r="67" spans="2:9" x14ac:dyDescent="0.2">
      <c r="B67" s="9" t="str">
        <f>$B$38</f>
        <v>Home Economics</v>
      </c>
      <c r="C67" s="87">
        <f>Data!DY16</f>
        <v>110049</v>
      </c>
      <c r="D67" s="87">
        <f>Data!ES16</f>
        <v>119482</v>
      </c>
      <c r="E67" s="87">
        <f>Data!FM16</f>
        <v>53203</v>
      </c>
      <c r="F67" s="87">
        <f>Data!GG16</f>
        <v>0</v>
      </c>
      <c r="G67" s="87">
        <f>Data!HA16</f>
        <v>0</v>
      </c>
      <c r="H67" s="22">
        <f t="shared" si="1"/>
        <v>282734</v>
      </c>
      <c r="I67" s="1"/>
    </row>
    <row r="68" spans="2:9" x14ac:dyDescent="0.2">
      <c r="B68" s="9" t="str">
        <f>$B$39</f>
        <v>Law</v>
      </c>
      <c r="C68" s="87">
        <f>Data!DZ16</f>
        <v>0</v>
      </c>
      <c r="D68" s="87">
        <f>Data!ET16</f>
        <v>0</v>
      </c>
      <c r="E68" s="87">
        <f>Data!FN16</f>
        <v>0</v>
      </c>
      <c r="F68" s="87">
        <f>Data!GH16</f>
        <v>0</v>
      </c>
      <c r="G68" s="87">
        <f>Data!HB16</f>
        <v>0</v>
      </c>
      <c r="H68" s="22">
        <f t="shared" si="1"/>
        <v>0</v>
      </c>
      <c r="I68" s="1"/>
    </row>
    <row r="69" spans="2:9" x14ac:dyDescent="0.2">
      <c r="B69" s="9" t="str">
        <f>$B$40</f>
        <v>Social Service</v>
      </c>
      <c r="C69" s="87">
        <f>Data!EA16</f>
        <v>13264</v>
      </c>
      <c r="D69" s="87">
        <f>Data!EU16</f>
        <v>163447</v>
      </c>
      <c r="E69" s="87">
        <f>Data!FO16</f>
        <v>58182</v>
      </c>
      <c r="F69" s="87">
        <f>Data!GI16</f>
        <v>0</v>
      </c>
      <c r="G69" s="87">
        <f>Data!HC16</f>
        <v>0</v>
      </c>
      <c r="H69" s="22">
        <f t="shared" si="1"/>
        <v>234893</v>
      </c>
      <c r="I69" s="1"/>
    </row>
    <row r="70" spans="2:9" x14ac:dyDescent="0.2">
      <c r="B70" s="9" t="str">
        <f>$B$41</f>
        <v>Library Science</v>
      </c>
      <c r="C70" s="87">
        <f>Data!EB16</f>
        <v>8829</v>
      </c>
      <c r="D70" s="87">
        <f>Data!EV16</f>
        <v>0</v>
      </c>
      <c r="E70" s="87">
        <f>Data!FP16</f>
        <v>0</v>
      </c>
      <c r="F70" s="87">
        <f>Data!GJ16</f>
        <v>0</v>
      </c>
      <c r="G70" s="87">
        <f>Data!HD16</f>
        <v>0</v>
      </c>
      <c r="H70" s="22">
        <f t="shared" si="1"/>
        <v>8829</v>
      </c>
      <c r="I70" s="1"/>
    </row>
    <row r="71" spans="2:9" x14ac:dyDescent="0.2">
      <c r="B71" s="9" t="str">
        <f>$B$42</f>
        <v>Veterinary Science</v>
      </c>
      <c r="C71" s="87">
        <f>Data!EC16</f>
        <v>0</v>
      </c>
      <c r="D71" s="87">
        <f>Data!EW16</f>
        <v>0</v>
      </c>
      <c r="E71" s="87">
        <f>Data!FQ16</f>
        <v>0</v>
      </c>
      <c r="F71" s="87">
        <f>Data!GK16</f>
        <v>0</v>
      </c>
      <c r="G71" s="87">
        <f>Data!HE16</f>
        <v>0</v>
      </c>
      <c r="H71" s="22">
        <f t="shared" si="1"/>
        <v>0</v>
      </c>
      <c r="I71" s="1"/>
    </row>
    <row r="72" spans="2:9" x14ac:dyDescent="0.2">
      <c r="B72" s="9" t="str">
        <f>$B$43</f>
        <v>Vocational Training</v>
      </c>
      <c r="C72" s="87">
        <f>Data!ED16</f>
        <v>24477</v>
      </c>
      <c r="D72" s="87">
        <f>Data!EX16</f>
        <v>22863</v>
      </c>
      <c r="E72" s="87">
        <f>Data!FR16</f>
        <v>0</v>
      </c>
      <c r="F72" s="87">
        <f>Data!GL16</f>
        <v>0</v>
      </c>
      <c r="G72" s="87">
        <f>Data!HF16</f>
        <v>0</v>
      </c>
      <c r="H72" s="22">
        <f t="shared" si="1"/>
        <v>47340</v>
      </c>
      <c r="I72" s="1"/>
    </row>
    <row r="73" spans="2:9" x14ac:dyDescent="0.2">
      <c r="B73" s="9" t="str">
        <f>$B$44</f>
        <v>Physical Training</v>
      </c>
      <c r="C73" s="87">
        <f>Data!EE16</f>
        <v>90944</v>
      </c>
      <c r="D73" s="87">
        <f>Data!EY16</f>
        <v>0</v>
      </c>
      <c r="E73" s="87">
        <f>Data!FS16</f>
        <v>0</v>
      </c>
      <c r="F73" s="87">
        <f>Data!GM16</f>
        <v>0</v>
      </c>
      <c r="G73" s="87">
        <f>Data!HG16</f>
        <v>0</v>
      </c>
      <c r="H73" s="22">
        <f t="shared" si="1"/>
        <v>90944</v>
      </c>
      <c r="I73" s="1"/>
    </row>
    <row r="74" spans="2:9" x14ac:dyDescent="0.2">
      <c r="B74" s="9" t="str">
        <f>$B$45</f>
        <v>Health Services</v>
      </c>
      <c r="C74" s="87">
        <f>Data!EF16</f>
        <v>153092</v>
      </c>
      <c r="D74" s="87">
        <f>Data!EZ16</f>
        <v>243307</v>
      </c>
      <c r="E74" s="87">
        <f>Data!FT16</f>
        <v>318205</v>
      </c>
      <c r="F74" s="87">
        <f>Data!GN16</f>
        <v>0</v>
      </c>
      <c r="G74" s="87">
        <f>Data!HH16</f>
        <v>0</v>
      </c>
      <c r="H74" s="22">
        <f t="shared" si="1"/>
        <v>714604</v>
      </c>
      <c r="I74" s="1"/>
    </row>
    <row r="75" spans="2:9" x14ac:dyDescent="0.2">
      <c r="B75" s="9" t="str">
        <f>$B$46</f>
        <v>Pharmacy</v>
      </c>
      <c r="C75" s="87">
        <f>Data!EG16</f>
        <v>0</v>
      </c>
      <c r="D75" s="87">
        <f>Data!FA16</f>
        <v>0</v>
      </c>
      <c r="E75" s="87">
        <f>Data!FU16</f>
        <v>0</v>
      </c>
      <c r="F75" s="87">
        <f>Data!GO16</f>
        <v>0</v>
      </c>
      <c r="G75" s="87">
        <f>Data!HI16</f>
        <v>0</v>
      </c>
      <c r="H75" s="22">
        <f t="shared" si="1"/>
        <v>0</v>
      </c>
      <c r="I75" s="1"/>
    </row>
    <row r="76" spans="2:9" x14ac:dyDescent="0.2">
      <c r="B76" s="9" t="str">
        <f>$B$47</f>
        <v>Business Administration</v>
      </c>
      <c r="C76" s="87">
        <f>Data!EH16</f>
        <v>428338</v>
      </c>
      <c r="D76" s="87">
        <f>Data!FB16</f>
        <v>1243134</v>
      </c>
      <c r="E76" s="87">
        <f>Data!FV16</f>
        <v>207851</v>
      </c>
      <c r="F76" s="87">
        <f>Data!GP16</f>
        <v>0</v>
      </c>
      <c r="G76" s="87">
        <f>Data!HJ16</f>
        <v>0</v>
      </c>
      <c r="H76" s="22">
        <f t="shared" si="1"/>
        <v>1879323</v>
      </c>
      <c r="I76" s="1"/>
    </row>
    <row r="77" spans="2:9" x14ac:dyDescent="0.2">
      <c r="B77" s="9" t="str">
        <f>$B$48</f>
        <v>Optometry</v>
      </c>
      <c r="C77" s="87">
        <f>Data!EI16</f>
        <v>0</v>
      </c>
      <c r="D77" s="87">
        <f>Data!FC16</f>
        <v>0</v>
      </c>
      <c r="E77" s="87">
        <f>Data!FW16</f>
        <v>0</v>
      </c>
      <c r="F77" s="87">
        <f>Data!GQ16</f>
        <v>0</v>
      </c>
      <c r="G77" s="87">
        <f>Data!HK16</f>
        <v>0</v>
      </c>
      <c r="H77" s="22">
        <f t="shared" si="1"/>
        <v>0</v>
      </c>
      <c r="I77" s="1"/>
    </row>
    <row r="78" spans="2:9" x14ac:dyDescent="0.2">
      <c r="B78" s="9" t="str">
        <f>$B$49</f>
        <v>Teacher Ed-Practice Teaching</v>
      </c>
      <c r="C78" s="87">
        <f>Data!EJ16</f>
        <v>0</v>
      </c>
      <c r="D78" s="87">
        <f>Data!FD16</f>
        <v>118297</v>
      </c>
      <c r="E78" s="87">
        <f>Data!FX16</f>
        <v>0</v>
      </c>
      <c r="F78" s="87">
        <f>Data!GR16</f>
        <v>0</v>
      </c>
      <c r="G78" s="87">
        <f>Data!HL16</f>
        <v>0</v>
      </c>
      <c r="H78" s="22">
        <f t="shared" si="1"/>
        <v>118297</v>
      </c>
      <c r="I78" s="1"/>
    </row>
    <row r="79" spans="2:9" x14ac:dyDescent="0.2">
      <c r="B79" s="9" t="str">
        <f>$B$50</f>
        <v>Technology</v>
      </c>
      <c r="C79" s="87">
        <f>Data!EK16</f>
        <v>159988</v>
      </c>
      <c r="D79" s="87">
        <f>Data!FE16</f>
        <v>217240</v>
      </c>
      <c r="E79" s="87">
        <f>Data!FY16</f>
        <v>16343</v>
      </c>
      <c r="F79" s="87">
        <f>Data!GS16</f>
        <v>0</v>
      </c>
      <c r="G79" s="87">
        <f>Data!HM16</f>
        <v>0</v>
      </c>
      <c r="H79" s="22">
        <f t="shared" si="1"/>
        <v>393571</v>
      </c>
      <c r="I79" s="1"/>
    </row>
    <row r="80" spans="2:9" x14ac:dyDescent="0.2">
      <c r="B80" s="9" t="str">
        <f>$B$51</f>
        <v>Nursing</v>
      </c>
      <c r="C80" s="87">
        <f>Data!EL16</f>
        <v>0</v>
      </c>
      <c r="D80" s="87">
        <f>Data!FF16</f>
        <v>0</v>
      </c>
      <c r="E80" s="87">
        <f>Data!FZ16</f>
        <v>0</v>
      </c>
      <c r="F80" s="87">
        <f>Data!GT16</f>
        <v>0</v>
      </c>
      <c r="G80" s="87">
        <f>Data!HN16</f>
        <v>0</v>
      </c>
      <c r="H80" s="22">
        <f t="shared" si="1"/>
        <v>0</v>
      </c>
      <c r="I80" s="1"/>
    </row>
    <row r="81" spans="2:9" x14ac:dyDescent="0.2">
      <c r="B81" s="39" t="str">
        <f>$B$52</f>
        <v>Totals</v>
      </c>
      <c r="C81" s="21">
        <f>SUM(C61:C80)</f>
        <v>9646426</v>
      </c>
      <c r="D81" s="21">
        <f>SUM(D61:D80)</f>
        <v>9478310</v>
      </c>
      <c r="E81" s="21">
        <f>SUM(E61:E80)</f>
        <v>6372955</v>
      </c>
      <c r="F81" s="21">
        <f>SUM(F61:F80)</f>
        <v>969380</v>
      </c>
      <c r="G81" s="21">
        <f>SUM(G61:G80)</f>
        <v>0</v>
      </c>
      <c r="H81" s="21">
        <f t="shared" si="1"/>
        <v>26467071</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Data!T16</f>
        <v>Weir, George W.</v>
      </c>
      <c r="E84" s="343"/>
      <c r="F84" s="343"/>
      <c r="G84" s="94" t="str">
        <f>Data!U16</f>
        <v>(361) 593-2315</v>
      </c>
      <c r="H84" s="84" t="str">
        <f>Data!V16</f>
        <v>kagww00@tamuk.edu</v>
      </c>
    </row>
    <row r="85" spans="2:9" ht="13.5" customHeight="1" x14ac:dyDescent="0.2">
      <c r="B85" s="27"/>
      <c r="C85" s="27"/>
      <c r="D85" s="27"/>
      <c r="E85" s="27"/>
      <c r="F85" s="27"/>
      <c r="G85" s="27"/>
      <c r="H85" s="5"/>
    </row>
    <row r="86" spans="2:9" x14ac:dyDescent="0.2">
      <c r="B86" s="28" t="s">
        <v>34</v>
      </c>
      <c r="C86" s="13"/>
      <c r="D86" s="13"/>
      <c r="E86" s="13"/>
      <c r="F86" s="13"/>
      <c r="G86" s="13"/>
      <c r="H86" s="17">
        <f>H13+H14</f>
        <v>64744264</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Data!HR16</f>
        <v>260991.55498078134</v>
      </c>
      <c r="D91" s="172">
        <f>Data!IL16</f>
        <v>51126.204157917884</v>
      </c>
      <c r="E91" s="172">
        <f>Data!JF16</f>
        <v>14061.564403648672</v>
      </c>
      <c r="F91" s="172">
        <f>Data!JZ16</f>
        <v>852.61351328093622</v>
      </c>
      <c r="G91" s="172">
        <f>Data!KT16</f>
        <v>0</v>
      </c>
      <c r="H91" s="40">
        <f t="shared" ref="H91:H111" si="2">SUM(C91:G91)</f>
        <v>327031.9370556288</v>
      </c>
    </row>
    <row r="92" spans="2:9" x14ac:dyDescent="0.2">
      <c r="B92" s="9" t="str">
        <f>$B$33</f>
        <v>Science</v>
      </c>
      <c r="C92" s="172">
        <f>Data!HS16</f>
        <v>92458.283855582966</v>
      </c>
      <c r="D92" s="172">
        <f>Data!IM16</f>
        <v>45350.294152563438</v>
      </c>
      <c r="E92" s="172">
        <f>Data!JG16</f>
        <v>5513.5673858833879</v>
      </c>
      <c r="F92" s="172">
        <f>Data!KA16</f>
        <v>0</v>
      </c>
      <c r="G92" s="172">
        <f>Data!KU16</f>
        <v>0</v>
      </c>
      <c r="H92" s="75">
        <f t="shared" si="2"/>
        <v>143322.14539402979</v>
      </c>
    </row>
    <row r="93" spans="2:9" x14ac:dyDescent="0.2">
      <c r="B93" s="9" t="str">
        <f>$B$34</f>
        <v>Fine Arts</v>
      </c>
      <c r="C93" s="172">
        <f>Data!HT16</f>
        <v>33719.771356013232</v>
      </c>
      <c r="D93" s="172">
        <f>Data!IN16</f>
        <v>7424.296131030922</v>
      </c>
      <c r="E93" s="172">
        <f>Data!JH16</f>
        <v>1294.2235893905493</v>
      </c>
      <c r="F93" s="172">
        <f>Data!KB16</f>
        <v>0</v>
      </c>
      <c r="G93" s="172">
        <f>Data!KV16</f>
        <v>0</v>
      </c>
      <c r="H93" s="75">
        <f t="shared" si="2"/>
        <v>42438.291076434711</v>
      </c>
    </row>
    <row r="94" spans="2:9" x14ac:dyDescent="0.2">
      <c r="B94" s="9" t="str">
        <f>$B$35</f>
        <v>Teacher Education</v>
      </c>
      <c r="C94" s="172">
        <f>Data!HU16</f>
        <v>3152.4838106438719</v>
      </c>
      <c r="D94" s="172">
        <f>Data!IO16</f>
        <v>25158.657207274395</v>
      </c>
      <c r="E94" s="172">
        <f>Data!JI16</f>
        <v>25381.648433824794</v>
      </c>
      <c r="F94" s="172">
        <f>Data!KC16</f>
        <v>6781.5567133268314</v>
      </c>
      <c r="G94" s="172">
        <f>Data!KW16</f>
        <v>0</v>
      </c>
      <c r="H94" s="75">
        <f t="shared" si="2"/>
        <v>60474.346165069896</v>
      </c>
    </row>
    <row r="95" spans="2:9" x14ac:dyDescent="0.2">
      <c r="B95" s="9" t="str">
        <f>$B$36</f>
        <v>Agriculture</v>
      </c>
      <c r="C95" s="172">
        <f>Data!HV16</f>
        <v>12749.851306293385</v>
      </c>
      <c r="D95" s="172">
        <f>Data!IP16</f>
        <v>16934.216086856748</v>
      </c>
      <c r="E95" s="172">
        <f>Data!JJ16</f>
        <v>8937.1385699806851</v>
      </c>
      <c r="F95" s="172">
        <f>Data!KD16</f>
        <v>1748.9507964737154</v>
      </c>
      <c r="G95" s="172">
        <f>Data!KX16</f>
        <v>0</v>
      </c>
      <c r="H95" s="75">
        <f t="shared" si="2"/>
        <v>40370.156759604535</v>
      </c>
    </row>
    <row r="96" spans="2:9" x14ac:dyDescent="0.2">
      <c r="B96" s="9" t="str">
        <f>$B$37</f>
        <v>Engineering</v>
      </c>
      <c r="C96" s="172">
        <f>Data!HW16</f>
        <v>26063.739244449542</v>
      </c>
      <c r="D96" s="172">
        <f>Data!IQ16</f>
        <v>53600.96953492819</v>
      </c>
      <c r="E96" s="172">
        <f>Data!JK16</f>
        <v>107127.60866100625</v>
      </c>
      <c r="F96" s="172">
        <f>Data!KE16</f>
        <v>3414.8264301149293</v>
      </c>
      <c r="G96" s="172">
        <f>Data!KY16</f>
        <v>0</v>
      </c>
      <c r="H96" s="75">
        <f t="shared" si="2"/>
        <v>190207.1438704989</v>
      </c>
    </row>
    <row r="97" spans="2:8" x14ac:dyDescent="0.2">
      <c r="B97" s="9" t="str">
        <f>$B$38</f>
        <v>Home Economics</v>
      </c>
      <c r="C97" s="172">
        <f>Data!HX16</f>
        <v>2527.2339009045186</v>
      </c>
      <c r="D97" s="172">
        <f>Data!IR16</f>
        <v>4958.2755080029829</v>
      </c>
      <c r="E97" s="172">
        <f>Data!JL16</f>
        <v>944.43343009580633</v>
      </c>
      <c r="F97" s="172">
        <f>Data!KF16</f>
        <v>0</v>
      </c>
      <c r="G97" s="172">
        <f>Data!KZ16</f>
        <v>0</v>
      </c>
      <c r="H97" s="75">
        <f t="shared" si="2"/>
        <v>8429.9428390033081</v>
      </c>
    </row>
    <row r="98" spans="2:8" x14ac:dyDescent="0.2">
      <c r="B98" s="9" t="str">
        <f>$B$39</f>
        <v>Law</v>
      </c>
      <c r="C98" s="172">
        <f>Data!HY16</f>
        <v>0</v>
      </c>
      <c r="D98" s="172">
        <f>Data!IS16</f>
        <v>0</v>
      </c>
      <c r="E98" s="172">
        <f>Data!JM16</f>
        <v>0</v>
      </c>
      <c r="F98" s="172">
        <f>Data!KG16</f>
        <v>0</v>
      </c>
      <c r="G98" s="172">
        <f>Data!LA16</f>
        <v>0</v>
      </c>
      <c r="H98" s="75">
        <f t="shared" si="2"/>
        <v>0</v>
      </c>
    </row>
    <row r="99" spans="2:8" x14ac:dyDescent="0.2">
      <c r="B99" s="9" t="str">
        <f>$B$40</f>
        <v>Social Service</v>
      </c>
      <c r="C99" s="172">
        <f>Data!HZ16</f>
        <v>459.09958407435028</v>
      </c>
      <c r="D99" s="172">
        <f>Data!IT16</f>
        <v>2557.840539842809</v>
      </c>
      <c r="E99" s="172">
        <f>Data!JN16</f>
        <v>594.64327080106318</v>
      </c>
      <c r="F99" s="172">
        <f>Data!KH16</f>
        <v>0</v>
      </c>
      <c r="G99" s="172">
        <f>Data!LB16</f>
        <v>0</v>
      </c>
      <c r="H99" s="75">
        <f t="shared" si="2"/>
        <v>3611.5833947182227</v>
      </c>
    </row>
    <row r="100" spans="2:8" x14ac:dyDescent="0.2">
      <c r="B100" s="9" t="str">
        <f>$B$41</f>
        <v>Library Science</v>
      </c>
      <c r="C100" s="172">
        <f>Data!IA16</f>
        <v>279.83212743579446</v>
      </c>
      <c r="D100" s="172">
        <f>Data!IU16</f>
        <v>0</v>
      </c>
      <c r="E100" s="172">
        <f>Data!JO16</f>
        <v>0</v>
      </c>
      <c r="F100" s="172">
        <f>Data!KI16</f>
        <v>0</v>
      </c>
      <c r="G100" s="172">
        <f>Data!LC16</f>
        <v>0</v>
      </c>
      <c r="H100" s="75">
        <f t="shared" si="2"/>
        <v>279.83212743579446</v>
      </c>
    </row>
    <row r="101" spans="2:8" x14ac:dyDescent="0.2">
      <c r="B101" s="9" t="str">
        <f>$B$42</f>
        <v>Veterinary Science</v>
      </c>
      <c r="C101" s="172">
        <f>Data!IB16</f>
        <v>0</v>
      </c>
      <c r="D101" s="172">
        <f>Data!IV16</f>
        <v>0</v>
      </c>
      <c r="E101" s="172">
        <f>Data!JP16</f>
        <v>0</v>
      </c>
      <c r="F101" s="172">
        <f>Data!KJ16</f>
        <v>0</v>
      </c>
      <c r="G101" s="172">
        <f>Data!LD16</f>
        <v>0</v>
      </c>
      <c r="H101" s="75">
        <f t="shared" si="2"/>
        <v>0</v>
      </c>
    </row>
    <row r="102" spans="2:8" x14ac:dyDescent="0.2">
      <c r="B102" s="9" t="str">
        <f>$B$43</f>
        <v>Vocational Training</v>
      </c>
      <c r="C102" s="172">
        <f>Data!IC16</f>
        <v>511.56810796856172</v>
      </c>
      <c r="D102" s="172">
        <f>Data!IW16</f>
        <v>668.97367965119622</v>
      </c>
      <c r="E102" s="172">
        <f>Data!JQ16</f>
        <v>0</v>
      </c>
      <c r="F102" s="172">
        <f>Data!KK16</f>
        <v>0</v>
      </c>
      <c r="G102" s="172">
        <f>Data!LE16</f>
        <v>0</v>
      </c>
      <c r="H102" s="75">
        <f t="shared" si="2"/>
        <v>1180.541787619758</v>
      </c>
    </row>
    <row r="103" spans="2:8" x14ac:dyDescent="0.2">
      <c r="B103" s="9" t="str">
        <f>$B$44</f>
        <v>Physical Training</v>
      </c>
      <c r="C103" s="172">
        <f>Data!ID16</f>
        <v>2846.4174212609714</v>
      </c>
      <c r="D103" s="172">
        <f>Data!IX16</f>
        <v>0</v>
      </c>
      <c r="E103" s="172">
        <f>Data!JR16</f>
        <v>0</v>
      </c>
      <c r="F103" s="172">
        <f>Data!KL16</f>
        <v>0</v>
      </c>
      <c r="G103" s="172">
        <f>Data!LF16</f>
        <v>0</v>
      </c>
      <c r="H103" s="75">
        <f t="shared" si="2"/>
        <v>2846.4174212609714</v>
      </c>
    </row>
    <row r="104" spans="2:8" x14ac:dyDescent="0.2">
      <c r="B104" s="9" t="str">
        <f>$B$45</f>
        <v>Health Services</v>
      </c>
      <c r="C104" s="172">
        <f>Data!IE16</f>
        <v>9225.7154513988498</v>
      </c>
      <c r="D104" s="172">
        <f>Data!IY16</f>
        <v>8272.537267320673</v>
      </c>
      <c r="E104" s="172">
        <f>Data!JS16</f>
        <v>8102.014564664486</v>
      </c>
      <c r="F104" s="172">
        <f>Data!KM16</f>
        <v>0</v>
      </c>
      <c r="G104" s="172">
        <f>Data!LG16</f>
        <v>0</v>
      </c>
      <c r="H104" s="75">
        <f t="shared" si="2"/>
        <v>25600.267283384008</v>
      </c>
    </row>
    <row r="105" spans="2:8" x14ac:dyDescent="0.2">
      <c r="B105" s="9" t="str">
        <f>$B$46</f>
        <v>Pharmacy</v>
      </c>
      <c r="C105" s="172">
        <f>Data!IF16</f>
        <v>0</v>
      </c>
      <c r="D105" s="172">
        <f>Data!IZ16</f>
        <v>0</v>
      </c>
      <c r="E105" s="172">
        <f>Data!JT16</f>
        <v>0</v>
      </c>
      <c r="F105" s="172">
        <f>Data!KN16</f>
        <v>0</v>
      </c>
      <c r="G105" s="172">
        <f>Data!LH16</f>
        <v>0</v>
      </c>
      <c r="H105" s="75">
        <f t="shared" si="2"/>
        <v>0</v>
      </c>
    </row>
    <row r="106" spans="2:8" x14ac:dyDescent="0.2">
      <c r="B106" s="9" t="str">
        <f>$B$47</f>
        <v>Business Administration</v>
      </c>
      <c r="C106" s="172">
        <f>Data!IG16</f>
        <v>13939.13784789551</v>
      </c>
      <c r="D106" s="172">
        <f>Data!JA16</f>
        <v>28201.831593138661</v>
      </c>
      <c r="E106" s="172">
        <f>Data!JU16</f>
        <v>9418.1000390109584</v>
      </c>
      <c r="F106" s="172">
        <f>Data!KO16</f>
        <v>0</v>
      </c>
      <c r="G106" s="172">
        <f>Data!LI16</f>
        <v>0</v>
      </c>
      <c r="H106" s="75">
        <f t="shared" si="2"/>
        <v>51559.069480045131</v>
      </c>
    </row>
    <row r="107" spans="2:8" x14ac:dyDescent="0.2">
      <c r="B107" s="9" t="str">
        <f>$B$48</f>
        <v>Optometry</v>
      </c>
      <c r="C107" s="172">
        <f>Data!IH16</f>
        <v>0</v>
      </c>
      <c r="D107" s="172">
        <f>Data!JB16</f>
        <v>0</v>
      </c>
      <c r="E107" s="172">
        <f>Data!JV16</f>
        <v>0</v>
      </c>
      <c r="F107" s="172">
        <f>Data!KP16</f>
        <v>0</v>
      </c>
      <c r="G107" s="172">
        <f>Data!LJ16</f>
        <v>0</v>
      </c>
      <c r="H107" s="75">
        <f t="shared" si="2"/>
        <v>0</v>
      </c>
    </row>
    <row r="108" spans="2:8" x14ac:dyDescent="0.2">
      <c r="B108" s="9" t="str">
        <f>$B$49</f>
        <v>Teacher Ed-Practice Teaching</v>
      </c>
      <c r="C108" s="172">
        <f>Data!II16</f>
        <v>0</v>
      </c>
      <c r="D108" s="172">
        <f>Data!JC16</f>
        <v>4827.1041982674542</v>
      </c>
      <c r="E108" s="172">
        <f>Data!JW16</f>
        <v>0</v>
      </c>
      <c r="F108" s="172">
        <f>Data!KQ16</f>
        <v>0</v>
      </c>
      <c r="G108" s="172">
        <f>Data!LK16</f>
        <v>0</v>
      </c>
      <c r="H108" s="75">
        <f t="shared" si="2"/>
        <v>4827.1041982674542</v>
      </c>
    </row>
    <row r="109" spans="2:8" x14ac:dyDescent="0.2">
      <c r="B109" s="9" t="str">
        <f>$B$50</f>
        <v>Technology</v>
      </c>
      <c r="C109" s="172">
        <f>Data!IJ16</f>
        <v>4542.8996938404753</v>
      </c>
      <c r="D109" s="172">
        <f>Data!JD16</f>
        <v>7175.0706425334165</v>
      </c>
      <c r="E109" s="172">
        <f>Data!JX16</f>
        <v>682.090810624749</v>
      </c>
      <c r="F109" s="172">
        <f>Data!KR16</f>
        <v>0</v>
      </c>
      <c r="G109" s="172">
        <f>Data!LL16</f>
        <v>0</v>
      </c>
      <c r="H109" s="75">
        <f t="shared" si="2"/>
        <v>12400.061146998642</v>
      </c>
    </row>
    <row r="110" spans="2:8" x14ac:dyDescent="0.2">
      <c r="B110" s="9" t="str">
        <f>$B$51</f>
        <v>Nursing</v>
      </c>
      <c r="C110" s="172">
        <f>Data!IK16</f>
        <v>0</v>
      </c>
      <c r="D110" s="172">
        <f>Data!JE16</f>
        <v>0</v>
      </c>
      <c r="E110" s="172">
        <f>Data!JY16</f>
        <v>0</v>
      </c>
      <c r="F110" s="172">
        <f>Data!KS16</f>
        <v>0</v>
      </c>
      <c r="G110" s="172">
        <f>Data!HPM16</f>
        <v>0</v>
      </c>
      <c r="H110" s="75">
        <f t="shared" si="2"/>
        <v>0</v>
      </c>
    </row>
    <row r="111" spans="2:8" x14ac:dyDescent="0.2">
      <c r="B111" s="39" t="str">
        <f>$B$52</f>
        <v>Totals</v>
      </c>
      <c r="C111" s="40">
        <f>SUM(C91:C110)</f>
        <v>463467.58868854342</v>
      </c>
      <c r="D111" s="40">
        <f>SUM(D91:D110)</f>
        <v>256256.27069932877</v>
      </c>
      <c r="E111" s="40">
        <f>SUM(E91:E110)</f>
        <v>182057.03315893139</v>
      </c>
      <c r="F111" s="40">
        <f>SUM(F91:F110)</f>
        <v>12797.947453196412</v>
      </c>
      <c r="G111" s="40">
        <f>SUM(G91:G110)</f>
        <v>0</v>
      </c>
      <c r="H111" s="40">
        <f t="shared" si="2"/>
        <v>914578.84</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5035838.5549807809</v>
      </c>
      <c r="D116" s="21">
        <f t="shared" si="3"/>
        <v>1388413.204157918</v>
      </c>
      <c r="E116" s="21">
        <f t="shared" si="3"/>
        <v>605241.56440364872</v>
      </c>
      <c r="F116" s="21">
        <f t="shared" si="3"/>
        <v>72700.613513280943</v>
      </c>
      <c r="G116" s="21">
        <f t="shared" si="3"/>
        <v>0</v>
      </c>
      <c r="H116" s="40">
        <f t="shared" ref="H116:H136" si="4">SUM(C116:G116)</f>
        <v>7102193.9370556278</v>
      </c>
      <c r="I116" s="1"/>
    </row>
    <row r="117" spans="2:9" x14ac:dyDescent="0.2">
      <c r="B117" s="9" t="str">
        <f>$B$33</f>
        <v>Science</v>
      </c>
      <c r="C117" s="22">
        <f t="shared" si="3"/>
        <v>1630497.2838555831</v>
      </c>
      <c r="D117" s="22">
        <f t="shared" si="3"/>
        <v>1584770.2941525634</v>
      </c>
      <c r="E117" s="22">
        <f t="shared" si="3"/>
        <v>331162.56738588336</v>
      </c>
      <c r="F117" s="22">
        <f t="shared" si="3"/>
        <v>0</v>
      </c>
      <c r="G117" s="22">
        <f t="shared" si="3"/>
        <v>0</v>
      </c>
      <c r="H117" s="75">
        <f t="shared" si="4"/>
        <v>3546430.14539403</v>
      </c>
      <c r="I117" s="1"/>
    </row>
    <row r="118" spans="2:9" x14ac:dyDescent="0.2">
      <c r="B118" s="9" t="str">
        <f>$B$34</f>
        <v>Fine Arts</v>
      </c>
      <c r="C118" s="22">
        <f t="shared" si="3"/>
        <v>1261672.7713560131</v>
      </c>
      <c r="D118" s="22">
        <f t="shared" si="3"/>
        <v>625815.29613103089</v>
      </c>
      <c r="E118" s="22">
        <f t="shared" si="3"/>
        <v>82613.223589390545</v>
      </c>
      <c r="F118" s="22">
        <f t="shared" si="3"/>
        <v>0</v>
      </c>
      <c r="G118" s="22">
        <f t="shared" si="3"/>
        <v>0</v>
      </c>
      <c r="H118" s="75">
        <f t="shared" si="4"/>
        <v>1970101.2910764345</v>
      </c>
      <c r="I118" s="1"/>
    </row>
    <row r="119" spans="2:9" x14ac:dyDescent="0.2">
      <c r="B119" s="9" t="str">
        <f>$B$35</f>
        <v>Teacher Education</v>
      </c>
      <c r="C119" s="22">
        <f t="shared" si="3"/>
        <v>70676.483810643869</v>
      </c>
      <c r="D119" s="22">
        <f t="shared" si="3"/>
        <v>895059.65720727434</v>
      </c>
      <c r="E119" s="22">
        <f t="shared" si="3"/>
        <v>889692.64843382477</v>
      </c>
      <c r="F119" s="22">
        <f t="shared" si="3"/>
        <v>506017.55671332683</v>
      </c>
      <c r="G119" s="22">
        <f t="shared" si="3"/>
        <v>0</v>
      </c>
      <c r="H119" s="75">
        <f t="shared" si="4"/>
        <v>2361446.3461650698</v>
      </c>
      <c r="I119" s="1"/>
    </row>
    <row r="120" spans="2:9" x14ac:dyDescent="0.2">
      <c r="B120" s="9" t="str">
        <f>$B$36</f>
        <v>Agriculture</v>
      </c>
      <c r="C120" s="22">
        <f t="shared" si="3"/>
        <v>220498.85130629339</v>
      </c>
      <c r="D120" s="22">
        <f t="shared" si="3"/>
        <v>385368.21608685673</v>
      </c>
      <c r="E120" s="22">
        <f t="shared" si="3"/>
        <v>470896.13856998069</v>
      </c>
      <c r="F120" s="22">
        <f t="shared" si="3"/>
        <v>65073.950796473713</v>
      </c>
      <c r="G120" s="22">
        <f t="shared" si="3"/>
        <v>0</v>
      </c>
      <c r="H120" s="75">
        <f t="shared" si="4"/>
        <v>1141837.1567596046</v>
      </c>
      <c r="I120" s="1"/>
    </row>
    <row r="121" spans="2:9" x14ac:dyDescent="0.2">
      <c r="B121" s="9" t="str">
        <f>$B$37</f>
        <v>Engineering</v>
      </c>
      <c r="C121" s="22">
        <f t="shared" si="3"/>
        <v>867396.73924444953</v>
      </c>
      <c r="D121" s="22">
        <f t="shared" si="3"/>
        <v>2670707.969534928</v>
      </c>
      <c r="E121" s="22">
        <f t="shared" si="3"/>
        <v>3501880.6086610062</v>
      </c>
      <c r="F121" s="22">
        <f t="shared" si="3"/>
        <v>338385.82643011492</v>
      </c>
      <c r="G121" s="22">
        <f t="shared" si="3"/>
        <v>0</v>
      </c>
      <c r="H121" s="75">
        <f t="shared" si="4"/>
        <v>7378371.1438704981</v>
      </c>
      <c r="I121" s="1"/>
    </row>
    <row r="122" spans="2:9" x14ac:dyDescent="0.2">
      <c r="B122" s="9" t="str">
        <f>$B$38</f>
        <v>Home Economics</v>
      </c>
      <c r="C122" s="22">
        <f t="shared" si="3"/>
        <v>112576.23390090452</v>
      </c>
      <c r="D122" s="22">
        <f t="shared" si="3"/>
        <v>124440.27550800299</v>
      </c>
      <c r="E122" s="22">
        <f t="shared" si="3"/>
        <v>54147.433430095807</v>
      </c>
      <c r="F122" s="22">
        <f t="shared" si="3"/>
        <v>0</v>
      </c>
      <c r="G122" s="22">
        <f t="shared" si="3"/>
        <v>0</v>
      </c>
      <c r="H122" s="75">
        <f t="shared" si="4"/>
        <v>291163.94283900328</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13723.099584074351</v>
      </c>
      <c r="D124" s="22">
        <f t="shared" si="3"/>
        <v>166004.84053984281</v>
      </c>
      <c r="E124" s="22">
        <f t="shared" si="3"/>
        <v>58776.643270801062</v>
      </c>
      <c r="F124" s="22">
        <f t="shared" si="3"/>
        <v>0</v>
      </c>
      <c r="G124" s="22">
        <f t="shared" si="3"/>
        <v>0</v>
      </c>
      <c r="H124" s="75">
        <f t="shared" si="4"/>
        <v>238504.58339471821</v>
      </c>
      <c r="I124" s="1"/>
    </row>
    <row r="125" spans="2:9" x14ac:dyDescent="0.2">
      <c r="B125" s="9" t="str">
        <f>$B$41</f>
        <v>Library Science</v>
      </c>
      <c r="C125" s="22">
        <f t="shared" si="3"/>
        <v>9108.832127435795</v>
      </c>
      <c r="D125" s="22">
        <f t="shared" si="3"/>
        <v>0</v>
      </c>
      <c r="E125" s="22">
        <f t="shared" si="3"/>
        <v>0</v>
      </c>
      <c r="F125" s="22">
        <f t="shared" si="3"/>
        <v>0</v>
      </c>
      <c r="G125" s="22">
        <f t="shared" si="3"/>
        <v>0</v>
      </c>
      <c r="H125" s="75">
        <f t="shared" si="4"/>
        <v>9108.832127435795</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24988.56810796856</v>
      </c>
      <c r="D127" s="22">
        <f t="shared" si="3"/>
        <v>23531.973679651197</v>
      </c>
      <c r="E127" s="22">
        <f t="shared" si="3"/>
        <v>0</v>
      </c>
      <c r="F127" s="22">
        <f t="shared" si="3"/>
        <v>0</v>
      </c>
      <c r="G127" s="22">
        <f t="shared" si="3"/>
        <v>0</v>
      </c>
      <c r="H127" s="75">
        <f t="shared" si="4"/>
        <v>48520.541787619761</v>
      </c>
      <c r="I127" s="1"/>
    </row>
    <row r="128" spans="2:9" x14ac:dyDescent="0.2">
      <c r="B128" s="9" t="str">
        <f>$B$44</f>
        <v>Physical Training</v>
      </c>
      <c r="C128" s="22">
        <f t="shared" si="3"/>
        <v>93790.417421260965</v>
      </c>
      <c r="D128" s="22">
        <f t="shared" si="3"/>
        <v>0</v>
      </c>
      <c r="E128" s="22">
        <f t="shared" si="3"/>
        <v>0</v>
      </c>
      <c r="F128" s="22">
        <f t="shared" si="3"/>
        <v>0</v>
      </c>
      <c r="G128" s="22">
        <f t="shared" si="3"/>
        <v>0</v>
      </c>
      <c r="H128" s="75">
        <f t="shared" si="4"/>
        <v>93790.417421260965</v>
      </c>
      <c r="I128" s="1"/>
    </row>
    <row r="129" spans="2:12" x14ac:dyDescent="0.2">
      <c r="B129" s="9" t="str">
        <f>$B$45</f>
        <v>Health Services</v>
      </c>
      <c r="C129" s="22">
        <f t="shared" si="3"/>
        <v>162317.71545139886</v>
      </c>
      <c r="D129" s="22">
        <f t="shared" si="3"/>
        <v>251579.53726732067</v>
      </c>
      <c r="E129" s="22">
        <f t="shared" si="3"/>
        <v>326307.01456466451</v>
      </c>
      <c r="F129" s="22">
        <f t="shared" si="3"/>
        <v>0</v>
      </c>
      <c r="G129" s="22">
        <f t="shared" si="3"/>
        <v>0</v>
      </c>
      <c r="H129" s="75">
        <f t="shared" si="4"/>
        <v>740204.26728338399</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442277.1378478955</v>
      </c>
      <c r="D131" s="22">
        <f t="shared" si="3"/>
        <v>1271335.8315931386</v>
      </c>
      <c r="E131" s="22">
        <f t="shared" si="3"/>
        <v>217269.10003901095</v>
      </c>
      <c r="F131" s="22">
        <f t="shared" si="3"/>
        <v>0</v>
      </c>
      <c r="G131" s="22">
        <f t="shared" si="3"/>
        <v>0</v>
      </c>
      <c r="H131" s="75">
        <f t="shared" si="4"/>
        <v>1930882.069480045</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123124.10419826745</v>
      </c>
      <c r="E133" s="22">
        <f t="shared" si="5"/>
        <v>0</v>
      </c>
      <c r="F133" s="22">
        <f t="shared" si="5"/>
        <v>0</v>
      </c>
      <c r="G133" s="22">
        <f t="shared" si="5"/>
        <v>0</v>
      </c>
      <c r="H133" s="75">
        <f t="shared" si="4"/>
        <v>123124.10419826745</v>
      </c>
      <c r="I133" s="1"/>
    </row>
    <row r="134" spans="2:12" x14ac:dyDescent="0.2">
      <c r="B134" s="9" t="str">
        <f>$B$50</f>
        <v>Technology</v>
      </c>
      <c r="C134" s="22">
        <f t="shared" si="5"/>
        <v>164530.89969384047</v>
      </c>
      <c r="D134" s="22">
        <f t="shared" si="5"/>
        <v>224415.07064253342</v>
      </c>
      <c r="E134" s="22">
        <f t="shared" si="5"/>
        <v>17025.090810624748</v>
      </c>
      <c r="F134" s="22">
        <f t="shared" si="5"/>
        <v>0</v>
      </c>
      <c r="G134" s="22">
        <f t="shared" si="5"/>
        <v>0</v>
      </c>
      <c r="H134" s="75">
        <f t="shared" si="4"/>
        <v>405971.06114699866</v>
      </c>
      <c r="I134" s="1"/>
    </row>
    <row r="135" spans="2:12" x14ac:dyDescent="0.2">
      <c r="B135" s="9" t="str">
        <f>$B$51</f>
        <v>Nursing</v>
      </c>
      <c r="C135" s="22">
        <f t="shared" si="5"/>
        <v>0</v>
      </c>
      <c r="D135" s="22">
        <f t="shared" si="5"/>
        <v>0</v>
      </c>
      <c r="E135" s="22">
        <f t="shared" si="5"/>
        <v>0</v>
      </c>
      <c r="F135" s="22">
        <f t="shared" si="5"/>
        <v>0</v>
      </c>
      <c r="G135" s="22">
        <f t="shared" si="5"/>
        <v>0</v>
      </c>
      <c r="H135" s="75">
        <f t="shared" si="4"/>
        <v>0</v>
      </c>
      <c r="I135" s="1"/>
    </row>
    <row r="136" spans="2:12" x14ac:dyDescent="0.2">
      <c r="B136" s="39" t="str">
        <f>$B$52</f>
        <v>Totals</v>
      </c>
      <c r="C136" s="40">
        <f>SUM(C116:C135)</f>
        <v>10109893.588688541</v>
      </c>
      <c r="D136" s="40">
        <f>SUM(D116:D135)</f>
        <v>9734566.2706993297</v>
      </c>
      <c r="E136" s="40">
        <f>SUM(E116:E135)</f>
        <v>6555012.0331589309</v>
      </c>
      <c r="F136" s="40">
        <f>SUM(F116:F135)</f>
        <v>982177.94745319639</v>
      </c>
      <c r="G136" s="40">
        <f>SUM(G116:G135)</f>
        <v>0</v>
      </c>
      <c r="H136" s="40">
        <f t="shared" si="4"/>
        <v>27381649.84</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37362614.159999996</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Data!QD16</f>
        <v>0</v>
      </c>
      <c r="I140" s="333" t="str">
        <f>IF(H140+H141=1,"","Error, the two cells on the left must equal 100%")</f>
        <v/>
      </c>
      <c r="L140" s="57"/>
    </row>
    <row r="141" spans="2:12" ht="25.5" customHeight="1" thickBot="1" x14ac:dyDescent="0.25">
      <c r="B141" s="352"/>
      <c r="C141" s="353"/>
      <c r="D141" s="353"/>
      <c r="E141" s="353"/>
      <c r="F141" s="356" t="s">
        <v>3</v>
      </c>
      <c r="G141" s="357"/>
      <c r="H141" s="95">
        <f>1-H140</f>
        <v>1</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Data!LN16</f>
        <v>6168174.793255385</v>
      </c>
      <c r="D143" s="172">
        <f>Data!MH16</f>
        <v>1353614.8434276578</v>
      </c>
      <c r="E143" s="172">
        <f>Data!NB16</f>
        <v>260666.0070608675</v>
      </c>
      <c r="F143" s="172">
        <f>Data!NV16</f>
        <v>10236.258648554649</v>
      </c>
      <c r="G143" s="172">
        <f>Data!OP16</f>
        <v>0</v>
      </c>
      <c r="H143" s="173">
        <f>Data!PJ16</f>
        <v>0</v>
      </c>
      <c r="I143" s="76">
        <f t="shared" ref="I143:I162" si="6">SUM(C143:H143)</f>
        <v>7792691.9023924656</v>
      </c>
    </row>
    <row r="144" spans="2:12" x14ac:dyDescent="0.2">
      <c r="B144" s="9" t="str">
        <f>$B$33</f>
        <v>Science</v>
      </c>
      <c r="C144" s="172">
        <f>Data!LO16</f>
        <v>2554396.3709187373</v>
      </c>
      <c r="D144" s="172">
        <f>Data!MI16</f>
        <v>1895657.2343649985</v>
      </c>
      <c r="E144" s="172">
        <f>Data!NC16</f>
        <v>139798.60275324271</v>
      </c>
      <c r="F144" s="172">
        <f>Data!NW16</f>
        <v>0</v>
      </c>
      <c r="G144" s="172">
        <f>Data!OQ16</f>
        <v>0</v>
      </c>
      <c r="H144" s="174">
        <f>Data!PK16</f>
        <v>0</v>
      </c>
      <c r="I144" s="76">
        <f t="shared" si="6"/>
        <v>4589852.2080369778</v>
      </c>
    </row>
    <row r="145" spans="2:9" x14ac:dyDescent="0.2">
      <c r="B145" s="9" t="str">
        <f>$B$34</f>
        <v>Fine Arts</v>
      </c>
      <c r="C145" s="172">
        <f>Data!LP16</f>
        <v>624018.09134733444</v>
      </c>
      <c r="D145" s="172">
        <f>Data!MJ16</f>
        <v>25013.962076111347</v>
      </c>
      <c r="E145" s="172">
        <f>Data!ND16</f>
        <v>9452.7417365552101</v>
      </c>
      <c r="F145" s="172">
        <f>Data!NX16</f>
        <v>0</v>
      </c>
      <c r="G145" s="172">
        <f>Data!OR16</f>
        <v>0</v>
      </c>
      <c r="H145" s="174">
        <f>Data!PL16</f>
        <v>0</v>
      </c>
      <c r="I145" s="76">
        <f t="shared" si="6"/>
        <v>658484.79516000103</v>
      </c>
    </row>
    <row r="146" spans="2:9" x14ac:dyDescent="0.2">
      <c r="B146" s="9" t="str">
        <f>$B$35</f>
        <v>Teacher Education</v>
      </c>
      <c r="C146" s="172">
        <f>Data!LQ16</f>
        <v>116488.80758354851</v>
      </c>
      <c r="D146" s="172">
        <f>Data!MK16</f>
        <v>811513.4138710727</v>
      </c>
      <c r="E146" s="172">
        <f>Data!NE16</f>
        <v>823452.81173837185</v>
      </c>
      <c r="F146" s="172">
        <f>Data!NY16</f>
        <v>124259.2536198718</v>
      </c>
      <c r="G146" s="172">
        <f>Data!OS16</f>
        <v>0</v>
      </c>
      <c r="H146" s="174">
        <f>Data!PN16</f>
        <v>0</v>
      </c>
      <c r="I146" s="76">
        <f t="shared" si="6"/>
        <v>1875714.2868128649</v>
      </c>
    </row>
    <row r="147" spans="2:9" x14ac:dyDescent="0.2">
      <c r="B147" s="9" t="str">
        <f>$B$36</f>
        <v>Agriculture</v>
      </c>
      <c r="C147" s="172">
        <f>Data!LR16</f>
        <v>3004968.8680988327</v>
      </c>
      <c r="D147" s="172">
        <f>Data!ML16</f>
        <v>3958154.4867362618</v>
      </c>
      <c r="E147" s="172">
        <f>Data!NF16</f>
        <v>1993469.2962383584</v>
      </c>
      <c r="F147" s="172">
        <f>Data!NZ16</f>
        <v>399775.03573573515</v>
      </c>
      <c r="G147" s="172">
        <f>Data!OT16</f>
        <v>0</v>
      </c>
      <c r="H147" s="174">
        <f>Data!PM16</f>
        <v>0</v>
      </c>
      <c r="I147" s="76">
        <f t="shared" si="6"/>
        <v>9356367.6868091896</v>
      </c>
    </row>
    <row r="148" spans="2:9" x14ac:dyDescent="0.2">
      <c r="B148" s="9" t="str">
        <f>$B$37</f>
        <v>Engineering</v>
      </c>
      <c r="C148" s="172">
        <f>Data!LS16</f>
        <v>1091458.295241965</v>
      </c>
      <c r="D148" s="172">
        <f>Data!MM16</f>
        <v>1973776.8193452461</v>
      </c>
      <c r="E148" s="172">
        <f>Data!NG16</f>
        <v>4629691.8266976411</v>
      </c>
      <c r="F148" s="172">
        <f>Data!OA16</f>
        <v>66651.009018928919</v>
      </c>
      <c r="G148" s="172">
        <f>Data!OU16</f>
        <v>0</v>
      </c>
      <c r="H148" s="174">
        <f>Data!PO16</f>
        <v>0</v>
      </c>
      <c r="I148" s="76">
        <f t="shared" si="6"/>
        <v>7761577.9503037808</v>
      </c>
    </row>
    <row r="149" spans="2:9" x14ac:dyDescent="0.2">
      <c r="B149" s="9" t="str">
        <f>$B$38</f>
        <v>Home Economics</v>
      </c>
      <c r="C149" s="172">
        <f>Data!LT16</f>
        <v>560530.37401248317</v>
      </c>
      <c r="D149" s="172">
        <f>Data!MN16</f>
        <v>1018580.3675940406</v>
      </c>
      <c r="E149" s="172">
        <f>Data!NH16</f>
        <v>209095.08487808224</v>
      </c>
      <c r="F149" s="172">
        <f>Data!OB16</f>
        <v>0</v>
      </c>
      <c r="G149" s="172">
        <f>Data!OV16</f>
        <v>0</v>
      </c>
      <c r="H149" s="174">
        <f>Data!PP16</f>
        <v>0</v>
      </c>
      <c r="I149" s="76">
        <f t="shared" si="6"/>
        <v>1788205.8264846059</v>
      </c>
    </row>
    <row r="150" spans="2:9" x14ac:dyDescent="0.2">
      <c r="B150" s="9" t="str">
        <f>$B$39</f>
        <v>Law</v>
      </c>
      <c r="C150" s="172">
        <f>Data!LU16</f>
        <v>0</v>
      </c>
      <c r="D150" s="172">
        <f>Data!MO16</f>
        <v>0</v>
      </c>
      <c r="E150" s="172">
        <f>Data!NI16</f>
        <v>0</v>
      </c>
      <c r="F150" s="172">
        <f>Data!OC16</f>
        <v>0</v>
      </c>
      <c r="G150" s="172">
        <f>Data!OW16</f>
        <v>0</v>
      </c>
      <c r="H150" s="174">
        <f>Data!PQ16</f>
        <v>0</v>
      </c>
      <c r="I150" s="76">
        <f t="shared" si="6"/>
        <v>0</v>
      </c>
    </row>
    <row r="151" spans="2:9" x14ac:dyDescent="0.2">
      <c r="B151" s="9" t="str">
        <f>$B$40</f>
        <v>Social Service</v>
      </c>
      <c r="C151" s="172">
        <f>Data!LV16</f>
        <v>3805.1841102475937</v>
      </c>
      <c r="D151" s="172">
        <f>Data!MP16</f>
        <v>15593.583338156022</v>
      </c>
      <c r="E151" s="172">
        <f>Data!NJ16</f>
        <v>4135.4869539733409</v>
      </c>
      <c r="F151" s="172">
        <f>Data!OD16</f>
        <v>0</v>
      </c>
      <c r="G151" s="172">
        <f>Data!OX16</f>
        <v>0</v>
      </c>
      <c r="H151" s="174">
        <f>Data!PR16</f>
        <v>0</v>
      </c>
      <c r="I151" s="76">
        <f t="shared" si="6"/>
        <v>23534.254402376959</v>
      </c>
    </row>
    <row r="152" spans="2:9" x14ac:dyDescent="0.2">
      <c r="B152" s="9" t="str">
        <f>$B$41</f>
        <v>Library Science</v>
      </c>
      <c r="C152" s="172">
        <f>Data!LW16</f>
        <v>5167.7977252527344</v>
      </c>
      <c r="D152" s="172">
        <f>Data!MQ16</f>
        <v>0</v>
      </c>
      <c r="E152" s="172">
        <f>Data!NK16</f>
        <v>0</v>
      </c>
      <c r="F152" s="172">
        <f>Data!OE16</f>
        <v>0</v>
      </c>
      <c r="G152" s="172">
        <f>Data!OY16</f>
        <v>0</v>
      </c>
      <c r="H152" s="174">
        <f>Data!PS16</f>
        <v>0</v>
      </c>
      <c r="I152" s="76">
        <f t="shared" si="6"/>
        <v>5167.7977252527344</v>
      </c>
    </row>
    <row r="153" spans="2:9" x14ac:dyDescent="0.2">
      <c r="B153" s="9" t="str">
        <f>$B$42</f>
        <v>Veterinary Science</v>
      </c>
      <c r="C153" s="172">
        <f>Data!LX16</f>
        <v>0</v>
      </c>
      <c r="D153" s="172">
        <f>Data!MR16</f>
        <v>0</v>
      </c>
      <c r="E153" s="172">
        <f>Data!NL16</f>
        <v>0</v>
      </c>
      <c r="F153" s="172">
        <f>Data!OF16</f>
        <v>0</v>
      </c>
      <c r="G153" s="172">
        <f>Data!OZ16</f>
        <v>0</v>
      </c>
      <c r="H153" s="174">
        <f>Data!PT16</f>
        <v>0</v>
      </c>
      <c r="I153" s="76">
        <f t="shared" si="6"/>
        <v>0</v>
      </c>
    </row>
    <row r="154" spans="2:9" x14ac:dyDescent="0.2">
      <c r="B154" s="9" t="str">
        <f>$B$43</f>
        <v>Vocational Training</v>
      </c>
      <c r="C154" s="172">
        <f>Data!LY16</f>
        <v>114809.16645016077</v>
      </c>
      <c r="D154" s="172">
        <f>Data!MS16</f>
        <v>153398.88687754737</v>
      </c>
      <c r="E154" s="172">
        <f>Data!NM16</f>
        <v>0</v>
      </c>
      <c r="F154" s="172">
        <f>Data!OG16</f>
        <v>0</v>
      </c>
      <c r="G154" s="172">
        <f>Data!PA16</f>
        <v>0</v>
      </c>
      <c r="H154" s="174">
        <f>Data!PU16</f>
        <v>0</v>
      </c>
      <c r="I154" s="76">
        <f t="shared" si="6"/>
        <v>268208.05332770816</v>
      </c>
    </row>
    <row r="155" spans="2:9" x14ac:dyDescent="0.2">
      <c r="B155" s="9" t="str">
        <f>$B$44</f>
        <v>Physical Training</v>
      </c>
      <c r="C155" s="172">
        <f>Data!LZ16</f>
        <v>94481.417107500602</v>
      </c>
      <c r="D155" s="172">
        <f>Data!MT16</f>
        <v>0</v>
      </c>
      <c r="E155" s="172">
        <f>Data!NN16</f>
        <v>0</v>
      </c>
      <c r="F155" s="172">
        <f>Data!OH16</f>
        <v>0</v>
      </c>
      <c r="G155" s="172">
        <f>Data!PB16</f>
        <v>0</v>
      </c>
      <c r="H155" s="174">
        <f>Data!PV16</f>
        <v>0</v>
      </c>
      <c r="I155" s="76">
        <f t="shared" si="6"/>
        <v>94481.417107500602</v>
      </c>
    </row>
    <row r="156" spans="2:9" x14ac:dyDescent="0.2">
      <c r="B156" s="9" t="str">
        <f>$B$45</f>
        <v>Health Services</v>
      </c>
      <c r="C156" s="172">
        <f>Data!MA16</f>
        <v>324091.51209257694</v>
      </c>
      <c r="D156" s="172">
        <f>Data!MU16</f>
        <v>202726.16574835248</v>
      </c>
      <c r="E156" s="172">
        <f>Data!NO16</f>
        <v>161553.06196698354</v>
      </c>
      <c r="F156" s="172">
        <f>Data!OI16</f>
        <v>0</v>
      </c>
      <c r="G156" s="172">
        <f>Data!PC16</f>
        <v>0</v>
      </c>
      <c r="H156" s="174">
        <f>Data!PW16</f>
        <v>0</v>
      </c>
      <c r="I156" s="76">
        <f t="shared" si="6"/>
        <v>688370.73980791308</v>
      </c>
    </row>
    <row r="157" spans="2:9" x14ac:dyDescent="0.2">
      <c r="B157" s="9" t="str">
        <f>$B$46</f>
        <v>Pharmacy</v>
      </c>
      <c r="C157" s="172">
        <f>Data!MB16</f>
        <v>0</v>
      </c>
      <c r="D157" s="172">
        <f>Data!MV16</f>
        <v>0</v>
      </c>
      <c r="E157" s="172">
        <f>Data!NP16</f>
        <v>0</v>
      </c>
      <c r="F157" s="172">
        <f>Data!OJ16</f>
        <v>0</v>
      </c>
      <c r="G157" s="172">
        <f>Data!PD16</f>
        <v>0</v>
      </c>
      <c r="H157" s="174">
        <f>Data!PX16</f>
        <v>0</v>
      </c>
      <c r="I157" s="76">
        <f t="shared" si="6"/>
        <v>0</v>
      </c>
    </row>
    <row r="158" spans="2:9" x14ac:dyDescent="0.2">
      <c r="B158" s="9" t="str">
        <f>$B$47</f>
        <v>Business Administration</v>
      </c>
      <c r="C158" s="172">
        <f>Data!MC16</f>
        <v>395342.37058318243</v>
      </c>
      <c r="D158" s="172">
        <f>Data!MW16</f>
        <v>771968.7084853691</v>
      </c>
      <c r="E158" s="172">
        <f>Data!NQ16</f>
        <v>352271.61986115389</v>
      </c>
      <c r="F158" s="172">
        <f>Data!OK16</f>
        <v>0</v>
      </c>
      <c r="G158" s="172">
        <f>Data!PE16</f>
        <v>0</v>
      </c>
      <c r="H158" s="174">
        <f>Data!PY16</f>
        <v>0</v>
      </c>
      <c r="I158" s="76">
        <f t="shared" si="6"/>
        <v>1519582.6989297054</v>
      </c>
    </row>
    <row r="159" spans="2:9" x14ac:dyDescent="0.2">
      <c r="B159" s="9" t="str">
        <f>$B$48</f>
        <v>Optometry</v>
      </c>
      <c r="C159" s="172">
        <f>Data!MD16</f>
        <v>0</v>
      </c>
      <c r="D159" s="172">
        <f>Data!MX16</f>
        <v>0</v>
      </c>
      <c r="E159" s="172">
        <f>Data!NR16</f>
        <v>0</v>
      </c>
      <c r="F159" s="172">
        <f>Data!OL16</f>
        <v>0</v>
      </c>
      <c r="G159" s="172">
        <f>Data!PF16</f>
        <v>0</v>
      </c>
      <c r="H159" s="174">
        <f>Data!PZ16</f>
        <v>0</v>
      </c>
      <c r="I159" s="76">
        <f t="shared" si="6"/>
        <v>0</v>
      </c>
    </row>
    <row r="160" spans="2:9" x14ac:dyDescent="0.2">
      <c r="B160" s="9" t="str">
        <f>$B$49</f>
        <v>Teacher Ed-Practice Teaching</v>
      </c>
      <c r="C160" s="172">
        <f>Data!ME16</f>
        <v>0</v>
      </c>
      <c r="D160" s="172">
        <f>Data!MY16</f>
        <v>255700.51791342592</v>
      </c>
      <c r="E160" s="172">
        <f>Data!NS16</f>
        <v>0</v>
      </c>
      <c r="F160" s="172">
        <f>Data!OM16</f>
        <v>0</v>
      </c>
      <c r="G160" s="172">
        <f>Data!PG16</f>
        <v>0</v>
      </c>
      <c r="H160" s="174">
        <f>Data!QA16</f>
        <v>0</v>
      </c>
      <c r="I160" s="76">
        <f t="shared" si="6"/>
        <v>255700.51791342592</v>
      </c>
    </row>
    <row r="161" spans="2:10" x14ac:dyDescent="0.2">
      <c r="B161" s="9" t="str">
        <f>$B$50</f>
        <v>Technology</v>
      </c>
      <c r="C161" s="172">
        <f>Data!MF16</f>
        <v>305062.46105970134</v>
      </c>
      <c r="D161" s="172">
        <f>Data!MZ16</f>
        <v>357843.961173205</v>
      </c>
      <c r="E161" s="172">
        <f>Data!NT16</f>
        <v>21767.472553320509</v>
      </c>
      <c r="F161" s="172">
        <f>Data!ON16</f>
        <v>0</v>
      </c>
      <c r="G161" s="172">
        <f>Data!PH16</f>
        <v>0</v>
      </c>
      <c r="H161" s="174">
        <f>Data!QB16</f>
        <v>0</v>
      </c>
      <c r="I161" s="76">
        <f t="shared" si="6"/>
        <v>684673.8947862268</v>
      </c>
    </row>
    <row r="162" spans="2:10" x14ac:dyDescent="0.2">
      <c r="B162" s="9" t="str">
        <f>$B$51</f>
        <v>Nursing</v>
      </c>
      <c r="C162" s="172">
        <f>Data!MG16</f>
        <v>0</v>
      </c>
      <c r="D162" s="172">
        <f>Data!NA16</f>
        <v>0</v>
      </c>
      <c r="E162" s="172">
        <f>Data!NU16</f>
        <v>0</v>
      </c>
      <c r="F162" s="172">
        <f>Data!OO16</f>
        <v>0</v>
      </c>
      <c r="G162" s="172">
        <f>Data!PI16</f>
        <v>0</v>
      </c>
      <c r="H162" s="174">
        <f>Data!QC16</f>
        <v>0</v>
      </c>
      <c r="I162" s="76">
        <f t="shared" si="6"/>
        <v>0</v>
      </c>
    </row>
    <row r="163" spans="2:10" ht="15" thickBot="1" x14ac:dyDescent="0.25">
      <c r="B163" s="39" t="str">
        <f>$B$52</f>
        <v>Totals</v>
      </c>
      <c r="C163" s="40">
        <f t="shared" ref="C163:H163" si="7">SUM(C143:C162)</f>
        <v>15362795.50958691</v>
      </c>
      <c r="D163" s="40">
        <f t="shared" si="7"/>
        <v>12793542.950951444</v>
      </c>
      <c r="E163" s="40">
        <f t="shared" si="7"/>
        <v>8605354.0124385506</v>
      </c>
      <c r="F163" s="40">
        <f t="shared" si="7"/>
        <v>600921.55702309054</v>
      </c>
      <c r="G163" s="41">
        <f t="shared" si="7"/>
        <v>0</v>
      </c>
      <c r="H163" s="77">
        <f t="shared" si="7"/>
        <v>0</v>
      </c>
      <c r="I163" s="76">
        <f>SUM(I143:I162)</f>
        <v>37362614.029999994</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6168174.793255385</v>
      </c>
      <c r="D168" s="21">
        <f t="shared" si="8"/>
        <v>1353614.8434276578</v>
      </c>
      <c r="E168" s="21">
        <f t="shared" si="8"/>
        <v>260666.0070608675</v>
      </c>
      <c r="F168" s="21">
        <f t="shared" si="8"/>
        <v>10236.258648554649</v>
      </c>
      <c r="G168" s="21">
        <f t="shared" si="8"/>
        <v>0</v>
      </c>
      <c r="H168" s="40">
        <f t="shared" ref="H168:H188" si="9">SUM(C168:G168)</f>
        <v>7792691.9023924656</v>
      </c>
      <c r="I168" s="56"/>
      <c r="J168" s="57"/>
    </row>
    <row r="169" spans="2:10" x14ac:dyDescent="0.2">
      <c r="B169" s="9" t="str">
        <f>$B$33</f>
        <v>Science</v>
      </c>
      <c r="C169" s="22">
        <f t="shared" si="8"/>
        <v>2554396.3709187373</v>
      </c>
      <c r="D169" s="22">
        <f t="shared" si="8"/>
        <v>1895657.2343649985</v>
      </c>
      <c r="E169" s="22">
        <f t="shared" si="8"/>
        <v>139798.60275324271</v>
      </c>
      <c r="F169" s="22">
        <f t="shared" si="8"/>
        <v>0</v>
      </c>
      <c r="G169" s="22">
        <f t="shared" si="8"/>
        <v>0</v>
      </c>
      <c r="H169" s="75">
        <f t="shared" si="9"/>
        <v>4589852.2080369778</v>
      </c>
      <c r="I169" s="56"/>
      <c r="J169" s="57"/>
    </row>
    <row r="170" spans="2:10" x14ac:dyDescent="0.2">
      <c r="B170" s="9" t="str">
        <f>$B$34</f>
        <v>Fine Arts</v>
      </c>
      <c r="C170" s="22">
        <f t="shared" si="8"/>
        <v>624018.09134733444</v>
      </c>
      <c r="D170" s="22">
        <f t="shared" si="8"/>
        <v>25013.962076111347</v>
      </c>
      <c r="E170" s="22">
        <f t="shared" si="8"/>
        <v>9452.7417365552101</v>
      </c>
      <c r="F170" s="22">
        <f t="shared" si="8"/>
        <v>0</v>
      </c>
      <c r="G170" s="22">
        <f t="shared" si="8"/>
        <v>0</v>
      </c>
      <c r="H170" s="75">
        <f t="shared" si="9"/>
        <v>658484.79516000103</v>
      </c>
      <c r="I170" s="56"/>
      <c r="J170" s="57"/>
    </row>
    <row r="171" spans="2:10" x14ac:dyDescent="0.2">
      <c r="B171" s="9" t="str">
        <f>$B$35</f>
        <v>Teacher Education</v>
      </c>
      <c r="C171" s="22">
        <f t="shared" si="8"/>
        <v>116488.80758354851</v>
      </c>
      <c r="D171" s="22">
        <f t="shared" si="8"/>
        <v>811513.4138710727</v>
      </c>
      <c r="E171" s="22">
        <f t="shared" si="8"/>
        <v>823452.81173837185</v>
      </c>
      <c r="F171" s="22">
        <f t="shared" si="8"/>
        <v>124259.2536198718</v>
      </c>
      <c r="G171" s="22">
        <f t="shared" si="8"/>
        <v>0</v>
      </c>
      <c r="H171" s="75">
        <f t="shared" si="9"/>
        <v>1875714.2868128649</v>
      </c>
      <c r="I171" s="56"/>
      <c r="J171" s="57"/>
    </row>
    <row r="172" spans="2:10" x14ac:dyDescent="0.2">
      <c r="B172" s="9" t="str">
        <f>$B$36</f>
        <v>Agriculture</v>
      </c>
      <c r="C172" s="22">
        <f t="shared" si="8"/>
        <v>3004968.8680988327</v>
      </c>
      <c r="D172" s="22">
        <f t="shared" si="8"/>
        <v>3958154.4867362618</v>
      </c>
      <c r="E172" s="22">
        <f t="shared" si="8"/>
        <v>1993469.2962383584</v>
      </c>
      <c r="F172" s="22">
        <f t="shared" si="8"/>
        <v>399775.03573573515</v>
      </c>
      <c r="G172" s="22">
        <f t="shared" si="8"/>
        <v>0</v>
      </c>
      <c r="H172" s="75">
        <f t="shared" si="9"/>
        <v>9356367.6868091896</v>
      </c>
      <c r="I172" s="56"/>
      <c r="J172" s="57"/>
    </row>
    <row r="173" spans="2:10" x14ac:dyDescent="0.2">
      <c r="B173" s="9" t="str">
        <f>$B$37</f>
        <v>Engineering</v>
      </c>
      <c r="C173" s="22">
        <f t="shared" si="8"/>
        <v>1091458.295241965</v>
      </c>
      <c r="D173" s="22">
        <f t="shared" si="8"/>
        <v>1973776.8193452461</v>
      </c>
      <c r="E173" s="22">
        <f t="shared" si="8"/>
        <v>4629691.8266976411</v>
      </c>
      <c r="F173" s="22">
        <f t="shared" si="8"/>
        <v>66651.009018928919</v>
      </c>
      <c r="G173" s="22">
        <f t="shared" si="8"/>
        <v>0</v>
      </c>
      <c r="H173" s="75">
        <f t="shared" si="9"/>
        <v>7761577.9503037808</v>
      </c>
      <c r="I173" s="56"/>
      <c r="J173" s="57"/>
    </row>
    <row r="174" spans="2:10" x14ac:dyDescent="0.2">
      <c r="B174" s="9" t="str">
        <f>$B$38</f>
        <v>Home Economics</v>
      </c>
      <c r="C174" s="22">
        <f t="shared" si="8"/>
        <v>560530.37401248317</v>
      </c>
      <c r="D174" s="22">
        <f t="shared" si="8"/>
        <v>1018580.3675940406</v>
      </c>
      <c r="E174" s="22">
        <f t="shared" si="8"/>
        <v>209095.08487808224</v>
      </c>
      <c r="F174" s="22">
        <f t="shared" si="8"/>
        <v>0</v>
      </c>
      <c r="G174" s="22">
        <f t="shared" si="8"/>
        <v>0</v>
      </c>
      <c r="H174" s="75">
        <f t="shared" si="9"/>
        <v>1788205.8264846059</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3805.1841102475937</v>
      </c>
      <c r="D176" s="22">
        <f t="shared" si="8"/>
        <v>15593.583338156022</v>
      </c>
      <c r="E176" s="22">
        <f t="shared" si="8"/>
        <v>4135.4869539733409</v>
      </c>
      <c r="F176" s="22">
        <f t="shared" si="8"/>
        <v>0</v>
      </c>
      <c r="G176" s="22">
        <f t="shared" si="8"/>
        <v>0</v>
      </c>
      <c r="H176" s="75">
        <f t="shared" si="9"/>
        <v>23534.254402376959</v>
      </c>
      <c r="I176" s="56"/>
      <c r="J176" s="57"/>
    </row>
    <row r="177" spans="2:10" x14ac:dyDescent="0.2">
      <c r="B177" s="9" t="str">
        <f>$B$41</f>
        <v>Library Science</v>
      </c>
      <c r="C177" s="22">
        <f t="shared" si="8"/>
        <v>5167.7977252527344</v>
      </c>
      <c r="D177" s="22">
        <f t="shared" si="8"/>
        <v>0</v>
      </c>
      <c r="E177" s="22">
        <f t="shared" si="8"/>
        <v>0</v>
      </c>
      <c r="F177" s="22">
        <f t="shared" si="8"/>
        <v>0</v>
      </c>
      <c r="G177" s="22">
        <f t="shared" si="8"/>
        <v>0</v>
      </c>
      <c r="H177" s="75">
        <f t="shared" si="9"/>
        <v>5167.7977252527344</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114809.16645016077</v>
      </c>
      <c r="D179" s="22">
        <f t="shared" si="8"/>
        <v>153398.88687754737</v>
      </c>
      <c r="E179" s="22">
        <f t="shared" si="8"/>
        <v>0</v>
      </c>
      <c r="F179" s="22">
        <f t="shared" si="8"/>
        <v>0</v>
      </c>
      <c r="G179" s="22">
        <f t="shared" si="8"/>
        <v>0</v>
      </c>
      <c r="H179" s="75">
        <f t="shared" si="9"/>
        <v>268208.05332770816</v>
      </c>
      <c r="I179" s="56"/>
      <c r="J179" s="57"/>
    </row>
    <row r="180" spans="2:10" x14ac:dyDescent="0.2">
      <c r="B180" s="9" t="str">
        <f>$B$44</f>
        <v>Physical Training</v>
      </c>
      <c r="C180" s="22">
        <f t="shared" si="8"/>
        <v>94481.417107500602</v>
      </c>
      <c r="D180" s="22">
        <f t="shared" si="8"/>
        <v>0</v>
      </c>
      <c r="E180" s="22">
        <f t="shared" si="8"/>
        <v>0</v>
      </c>
      <c r="F180" s="22">
        <f t="shared" si="8"/>
        <v>0</v>
      </c>
      <c r="G180" s="22">
        <f t="shared" si="8"/>
        <v>0</v>
      </c>
      <c r="H180" s="75">
        <f t="shared" si="9"/>
        <v>94481.417107500602</v>
      </c>
      <c r="I180" s="56"/>
      <c r="J180" s="57"/>
    </row>
    <row r="181" spans="2:10" x14ac:dyDescent="0.2">
      <c r="B181" s="9" t="str">
        <f>$B$45</f>
        <v>Health Services</v>
      </c>
      <c r="C181" s="22">
        <f t="shared" si="8"/>
        <v>324091.51209257694</v>
      </c>
      <c r="D181" s="22">
        <f t="shared" si="8"/>
        <v>202726.16574835248</v>
      </c>
      <c r="E181" s="22">
        <f t="shared" si="8"/>
        <v>161553.06196698354</v>
      </c>
      <c r="F181" s="22">
        <f t="shared" si="8"/>
        <v>0</v>
      </c>
      <c r="G181" s="22">
        <f t="shared" si="8"/>
        <v>0</v>
      </c>
      <c r="H181" s="75">
        <f t="shared" si="9"/>
        <v>688370.73980791308</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395342.37058318243</v>
      </c>
      <c r="D183" s="22">
        <f t="shared" si="8"/>
        <v>771968.7084853691</v>
      </c>
      <c r="E183" s="22">
        <f t="shared" si="8"/>
        <v>352271.61986115389</v>
      </c>
      <c r="F183" s="22">
        <f t="shared" si="8"/>
        <v>0</v>
      </c>
      <c r="G183" s="22">
        <f t="shared" si="8"/>
        <v>0</v>
      </c>
      <c r="H183" s="75">
        <f t="shared" si="9"/>
        <v>1519582.6989297054</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255700.51791342592</v>
      </c>
      <c r="E185" s="22">
        <f t="shared" si="10"/>
        <v>0</v>
      </c>
      <c r="F185" s="22">
        <f t="shared" si="10"/>
        <v>0</v>
      </c>
      <c r="G185" s="22">
        <f t="shared" si="10"/>
        <v>0</v>
      </c>
      <c r="H185" s="75">
        <f t="shared" si="9"/>
        <v>255700.51791342592</v>
      </c>
      <c r="I185" s="56"/>
      <c r="J185" s="57"/>
    </row>
    <row r="186" spans="2:10" x14ac:dyDescent="0.2">
      <c r="B186" s="9" t="str">
        <f>$B$50</f>
        <v>Technology</v>
      </c>
      <c r="C186" s="22">
        <f t="shared" si="10"/>
        <v>305062.46105970134</v>
      </c>
      <c r="D186" s="22">
        <f t="shared" si="10"/>
        <v>357843.961173205</v>
      </c>
      <c r="E186" s="22">
        <f t="shared" si="10"/>
        <v>21767.472553320509</v>
      </c>
      <c r="F186" s="22">
        <f t="shared" si="10"/>
        <v>0</v>
      </c>
      <c r="G186" s="22">
        <f t="shared" si="10"/>
        <v>0</v>
      </c>
      <c r="H186" s="75">
        <f t="shared" si="9"/>
        <v>684673.8947862268</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15362795.50958691</v>
      </c>
      <c r="D188" s="40">
        <f>SUM(D168:D187)</f>
        <v>12793542.950951444</v>
      </c>
      <c r="E188" s="40">
        <f>SUM(E168:E187)</f>
        <v>8605354.0124385506</v>
      </c>
      <c r="F188" s="40">
        <f>SUM(F168:F187)</f>
        <v>600921.55702309054</v>
      </c>
      <c r="G188" s="40">
        <f>SUM(G168:G187)</f>
        <v>0</v>
      </c>
      <c r="H188" s="40">
        <f t="shared" si="9"/>
        <v>37362614.030000001</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15338404</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2820930.3196272058</v>
      </c>
      <c r="D193" s="42">
        <f t="shared" si="11"/>
        <v>777748.70282647014</v>
      </c>
      <c r="E193" s="42">
        <f t="shared" si="11"/>
        <v>339038.72435230814</v>
      </c>
      <c r="F193" s="42">
        <f t="shared" si="11"/>
        <v>40724.769604115369</v>
      </c>
      <c r="G193" s="42">
        <f t="shared" si="11"/>
        <v>0</v>
      </c>
      <c r="H193" s="42">
        <f>SUM(C193:G193)</f>
        <v>3978442.5164100993</v>
      </c>
      <c r="I193" s="1"/>
    </row>
    <row r="194" spans="2:9" x14ac:dyDescent="0.2">
      <c r="B194" s="9" t="str">
        <f>$B$33</f>
        <v>Science</v>
      </c>
      <c r="C194" s="43">
        <f t="shared" si="11"/>
        <v>913357.16462728707</v>
      </c>
      <c r="D194" s="43">
        <f t="shared" si="11"/>
        <v>887742.23470644071</v>
      </c>
      <c r="E194" s="43">
        <f t="shared" si="11"/>
        <v>185507.64025992318</v>
      </c>
      <c r="F194" s="43">
        <f t="shared" si="11"/>
        <v>0</v>
      </c>
      <c r="G194" s="43">
        <f t="shared" si="11"/>
        <v>0</v>
      </c>
      <c r="H194" s="43">
        <f t="shared" ref="H194:H213" si="12">SUM(C194:G194)</f>
        <v>1986607.039593651</v>
      </c>
      <c r="I194" s="1"/>
    </row>
    <row r="195" spans="2:9" x14ac:dyDescent="0.2">
      <c r="B195" s="9" t="str">
        <f>$B$34</f>
        <v>Fine Arts</v>
      </c>
      <c r="C195" s="43">
        <f t="shared" si="11"/>
        <v>706752.39789926982</v>
      </c>
      <c r="D195" s="43">
        <f t="shared" si="11"/>
        <v>350563.53059540072</v>
      </c>
      <c r="E195" s="43">
        <f t="shared" si="11"/>
        <v>46277.52551657064</v>
      </c>
      <c r="F195" s="43">
        <f t="shared" si="11"/>
        <v>0</v>
      </c>
      <c r="G195" s="43">
        <f t="shared" si="11"/>
        <v>0</v>
      </c>
      <c r="H195" s="43">
        <f t="shared" si="12"/>
        <v>1103593.454011241</v>
      </c>
      <c r="I195" s="1"/>
    </row>
    <row r="196" spans="2:9" x14ac:dyDescent="0.2">
      <c r="B196" s="9" t="str">
        <f>$B$35</f>
        <v>Teacher Education</v>
      </c>
      <c r="C196" s="43">
        <f t="shared" si="11"/>
        <v>39590.911005058537</v>
      </c>
      <c r="D196" s="43">
        <f t="shared" si="11"/>
        <v>501386.39222137851</v>
      </c>
      <c r="E196" s="43">
        <f t="shared" si="11"/>
        <v>498379.94997557724</v>
      </c>
      <c r="F196" s="43">
        <f t="shared" si="11"/>
        <v>283456.32061307231</v>
      </c>
      <c r="G196" s="43">
        <f t="shared" si="11"/>
        <v>0</v>
      </c>
      <c r="H196" s="43">
        <f t="shared" si="12"/>
        <v>1322813.5738150866</v>
      </c>
      <c r="I196" s="1"/>
    </row>
    <row r="197" spans="2:9" x14ac:dyDescent="0.2">
      <c r="B197" s="9" t="str">
        <f>$B$36</f>
        <v>Agriculture</v>
      </c>
      <c r="C197" s="43">
        <f t="shared" si="11"/>
        <v>123517.0445402152</v>
      </c>
      <c r="D197" s="43">
        <f t="shared" si="11"/>
        <v>215872.06839759616</v>
      </c>
      <c r="E197" s="43">
        <f t="shared" si="11"/>
        <v>263782.32347690949</v>
      </c>
      <c r="F197" s="43">
        <f t="shared" si="11"/>
        <v>36452.534928495581</v>
      </c>
      <c r="G197" s="43">
        <f t="shared" si="11"/>
        <v>0</v>
      </c>
      <c r="H197" s="43">
        <f t="shared" si="12"/>
        <v>639623.97134321637</v>
      </c>
      <c r="I197" s="1"/>
    </row>
    <row r="198" spans="2:9" x14ac:dyDescent="0.2">
      <c r="B198" s="9" t="str">
        <f>$B$37</f>
        <v>Engineering</v>
      </c>
      <c r="C198" s="43">
        <f t="shared" si="11"/>
        <v>485890.42999806406</v>
      </c>
      <c r="D198" s="43">
        <f t="shared" si="11"/>
        <v>1496052.9421022797</v>
      </c>
      <c r="E198" s="43">
        <f t="shared" si="11"/>
        <v>1961651.6845870386</v>
      </c>
      <c r="F198" s="43">
        <f t="shared" si="11"/>
        <v>189553.89992887955</v>
      </c>
      <c r="G198" s="43">
        <f t="shared" si="11"/>
        <v>0</v>
      </c>
      <c r="H198" s="43">
        <f t="shared" si="12"/>
        <v>4133148.956616262</v>
      </c>
      <c r="I198" s="1"/>
    </row>
    <row r="199" spans="2:9" x14ac:dyDescent="0.2">
      <c r="B199" s="9" t="str">
        <f>$B$38</f>
        <v>Home Economics</v>
      </c>
      <c r="C199" s="43">
        <f t="shared" si="11"/>
        <v>63061.932588448057</v>
      </c>
      <c r="D199" s="43">
        <f t="shared" si="11"/>
        <v>69707.82369821785</v>
      </c>
      <c r="E199" s="43">
        <f t="shared" si="11"/>
        <v>30331.81763578915</v>
      </c>
      <c r="F199" s="43">
        <f t="shared" si="11"/>
        <v>0</v>
      </c>
      <c r="G199" s="43">
        <f t="shared" si="11"/>
        <v>0</v>
      </c>
      <c r="H199" s="43">
        <f t="shared" si="12"/>
        <v>163101.57392245508</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7687.2813282884481</v>
      </c>
      <c r="D201" s="43">
        <f t="shared" si="11"/>
        <v>92991.084358841079</v>
      </c>
      <c r="E201" s="43">
        <f t="shared" si="11"/>
        <v>32924.966374174772</v>
      </c>
      <c r="F201" s="43">
        <f t="shared" si="11"/>
        <v>0</v>
      </c>
      <c r="G201" s="43">
        <f t="shared" si="11"/>
        <v>0</v>
      </c>
      <c r="H201" s="43">
        <f t="shared" si="12"/>
        <v>133603.3320613043</v>
      </c>
      <c r="I201" s="1"/>
    </row>
    <row r="202" spans="2:9" x14ac:dyDescent="0.2">
      <c r="B202" s="9" t="str">
        <f>$B$41</f>
        <v>Library Science</v>
      </c>
      <c r="C202" s="43">
        <f t="shared" si="11"/>
        <v>5102.5028789422904</v>
      </c>
      <c r="D202" s="43">
        <f t="shared" si="11"/>
        <v>0</v>
      </c>
      <c r="E202" s="43">
        <f t="shared" si="11"/>
        <v>0</v>
      </c>
      <c r="F202" s="43">
        <f t="shared" si="11"/>
        <v>0</v>
      </c>
      <c r="G202" s="43">
        <f t="shared" si="11"/>
        <v>0</v>
      </c>
      <c r="H202" s="43">
        <f t="shared" si="12"/>
        <v>5102.5028789422904</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13997.869202958787</v>
      </c>
      <c r="D204" s="43">
        <f t="shared" si="11"/>
        <v>13181.92736102335</v>
      </c>
      <c r="E204" s="43">
        <f t="shared" si="11"/>
        <v>0</v>
      </c>
      <c r="F204" s="43">
        <f t="shared" si="11"/>
        <v>0</v>
      </c>
      <c r="G204" s="43">
        <f t="shared" si="11"/>
        <v>0</v>
      </c>
      <c r="H204" s="43">
        <f t="shared" si="12"/>
        <v>27179.796563982138</v>
      </c>
      <c r="I204" s="1"/>
    </row>
    <row r="205" spans="2:9" x14ac:dyDescent="0.2">
      <c r="B205" s="9" t="str">
        <f>$B$44</f>
        <v>Physical Training</v>
      </c>
      <c r="C205" s="43">
        <f t="shared" si="11"/>
        <v>52538.664475739235</v>
      </c>
      <c r="D205" s="43">
        <f t="shared" si="11"/>
        <v>0</v>
      </c>
      <c r="E205" s="43">
        <f t="shared" si="11"/>
        <v>0</v>
      </c>
      <c r="F205" s="43">
        <f t="shared" si="11"/>
        <v>0</v>
      </c>
      <c r="G205" s="43">
        <f t="shared" si="11"/>
        <v>0</v>
      </c>
      <c r="H205" s="43">
        <f t="shared" si="12"/>
        <v>52538.664475739235</v>
      </c>
      <c r="I205" s="1"/>
    </row>
    <row r="206" spans="2:9" x14ac:dyDescent="0.2">
      <c r="B206" s="9" t="str">
        <f>$B$45</f>
        <v>Health Services</v>
      </c>
      <c r="C206" s="43">
        <f t="shared" si="11"/>
        <v>90925.664103467265</v>
      </c>
      <c r="D206" s="43">
        <f t="shared" si="11"/>
        <v>140927.5410096772</v>
      </c>
      <c r="E206" s="43">
        <f t="shared" si="11"/>
        <v>182787.70076575884</v>
      </c>
      <c r="F206" s="43">
        <f t="shared" si="11"/>
        <v>0</v>
      </c>
      <c r="G206" s="43">
        <f t="shared" si="11"/>
        <v>0</v>
      </c>
      <c r="H206" s="43">
        <f t="shared" si="12"/>
        <v>414640.90587890334</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247750.79149411514</v>
      </c>
      <c r="D208" s="43">
        <f t="shared" si="11"/>
        <v>712165.36324867141</v>
      </c>
      <c r="E208" s="43">
        <f t="shared" si="11"/>
        <v>121707.83179932614</v>
      </c>
      <c r="F208" s="43">
        <f t="shared" si="11"/>
        <v>0</v>
      </c>
      <c r="G208" s="43">
        <f t="shared" si="11"/>
        <v>0</v>
      </c>
      <c r="H208" s="43">
        <f t="shared" si="12"/>
        <v>1081623.9865421127</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68970.542803900025</v>
      </c>
      <c r="E210" s="43">
        <f t="shared" si="13"/>
        <v>0</v>
      </c>
      <c r="F210" s="43">
        <f t="shared" si="13"/>
        <v>0</v>
      </c>
      <c r="G210" s="43">
        <f t="shared" si="13"/>
        <v>0</v>
      </c>
      <c r="H210" s="43">
        <f t="shared" si="12"/>
        <v>68970.542803900025</v>
      </c>
      <c r="I210" s="1"/>
    </row>
    <row r="211" spans="2:9" x14ac:dyDescent="0.2">
      <c r="B211" s="9" t="str">
        <f>$B$50</f>
        <v>Technology</v>
      </c>
      <c r="C211" s="43">
        <f t="shared" si="13"/>
        <v>92165.425558140923</v>
      </c>
      <c r="D211" s="43">
        <f t="shared" si="13"/>
        <v>125710.79673129429</v>
      </c>
      <c r="E211" s="43">
        <f t="shared" si="13"/>
        <v>9536.9607936688844</v>
      </c>
      <c r="F211" s="43">
        <f t="shared" si="13"/>
        <v>0</v>
      </c>
      <c r="G211" s="43">
        <f t="shared" si="13"/>
        <v>0</v>
      </c>
      <c r="H211" s="43">
        <f t="shared" si="12"/>
        <v>227413.18308310409</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5663268.3993271999</v>
      </c>
      <c r="D213" s="42">
        <f>SUM(D193:D212)</f>
        <v>5453020.9500611918</v>
      </c>
      <c r="E213" s="42">
        <f>SUM(E193:E212)</f>
        <v>3671927.1255370448</v>
      </c>
      <c r="F213" s="42">
        <f>SUM(F193:F212)</f>
        <v>550187.52507456276</v>
      </c>
      <c r="G213" s="42">
        <f>SUM(G193:G212)</f>
        <v>0</v>
      </c>
      <c r="H213" s="42">
        <f t="shared" si="12"/>
        <v>15338403.999999998</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11689266</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2641392.8389042625</v>
      </c>
      <c r="D218" s="42">
        <f t="shared" si="14"/>
        <v>776209.96399309428</v>
      </c>
      <c r="E218" s="42">
        <f t="shared" si="14"/>
        <v>222159.53823408257</v>
      </c>
      <c r="F218" s="42">
        <f t="shared" si="14"/>
        <v>15444.099298346418</v>
      </c>
      <c r="G218" s="42">
        <f t="shared" si="14"/>
        <v>0</v>
      </c>
      <c r="H218" s="42">
        <f>SUM(C218:G218)</f>
        <v>3655206.4404297858</v>
      </c>
      <c r="I218" s="1"/>
    </row>
    <row r="219" spans="2:9" x14ac:dyDescent="0.2">
      <c r="B219" s="9" t="str">
        <f>$B$33</f>
        <v>Science</v>
      </c>
      <c r="C219" s="43">
        <f t="shared" si="14"/>
        <v>935733.91250723798</v>
      </c>
      <c r="D219" s="43">
        <f t="shared" si="14"/>
        <v>688518.75023829413</v>
      </c>
      <c r="E219" s="43">
        <f t="shared" si="14"/>
        <v>87109.197050117567</v>
      </c>
      <c r="F219" s="43">
        <f t="shared" si="14"/>
        <v>0</v>
      </c>
      <c r="G219" s="43">
        <f t="shared" si="14"/>
        <v>0</v>
      </c>
      <c r="H219" s="43">
        <f t="shared" ref="H219:H238" si="15">SUM(C219:G219)</f>
        <v>1711361.8597956498</v>
      </c>
      <c r="I219" s="1"/>
    </row>
    <row r="220" spans="2:9" x14ac:dyDescent="0.2">
      <c r="B220" s="9" t="str">
        <f>$B$34</f>
        <v>Fine Arts</v>
      </c>
      <c r="C220" s="43">
        <f t="shared" si="14"/>
        <v>341264.53860095615</v>
      </c>
      <c r="D220" s="43">
        <f t="shared" si="14"/>
        <v>112717.39663561738</v>
      </c>
      <c r="E220" s="43">
        <f t="shared" si="14"/>
        <v>20447.519688211582</v>
      </c>
      <c r="F220" s="43">
        <f t="shared" si="14"/>
        <v>0</v>
      </c>
      <c r="G220" s="43">
        <f t="shared" si="14"/>
        <v>0</v>
      </c>
      <c r="H220" s="43">
        <f t="shared" si="15"/>
        <v>474429.45492478507</v>
      </c>
      <c r="I220" s="1"/>
    </row>
    <row r="221" spans="2:9" x14ac:dyDescent="0.2">
      <c r="B221" s="9" t="str">
        <f>$B$35</f>
        <v>Teacher Education</v>
      </c>
      <c r="C221" s="43">
        <f t="shared" si="14"/>
        <v>31905.048279472172</v>
      </c>
      <c r="D221" s="43">
        <f t="shared" si="14"/>
        <v>381964.60556027229</v>
      </c>
      <c r="E221" s="43">
        <f t="shared" si="14"/>
        <v>401006.25604752777</v>
      </c>
      <c r="F221" s="43">
        <f t="shared" si="14"/>
        <v>122839.98980377075</v>
      </c>
      <c r="G221" s="43">
        <f t="shared" si="14"/>
        <v>0</v>
      </c>
      <c r="H221" s="43">
        <f t="shared" si="15"/>
        <v>937715.89969104296</v>
      </c>
      <c r="I221" s="1"/>
    </row>
    <row r="222" spans="2:9" x14ac:dyDescent="0.2">
      <c r="B222" s="9" t="str">
        <f>$B$36</f>
        <v>Agriculture</v>
      </c>
      <c r="C222" s="43">
        <f t="shared" si="14"/>
        <v>129036.22854776817</v>
      </c>
      <c r="D222" s="43">
        <f t="shared" si="14"/>
        <v>257099.22094802477</v>
      </c>
      <c r="E222" s="43">
        <f t="shared" si="14"/>
        <v>141198.4129821097</v>
      </c>
      <c r="F222" s="43">
        <f t="shared" si="14"/>
        <v>31680.203688915732</v>
      </c>
      <c r="G222" s="43">
        <f t="shared" si="14"/>
        <v>0</v>
      </c>
      <c r="H222" s="43">
        <f t="shared" si="15"/>
        <v>559014.06616681837</v>
      </c>
      <c r="I222" s="1"/>
    </row>
    <row r="223" spans="2:9" x14ac:dyDescent="0.2">
      <c r="B223" s="9" t="str">
        <f>$B$37</f>
        <v>Engineering</v>
      </c>
      <c r="C223" s="43">
        <f t="shared" si="14"/>
        <v>263780.84992223803</v>
      </c>
      <c r="D223" s="43">
        <f t="shared" si="14"/>
        <v>813782.42953830003</v>
      </c>
      <c r="E223" s="43">
        <f t="shared" si="14"/>
        <v>1692515.8104083512</v>
      </c>
      <c r="F223" s="43">
        <f t="shared" si="14"/>
        <v>61855.597702607964</v>
      </c>
      <c r="G223" s="43">
        <f t="shared" si="14"/>
        <v>0</v>
      </c>
      <c r="H223" s="43">
        <f t="shared" si="15"/>
        <v>2831934.6875714972</v>
      </c>
      <c r="I223" s="1"/>
    </row>
    <row r="224" spans="2:9" x14ac:dyDescent="0.2">
      <c r="B224" s="9" t="str">
        <f>$B$38</f>
        <v>Home Economics</v>
      </c>
      <c r="C224" s="43">
        <f t="shared" si="14"/>
        <v>25577.139952198217</v>
      </c>
      <c r="D224" s="43">
        <f t="shared" si="14"/>
        <v>75277.695986331048</v>
      </c>
      <c r="E224" s="43">
        <f t="shared" si="14"/>
        <v>14921.163015721962</v>
      </c>
      <c r="F224" s="43">
        <f t="shared" si="14"/>
        <v>0</v>
      </c>
      <c r="G224" s="43">
        <f t="shared" si="14"/>
        <v>0</v>
      </c>
      <c r="H224" s="43">
        <f t="shared" si="15"/>
        <v>115775.99895425122</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4646.3662542920638</v>
      </c>
      <c r="D226" s="43">
        <f t="shared" si="14"/>
        <v>38833.732056440611</v>
      </c>
      <c r="E226" s="43">
        <f t="shared" si="14"/>
        <v>9394.806343232347</v>
      </c>
      <c r="F226" s="43">
        <f t="shared" si="14"/>
        <v>0</v>
      </c>
      <c r="G226" s="43">
        <f t="shared" si="14"/>
        <v>0</v>
      </c>
      <c r="H226" s="43">
        <f t="shared" si="15"/>
        <v>52874.904653965023</v>
      </c>
      <c r="I226" s="1"/>
    </row>
    <row r="227" spans="2:10" x14ac:dyDescent="0.2">
      <c r="B227" s="9" t="str">
        <f>$B$41</f>
        <v>Library Science</v>
      </c>
      <c r="C227" s="43">
        <f t="shared" si="14"/>
        <v>2832.0708597589723</v>
      </c>
      <c r="D227" s="43">
        <f t="shared" si="14"/>
        <v>0</v>
      </c>
      <c r="E227" s="43">
        <f t="shared" si="14"/>
        <v>0</v>
      </c>
      <c r="F227" s="43">
        <f t="shared" si="14"/>
        <v>0</v>
      </c>
      <c r="G227" s="43">
        <f t="shared" si="14"/>
        <v>0</v>
      </c>
      <c r="H227" s="43">
        <f t="shared" si="15"/>
        <v>2832.0708597589723</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5177.3795404968705</v>
      </c>
      <c r="D229" s="43">
        <f t="shared" si="14"/>
        <v>10156.514537838315</v>
      </c>
      <c r="E229" s="43">
        <f t="shared" si="14"/>
        <v>0</v>
      </c>
      <c r="F229" s="43">
        <f t="shared" si="14"/>
        <v>0</v>
      </c>
      <c r="G229" s="43">
        <f t="shared" si="14"/>
        <v>0</v>
      </c>
      <c r="H229" s="43">
        <f t="shared" si="15"/>
        <v>15333.894078335186</v>
      </c>
      <c r="I229" s="1"/>
    </row>
    <row r="230" spans="2:10" x14ac:dyDescent="0.2">
      <c r="B230" s="9" t="str">
        <f>$B$44</f>
        <v>Physical Training</v>
      </c>
      <c r="C230" s="43">
        <f t="shared" si="14"/>
        <v>28807.470776610793</v>
      </c>
      <c r="D230" s="43">
        <f t="shared" si="14"/>
        <v>0</v>
      </c>
      <c r="E230" s="43">
        <f t="shared" si="14"/>
        <v>0</v>
      </c>
      <c r="F230" s="43">
        <f t="shared" si="14"/>
        <v>0</v>
      </c>
      <c r="G230" s="43">
        <f t="shared" si="14"/>
        <v>0</v>
      </c>
      <c r="H230" s="43">
        <f t="shared" si="15"/>
        <v>28807.470776610793</v>
      </c>
      <c r="I230" s="1"/>
    </row>
    <row r="231" spans="2:10" x14ac:dyDescent="0.2">
      <c r="B231" s="9" t="str">
        <f>$B$45</f>
        <v>Health Services</v>
      </c>
      <c r="C231" s="43">
        <f t="shared" si="14"/>
        <v>93369.836157678612</v>
      </c>
      <c r="D231" s="43">
        <f t="shared" si="14"/>
        <v>125595.59153980453</v>
      </c>
      <c r="E231" s="43">
        <f t="shared" si="14"/>
        <v>128004.23642654074</v>
      </c>
      <c r="F231" s="43">
        <f t="shared" si="14"/>
        <v>0</v>
      </c>
      <c r="G231" s="43">
        <f t="shared" si="14"/>
        <v>0</v>
      </c>
      <c r="H231" s="43">
        <f t="shared" si="15"/>
        <v>346969.66412402387</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141072.5297017438</v>
      </c>
      <c r="D233" s="43">
        <f t="shared" si="14"/>
        <v>428166.78934024269</v>
      </c>
      <c r="E233" s="43">
        <f t="shared" si="14"/>
        <v>148797.15340678292</v>
      </c>
      <c r="F233" s="43">
        <f t="shared" si="14"/>
        <v>0</v>
      </c>
      <c r="G233" s="43">
        <f t="shared" si="14"/>
        <v>0</v>
      </c>
      <c r="H233" s="43">
        <f t="shared" si="15"/>
        <v>718036.47244876937</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73286.222547539219</v>
      </c>
      <c r="E235" s="43">
        <f t="shared" si="16"/>
        <v>0</v>
      </c>
      <c r="F235" s="43">
        <f t="shared" si="16"/>
        <v>0</v>
      </c>
      <c r="G235" s="43">
        <f t="shared" si="16"/>
        <v>0</v>
      </c>
      <c r="H235" s="43">
        <f t="shared" si="15"/>
        <v>73286.222547539219</v>
      </c>
      <c r="I235" s="1"/>
    </row>
    <row r="236" spans="2:10" x14ac:dyDescent="0.2">
      <c r="B236" s="9" t="str">
        <f>$B$50</f>
        <v>Technology</v>
      </c>
      <c r="C236" s="43">
        <f t="shared" si="16"/>
        <v>45976.900363899564</v>
      </c>
      <c r="D236" s="43">
        <f t="shared" si="16"/>
        <v>108933.59710191291</v>
      </c>
      <c r="E236" s="43">
        <f t="shared" si="16"/>
        <v>10776.395511354753</v>
      </c>
      <c r="F236" s="43">
        <f t="shared" si="16"/>
        <v>0</v>
      </c>
      <c r="G236" s="43">
        <f t="shared" si="16"/>
        <v>0</v>
      </c>
      <c r="H236" s="43">
        <f t="shared" si="15"/>
        <v>165686.89297716724</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4690573.110368615</v>
      </c>
      <c r="D238" s="42">
        <f>SUM(D218:D237)</f>
        <v>3890542.5100237117</v>
      </c>
      <c r="E238" s="42">
        <f>SUM(E218:E237)</f>
        <v>2876330.4891140331</v>
      </c>
      <c r="F238" s="42">
        <f>SUM(F218:F237)</f>
        <v>231819.89049364085</v>
      </c>
      <c r="G238" s="42">
        <f>SUM(G218:G237)</f>
        <v>0</v>
      </c>
      <c r="H238" s="42">
        <f t="shared" si="15"/>
        <v>11689266</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15349318</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3468445.2083872757</v>
      </c>
      <c r="D243" s="42">
        <f t="shared" si="17"/>
        <v>1019250.7871836053</v>
      </c>
      <c r="E243" s="42">
        <f t="shared" si="17"/>
        <v>291720.40392340225</v>
      </c>
      <c r="F243" s="42">
        <f t="shared" si="17"/>
        <v>20279.835479310339</v>
      </c>
      <c r="G243" s="42">
        <f t="shared" si="17"/>
        <v>0</v>
      </c>
      <c r="H243" s="42">
        <f>SUM(C243:G243)</f>
        <v>4799696.2349735945</v>
      </c>
      <c r="I243" s="1"/>
    </row>
    <row r="244" spans="2:9" x14ac:dyDescent="0.2">
      <c r="B244" s="9" t="str">
        <f>$B$33</f>
        <v>Science</v>
      </c>
      <c r="C244" s="43">
        <f t="shared" si="17"/>
        <v>1228723.6329858326</v>
      </c>
      <c r="D244" s="43">
        <f t="shared" si="17"/>
        <v>904102.38302132499</v>
      </c>
      <c r="E244" s="43">
        <f t="shared" si="17"/>
        <v>114384.15091648327</v>
      </c>
      <c r="F244" s="43">
        <f t="shared" si="17"/>
        <v>0</v>
      </c>
      <c r="G244" s="43">
        <f t="shared" si="17"/>
        <v>0</v>
      </c>
      <c r="H244" s="43">
        <f t="shared" ref="H244:H263" si="18">SUM(C244:G244)</f>
        <v>2247210.1669236408</v>
      </c>
      <c r="I244" s="1"/>
    </row>
    <row r="245" spans="2:9" x14ac:dyDescent="0.2">
      <c r="B245" s="9" t="str">
        <f>$B$34</f>
        <v>Fine Arts</v>
      </c>
      <c r="C245" s="43">
        <f t="shared" si="17"/>
        <v>448118.63508875156</v>
      </c>
      <c r="D245" s="43">
        <f t="shared" si="17"/>
        <v>148010.59066430872</v>
      </c>
      <c r="E245" s="43">
        <f t="shared" si="17"/>
        <v>26849.887923298214</v>
      </c>
      <c r="F245" s="43">
        <f t="shared" si="17"/>
        <v>0</v>
      </c>
      <c r="G245" s="43">
        <f t="shared" si="17"/>
        <v>0</v>
      </c>
      <c r="H245" s="43">
        <f t="shared" si="18"/>
        <v>622979.11367635848</v>
      </c>
      <c r="I245" s="1"/>
    </row>
    <row r="246" spans="2:9" x14ac:dyDescent="0.2">
      <c r="B246" s="9" t="str">
        <f>$B$35</f>
        <v>Teacher Education</v>
      </c>
      <c r="C246" s="43">
        <f t="shared" si="17"/>
        <v>41894.908700595166</v>
      </c>
      <c r="D246" s="43">
        <f t="shared" si="17"/>
        <v>501562.3902723394</v>
      </c>
      <c r="E246" s="43">
        <f t="shared" si="17"/>
        <v>526566.21417143964</v>
      </c>
      <c r="F246" s="43">
        <f t="shared" si="17"/>
        <v>161302.6914277453</v>
      </c>
      <c r="G246" s="43">
        <f t="shared" si="17"/>
        <v>0</v>
      </c>
      <c r="H246" s="43">
        <f t="shared" si="18"/>
        <v>1231326.2045721198</v>
      </c>
      <c r="I246" s="1"/>
    </row>
    <row r="247" spans="2:9" x14ac:dyDescent="0.2">
      <c r="B247" s="9" t="str">
        <f>$B$36</f>
        <v>Agriculture</v>
      </c>
      <c r="C247" s="43">
        <f t="shared" si="17"/>
        <v>169439.04822598543</v>
      </c>
      <c r="D247" s="43">
        <f t="shared" si="17"/>
        <v>337600.12817601155</v>
      </c>
      <c r="E247" s="43">
        <f t="shared" si="17"/>
        <v>185409.3612000728</v>
      </c>
      <c r="F247" s="43">
        <f t="shared" si="17"/>
        <v>41599.662521662234</v>
      </c>
      <c r="G247" s="43">
        <f t="shared" si="17"/>
        <v>0</v>
      </c>
      <c r="H247" s="43">
        <f t="shared" si="18"/>
        <v>734048.20012373198</v>
      </c>
      <c r="I247" s="1"/>
    </row>
    <row r="248" spans="2:9" x14ac:dyDescent="0.2">
      <c r="B248" s="9" t="str">
        <f>$B$37</f>
        <v>Engineering</v>
      </c>
      <c r="C248" s="43">
        <f t="shared" si="17"/>
        <v>346373.8568158776</v>
      </c>
      <c r="D248" s="43">
        <f t="shared" si="17"/>
        <v>1068587.6507383748</v>
      </c>
      <c r="E248" s="43">
        <f t="shared" si="17"/>
        <v>2222463.1892186813</v>
      </c>
      <c r="F248" s="43">
        <f t="shared" si="17"/>
        <v>81223.341073545511</v>
      </c>
      <c r="G248" s="43">
        <f t="shared" si="17"/>
        <v>0</v>
      </c>
      <c r="H248" s="43">
        <f t="shared" si="18"/>
        <v>3718648.0378464796</v>
      </c>
      <c r="I248" s="1"/>
    </row>
    <row r="249" spans="2:9" x14ac:dyDescent="0.2">
      <c r="B249" s="9" t="str">
        <f>$B$38</f>
        <v>Home Economics</v>
      </c>
      <c r="C249" s="43">
        <f t="shared" si="17"/>
        <v>33585.654963861307</v>
      </c>
      <c r="D249" s="43">
        <f t="shared" si="17"/>
        <v>98848.062316446449</v>
      </c>
      <c r="E249" s="43">
        <f t="shared" si="17"/>
        <v>19593.161457541941</v>
      </c>
      <c r="F249" s="43">
        <f t="shared" si="17"/>
        <v>0</v>
      </c>
      <c r="G249" s="43">
        <f t="shared" si="17"/>
        <v>0</v>
      </c>
      <c r="H249" s="43">
        <f t="shared" si="18"/>
        <v>152026.87873784971</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6101.2002962031793</v>
      </c>
      <c r="D251" s="43">
        <f t="shared" si="17"/>
        <v>50993.04802038904</v>
      </c>
      <c r="E251" s="43">
        <f t="shared" si="17"/>
        <v>12336.434991785665</v>
      </c>
      <c r="F251" s="43">
        <f t="shared" si="17"/>
        <v>0</v>
      </c>
      <c r="G251" s="43">
        <f t="shared" si="17"/>
        <v>0</v>
      </c>
      <c r="H251" s="43">
        <f t="shared" si="18"/>
        <v>69430.683308377877</v>
      </c>
      <c r="I251" s="1"/>
    </row>
    <row r="252" spans="2:9" x14ac:dyDescent="0.2">
      <c r="B252" s="9" t="str">
        <f>$B$41</f>
        <v>Library Science</v>
      </c>
      <c r="C252" s="43">
        <f t="shared" si="17"/>
        <v>3718.8268472095569</v>
      </c>
      <c r="D252" s="43">
        <f t="shared" si="17"/>
        <v>0</v>
      </c>
      <c r="E252" s="43">
        <f t="shared" si="17"/>
        <v>0</v>
      </c>
      <c r="F252" s="43">
        <f t="shared" si="17"/>
        <v>0</v>
      </c>
      <c r="G252" s="43">
        <f t="shared" si="17"/>
        <v>0</v>
      </c>
      <c r="H252" s="43">
        <f t="shared" si="18"/>
        <v>3718.8268472095569</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6798.4803300549702</v>
      </c>
      <c r="D254" s="43">
        <f t="shared" si="17"/>
        <v>13336.643328409442</v>
      </c>
      <c r="E254" s="43">
        <f t="shared" si="17"/>
        <v>0</v>
      </c>
      <c r="F254" s="43">
        <f t="shared" si="17"/>
        <v>0</v>
      </c>
      <c r="G254" s="43">
        <f t="shared" si="17"/>
        <v>0</v>
      </c>
      <c r="H254" s="43">
        <f t="shared" si="18"/>
        <v>20135.123658464414</v>
      </c>
      <c r="I254" s="1"/>
    </row>
    <row r="255" spans="2:9" x14ac:dyDescent="0.2">
      <c r="B255" s="9" t="str">
        <f>$B$44</f>
        <v>Physical Training</v>
      </c>
      <c r="C255" s="43">
        <f t="shared" si="17"/>
        <v>37827.441836459708</v>
      </c>
      <c r="D255" s="43">
        <f t="shared" si="17"/>
        <v>0</v>
      </c>
      <c r="E255" s="43">
        <f t="shared" si="17"/>
        <v>0</v>
      </c>
      <c r="F255" s="43">
        <f t="shared" si="17"/>
        <v>0</v>
      </c>
      <c r="G255" s="43">
        <f t="shared" si="17"/>
        <v>0</v>
      </c>
      <c r="H255" s="43">
        <f t="shared" si="18"/>
        <v>37827.441836459708</v>
      </c>
      <c r="I255" s="1"/>
    </row>
    <row r="256" spans="2:9" x14ac:dyDescent="0.2">
      <c r="B256" s="9" t="str">
        <f>$B$45</f>
        <v>Health Services</v>
      </c>
      <c r="C256" s="43">
        <f t="shared" si="17"/>
        <v>122605.07261894007</v>
      </c>
      <c r="D256" s="43">
        <f t="shared" si="17"/>
        <v>164921.10573431806</v>
      </c>
      <c r="E256" s="43">
        <f t="shared" si="17"/>
        <v>168083.92676307971</v>
      </c>
      <c r="F256" s="43">
        <f t="shared" si="17"/>
        <v>0</v>
      </c>
      <c r="G256" s="43">
        <f t="shared" si="17"/>
        <v>0</v>
      </c>
      <c r="H256" s="43">
        <f t="shared" si="18"/>
        <v>455610.10511633783</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185244.06232662604</v>
      </c>
      <c r="D258" s="43">
        <f t="shared" si="17"/>
        <v>562231.04227608431</v>
      </c>
      <c r="E258" s="43">
        <f t="shared" si="17"/>
        <v>195387.36009048767</v>
      </c>
      <c r="F258" s="43">
        <f t="shared" si="17"/>
        <v>0</v>
      </c>
      <c r="G258" s="43">
        <f t="shared" si="17"/>
        <v>0</v>
      </c>
      <c r="H258" s="43">
        <f t="shared" si="18"/>
        <v>942862.46469319798</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96233.034212836748</v>
      </c>
      <c r="E260" s="43">
        <f t="shared" si="19"/>
        <v>0</v>
      </c>
      <c r="F260" s="43">
        <f t="shared" si="19"/>
        <v>0</v>
      </c>
      <c r="G260" s="43">
        <f t="shared" si="19"/>
        <v>0</v>
      </c>
      <c r="H260" s="43">
        <f t="shared" si="18"/>
        <v>96233.034212836748</v>
      </c>
      <c r="I260" s="1"/>
    </row>
    <row r="261" spans="2:10" x14ac:dyDescent="0.2">
      <c r="B261" s="9" t="str">
        <f>$B$50</f>
        <v>Technology</v>
      </c>
      <c r="C261" s="43">
        <f t="shared" si="19"/>
        <v>60372.829597667645</v>
      </c>
      <c r="D261" s="43">
        <f t="shared" si="19"/>
        <v>143042.03726745027</v>
      </c>
      <c r="E261" s="43">
        <f t="shared" si="19"/>
        <v>14150.616608224735</v>
      </c>
      <c r="F261" s="43">
        <f t="shared" si="19"/>
        <v>0</v>
      </c>
      <c r="G261" s="43">
        <f t="shared" si="19"/>
        <v>0</v>
      </c>
      <c r="H261" s="43">
        <f t="shared" si="18"/>
        <v>217565.48347334264</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6159248.8590213405</v>
      </c>
      <c r="D263" s="42">
        <f>SUM(D243:D262)</f>
        <v>5108718.9032119</v>
      </c>
      <c r="E263" s="42">
        <f>SUM(E243:E262)</f>
        <v>3776944.7072644974</v>
      </c>
      <c r="F263" s="42">
        <f>SUM(F243:F262)</f>
        <v>304405.5305022634</v>
      </c>
      <c r="G263" s="42">
        <f>SUM(G243:G262)</f>
        <v>0</v>
      </c>
      <c r="H263" s="42">
        <f t="shared" si="18"/>
        <v>15349318.000000002</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20134781.715154909</v>
      </c>
      <c r="D268" s="42">
        <f t="shared" si="20"/>
        <v>5315237.501588745</v>
      </c>
      <c r="E268" s="42">
        <f t="shared" si="20"/>
        <v>1718826.2379743091</v>
      </c>
      <c r="F268" s="42">
        <f t="shared" si="20"/>
        <v>159385.57654360772</v>
      </c>
      <c r="G268" s="42">
        <f t="shared" si="20"/>
        <v>0</v>
      </c>
      <c r="H268" s="42">
        <f>SUM(C268:G268)</f>
        <v>27328231.031261571</v>
      </c>
      <c r="I268" s="1"/>
    </row>
    <row r="269" spans="2:10" x14ac:dyDescent="0.2">
      <c r="B269" s="9" t="str">
        <f>$B$33</f>
        <v>Science</v>
      </c>
      <c r="C269" s="43">
        <f t="shared" si="20"/>
        <v>7262708.3648946788</v>
      </c>
      <c r="D269" s="43">
        <f t="shared" si="20"/>
        <v>5960790.8964836216</v>
      </c>
      <c r="E269" s="43">
        <f t="shared" si="20"/>
        <v>857962.1583656501</v>
      </c>
      <c r="F269" s="43">
        <f t="shared" si="20"/>
        <v>0</v>
      </c>
      <c r="G269" s="43">
        <f t="shared" si="20"/>
        <v>0</v>
      </c>
      <c r="H269" s="43">
        <f t="shared" ref="H269:H288" si="21">SUM(C269:G269)</f>
        <v>14081461.41974395</v>
      </c>
      <c r="I269" s="1"/>
    </row>
    <row r="270" spans="2:10" x14ac:dyDescent="0.2">
      <c r="B270" s="9" t="str">
        <f>$B$34</f>
        <v>Fine Arts</v>
      </c>
      <c r="C270" s="43">
        <f t="shared" si="20"/>
        <v>3381826.4342923253</v>
      </c>
      <c r="D270" s="43">
        <f t="shared" si="20"/>
        <v>1262120.7761024691</v>
      </c>
      <c r="E270" s="43">
        <f t="shared" si="20"/>
        <v>185640.8984540262</v>
      </c>
      <c r="F270" s="43">
        <f t="shared" si="20"/>
        <v>0</v>
      </c>
      <c r="G270" s="43">
        <f t="shared" si="20"/>
        <v>0</v>
      </c>
      <c r="H270" s="43">
        <f t="shared" si="21"/>
        <v>4829588.1088488204</v>
      </c>
      <c r="I270" s="1"/>
    </row>
    <row r="271" spans="2:10" x14ac:dyDescent="0.2">
      <c r="B271" s="9" t="str">
        <f>$B$35</f>
        <v>Teacher Education</v>
      </c>
      <c r="C271" s="43">
        <f t="shared" si="20"/>
        <v>300556.15937931824</v>
      </c>
      <c r="D271" s="43">
        <f t="shared" si="20"/>
        <v>3091486.4591323375</v>
      </c>
      <c r="E271" s="43">
        <f t="shared" si="20"/>
        <v>3139097.8803667417</v>
      </c>
      <c r="F271" s="43">
        <f t="shared" si="20"/>
        <v>1197875.8121777871</v>
      </c>
      <c r="G271" s="43">
        <f t="shared" si="20"/>
        <v>0</v>
      </c>
      <c r="H271" s="43">
        <f t="shared" si="21"/>
        <v>7729016.3110561837</v>
      </c>
      <c r="I271" s="1"/>
    </row>
    <row r="272" spans="2:10" x14ac:dyDescent="0.2">
      <c r="B272" s="9" t="str">
        <f>$B$36</f>
        <v>Agriculture</v>
      </c>
      <c r="C272" s="43">
        <f t="shared" si="20"/>
        <v>3647460.0407190947</v>
      </c>
      <c r="D272" s="43">
        <f t="shared" si="20"/>
        <v>5154094.1203447515</v>
      </c>
      <c r="E272" s="43">
        <f t="shared" si="20"/>
        <v>3054755.5324674314</v>
      </c>
      <c r="F272" s="43">
        <f t="shared" si="20"/>
        <v>574581.3876712824</v>
      </c>
      <c r="G272" s="43">
        <f t="shared" si="20"/>
        <v>0</v>
      </c>
      <c r="H272" s="43">
        <f t="shared" si="21"/>
        <v>12430891.081202561</v>
      </c>
      <c r="I272" s="1"/>
    </row>
    <row r="273" spans="2:10" x14ac:dyDescent="0.2">
      <c r="B273" s="9" t="str">
        <f>$B$37</f>
        <v>Engineering</v>
      </c>
      <c r="C273" s="43">
        <f t="shared" si="20"/>
        <v>3054900.1712225941</v>
      </c>
      <c r="D273" s="43">
        <f t="shared" si="20"/>
        <v>8022907.8112591282</v>
      </c>
      <c r="E273" s="43">
        <f t="shared" si="20"/>
        <v>14008203.119572718</v>
      </c>
      <c r="F273" s="43">
        <f t="shared" si="20"/>
        <v>737669.67415407696</v>
      </c>
      <c r="G273" s="43">
        <f t="shared" si="20"/>
        <v>0</v>
      </c>
      <c r="H273" s="43">
        <f t="shared" si="21"/>
        <v>25823680.776208516</v>
      </c>
      <c r="I273" s="1"/>
    </row>
    <row r="274" spans="2:10" x14ac:dyDescent="0.2">
      <c r="B274" s="9" t="str">
        <f>$B$38</f>
        <v>Home Economics</v>
      </c>
      <c r="C274" s="43">
        <f t="shared" si="20"/>
        <v>795331.33541789523</v>
      </c>
      <c r="D274" s="43">
        <f t="shared" si="20"/>
        <v>1386854.2251030391</v>
      </c>
      <c r="E274" s="43">
        <f t="shared" si="20"/>
        <v>328088.66041723109</v>
      </c>
      <c r="F274" s="43">
        <f t="shared" si="20"/>
        <v>0</v>
      </c>
      <c r="G274" s="43">
        <f t="shared" si="20"/>
        <v>0</v>
      </c>
      <c r="H274" s="43">
        <f t="shared" si="21"/>
        <v>2510274.2209381657</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35963.131573105631</v>
      </c>
      <c r="D276" s="43">
        <f t="shared" si="20"/>
        <v>364416.28831366956</v>
      </c>
      <c r="E276" s="43">
        <f t="shared" si="20"/>
        <v>117568.33793396718</v>
      </c>
      <c r="F276" s="43">
        <f t="shared" si="20"/>
        <v>0</v>
      </c>
      <c r="G276" s="43">
        <f t="shared" si="20"/>
        <v>0</v>
      </c>
      <c r="H276" s="43">
        <f t="shared" si="21"/>
        <v>517947.75782074238</v>
      </c>
      <c r="I276" s="1"/>
    </row>
    <row r="277" spans="2:10" x14ac:dyDescent="0.2">
      <c r="B277" s="9" t="str">
        <f>$B$41</f>
        <v>Library Science</v>
      </c>
      <c r="C277" s="43">
        <f>C252+C227+C202+C177+C125</f>
        <v>25930.030438599351</v>
      </c>
      <c r="D277" s="43">
        <f t="shared" si="20"/>
        <v>0</v>
      </c>
      <c r="E277" s="43">
        <f t="shared" si="20"/>
        <v>0</v>
      </c>
      <c r="F277" s="43">
        <f t="shared" si="20"/>
        <v>0</v>
      </c>
      <c r="G277" s="43">
        <f t="shared" si="20"/>
        <v>0</v>
      </c>
      <c r="H277" s="43">
        <f t="shared" si="21"/>
        <v>25930.030438599351</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165771.46363163996</v>
      </c>
      <c r="D279" s="43">
        <f t="shared" si="20"/>
        <v>213605.94578446966</v>
      </c>
      <c r="E279" s="43">
        <f t="shared" si="20"/>
        <v>0</v>
      </c>
      <c r="F279" s="43">
        <f t="shared" si="20"/>
        <v>0</v>
      </c>
      <c r="G279" s="43">
        <f t="shared" si="20"/>
        <v>0</v>
      </c>
      <c r="H279" s="43">
        <f t="shared" si="21"/>
        <v>379377.40941610961</v>
      </c>
      <c r="I279" s="1"/>
    </row>
    <row r="280" spans="2:10" x14ac:dyDescent="0.2">
      <c r="B280" s="9" t="str">
        <f>$B$44</f>
        <v>Physical Training</v>
      </c>
      <c r="C280" s="43">
        <f t="shared" si="20"/>
        <v>307445.41161757131</v>
      </c>
      <c r="D280" s="43">
        <f t="shared" si="20"/>
        <v>0</v>
      </c>
      <c r="E280" s="43">
        <f t="shared" si="20"/>
        <v>0</v>
      </c>
      <c r="F280" s="43">
        <f t="shared" si="20"/>
        <v>0</v>
      </c>
      <c r="G280" s="43">
        <f t="shared" si="20"/>
        <v>0</v>
      </c>
      <c r="H280" s="43">
        <f t="shared" si="21"/>
        <v>307445.41161757131</v>
      </c>
      <c r="I280" s="1"/>
    </row>
    <row r="281" spans="2:10" x14ac:dyDescent="0.2">
      <c r="B281" s="9" t="str">
        <f>$B$45</f>
        <v>Health Services</v>
      </c>
      <c r="C281" s="43">
        <f t="shared" si="20"/>
        <v>793309.80042406172</v>
      </c>
      <c r="D281" s="43">
        <f t="shared" si="20"/>
        <v>885749.94129947305</v>
      </c>
      <c r="E281" s="43">
        <f t="shared" si="20"/>
        <v>966735.9404870274</v>
      </c>
      <c r="F281" s="43">
        <f t="shared" si="20"/>
        <v>0</v>
      </c>
      <c r="G281" s="43">
        <f t="shared" si="20"/>
        <v>0</v>
      </c>
      <c r="H281" s="43">
        <f t="shared" si="21"/>
        <v>2645795.6822105618</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1411686.8919535629</v>
      </c>
      <c r="D283" s="43">
        <f t="shared" si="20"/>
        <v>3745867.7349435058</v>
      </c>
      <c r="E283" s="43">
        <f t="shared" si="20"/>
        <v>1035433.0651967616</v>
      </c>
      <c r="F283" s="43">
        <f t="shared" si="20"/>
        <v>0</v>
      </c>
      <c r="G283" s="43">
        <f t="shared" si="20"/>
        <v>0</v>
      </c>
      <c r="H283" s="43">
        <f t="shared" si="21"/>
        <v>6192987.6920938306</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617314.42167596938</v>
      </c>
      <c r="E285" s="43">
        <f t="shared" si="22"/>
        <v>0</v>
      </c>
      <c r="F285" s="43">
        <f t="shared" si="22"/>
        <v>0</v>
      </c>
      <c r="G285" s="43">
        <f t="shared" si="22"/>
        <v>0</v>
      </c>
      <c r="H285" s="43">
        <f t="shared" si="21"/>
        <v>617314.42167596938</v>
      </c>
      <c r="I285" s="1"/>
    </row>
    <row r="286" spans="2:10" x14ac:dyDescent="0.2">
      <c r="B286" s="9" t="str">
        <f>$B$50</f>
        <v>Technology</v>
      </c>
      <c r="C286" s="43">
        <f t="shared" si="22"/>
        <v>668108.51627324987</v>
      </c>
      <c r="D286" s="43">
        <f t="shared" si="22"/>
        <v>959945.46291639586</v>
      </c>
      <c r="E286" s="43">
        <f t="shared" si="22"/>
        <v>73256.536277193634</v>
      </c>
      <c r="F286" s="43">
        <f t="shared" si="22"/>
        <v>0</v>
      </c>
      <c r="G286" s="43">
        <f t="shared" si="22"/>
        <v>0</v>
      </c>
      <c r="H286" s="43">
        <f t="shared" si="21"/>
        <v>1701310.5154668393</v>
      </c>
      <c r="I286" s="1"/>
    </row>
    <row r="287" spans="2:10"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10" x14ac:dyDescent="0.2">
      <c r="B288" s="39" t="str">
        <f>$B$52</f>
        <v>Totals</v>
      </c>
      <c r="C288" s="42">
        <f>SUM(C268:C287)</f>
        <v>41985779.466992609</v>
      </c>
      <c r="D288" s="42">
        <f>SUM(D268:D287)</f>
        <v>36980391.584947579</v>
      </c>
      <c r="E288" s="42">
        <f>SUM(E268:E287)</f>
        <v>25485568.367513057</v>
      </c>
      <c r="F288" s="42">
        <f>SUM(F268:F287)</f>
        <v>2669512.4505467545</v>
      </c>
      <c r="G288" s="42">
        <f>SUM(G268:G287)</f>
        <v>0</v>
      </c>
      <c r="H288" s="42">
        <f t="shared" si="21"/>
        <v>107121251.87</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337.31687717000733</v>
      </c>
      <c r="D293" s="40">
        <f t="shared" si="23"/>
        <v>454.56576597868343</v>
      </c>
      <c r="E293" s="40">
        <f t="shared" si="23"/>
        <v>534.46089489250903</v>
      </c>
      <c r="F293" s="40">
        <f t="shared" si="23"/>
        <v>817.36193099286015</v>
      </c>
      <c r="G293" s="41">
        <f t="shared" si="23"/>
        <v>0</v>
      </c>
      <c r="H293" s="42">
        <f t="shared" si="23"/>
        <v>365.37510570575</v>
      </c>
      <c r="I293" s="1"/>
    </row>
    <row r="294" spans="2:10" x14ac:dyDescent="0.2">
      <c r="B294" s="9" t="str">
        <f>$B$33</f>
        <v>Science</v>
      </c>
      <c r="C294" s="75">
        <f t="shared" si="23"/>
        <v>343.45542253356092</v>
      </c>
      <c r="D294" s="75">
        <f t="shared" si="23"/>
        <v>574.70024069452575</v>
      </c>
      <c r="E294" s="75">
        <f t="shared" si="23"/>
        <v>680.38236190773205</v>
      </c>
      <c r="F294" s="75">
        <f t="shared" si="23"/>
        <v>0</v>
      </c>
      <c r="G294" s="96">
        <f t="shared" si="23"/>
        <v>0</v>
      </c>
      <c r="H294" s="43">
        <f t="shared" si="23"/>
        <v>429.58788918954053</v>
      </c>
      <c r="I294" s="1"/>
    </row>
    <row r="295" spans="2:10" x14ac:dyDescent="0.2">
      <c r="B295" s="9" t="str">
        <f>$B$34</f>
        <v>Fine Arts</v>
      </c>
      <c r="C295" s="75">
        <f t="shared" si="23"/>
        <v>438.51483847151519</v>
      </c>
      <c r="D295" s="75">
        <f t="shared" si="23"/>
        <v>743.29845471287933</v>
      </c>
      <c r="E295" s="75">
        <f t="shared" si="23"/>
        <v>627.16519747981829</v>
      </c>
      <c r="F295" s="75">
        <f t="shared" si="23"/>
        <v>0</v>
      </c>
      <c r="G295" s="96">
        <f t="shared" si="23"/>
        <v>0</v>
      </c>
      <c r="H295" s="43">
        <f t="shared" si="23"/>
        <v>497.5878949978179</v>
      </c>
      <c r="I295" s="1"/>
    </row>
    <row r="296" spans="2:10" x14ac:dyDescent="0.2">
      <c r="B296" s="9" t="str">
        <f>$B$35</f>
        <v>Teacher Education</v>
      </c>
      <c r="C296" s="75">
        <f t="shared" si="23"/>
        <v>416.86013783539283</v>
      </c>
      <c r="D296" s="75">
        <f t="shared" si="23"/>
        <v>537.27606171921059</v>
      </c>
      <c r="E296" s="75">
        <f t="shared" si="23"/>
        <v>540.75760213036028</v>
      </c>
      <c r="F296" s="75">
        <f t="shared" si="23"/>
        <v>772.32483054660679</v>
      </c>
      <c r="G296" s="96">
        <f t="shared" si="23"/>
        <v>0</v>
      </c>
      <c r="H296" s="43">
        <f t="shared" si="23"/>
        <v>558.81832919211797</v>
      </c>
      <c r="I296" s="1"/>
    </row>
    <row r="297" spans="2:10" x14ac:dyDescent="0.2">
      <c r="B297" s="9" t="str">
        <f>$B$36</f>
        <v>Agriculture</v>
      </c>
      <c r="C297" s="75">
        <f t="shared" si="23"/>
        <v>1250.8436353632012</v>
      </c>
      <c r="D297" s="75">
        <f t="shared" si="23"/>
        <v>1330.7756572023629</v>
      </c>
      <c r="E297" s="75">
        <f t="shared" si="23"/>
        <v>1494.4987927922855</v>
      </c>
      <c r="F297" s="75">
        <f t="shared" si="23"/>
        <v>1436.453469178206</v>
      </c>
      <c r="G297" s="96">
        <f t="shared" si="23"/>
        <v>0</v>
      </c>
      <c r="H297" s="43">
        <f t="shared" si="23"/>
        <v>1346.3544981265636</v>
      </c>
      <c r="I297" s="1"/>
    </row>
    <row r="298" spans="2:10" x14ac:dyDescent="0.2">
      <c r="B298" s="9" t="str">
        <f>$B$37</f>
        <v>Engineering</v>
      </c>
      <c r="C298" s="75">
        <f t="shared" si="23"/>
        <v>512.48115605143335</v>
      </c>
      <c r="D298" s="75">
        <f t="shared" si="23"/>
        <v>654.45042917522869</v>
      </c>
      <c r="E298" s="75">
        <f t="shared" si="23"/>
        <v>571.74005630679233</v>
      </c>
      <c r="F298" s="75">
        <f t="shared" si="23"/>
        <v>944.51942913454161</v>
      </c>
      <c r="G298" s="96">
        <f t="shared" si="23"/>
        <v>0</v>
      </c>
      <c r="H298" s="43">
        <f t="shared" si="23"/>
        <v>593.62054103738944</v>
      </c>
      <c r="I298" s="1"/>
    </row>
    <row r="299" spans="2:10" x14ac:dyDescent="0.2">
      <c r="B299" s="9" t="str">
        <f>$B$38</f>
        <v>Home Economics</v>
      </c>
      <c r="C299" s="75">
        <f t="shared" si="23"/>
        <v>1376.0057706191958</v>
      </c>
      <c r="D299" s="75">
        <f t="shared" si="23"/>
        <v>1222.975507145537</v>
      </c>
      <c r="E299" s="75">
        <f t="shared" si="23"/>
        <v>1518.9289834131068</v>
      </c>
      <c r="F299" s="75">
        <f t="shared" si="23"/>
        <v>0</v>
      </c>
      <c r="G299" s="96">
        <f t="shared" si="23"/>
        <v>0</v>
      </c>
      <c r="H299" s="43">
        <f t="shared" si="23"/>
        <v>1302.0094506940693</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342.5060149819584</v>
      </c>
      <c r="D301" s="75">
        <f t="shared" si="23"/>
        <v>622.93382617721295</v>
      </c>
      <c r="E301" s="75">
        <f t="shared" si="23"/>
        <v>864.4730730438763</v>
      </c>
      <c r="F301" s="75">
        <f t="shared" si="23"/>
        <v>0</v>
      </c>
      <c r="G301" s="96">
        <f t="shared" si="23"/>
        <v>0</v>
      </c>
      <c r="H301" s="43">
        <f t="shared" si="23"/>
        <v>627.05539687741214</v>
      </c>
      <c r="I301" s="1"/>
    </row>
    <row r="302" spans="2:10" x14ac:dyDescent="0.2">
      <c r="B302" s="9" t="str">
        <f>$B$41</f>
        <v>Library Science</v>
      </c>
      <c r="C302" s="75">
        <f t="shared" si="23"/>
        <v>405.15672560311486</v>
      </c>
      <c r="D302" s="75">
        <f t="shared" si="23"/>
        <v>0</v>
      </c>
      <c r="E302" s="75">
        <f t="shared" si="23"/>
        <v>0</v>
      </c>
      <c r="F302" s="75">
        <f t="shared" si="23"/>
        <v>0</v>
      </c>
      <c r="G302" s="96">
        <f t="shared" si="23"/>
        <v>0</v>
      </c>
      <c r="H302" s="43">
        <f t="shared" si="23"/>
        <v>405.15672560311486</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1416.8501165097432</v>
      </c>
      <c r="D304" s="75">
        <f t="shared" si="23"/>
        <v>1396.1172927089519</v>
      </c>
      <c r="E304" s="75">
        <f t="shared" si="23"/>
        <v>0</v>
      </c>
      <c r="F304" s="75">
        <f t="shared" si="23"/>
        <v>0</v>
      </c>
      <c r="G304" s="96">
        <f t="shared" si="23"/>
        <v>0</v>
      </c>
      <c r="H304" s="43">
        <f t="shared" si="23"/>
        <v>1405.1015163559616</v>
      </c>
      <c r="I304" s="1"/>
    </row>
    <row r="305" spans="2:10" x14ac:dyDescent="0.2">
      <c r="B305" s="9" t="str">
        <f>$B$44</f>
        <v>Physical Training</v>
      </c>
      <c r="C305" s="75">
        <f t="shared" si="23"/>
        <v>472.26637729273625</v>
      </c>
      <c r="D305" s="75">
        <f t="shared" si="23"/>
        <v>0</v>
      </c>
      <c r="E305" s="75">
        <f t="shared" si="23"/>
        <v>0</v>
      </c>
      <c r="F305" s="75">
        <f t="shared" si="23"/>
        <v>0</v>
      </c>
      <c r="G305" s="96">
        <f t="shared" si="23"/>
        <v>0</v>
      </c>
      <c r="H305" s="43">
        <f t="shared" si="23"/>
        <v>472.26637729273625</v>
      </c>
      <c r="I305" s="1"/>
    </row>
    <row r="306" spans="2:10" x14ac:dyDescent="0.2">
      <c r="B306" s="9" t="str">
        <f>$B$45</f>
        <v>Health Services</v>
      </c>
      <c r="C306" s="75">
        <f t="shared" si="23"/>
        <v>375.97620873178278</v>
      </c>
      <c r="D306" s="75">
        <f t="shared" si="23"/>
        <v>468.15536009485891</v>
      </c>
      <c r="E306" s="75">
        <f t="shared" si="23"/>
        <v>521.71394521696027</v>
      </c>
      <c r="F306" s="75">
        <f t="shared" si="23"/>
        <v>0</v>
      </c>
      <c r="G306" s="96">
        <f t="shared" si="23"/>
        <v>0</v>
      </c>
      <c r="H306" s="43">
        <f t="shared" si="23"/>
        <v>451.88653837925904</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442.81270136560943</v>
      </c>
      <c r="D308" s="75">
        <f t="shared" si="23"/>
        <v>580.75468758814043</v>
      </c>
      <c r="E308" s="75">
        <f t="shared" si="23"/>
        <v>480.70244438104066</v>
      </c>
      <c r="F308" s="75">
        <f t="shared" si="23"/>
        <v>0</v>
      </c>
      <c r="G308" s="96">
        <f t="shared" si="23"/>
        <v>0</v>
      </c>
      <c r="H308" s="43">
        <f t="shared" si="23"/>
        <v>525.18552341365591</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559.16161383692884</v>
      </c>
      <c r="E310" s="75">
        <f t="shared" si="24"/>
        <v>0</v>
      </c>
      <c r="F310" s="75">
        <f t="shared" si="24"/>
        <v>0</v>
      </c>
      <c r="G310" s="96">
        <f t="shared" si="24"/>
        <v>0</v>
      </c>
      <c r="H310" s="43">
        <f t="shared" si="24"/>
        <v>559.16161383692884</v>
      </c>
      <c r="I310" s="1"/>
    </row>
    <row r="311" spans="2:10" x14ac:dyDescent="0.2">
      <c r="B311" s="9" t="str">
        <f>$B$50</f>
        <v>Technology</v>
      </c>
      <c r="C311" s="75">
        <f t="shared" si="24"/>
        <v>643.0303332755052</v>
      </c>
      <c r="D311" s="75">
        <f t="shared" si="24"/>
        <v>584.97590671322109</v>
      </c>
      <c r="E311" s="75">
        <f t="shared" si="24"/>
        <v>469.59318126406174</v>
      </c>
      <c r="F311" s="75">
        <f t="shared" si="24"/>
        <v>0</v>
      </c>
      <c r="G311" s="96">
        <f t="shared" si="24"/>
        <v>0</v>
      </c>
      <c r="H311" s="43">
        <f t="shared" si="24"/>
        <v>599.89792505882906</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396.09599587724989</v>
      </c>
      <c r="D313" s="42">
        <f t="shared" si="24"/>
        <v>630.97856239673047</v>
      </c>
      <c r="E313" s="42">
        <f t="shared" si="24"/>
        <v>612.07474824710732</v>
      </c>
      <c r="F313" s="42">
        <f t="shared" si="24"/>
        <v>912.0302188407087</v>
      </c>
      <c r="G313" s="42">
        <f t="shared" si="24"/>
        <v>0</v>
      </c>
      <c r="H313" s="42">
        <f t="shared" si="24"/>
        <v>512.12041702522333</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1.3475927139856176</v>
      </c>
      <c r="E318" s="59">
        <f t="shared" si="25"/>
        <v>1.5844475360275001</v>
      </c>
      <c r="F318" s="59">
        <f t="shared" si="25"/>
        <v>2.4231278845289164</v>
      </c>
      <c r="G318" s="59">
        <f t="shared" si="25"/>
        <v>0</v>
      </c>
      <c r="H318" s="59">
        <f t="shared" si="25"/>
        <v>1.0831806246136964</v>
      </c>
      <c r="I318" s="1"/>
    </row>
    <row r="319" spans="2:10" x14ac:dyDescent="0.2">
      <c r="B319" s="9" t="str">
        <f>$B$33</f>
        <v>Science</v>
      </c>
      <c r="C319" s="59">
        <f t="shared" ref="C319:H334" si="26">IF($C$293=0,"",C294/$C$293)</f>
        <v>1.018198156626654</v>
      </c>
      <c r="D319" s="59">
        <f t="shared" si="26"/>
        <v>1.7037399537079121</v>
      </c>
      <c r="E319" s="59">
        <f t="shared" si="26"/>
        <v>2.0170421581509546</v>
      </c>
      <c r="F319" s="59">
        <f t="shared" si="26"/>
        <v>0</v>
      </c>
      <c r="G319" s="59">
        <f t="shared" si="26"/>
        <v>0</v>
      </c>
      <c r="H319" s="59">
        <f t="shared" si="26"/>
        <v>1.2735440123650519</v>
      </c>
      <c r="I319" s="1"/>
    </row>
    <row r="320" spans="2:10" x14ac:dyDescent="0.2">
      <c r="B320" s="9" t="str">
        <f>$B$34</f>
        <v>Fine Arts</v>
      </c>
      <c r="C320" s="59">
        <f t="shared" si="26"/>
        <v>1.3000085917743873</v>
      </c>
      <c r="D320" s="59">
        <f t="shared" si="26"/>
        <v>2.2035614136741155</v>
      </c>
      <c r="E320" s="59">
        <f t="shared" si="26"/>
        <v>1.8592760692603225</v>
      </c>
      <c r="F320" s="59">
        <f t="shared" si="26"/>
        <v>0</v>
      </c>
      <c r="G320" s="59">
        <f t="shared" si="26"/>
        <v>0</v>
      </c>
      <c r="H320" s="59">
        <f t="shared" si="26"/>
        <v>1.4751348914778259</v>
      </c>
      <c r="I320" s="1"/>
    </row>
    <row r="321" spans="2:9" x14ac:dyDescent="0.2">
      <c r="B321" s="9" t="str">
        <f>$B$35</f>
        <v>Teacher Education</v>
      </c>
      <c r="C321" s="59">
        <f t="shared" si="26"/>
        <v>1.235811683461352</v>
      </c>
      <c r="D321" s="59">
        <f t="shared" si="26"/>
        <v>1.5927932993652851</v>
      </c>
      <c r="E321" s="59">
        <f t="shared" si="26"/>
        <v>1.6031145748388362</v>
      </c>
      <c r="F321" s="59">
        <f t="shared" si="26"/>
        <v>2.2896121801737062</v>
      </c>
      <c r="G321" s="59">
        <f t="shared" si="26"/>
        <v>0</v>
      </c>
      <c r="H321" s="59">
        <f t="shared" si="26"/>
        <v>1.6566568915271742</v>
      </c>
      <c r="I321" s="1"/>
    </row>
    <row r="322" spans="2:9" x14ac:dyDescent="0.2">
      <c r="B322" s="9" t="str">
        <f>$B$36</f>
        <v>Agriculture</v>
      </c>
      <c r="C322" s="59">
        <f t="shared" si="26"/>
        <v>3.7082153903991508</v>
      </c>
      <c r="D322" s="59">
        <f t="shared" si="26"/>
        <v>3.9451795841559787</v>
      </c>
      <c r="E322" s="59">
        <f t="shared" si="26"/>
        <v>4.4305485255606101</v>
      </c>
      <c r="F322" s="59">
        <f t="shared" si="26"/>
        <v>4.2584690135567547</v>
      </c>
      <c r="G322" s="59">
        <f t="shared" si="26"/>
        <v>0</v>
      </c>
      <c r="H322" s="59">
        <f t="shared" si="26"/>
        <v>3.9913641719385491</v>
      </c>
      <c r="I322" s="1"/>
    </row>
    <row r="323" spans="2:9" x14ac:dyDescent="0.2">
      <c r="B323" s="9" t="str">
        <f>$B$37</f>
        <v>Engineering</v>
      </c>
      <c r="C323" s="59">
        <f t="shared" si="26"/>
        <v>1.5192870287161571</v>
      </c>
      <c r="D323" s="59">
        <f t="shared" si="26"/>
        <v>1.940165089472788</v>
      </c>
      <c r="E323" s="59">
        <f t="shared" si="26"/>
        <v>1.6949642754419192</v>
      </c>
      <c r="F323" s="59">
        <f t="shared" si="26"/>
        <v>2.8000953793323093</v>
      </c>
      <c r="G323" s="59">
        <f t="shared" si="26"/>
        <v>0</v>
      </c>
      <c r="H323" s="59">
        <f t="shared" si="26"/>
        <v>1.7598305368462348</v>
      </c>
      <c r="I323" s="1"/>
    </row>
    <row r="324" spans="2:9" x14ac:dyDescent="0.2">
      <c r="B324" s="9" t="str">
        <f>$B$38</f>
        <v>Home Economics</v>
      </c>
      <c r="C324" s="59">
        <f t="shared" si="26"/>
        <v>4.0792674892625973</v>
      </c>
      <c r="D324" s="59">
        <f t="shared" si="26"/>
        <v>3.625598331770274</v>
      </c>
      <c r="E324" s="59">
        <f t="shared" si="26"/>
        <v>4.5029735723764821</v>
      </c>
      <c r="F324" s="59">
        <f t="shared" si="26"/>
        <v>0</v>
      </c>
      <c r="G324" s="59">
        <f t="shared" si="26"/>
        <v>0</v>
      </c>
      <c r="H324" s="59">
        <f t="shared" si="26"/>
        <v>3.8599001082233366</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1.0153835700587721</v>
      </c>
      <c r="D326" s="59">
        <f t="shared" si="26"/>
        <v>1.8467318664973142</v>
      </c>
      <c r="E326" s="59">
        <f t="shared" si="26"/>
        <v>2.5627922335121784</v>
      </c>
      <c r="F326" s="59">
        <f t="shared" si="26"/>
        <v>0</v>
      </c>
      <c r="G326" s="59">
        <f t="shared" si="26"/>
        <v>0</v>
      </c>
      <c r="H326" s="59">
        <f t="shared" si="26"/>
        <v>1.858950557523918</v>
      </c>
      <c r="I326" s="1"/>
    </row>
    <row r="327" spans="2:9" x14ac:dyDescent="0.2">
      <c r="B327" s="9" t="str">
        <f>$B$41</f>
        <v>Library Science</v>
      </c>
      <c r="C327" s="59">
        <f t="shared" si="26"/>
        <v>1.201116081123081</v>
      </c>
      <c r="D327" s="59">
        <f t="shared" si="26"/>
        <v>0</v>
      </c>
      <c r="E327" s="59">
        <f t="shared" si="26"/>
        <v>0</v>
      </c>
      <c r="F327" s="59">
        <f t="shared" si="26"/>
        <v>0</v>
      </c>
      <c r="G327" s="59">
        <f t="shared" si="26"/>
        <v>0</v>
      </c>
      <c r="H327" s="59">
        <f t="shared" si="26"/>
        <v>1.201116081123081</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4.2003534729620196</v>
      </c>
      <c r="D329" s="59">
        <f t="shared" si="26"/>
        <v>4.138889534440076</v>
      </c>
      <c r="E329" s="59">
        <f t="shared" si="26"/>
        <v>0</v>
      </c>
      <c r="F329" s="59">
        <f t="shared" si="26"/>
        <v>0</v>
      </c>
      <c r="G329" s="59">
        <f t="shared" si="26"/>
        <v>0</v>
      </c>
      <c r="H329" s="59">
        <f t="shared" si="26"/>
        <v>4.1655239077995851</v>
      </c>
      <c r="I329" s="1"/>
    </row>
    <row r="330" spans="2:9" x14ac:dyDescent="0.2">
      <c r="B330" s="9" t="str">
        <f>$B$44</f>
        <v>Physical Training</v>
      </c>
      <c r="C330" s="59">
        <f t="shared" si="26"/>
        <v>1.4000674417921712</v>
      </c>
      <c r="D330" s="59">
        <f t="shared" si="26"/>
        <v>0</v>
      </c>
      <c r="E330" s="59">
        <f t="shared" si="26"/>
        <v>0</v>
      </c>
      <c r="F330" s="59">
        <f t="shared" si="26"/>
        <v>0</v>
      </c>
      <c r="G330" s="59">
        <f t="shared" si="26"/>
        <v>0</v>
      </c>
      <c r="H330" s="59">
        <f t="shared" si="26"/>
        <v>1.4000674417921712</v>
      </c>
      <c r="I330" s="1"/>
    </row>
    <row r="331" spans="2:9" x14ac:dyDescent="0.2">
      <c r="B331" s="9" t="str">
        <f>$B$45</f>
        <v>Health Services</v>
      </c>
      <c r="C331" s="59">
        <f t="shared" si="26"/>
        <v>1.1146083524966679</v>
      </c>
      <c r="D331" s="59">
        <f t="shared" si="26"/>
        <v>1.3878800373777596</v>
      </c>
      <c r="E331" s="59">
        <f t="shared" si="26"/>
        <v>1.5466582923273566</v>
      </c>
      <c r="F331" s="59">
        <f t="shared" si="26"/>
        <v>0</v>
      </c>
      <c r="G331" s="59">
        <f t="shared" si="26"/>
        <v>0</v>
      </c>
      <c r="H331" s="59">
        <f t="shared" si="26"/>
        <v>1.3396499522065382</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1.3127499136144092</v>
      </c>
      <c r="D333" s="59">
        <f t="shared" si="26"/>
        <v>1.721688794407523</v>
      </c>
      <c r="E333" s="59">
        <f t="shared" si="26"/>
        <v>1.4250767658410615</v>
      </c>
      <c r="F333" s="59">
        <f t="shared" si="26"/>
        <v>0</v>
      </c>
      <c r="G333" s="59">
        <f t="shared" si="26"/>
        <v>0</v>
      </c>
      <c r="H333" s="59">
        <f t="shared" si="26"/>
        <v>1.5569500341038762</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1.6576745834010316</v>
      </c>
      <c r="E335" s="59">
        <f t="shared" si="27"/>
        <v>0</v>
      </c>
      <c r="F335" s="59">
        <f t="shared" si="27"/>
        <v>0</v>
      </c>
      <c r="G335" s="59">
        <f t="shared" si="27"/>
        <v>0</v>
      </c>
      <c r="H335" s="59">
        <f t="shared" si="27"/>
        <v>1.6576745834010316</v>
      </c>
      <c r="I335" s="1"/>
    </row>
    <row r="336" spans="2:9" x14ac:dyDescent="0.2">
      <c r="B336" s="9" t="str">
        <f>$B$50</f>
        <v>Technology</v>
      </c>
      <c r="C336" s="59">
        <f t="shared" si="27"/>
        <v>1.9063093986590496</v>
      </c>
      <c r="D336" s="59">
        <f t="shared" si="27"/>
        <v>1.7342029003143946</v>
      </c>
      <c r="E336" s="59">
        <f t="shared" si="27"/>
        <v>1.3921425610358278</v>
      </c>
      <c r="F336" s="59">
        <f t="shared" si="27"/>
        <v>0</v>
      </c>
      <c r="G336" s="59">
        <f t="shared" si="27"/>
        <v>0</v>
      </c>
      <c r="H336" s="59">
        <f t="shared" si="27"/>
        <v>1.7784402906009389</v>
      </c>
      <c r="I336" s="1"/>
    </row>
    <row r="337" spans="2:10"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10" x14ac:dyDescent="0.2">
      <c r="B338" s="39" t="str">
        <f>$B$52</f>
        <v>Totals</v>
      </c>
      <c r="C338" s="59">
        <f t="shared" si="27"/>
        <v>1.1742549000227402</v>
      </c>
      <c r="D338" s="59">
        <f t="shared" si="27"/>
        <v>1.8705810622061403</v>
      </c>
      <c r="E338" s="59">
        <f t="shared" si="27"/>
        <v>1.8145393535664163</v>
      </c>
      <c r="F338" s="59">
        <f t="shared" si="27"/>
        <v>2.703778792488484</v>
      </c>
      <c r="G338" s="59">
        <f t="shared" si="27"/>
        <v>0</v>
      </c>
      <c r="H338" s="59">
        <f t="shared" si="27"/>
        <v>1.5182175920806809</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10119.50631510022</v>
      </c>
      <c r="D343" s="42">
        <f t="shared" si="28"/>
        <v>13636.972979360504</v>
      </c>
      <c r="E343" s="42">
        <f>E293*24</f>
        <v>12827.061477420217</v>
      </c>
      <c r="F343" s="42">
        <f>F293*18</f>
        <v>14712.514757871482</v>
      </c>
      <c r="G343" s="42">
        <f>G293*24</f>
        <v>0</v>
      </c>
      <c r="H343" s="42">
        <f>IF((C32/30+D32/30+E32/24+F32/18+G32/24)=0,0,H268/(C32/30+D32/30+E32/24+F32/18+G32/24))</f>
        <v>10826.063079373122</v>
      </c>
      <c r="I343" s="1"/>
    </row>
    <row r="344" spans="2:10" x14ac:dyDescent="0.2">
      <c r="B344" s="9" t="str">
        <f>$B$33</f>
        <v>Science</v>
      </c>
      <c r="C344" s="43">
        <f t="shared" si="28"/>
        <v>10303.662676006828</v>
      </c>
      <c r="D344" s="43">
        <f t="shared" si="28"/>
        <v>17241.007220835774</v>
      </c>
      <c r="E344" s="43">
        <f>E294*24</f>
        <v>16329.176685785569</v>
      </c>
      <c r="F344" s="43">
        <f>F294*18</f>
        <v>0</v>
      </c>
      <c r="G344" s="43">
        <f>G294*24</f>
        <v>0</v>
      </c>
      <c r="H344" s="43">
        <f t="shared" ref="H344:H363" si="29">IF((C33/30+D33/30+E33/24+F33/18+G33/24)=0,0,H269/(C33/30+D33/30+E33/24+F33/18+G33/24))</f>
        <v>12764.871317292838</v>
      </c>
      <c r="I344" s="1"/>
    </row>
    <row r="345" spans="2:10" x14ac:dyDescent="0.2">
      <c r="B345" s="9" t="str">
        <f>$B$34</f>
        <v>Fine Arts</v>
      </c>
      <c r="C345" s="43">
        <f t="shared" si="28"/>
        <v>13155.445154145456</v>
      </c>
      <c r="D345" s="43">
        <f t="shared" si="28"/>
        <v>22298.953641386379</v>
      </c>
      <c r="E345" s="43">
        <f t="shared" ref="E345:E363" si="30">E295*24</f>
        <v>15051.964739515639</v>
      </c>
      <c r="F345" s="43">
        <f t="shared" ref="F345:F363" si="31">F295*18</f>
        <v>0</v>
      </c>
      <c r="G345" s="43">
        <f t="shared" ref="G345:G363" si="32">G295*24</f>
        <v>0</v>
      </c>
      <c r="H345" s="43">
        <f t="shared" si="29"/>
        <v>14814.687450456504</v>
      </c>
      <c r="I345" s="1"/>
    </row>
    <row r="346" spans="2:10" x14ac:dyDescent="0.2">
      <c r="B346" s="9" t="str">
        <f>$B$35</f>
        <v>Teacher Education</v>
      </c>
      <c r="C346" s="43">
        <f t="shared" si="28"/>
        <v>12505.804135061786</v>
      </c>
      <c r="D346" s="43">
        <f t="shared" si="28"/>
        <v>16118.281851576317</v>
      </c>
      <c r="E346" s="43">
        <f t="shared" si="30"/>
        <v>12978.182451128647</v>
      </c>
      <c r="F346" s="43">
        <f t="shared" si="31"/>
        <v>13901.846949838922</v>
      </c>
      <c r="G346" s="43">
        <f t="shared" si="32"/>
        <v>0</v>
      </c>
      <c r="H346" s="43">
        <f t="shared" si="29"/>
        <v>14211.015970684777</v>
      </c>
      <c r="I346" s="1"/>
    </row>
    <row r="347" spans="2:10" x14ac:dyDescent="0.2">
      <c r="B347" s="9" t="str">
        <f>$B$36</f>
        <v>Agriculture</v>
      </c>
      <c r="C347" s="43">
        <f t="shared" si="28"/>
        <v>37525.309060896034</v>
      </c>
      <c r="D347" s="43">
        <f t="shared" si="28"/>
        <v>39923.269716070885</v>
      </c>
      <c r="E347" s="43">
        <f t="shared" si="30"/>
        <v>35867.97102701485</v>
      </c>
      <c r="F347" s="43">
        <f t="shared" si="31"/>
        <v>25856.162445207709</v>
      </c>
      <c r="G347" s="43">
        <f t="shared" si="32"/>
        <v>0</v>
      </c>
      <c r="H347" s="43">
        <f t="shared" si="29"/>
        <v>37252.936777711453</v>
      </c>
      <c r="I347" s="1"/>
    </row>
    <row r="348" spans="2:10" x14ac:dyDescent="0.2">
      <c r="B348" s="9" t="str">
        <f>$B$37</f>
        <v>Engineering</v>
      </c>
      <c r="C348" s="43">
        <f t="shared" si="28"/>
        <v>15374.434681543</v>
      </c>
      <c r="D348" s="43">
        <f t="shared" si="28"/>
        <v>19633.51287525686</v>
      </c>
      <c r="E348" s="43">
        <f t="shared" si="30"/>
        <v>13721.761351363017</v>
      </c>
      <c r="F348" s="43">
        <f t="shared" si="31"/>
        <v>17001.349724421751</v>
      </c>
      <c r="G348" s="43">
        <f t="shared" si="32"/>
        <v>0</v>
      </c>
      <c r="H348" s="43">
        <f t="shared" si="29"/>
        <v>15448.506633600708</v>
      </c>
      <c r="I348" s="1"/>
    </row>
    <row r="349" spans="2:10" x14ac:dyDescent="0.2">
      <c r="B349" s="9" t="str">
        <f>$B$38</f>
        <v>Home Economics</v>
      </c>
      <c r="C349" s="43">
        <f t="shared" si="28"/>
        <v>41280.173118575876</v>
      </c>
      <c r="D349" s="43">
        <f t="shared" si="28"/>
        <v>36689.265214366111</v>
      </c>
      <c r="E349" s="43">
        <f t="shared" si="30"/>
        <v>36454.295601914564</v>
      </c>
      <c r="F349" s="43">
        <f t="shared" si="31"/>
        <v>0</v>
      </c>
      <c r="G349" s="43">
        <f t="shared" si="32"/>
        <v>0</v>
      </c>
      <c r="H349" s="43">
        <f t="shared" si="29"/>
        <v>37996.078016218453</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10275.180449458752</v>
      </c>
      <c r="D351" s="43">
        <f t="shared" si="28"/>
        <v>18688.014785316387</v>
      </c>
      <c r="E351" s="43">
        <f t="shared" si="30"/>
        <v>20747.35375305303</v>
      </c>
      <c r="F351" s="43">
        <f t="shared" si="31"/>
        <v>0</v>
      </c>
      <c r="G351" s="43">
        <f t="shared" si="32"/>
        <v>0</v>
      </c>
      <c r="H351" s="43">
        <f t="shared" si="29"/>
        <v>18067.945040258455</v>
      </c>
      <c r="I351" s="1"/>
    </row>
    <row r="352" spans="2:10" x14ac:dyDescent="0.2">
      <c r="B352" s="9" t="str">
        <f>$B$41</f>
        <v>Library Science</v>
      </c>
      <c r="C352" s="43">
        <f t="shared" si="28"/>
        <v>12154.701768093446</v>
      </c>
      <c r="D352" s="43">
        <f t="shared" si="28"/>
        <v>0</v>
      </c>
      <c r="E352" s="43">
        <f t="shared" si="30"/>
        <v>0</v>
      </c>
      <c r="F352" s="43">
        <f t="shared" si="31"/>
        <v>0</v>
      </c>
      <c r="G352" s="43">
        <f t="shared" si="32"/>
        <v>0</v>
      </c>
      <c r="H352" s="43">
        <f t="shared" si="29"/>
        <v>12154.701768093446</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42505.503495292294</v>
      </c>
      <c r="D354" s="43">
        <f t="shared" si="28"/>
        <v>41883.518781268562</v>
      </c>
      <c r="E354" s="43">
        <f t="shared" si="30"/>
        <v>0</v>
      </c>
      <c r="F354" s="43">
        <f t="shared" si="31"/>
        <v>0</v>
      </c>
      <c r="G354" s="43">
        <f t="shared" si="32"/>
        <v>0</v>
      </c>
      <c r="H354" s="43">
        <f t="shared" si="29"/>
        <v>42153.045490678844</v>
      </c>
      <c r="I354" s="1"/>
    </row>
    <row r="355" spans="2:9" x14ac:dyDescent="0.2">
      <c r="B355" s="9" t="str">
        <f>$B$44</f>
        <v>Physical Training</v>
      </c>
      <c r="C355" s="43">
        <f t="shared" si="28"/>
        <v>14167.991318782088</v>
      </c>
      <c r="D355" s="43">
        <f t="shared" si="28"/>
        <v>0</v>
      </c>
      <c r="E355" s="43">
        <f t="shared" si="30"/>
        <v>0</v>
      </c>
      <c r="F355" s="43">
        <f t="shared" si="31"/>
        <v>0</v>
      </c>
      <c r="G355" s="43">
        <f t="shared" si="32"/>
        <v>0</v>
      </c>
      <c r="H355" s="43">
        <f t="shared" si="29"/>
        <v>14167.991318782089</v>
      </c>
      <c r="I355" s="1"/>
    </row>
    <row r="356" spans="2:9" x14ac:dyDescent="0.2">
      <c r="B356" s="9" t="str">
        <f>$B$45</f>
        <v>Health Services</v>
      </c>
      <c r="C356" s="43">
        <f t="shared" si="28"/>
        <v>11279.286261953483</v>
      </c>
      <c r="D356" s="43">
        <f t="shared" si="28"/>
        <v>14044.660802845767</v>
      </c>
      <c r="E356" s="43">
        <f t="shared" si="30"/>
        <v>12521.134685207046</v>
      </c>
      <c r="F356" s="43">
        <f t="shared" si="31"/>
        <v>0</v>
      </c>
      <c r="G356" s="43">
        <f t="shared" si="32"/>
        <v>0</v>
      </c>
      <c r="H356" s="43">
        <f t="shared" si="29"/>
        <v>12562.635297165647</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13284.381040968283</v>
      </c>
      <c r="D358" s="43">
        <f t="shared" si="28"/>
        <v>17422.640627644214</v>
      </c>
      <c r="E358" s="43">
        <f t="shared" si="30"/>
        <v>11536.858665144977</v>
      </c>
      <c r="F358" s="43">
        <f t="shared" si="31"/>
        <v>0</v>
      </c>
      <c r="G358" s="43">
        <f t="shared" si="32"/>
        <v>0</v>
      </c>
      <c r="H358" s="43">
        <f t="shared" si="29"/>
        <v>15067.485565290533</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16774.848415107866</v>
      </c>
      <c r="E360" s="43">
        <f t="shared" si="30"/>
        <v>0</v>
      </c>
      <c r="F360" s="43">
        <f t="shared" si="31"/>
        <v>0</v>
      </c>
      <c r="G360" s="43">
        <f t="shared" si="32"/>
        <v>0</v>
      </c>
      <c r="H360" s="43">
        <f t="shared" si="29"/>
        <v>16774.848415107866</v>
      </c>
      <c r="I360" s="1"/>
    </row>
    <row r="361" spans="2:9" x14ac:dyDescent="0.2">
      <c r="B361" s="9" t="str">
        <f>$B$50</f>
        <v>Technology</v>
      </c>
      <c r="C361" s="43">
        <f t="shared" si="33"/>
        <v>19290.909998265157</v>
      </c>
      <c r="D361" s="43">
        <f t="shared" si="33"/>
        <v>17549.277201396631</v>
      </c>
      <c r="E361" s="43">
        <f t="shared" si="30"/>
        <v>11270.236350337482</v>
      </c>
      <c r="F361" s="43">
        <f t="shared" si="31"/>
        <v>0</v>
      </c>
      <c r="G361" s="43">
        <f t="shared" si="32"/>
        <v>0</v>
      </c>
      <c r="H361" s="43">
        <f t="shared" si="29"/>
        <v>17752.805378784407</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11882.879876317496</v>
      </c>
      <c r="D363" s="42">
        <f t="shared" si="33"/>
        <v>18929.356871901913</v>
      </c>
      <c r="E363" s="42">
        <f t="shared" si="30"/>
        <v>14689.793957930575</v>
      </c>
      <c r="F363" s="42">
        <f t="shared" si="31"/>
        <v>16416.543939132756</v>
      </c>
      <c r="G363" s="42">
        <f t="shared" si="32"/>
        <v>0</v>
      </c>
      <c r="H363" s="42">
        <f t="shared" si="29"/>
        <v>14506.371393104258</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903</v>
      </c>
      <c r="C3" s="6"/>
      <c r="D3" s="6"/>
      <c r="E3" s="6"/>
      <c r="F3" s="6"/>
      <c r="G3" s="6"/>
      <c r="H3" s="6"/>
    </row>
    <row r="4" spans="2:8" x14ac:dyDescent="0.2">
      <c r="B4" s="90" t="s">
        <v>882</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293" t="s">
        <v>19</v>
      </c>
      <c r="G12" s="293"/>
      <c r="H12" s="64" t="s">
        <v>21</v>
      </c>
    </row>
    <row r="13" spans="2:8" x14ac:dyDescent="0.2">
      <c r="B13" s="337" t="s">
        <v>14</v>
      </c>
      <c r="C13" s="337"/>
      <c r="D13" s="337"/>
      <c r="E13" s="337"/>
      <c r="F13" s="81">
        <f>Data!G17</f>
        <v>19133181</v>
      </c>
      <c r="G13" s="33"/>
      <c r="H13" s="60">
        <f>F13</f>
        <v>19133181</v>
      </c>
    </row>
    <row r="14" spans="2:8" x14ac:dyDescent="0.2">
      <c r="B14" s="338" t="s">
        <v>15</v>
      </c>
      <c r="C14" s="338"/>
      <c r="D14" s="338"/>
      <c r="E14" s="338"/>
      <c r="F14" s="82">
        <f>Data!H17</f>
        <v>443566</v>
      </c>
      <c r="G14" s="33"/>
      <c r="H14" s="30">
        <f>F14</f>
        <v>443566</v>
      </c>
    </row>
    <row r="15" spans="2:8" x14ac:dyDescent="0.2">
      <c r="B15" s="338" t="s">
        <v>16</v>
      </c>
      <c r="C15" s="338"/>
      <c r="D15" s="338"/>
      <c r="E15" s="338"/>
      <c r="F15" s="82">
        <f>Data!I17</f>
        <v>5937077</v>
      </c>
      <c r="G15" s="33"/>
      <c r="H15" s="30">
        <f>F15</f>
        <v>5937077</v>
      </c>
    </row>
    <row r="16" spans="2:8" x14ac:dyDescent="0.2">
      <c r="B16" s="338" t="s">
        <v>20</v>
      </c>
      <c r="C16" s="338"/>
      <c r="D16" s="338"/>
      <c r="E16" s="338"/>
      <c r="F16" s="82">
        <f>Data!J17</f>
        <v>12008119</v>
      </c>
      <c r="G16" s="33"/>
      <c r="H16" s="30">
        <f>F16-G16</f>
        <v>12008119</v>
      </c>
    </row>
    <row r="17" spans="2:23" x14ac:dyDescent="0.2">
      <c r="B17" s="338" t="s">
        <v>17</v>
      </c>
      <c r="C17" s="338"/>
      <c r="D17" s="338"/>
      <c r="E17" s="338"/>
      <c r="F17" s="82">
        <f>Data!K17</f>
        <v>8120955</v>
      </c>
      <c r="G17" s="33"/>
      <c r="H17" s="30">
        <f>F17</f>
        <v>8120955</v>
      </c>
    </row>
    <row r="18" spans="2:23" x14ac:dyDescent="0.2">
      <c r="B18" s="338" t="s">
        <v>1</v>
      </c>
      <c r="C18" s="338"/>
      <c r="D18" s="338"/>
      <c r="E18" s="338"/>
      <c r="F18" s="83">
        <f>SUM(F13:F17)</f>
        <v>45642898</v>
      </c>
      <c r="G18" s="34"/>
      <c r="H18" s="29">
        <f>SUM(H13:H17)</f>
        <v>45642898</v>
      </c>
    </row>
    <row r="19" spans="2:23" ht="13.5" customHeight="1" x14ac:dyDescent="0.2">
      <c r="B19" s="27"/>
      <c r="D19" s="27"/>
      <c r="E19" s="27"/>
      <c r="F19" s="27"/>
      <c r="G19" s="27"/>
      <c r="H19" s="5"/>
    </row>
    <row r="20" spans="2:23" ht="13.5" customHeight="1" x14ac:dyDescent="0.2">
      <c r="B20" s="27"/>
      <c r="D20" s="339" t="s">
        <v>24</v>
      </c>
      <c r="E20" s="339"/>
      <c r="F20" s="339"/>
      <c r="G20" s="294" t="s">
        <v>25</v>
      </c>
      <c r="H20" s="294" t="s">
        <v>26</v>
      </c>
    </row>
    <row r="21" spans="2:23" x14ac:dyDescent="0.2">
      <c r="B21" s="344" t="s">
        <v>23</v>
      </c>
      <c r="C21" s="345"/>
      <c r="D21" s="343" t="str">
        <f>Data!L17</f>
        <v>Monica Poehl</v>
      </c>
      <c r="E21" s="343"/>
      <c r="F21" s="343"/>
      <c r="G21" s="296" t="str">
        <f>Data!M17</f>
        <v>979-458-6090</v>
      </c>
      <c r="H21" s="84" t="str">
        <f>Data!N17</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Data!O17</f>
        <v>1000</v>
      </c>
      <c r="D25" s="86">
        <f>Data!P17</f>
        <v>3568</v>
      </c>
      <c r="E25" s="86">
        <f>Data!Q17</f>
        <v>906</v>
      </c>
      <c r="F25" s="86">
        <f>Data!R17</f>
        <v>0</v>
      </c>
      <c r="G25" s="86">
        <f>Data!S17</f>
        <v>0</v>
      </c>
      <c r="H25" s="74">
        <f>SUM(C25:G25)</f>
        <v>5474</v>
      </c>
    </row>
    <row r="26" spans="2:23" x14ac:dyDescent="0.2">
      <c r="C26" s="2"/>
      <c r="D26" s="2"/>
      <c r="E26" s="2"/>
      <c r="F26" s="2"/>
      <c r="G26" s="2"/>
      <c r="H26" s="2"/>
      <c r="I26" s="2"/>
    </row>
    <row r="27" spans="2:23" ht="13.5" customHeight="1" x14ac:dyDescent="0.2">
      <c r="B27" s="27"/>
      <c r="D27" s="339" t="s">
        <v>24</v>
      </c>
      <c r="E27" s="339"/>
      <c r="F27" s="339"/>
      <c r="G27" s="294" t="s">
        <v>25</v>
      </c>
      <c r="H27" s="294" t="s">
        <v>26</v>
      </c>
    </row>
    <row r="28" spans="2:23" ht="28.5" x14ac:dyDescent="0.2">
      <c r="B28" s="344" t="s">
        <v>40</v>
      </c>
      <c r="C28" s="345"/>
      <c r="D28" s="343" t="str">
        <f>Data!T17</f>
        <v>Holly Verhasselt</v>
      </c>
      <c r="E28" s="343"/>
      <c r="F28" s="343"/>
      <c r="G28" s="296" t="str">
        <f>Data!U17</f>
        <v>(210) 784-1204</v>
      </c>
      <c r="H28" s="84" t="str">
        <f>Data!V17</f>
        <v>holly.verhasselt@tamusa.tamus.edu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Data!W17</f>
        <v>20544</v>
      </c>
      <c r="D32" s="87">
        <f>Data!AQ17</f>
        <v>21158</v>
      </c>
      <c r="E32" s="87">
        <f>Data!BK17</f>
        <v>1750</v>
      </c>
      <c r="F32" s="87">
        <f>Data!CE17</f>
        <v>0</v>
      </c>
      <c r="G32" s="87">
        <f>Data!CY17</f>
        <v>0</v>
      </c>
      <c r="H32" s="22">
        <f>SUM(C32:G32)</f>
        <v>43452</v>
      </c>
      <c r="I32" s="1"/>
      <c r="W32" s="18"/>
    </row>
    <row r="33" spans="2:23" x14ac:dyDescent="0.2">
      <c r="B33" s="7" t="s">
        <v>47</v>
      </c>
      <c r="C33" s="87">
        <f>Data!X17</f>
        <v>4374</v>
      </c>
      <c r="D33" s="87">
        <f>Data!AR17</f>
        <v>3092</v>
      </c>
      <c r="E33" s="87">
        <f>Data!BL17</f>
        <v>780</v>
      </c>
      <c r="F33" s="87">
        <f>Data!CF17</f>
        <v>0</v>
      </c>
      <c r="G33" s="87">
        <f>Data!CZ17</f>
        <v>0</v>
      </c>
      <c r="H33" s="22">
        <f t="shared" ref="H33:H52" si="0">SUM(C33:G33)</f>
        <v>8246</v>
      </c>
      <c r="I33" s="1"/>
      <c r="W33" s="18"/>
    </row>
    <row r="34" spans="2:23" x14ac:dyDescent="0.2">
      <c r="B34" s="7" t="s">
        <v>48</v>
      </c>
      <c r="C34" s="87">
        <f>Data!Y17</f>
        <v>1779</v>
      </c>
      <c r="D34" s="87">
        <f>Data!AS17</f>
        <v>90</v>
      </c>
      <c r="E34" s="87">
        <f>Data!BM17</f>
        <v>0</v>
      </c>
      <c r="F34" s="87">
        <f>Data!CG17</f>
        <v>0</v>
      </c>
      <c r="G34" s="87">
        <f>Data!DA17</f>
        <v>0</v>
      </c>
      <c r="H34" s="22">
        <f t="shared" si="0"/>
        <v>1869</v>
      </c>
      <c r="I34" s="1"/>
      <c r="W34" s="18"/>
    </row>
    <row r="35" spans="2:23" x14ac:dyDescent="0.2">
      <c r="B35" s="7" t="s">
        <v>49</v>
      </c>
      <c r="C35" s="87">
        <f>Data!Z17</f>
        <v>1863</v>
      </c>
      <c r="D35" s="87">
        <f>Data!AT17</f>
        <v>18242</v>
      </c>
      <c r="E35" s="87">
        <f>Data!BN17</f>
        <v>5685</v>
      </c>
      <c r="F35" s="87">
        <f>Data!CH17</f>
        <v>0</v>
      </c>
      <c r="G35" s="87">
        <f>Data!DB17</f>
        <v>0</v>
      </c>
      <c r="H35" s="22">
        <f t="shared" si="0"/>
        <v>25790</v>
      </c>
      <c r="I35" s="1"/>
      <c r="W35" s="18"/>
    </row>
    <row r="36" spans="2:23" x14ac:dyDescent="0.2">
      <c r="B36" s="7" t="s">
        <v>50</v>
      </c>
      <c r="C36" s="87">
        <f>Data!AA17</f>
        <v>0</v>
      </c>
      <c r="D36" s="87">
        <f>Data!AU17</f>
        <v>0</v>
      </c>
      <c r="E36" s="87">
        <f>Data!BO17</f>
        <v>0</v>
      </c>
      <c r="F36" s="87">
        <f>Data!CI17</f>
        <v>0</v>
      </c>
      <c r="G36" s="87">
        <f>Data!DC17</f>
        <v>0</v>
      </c>
      <c r="H36" s="22">
        <f t="shared" si="0"/>
        <v>0</v>
      </c>
      <c r="I36" s="1"/>
      <c r="W36" s="18"/>
    </row>
    <row r="37" spans="2:23" x14ac:dyDescent="0.2">
      <c r="B37" s="7" t="s">
        <v>51</v>
      </c>
      <c r="C37" s="87">
        <f>Data!AB17</f>
        <v>1242</v>
      </c>
      <c r="D37" s="87">
        <f>Data!AV17</f>
        <v>2619</v>
      </c>
      <c r="E37" s="87">
        <f>Data!BP17</f>
        <v>84</v>
      </c>
      <c r="F37" s="87">
        <f>Data!CJ17</f>
        <v>0</v>
      </c>
      <c r="G37" s="87">
        <f>Data!DD17</f>
        <v>0</v>
      </c>
      <c r="H37" s="22">
        <f t="shared" si="0"/>
        <v>3945</v>
      </c>
      <c r="I37" s="1"/>
      <c r="W37" s="18"/>
    </row>
    <row r="38" spans="2:23" x14ac:dyDescent="0.2">
      <c r="B38" s="7" t="s">
        <v>52</v>
      </c>
      <c r="C38" s="87">
        <f>Data!AC17</f>
        <v>3</v>
      </c>
      <c r="D38" s="87">
        <f>Data!AW17</f>
        <v>57</v>
      </c>
      <c r="E38" s="87">
        <f>Data!BQ17</f>
        <v>258</v>
      </c>
      <c r="F38" s="87">
        <f>Data!CK17</f>
        <v>0</v>
      </c>
      <c r="G38" s="87">
        <f>Data!DE17</f>
        <v>0</v>
      </c>
      <c r="H38" s="22">
        <f t="shared" si="0"/>
        <v>318</v>
      </c>
      <c r="I38" s="1"/>
      <c r="W38" s="18"/>
    </row>
    <row r="39" spans="2:23" x14ac:dyDescent="0.2">
      <c r="B39" s="7" t="s">
        <v>53</v>
      </c>
      <c r="C39" s="87">
        <f>Data!AD17</f>
        <v>0</v>
      </c>
      <c r="D39" s="87">
        <f>Data!AX17</f>
        <v>0</v>
      </c>
      <c r="E39" s="87">
        <f>Data!BR17</f>
        <v>0</v>
      </c>
      <c r="F39" s="87">
        <f>Data!CL17</f>
        <v>0</v>
      </c>
      <c r="G39" s="87">
        <f>Data!DF17</f>
        <v>0</v>
      </c>
      <c r="H39" s="22">
        <f t="shared" si="0"/>
        <v>0</v>
      </c>
      <c r="I39" s="1"/>
      <c r="W39" s="18"/>
    </row>
    <row r="40" spans="2:23" x14ac:dyDescent="0.2">
      <c r="B40" s="7" t="s">
        <v>54</v>
      </c>
      <c r="C40" s="87">
        <f>Data!AE17</f>
        <v>0</v>
      </c>
      <c r="D40" s="87">
        <f>Data!AY17</f>
        <v>0</v>
      </c>
      <c r="E40" s="87">
        <f>Data!BS17</f>
        <v>0</v>
      </c>
      <c r="F40" s="87">
        <f>Data!CM17</f>
        <v>0</v>
      </c>
      <c r="G40" s="87">
        <f>Data!DG17</f>
        <v>0</v>
      </c>
      <c r="H40" s="22">
        <f t="shared" si="0"/>
        <v>0</v>
      </c>
      <c r="I40" s="1"/>
      <c r="W40" s="18"/>
    </row>
    <row r="41" spans="2:23" x14ac:dyDescent="0.2">
      <c r="B41" s="7" t="s">
        <v>55</v>
      </c>
      <c r="C41" s="87">
        <f>Data!AF17</f>
        <v>0</v>
      </c>
      <c r="D41" s="87">
        <f>Data!AZ17</f>
        <v>0</v>
      </c>
      <c r="E41" s="87">
        <f>Data!BT17</f>
        <v>0</v>
      </c>
      <c r="F41" s="87">
        <f>Data!CN17</f>
        <v>0</v>
      </c>
      <c r="G41" s="87">
        <f>Data!DH17</f>
        <v>0</v>
      </c>
      <c r="H41" s="22">
        <f t="shared" si="0"/>
        <v>0</v>
      </c>
      <c r="I41" s="1"/>
      <c r="W41" s="18"/>
    </row>
    <row r="42" spans="2:23" x14ac:dyDescent="0.2">
      <c r="B42" s="7" t="s">
        <v>56</v>
      </c>
      <c r="C42" s="87">
        <f>Data!AG17</f>
        <v>0</v>
      </c>
      <c r="D42" s="87">
        <f>Data!BA17</f>
        <v>0</v>
      </c>
      <c r="E42" s="87">
        <f>Data!BU17</f>
        <v>0</v>
      </c>
      <c r="F42" s="87">
        <f>Data!CO17</f>
        <v>0</v>
      </c>
      <c r="G42" s="87">
        <f>Data!DI17</f>
        <v>0</v>
      </c>
      <c r="H42" s="22">
        <f t="shared" si="0"/>
        <v>0</v>
      </c>
      <c r="I42" s="1"/>
      <c r="W42" s="18"/>
    </row>
    <row r="43" spans="2:23" x14ac:dyDescent="0.2">
      <c r="B43" s="7" t="s">
        <v>57</v>
      </c>
      <c r="C43" s="87">
        <f>Data!AH17</f>
        <v>0</v>
      </c>
      <c r="D43" s="87">
        <f>Data!BB17</f>
        <v>0</v>
      </c>
      <c r="E43" s="87">
        <f>Data!BV17</f>
        <v>0</v>
      </c>
      <c r="F43" s="87">
        <f>Data!CP17</f>
        <v>0</v>
      </c>
      <c r="G43" s="87">
        <f>Data!DJ17</f>
        <v>0</v>
      </c>
      <c r="H43" s="22">
        <f t="shared" si="0"/>
        <v>0</v>
      </c>
      <c r="I43" s="1"/>
      <c r="W43" s="18"/>
    </row>
    <row r="44" spans="2:23" x14ac:dyDescent="0.2">
      <c r="B44" s="7" t="s">
        <v>58</v>
      </c>
      <c r="C44" s="87">
        <f>Data!AI17</f>
        <v>44</v>
      </c>
      <c r="D44" s="87">
        <f>Data!BC17</f>
        <v>0</v>
      </c>
      <c r="E44" s="87">
        <f>Data!BW17</f>
        <v>0</v>
      </c>
      <c r="F44" s="87">
        <f>Data!CQ17</f>
        <v>0</v>
      </c>
      <c r="G44" s="87">
        <f>Data!DK17</f>
        <v>0</v>
      </c>
      <c r="H44" s="22">
        <f t="shared" si="0"/>
        <v>44</v>
      </c>
      <c r="I44" s="1"/>
      <c r="W44" s="18"/>
    </row>
    <row r="45" spans="2:23" x14ac:dyDescent="0.2">
      <c r="B45" s="7" t="s">
        <v>59</v>
      </c>
      <c r="C45" s="87">
        <f>Data!AJ17</f>
        <v>261</v>
      </c>
      <c r="D45" s="87">
        <f>Data!BD17</f>
        <v>180</v>
      </c>
      <c r="E45" s="87">
        <f>Data!BX17</f>
        <v>84</v>
      </c>
      <c r="F45" s="87">
        <f>Data!CR17</f>
        <v>0</v>
      </c>
      <c r="G45" s="87">
        <f>Data!DL17</f>
        <v>0</v>
      </c>
      <c r="H45" s="22">
        <f t="shared" si="0"/>
        <v>525</v>
      </c>
      <c r="I45" s="1"/>
      <c r="W45" s="18"/>
    </row>
    <row r="46" spans="2:23" x14ac:dyDescent="0.2">
      <c r="B46" s="7" t="s">
        <v>60</v>
      </c>
      <c r="C46" s="87">
        <f>Data!AK17</f>
        <v>0</v>
      </c>
      <c r="D46" s="87">
        <f>Data!BE17</f>
        <v>0</v>
      </c>
      <c r="E46" s="87">
        <f>Data!BY17</f>
        <v>0</v>
      </c>
      <c r="F46" s="87">
        <f>Data!CS17</f>
        <v>0</v>
      </c>
      <c r="G46" s="87">
        <f>Data!DM17</f>
        <v>0</v>
      </c>
      <c r="H46" s="22">
        <f t="shared" si="0"/>
        <v>0</v>
      </c>
      <c r="I46" s="1"/>
      <c r="W46" s="18"/>
    </row>
    <row r="47" spans="2:23" x14ac:dyDescent="0.2">
      <c r="B47" s="7" t="s">
        <v>61</v>
      </c>
      <c r="C47" s="87">
        <f>Data!AL17</f>
        <v>2838</v>
      </c>
      <c r="D47" s="87">
        <f>Data!BF17</f>
        <v>22235</v>
      </c>
      <c r="E47" s="87">
        <f>Data!BZ17</f>
        <v>5979</v>
      </c>
      <c r="F47" s="87">
        <f>Data!CT17</f>
        <v>0</v>
      </c>
      <c r="G47" s="87">
        <f>Data!DN17</f>
        <v>0</v>
      </c>
      <c r="H47" s="22">
        <f t="shared" si="0"/>
        <v>31052</v>
      </c>
      <c r="I47" s="1"/>
      <c r="W47" s="18"/>
    </row>
    <row r="48" spans="2:23" x14ac:dyDescent="0.2">
      <c r="B48" s="7" t="s">
        <v>62</v>
      </c>
      <c r="C48" s="87">
        <f>Data!AM17</f>
        <v>0</v>
      </c>
      <c r="D48" s="87">
        <f>Data!BG17</f>
        <v>0</v>
      </c>
      <c r="E48" s="87">
        <f>Data!CA17</f>
        <v>0</v>
      </c>
      <c r="F48" s="87">
        <f>Data!CU17</f>
        <v>0</v>
      </c>
      <c r="G48" s="87">
        <f>Data!DO17</f>
        <v>0</v>
      </c>
      <c r="H48" s="22">
        <f t="shared" si="0"/>
        <v>0</v>
      </c>
      <c r="I48" s="1"/>
      <c r="W48" s="18"/>
    </row>
    <row r="49" spans="2:23" x14ac:dyDescent="0.2">
      <c r="B49" s="7" t="s">
        <v>63</v>
      </c>
      <c r="C49" s="87">
        <f>Data!AN17</f>
        <v>1</v>
      </c>
      <c r="D49" s="87">
        <f>Data!BH17</f>
        <v>1647</v>
      </c>
      <c r="E49" s="87">
        <f>Data!CB17</f>
        <v>0</v>
      </c>
      <c r="F49" s="87">
        <f>Data!CV17</f>
        <v>0</v>
      </c>
      <c r="G49" s="87">
        <f>Data!DP17</f>
        <v>0</v>
      </c>
      <c r="H49" s="22">
        <f t="shared" si="0"/>
        <v>1648</v>
      </c>
      <c r="I49" s="1"/>
      <c r="W49" s="18"/>
    </row>
    <row r="50" spans="2:23" x14ac:dyDescent="0.2">
      <c r="B50" s="7" t="s">
        <v>64</v>
      </c>
      <c r="C50" s="87">
        <f>Data!AO17</f>
        <v>588</v>
      </c>
      <c r="D50" s="87">
        <f>Data!BI17</f>
        <v>1059</v>
      </c>
      <c r="E50" s="87">
        <f>Data!CC17</f>
        <v>0</v>
      </c>
      <c r="F50" s="87">
        <f>Data!CW17</f>
        <v>0</v>
      </c>
      <c r="G50" s="87">
        <f>Data!DQ17</f>
        <v>0</v>
      </c>
      <c r="H50" s="22">
        <f t="shared" si="0"/>
        <v>1647</v>
      </c>
      <c r="I50" s="1"/>
      <c r="W50" s="18"/>
    </row>
    <row r="51" spans="2:23" x14ac:dyDescent="0.2">
      <c r="B51" s="7" t="s">
        <v>0</v>
      </c>
      <c r="C51" s="87">
        <f>Data!AP17</f>
        <v>0</v>
      </c>
      <c r="D51" s="87">
        <f>Data!BJ17</f>
        <v>0</v>
      </c>
      <c r="E51" s="87">
        <f>Data!CD17</f>
        <v>0</v>
      </c>
      <c r="F51" s="87">
        <f>Data!CX17</f>
        <v>0</v>
      </c>
      <c r="G51" s="87">
        <f>Data!DR17</f>
        <v>0</v>
      </c>
      <c r="H51" s="22">
        <f t="shared" si="0"/>
        <v>0</v>
      </c>
      <c r="I51" s="1"/>
      <c r="W51" s="18"/>
    </row>
    <row r="52" spans="2:23" x14ac:dyDescent="0.2">
      <c r="B52" s="8" t="s">
        <v>35</v>
      </c>
      <c r="C52" s="22">
        <f>SUM(C32:C51)</f>
        <v>33537</v>
      </c>
      <c r="D52" s="22">
        <f>SUM(D32:D51)</f>
        <v>70379</v>
      </c>
      <c r="E52" s="22">
        <f>SUM(E32:E51)</f>
        <v>14620</v>
      </c>
      <c r="F52" s="22">
        <f>SUM(F32:F51)</f>
        <v>0</v>
      </c>
      <c r="G52" s="22">
        <f>SUM(G32:G51)</f>
        <v>0</v>
      </c>
      <c r="H52" s="22">
        <f t="shared" si="0"/>
        <v>118536</v>
      </c>
      <c r="I52" s="1"/>
    </row>
    <row r="53" spans="2:23" x14ac:dyDescent="0.2">
      <c r="B53" s="14"/>
      <c r="C53" s="18"/>
      <c r="D53" s="18"/>
      <c r="E53" s="18"/>
      <c r="F53" s="18"/>
      <c r="G53" s="18"/>
      <c r="H53" s="18"/>
      <c r="I53" s="1"/>
    </row>
    <row r="54" spans="2:23" ht="13.5" customHeight="1" x14ac:dyDescent="0.2">
      <c r="B54" s="27"/>
      <c r="D54" s="339" t="s">
        <v>24</v>
      </c>
      <c r="E54" s="339"/>
      <c r="F54" s="339"/>
      <c r="G54" s="294" t="s">
        <v>25</v>
      </c>
      <c r="H54" s="294" t="s">
        <v>26</v>
      </c>
    </row>
    <row r="55" spans="2:23" ht="28.5" x14ac:dyDescent="0.2">
      <c r="B55" s="344" t="s">
        <v>41</v>
      </c>
      <c r="C55" s="345"/>
      <c r="D55" s="343" t="str">
        <f>Data!T17</f>
        <v>Holly Verhasselt</v>
      </c>
      <c r="E55" s="343"/>
      <c r="F55" s="343"/>
      <c r="G55" s="296" t="str">
        <f>Data!U17</f>
        <v>(210) 784-1204</v>
      </c>
      <c r="H55" s="84" t="str">
        <f>Data!V17</f>
        <v>holly.verhasselt@tamusa.tamus.edu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Data!DS17</f>
        <v>1694900</v>
      </c>
      <c r="D61" s="88">
        <f>Data!EM17</f>
        <v>2025315</v>
      </c>
      <c r="E61" s="88">
        <f>Data!FG17</f>
        <v>494025</v>
      </c>
      <c r="F61" s="88">
        <f>Data!GA17</f>
        <v>0</v>
      </c>
      <c r="G61" s="88">
        <f>Data!GU17</f>
        <v>0</v>
      </c>
      <c r="H61" s="21">
        <f>SUM(C61:G61)</f>
        <v>4214240</v>
      </c>
      <c r="I61" s="1"/>
    </row>
    <row r="62" spans="2:23" x14ac:dyDescent="0.2">
      <c r="B62" s="9" t="str">
        <f>$B$33</f>
        <v>Science</v>
      </c>
      <c r="C62" s="87">
        <f>Data!DT17</f>
        <v>522286</v>
      </c>
      <c r="D62" s="87">
        <f>Data!EN17</f>
        <v>501766</v>
      </c>
      <c r="E62" s="87">
        <f>Data!FH17</f>
        <v>88052</v>
      </c>
      <c r="F62" s="87">
        <f>Data!GB17</f>
        <v>0</v>
      </c>
      <c r="G62" s="87">
        <f>Data!GV17</f>
        <v>0</v>
      </c>
      <c r="H62" s="22">
        <f t="shared" ref="H62:H81" si="1">SUM(C62:G62)</f>
        <v>1112104</v>
      </c>
      <c r="I62" s="1"/>
    </row>
    <row r="63" spans="2:23" x14ac:dyDescent="0.2">
      <c r="B63" s="9" t="str">
        <f>$B$34</f>
        <v>Fine Arts</v>
      </c>
      <c r="C63" s="87">
        <f>Data!DU17</f>
        <v>86202</v>
      </c>
      <c r="D63" s="87">
        <f>Data!EO17</f>
        <v>20512</v>
      </c>
      <c r="E63" s="87">
        <f>Data!FI17</f>
        <v>0</v>
      </c>
      <c r="F63" s="87">
        <f>Data!GC17</f>
        <v>0</v>
      </c>
      <c r="G63" s="87">
        <f>Data!GW17</f>
        <v>0</v>
      </c>
      <c r="H63" s="22">
        <f t="shared" si="1"/>
        <v>106714</v>
      </c>
      <c r="I63" s="1"/>
    </row>
    <row r="64" spans="2:23" x14ac:dyDescent="0.2">
      <c r="B64" s="9" t="str">
        <f>$B$35</f>
        <v>Teacher Education</v>
      </c>
      <c r="C64" s="87">
        <f>Data!DV17</f>
        <v>121105</v>
      </c>
      <c r="D64" s="87">
        <f>Data!EP17</f>
        <v>1358073</v>
      </c>
      <c r="E64" s="87">
        <f>Data!FJ17</f>
        <v>1316692</v>
      </c>
      <c r="F64" s="87">
        <f>Data!GD17</f>
        <v>0</v>
      </c>
      <c r="G64" s="87">
        <f>Data!GX17</f>
        <v>0</v>
      </c>
      <c r="H64" s="22">
        <f t="shared" si="1"/>
        <v>2795870</v>
      </c>
      <c r="I64" s="1"/>
    </row>
    <row r="65" spans="2:9" x14ac:dyDescent="0.2">
      <c r="B65" s="9" t="str">
        <f>$B$36</f>
        <v>Agriculture</v>
      </c>
      <c r="C65" s="87">
        <f>Data!DW17</f>
        <v>0</v>
      </c>
      <c r="D65" s="87">
        <f>Data!EQ17</f>
        <v>0</v>
      </c>
      <c r="E65" s="87">
        <f>Data!FK17</f>
        <v>0</v>
      </c>
      <c r="F65" s="87">
        <f>Data!GE17</f>
        <v>0</v>
      </c>
      <c r="G65" s="87">
        <f>Data!GY17</f>
        <v>0</v>
      </c>
      <c r="H65" s="22">
        <f t="shared" si="1"/>
        <v>0</v>
      </c>
      <c r="I65" s="1"/>
    </row>
    <row r="66" spans="2:9" x14ac:dyDescent="0.2">
      <c r="B66" s="9" t="str">
        <f>$B$37</f>
        <v>Engineering</v>
      </c>
      <c r="C66" s="87">
        <f>Data!DX17</f>
        <v>157193</v>
      </c>
      <c r="D66" s="87">
        <f>Data!ER17</f>
        <v>379455</v>
      </c>
      <c r="E66" s="87">
        <f>Data!FL17</f>
        <v>18225</v>
      </c>
      <c r="F66" s="87">
        <f>Data!GF17</f>
        <v>0</v>
      </c>
      <c r="G66" s="87">
        <f>Data!GZ17</f>
        <v>0</v>
      </c>
      <c r="H66" s="22">
        <f t="shared" si="1"/>
        <v>554873</v>
      </c>
      <c r="I66" s="1"/>
    </row>
    <row r="67" spans="2:9" x14ac:dyDescent="0.2">
      <c r="B67" s="9" t="str">
        <f>$B$38</f>
        <v>Home Economics</v>
      </c>
      <c r="C67" s="87">
        <f>Data!DY17</f>
        <v>150</v>
      </c>
      <c r="D67" s="87">
        <f>Data!ES17</f>
        <v>2850</v>
      </c>
      <c r="E67" s="87">
        <f>Data!FM17</f>
        <v>36834</v>
      </c>
      <c r="F67" s="87">
        <f>Data!GG17</f>
        <v>0</v>
      </c>
      <c r="G67" s="87">
        <f>Data!HA17</f>
        <v>0</v>
      </c>
      <c r="H67" s="22">
        <f t="shared" si="1"/>
        <v>39834</v>
      </c>
      <c r="I67" s="1"/>
    </row>
    <row r="68" spans="2:9" x14ac:dyDescent="0.2">
      <c r="B68" s="9" t="str">
        <f>$B$39</f>
        <v>Law</v>
      </c>
      <c r="C68" s="87">
        <f>Data!DZ17</f>
        <v>0</v>
      </c>
      <c r="D68" s="87">
        <f>Data!ET17</f>
        <v>0</v>
      </c>
      <c r="E68" s="87">
        <f>Data!FN17</f>
        <v>0</v>
      </c>
      <c r="F68" s="87">
        <f>Data!GH17</f>
        <v>0</v>
      </c>
      <c r="G68" s="87">
        <f>Data!HB17</f>
        <v>0</v>
      </c>
      <c r="H68" s="22">
        <f t="shared" si="1"/>
        <v>0</v>
      </c>
      <c r="I68" s="1"/>
    </row>
    <row r="69" spans="2:9" x14ac:dyDescent="0.2">
      <c r="B69" s="9" t="str">
        <f>$B$40</f>
        <v>Social Service</v>
      </c>
      <c r="C69" s="87">
        <f>Data!EA17</f>
        <v>0</v>
      </c>
      <c r="D69" s="87">
        <f>Data!EU17</f>
        <v>0</v>
      </c>
      <c r="E69" s="87">
        <f>Data!FO17</f>
        <v>0</v>
      </c>
      <c r="F69" s="87">
        <f>Data!GI17</f>
        <v>0</v>
      </c>
      <c r="G69" s="87">
        <f>Data!HC17</f>
        <v>0</v>
      </c>
      <c r="H69" s="22">
        <f t="shared" si="1"/>
        <v>0</v>
      </c>
      <c r="I69" s="1"/>
    </row>
    <row r="70" spans="2:9" x14ac:dyDescent="0.2">
      <c r="B70" s="9" t="str">
        <f>$B$41</f>
        <v>Library Science</v>
      </c>
      <c r="C70" s="87">
        <f>Data!EB17</f>
        <v>0</v>
      </c>
      <c r="D70" s="87">
        <f>Data!EV17</f>
        <v>0</v>
      </c>
      <c r="E70" s="87">
        <f>Data!FP17</f>
        <v>0</v>
      </c>
      <c r="F70" s="87">
        <f>Data!GJ17</f>
        <v>0</v>
      </c>
      <c r="G70" s="87">
        <f>Data!HD17</f>
        <v>0</v>
      </c>
      <c r="H70" s="22">
        <f t="shared" si="1"/>
        <v>0</v>
      </c>
      <c r="I70" s="1"/>
    </row>
    <row r="71" spans="2:9" x14ac:dyDescent="0.2">
      <c r="B71" s="9" t="str">
        <f>$B$42</f>
        <v>Veterinary Science</v>
      </c>
      <c r="C71" s="87">
        <f>Data!EC17</f>
        <v>0</v>
      </c>
      <c r="D71" s="87">
        <f>Data!EW17</f>
        <v>0</v>
      </c>
      <c r="E71" s="87">
        <f>Data!FQ17</f>
        <v>0</v>
      </c>
      <c r="F71" s="87">
        <f>Data!GK17</f>
        <v>0</v>
      </c>
      <c r="G71" s="87">
        <f>Data!HE17</f>
        <v>0</v>
      </c>
      <c r="H71" s="22">
        <f t="shared" si="1"/>
        <v>0</v>
      </c>
      <c r="I71" s="1"/>
    </row>
    <row r="72" spans="2:9" x14ac:dyDescent="0.2">
      <c r="B72" s="9" t="str">
        <f>$B$43</f>
        <v>Vocational Training</v>
      </c>
      <c r="C72" s="87">
        <f>Data!ED17</f>
        <v>0</v>
      </c>
      <c r="D72" s="87">
        <f>Data!EX17</f>
        <v>0</v>
      </c>
      <c r="E72" s="87">
        <f>Data!FR17</f>
        <v>0</v>
      </c>
      <c r="F72" s="87">
        <f>Data!GL17</f>
        <v>0</v>
      </c>
      <c r="G72" s="87">
        <f>Data!HF17</f>
        <v>0</v>
      </c>
      <c r="H72" s="22">
        <f t="shared" si="1"/>
        <v>0</v>
      </c>
      <c r="I72" s="1"/>
    </row>
    <row r="73" spans="2:9" x14ac:dyDescent="0.2">
      <c r="B73" s="9" t="str">
        <f>$B$44</f>
        <v>Physical Training</v>
      </c>
      <c r="C73" s="87">
        <f>Data!EE17</f>
        <v>6491</v>
      </c>
      <c r="D73" s="87">
        <f>Data!EY17</f>
        <v>0</v>
      </c>
      <c r="E73" s="87">
        <f>Data!FS17</f>
        <v>0</v>
      </c>
      <c r="F73" s="87">
        <f>Data!GM17</f>
        <v>0</v>
      </c>
      <c r="G73" s="87">
        <f>Data!HG17</f>
        <v>0</v>
      </c>
      <c r="H73" s="22">
        <f t="shared" si="1"/>
        <v>6491</v>
      </c>
      <c r="I73" s="1"/>
    </row>
    <row r="74" spans="2:9" x14ac:dyDescent="0.2">
      <c r="B74" s="9" t="str">
        <f>$B$45</f>
        <v>Health Services</v>
      </c>
      <c r="C74" s="87">
        <f>Data!EF17</f>
        <v>17625</v>
      </c>
      <c r="D74" s="87">
        <f>Data!EZ17</f>
        <v>9000</v>
      </c>
      <c r="E74" s="87">
        <f>Data!FT17</f>
        <v>6800</v>
      </c>
      <c r="F74" s="87">
        <f>Data!GN17</f>
        <v>0</v>
      </c>
      <c r="G74" s="87">
        <f>Data!HH17</f>
        <v>0</v>
      </c>
      <c r="H74" s="22">
        <f t="shared" si="1"/>
        <v>33425</v>
      </c>
      <c r="I74" s="1"/>
    </row>
    <row r="75" spans="2:9" x14ac:dyDescent="0.2">
      <c r="B75" s="9" t="str">
        <f>$B$46</f>
        <v>Pharmacy</v>
      </c>
      <c r="C75" s="87">
        <f>Data!EG17</f>
        <v>0</v>
      </c>
      <c r="D75" s="87">
        <f>Data!FA17</f>
        <v>0</v>
      </c>
      <c r="E75" s="87">
        <f>Data!FU17</f>
        <v>0</v>
      </c>
      <c r="F75" s="87">
        <f>Data!GO17</f>
        <v>0</v>
      </c>
      <c r="G75" s="87">
        <f>Data!HI17</f>
        <v>0</v>
      </c>
      <c r="H75" s="22">
        <f t="shared" si="1"/>
        <v>0</v>
      </c>
      <c r="I75" s="1"/>
    </row>
    <row r="76" spans="2:9" x14ac:dyDescent="0.2">
      <c r="B76" s="9" t="str">
        <f>$B$47</f>
        <v>Business Administration</v>
      </c>
      <c r="C76" s="87">
        <f>Data!EH17</f>
        <v>182819</v>
      </c>
      <c r="D76" s="87">
        <f>Data!FB17</f>
        <v>1838971</v>
      </c>
      <c r="E76" s="87">
        <f>Data!FV17</f>
        <v>1012896</v>
      </c>
      <c r="F76" s="87">
        <f>Data!GP17</f>
        <v>0</v>
      </c>
      <c r="G76" s="87">
        <f>Data!HJ17</f>
        <v>0</v>
      </c>
      <c r="H76" s="22">
        <f t="shared" si="1"/>
        <v>3034686</v>
      </c>
      <c r="I76" s="1"/>
    </row>
    <row r="77" spans="2:9" x14ac:dyDescent="0.2">
      <c r="B77" s="9" t="str">
        <f>$B$48</f>
        <v>Optometry</v>
      </c>
      <c r="C77" s="87">
        <f>Data!EI17</f>
        <v>0</v>
      </c>
      <c r="D77" s="87">
        <f>Data!FC17</f>
        <v>0</v>
      </c>
      <c r="E77" s="87">
        <f>Data!FW17</f>
        <v>0</v>
      </c>
      <c r="F77" s="87">
        <f>Data!GQ17</f>
        <v>0</v>
      </c>
      <c r="G77" s="87">
        <f>Data!HK17</f>
        <v>0</v>
      </c>
      <c r="H77" s="22">
        <f t="shared" si="1"/>
        <v>0</v>
      </c>
      <c r="I77" s="1"/>
    </row>
    <row r="78" spans="2:9" x14ac:dyDescent="0.2">
      <c r="B78" s="9" t="str">
        <f>$B$49</f>
        <v>Teacher Ed-Practice Teaching</v>
      </c>
      <c r="C78" s="87">
        <f>Data!EJ17</f>
        <v>219</v>
      </c>
      <c r="D78" s="87">
        <f>Data!FD17</f>
        <v>314091</v>
      </c>
      <c r="E78" s="87">
        <f>Data!FX17</f>
        <v>0</v>
      </c>
      <c r="F78" s="87">
        <f>Data!GR17</f>
        <v>0</v>
      </c>
      <c r="G78" s="87">
        <f>Data!HL17</f>
        <v>0</v>
      </c>
      <c r="H78" s="22">
        <f t="shared" si="1"/>
        <v>314310</v>
      </c>
      <c r="I78" s="1"/>
    </row>
    <row r="79" spans="2:9" x14ac:dyDescent="0.2">
      <c r="B79" s="9" t="str">
        <f>$B$50</f>
        <v>Technology</v>
      </c>
      <c r="C79" s="87">
        <f>Data!EK17</f>
        <v>28972</v>
      </c>
      <c r="D79" s="87">
        <f>Data!FE17</f>
        <v>72997</v>
      </c>
      <c r="E79" s="87">
        <f>Data!FY17</f>
        <v>0</v>
      </c>
      <c r="F79" s="87">
        <f>Data!GS17</f>
        <v>0</v>
      </c>
      <c r="G79" s="87">
        <f>Data!HM17</f>
        <v>0</v>
      </c>
      <c r="H79" s="22">
        <f t="shared" si="1"/>
        <v>101969</v>
      </c>
      <c r="I79" s="1"/>
    </row>
    <row r="80" spans="2:9" x14ac:dyDescent="0.2">
      <c r="B80" s="9" t="str">
        <f>$B$51</f>
        <v>Nursing</v>
      </c>
      <c r="C80" s="87">
        <f>Data!EL17</f>
        <v>0</v>
      </c>
      <c r="D80" s="87">
        <f>Data!FF17</f>
        <v>0</v>
      </c>
      <c r="E80" s="87">
        <f>Data!FZ17</f>
        <v>0</v>
      </c>
      <c r="F80" s="87">
        <f>Data!GT17</f>
        <v>0</v>
      </c>
      <c r="G80" s="87">
        <f>Data!HN17</f>
        <v>0</v>
      </c>
      <c r="H80" s="22">
        <f t="shared" si="1"/>
        <v>0</v>
      </c>
      <c r="I80" s="1"/>
    </row>
    <row r="81" spans="2:9" x14ac:dyDescent="0.2">
      <c r="B81" s="39" t="str">
        <f>$B$52</f>
        <v>Totals</v>
      </c>
      <c r="C81" s="21">
        <f>SUM(C61:C80)</f>
        <v>2817962</v>
      </c>
      <c r="D81" s="21">
        <f>SUM(D61:D80)</f>
        <v>6523030</v>
      </c>
      <c r="E81" s="21">
        <f>SUM(E61:E80)</f>
        <v>2973524</v>
      </c>
      <c r="F81" s="21">
        <f>SUM(F61:F80)</f>
        <v>0</v>
      </c>
      <c r="G81" s="21">
        <f>SUM(G61:G80)</f>
        <v>0</v>
      </c>
      <c r="H81" s="21">
        <f t="shared" si="1"/>
        <v>12314516</v>
      </c>
      <c r="I81" s="1"/>
    </row>
    <row r="82" spans="2:9" x14ac:dyDescent="0.2">
      <c r="B82" s="14"/>
      <c r="C82" s="15"/>
      <c r="D82" s="15"/>
      <c r="E82" s="15"/>
      <c r="F82" s="15"/>
      <c r="G82" s="15"/>
      <c r="H82" s="16"/>
      <c r="I82" s="1"/>
    </row>
    <row r="83" spans="2:9" ht="13.5" customHeight="1" x14ac:dyDescent="0.2">
      <c r="B83" s="27"/>
      <c r="D83" s="339" t="s">
        <v>24</v>
      </c>
      <c r="E83" s="339"/>
      <c r="F83" s="339"/>
      <c r="G83" s="294" t="s">
        <v>25</v>
      </c>
      <c r="H83" s="294" t="s">
        <v>26</v>
      </c>
    </row>
    <row r="84" spans="2:9" ht="28.5" x14ac:dyDescent="0.2">
      <c r="B84" s="344" t="s">
        <v>42</v>
      </c>
      <c r="C84" s="345"/>
      <c r="D84" s="343" t="str">
        <f>Data!T17</f>
        <v>Holly Verhasselt</v>
      </c>
      <c r="E84" s="343"/>
      <c r="F84" s="343"/>
      <c r="G84" s="296" t="str">
        <f>Data!U17</f>
        <v>(210) 784-1204</v>
      </c>
      <c r="H84" s="84" t="str">
        <f>Data!V17</f>
        <v>holly.verhasselt@tamusa.tamus.edu</v>
      </c>
    </row>
    <row r="85" spans="2:9" ht="13.5" customHeight="1" x14ac:dyDescent="0.2">
      <c r="B85" s="27"/>
      <c r="C85" s="27"/>
      <c r="D85" s="27"/>
      <c r="E85" s="27"/>
      <c r="F85" s="27"/>
      <c r="G85" s="27"/>
      <c r="H85" s="5"/>
    </row>
    <row r="86" spans="2:9" x14ac:dyDescent="0.2">
      <c r="B86" s="295" t="s">
        <v>34</v>
      </c>
      <c r="C86" s="13"/>
      <c r="D86" s="13"/>
      <c r="E86" s="13"/>
      <c r="F86" s="13"/>
      <c r="G86" s="13"/>
      <c r="H86" s="17">
        <f>H13+H14</f>
        <v>19576747</v>
      </c>
    </row>
    <row r="87" spans="2:9" ht="42.75" customHeight="1" x14ac:dyDescent="0.2">
      <c r="B87" s="332" t="s">
        <v>9</v>
      </c>
      <c r="C87" s="332"/>
      <c r="D87" s="332"/>
      <c r="E87" s="332"/>
      <c r="F87" s="332"/>
      <c r="G87" s="332"/>
      <c r="H87" s="38"/>
    </row>
    <row r="88" spans="2:9" x14ac:dyDescent="0.2">
      <c r="B88" s="295"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Data!HR17</f>
        <v>0</v>
      </c>
      <c r="D91" s="172">
        <f>Data!IL17</f>
        <v>0</v>
      </c>
      <c r="E91" s="172">
        <f>Data!JF17</f>
        <v>0</v>
      </c>
      <c r="F91" s="172">
        <f>Data!JZ17</f>
        <v>0</v>
      </c>
      <c r="G91" s="172">
        <f>Data!KT17</f>
        <v>0</v>
      </c>
      <c r="H91" s="40">
        <f t="shared" ref="H91:H111" si="2">SUM(C91:G91)</f>
        <v>0</v>
      </c>
    </row>
    <row r="92" spans="2:9" x14ac:dyDescent="0.2">
      <c r="B92" s="9" t="str">
        <f>$B$33</f>
        <v>Science</v>
      </c>
      <c r="C92" s="172">
        <f>Data!HS17</f>
        <v>0</v>
      </c>
      <c r="D92" s="172">
        <f>Data!IM17</f>
        <v>0</v>
      </c>
      <c r="E92" s="172">
        <f>Data!JG17</f>
        <v>0</v>
      </c>
      <c r="F92" s="172">
        <f>Data!KA17</f>
        <v>0</v>
      </c>
      <c r="G92" s="172">
        <f>Data!KU17</f>
        <v>0</v>
      </c>
      <c r="H92" s="75">
        <f t="shared" si="2"/>
        <v>0</v>
      </c>
    </row>
    <row r="93" spans="2:9" x14ac:dyDescent="0.2">
      <c r="B93" s="9" t="str">
        <f>$B$34</f>
        <v>Fine Arts</v>
      </c>
      <c r="C93" s="172">
        <f>Data!HT17</f>
        <v>0</v>
      </c>
      <c r="D93" s="172">
        <f>Data!IN17</f>
        <v>0</v>
      </c>
      <c r="E93" s="172">
        <f>Data!JH17</f>
        <v>0</v>
      </c>
      <c r="F93" s="172">
        <f>Data!KB17</f>
        <v>0</v>
      </c>
      <c r="G93" s="172">
        <f>Data!KV17</f>
        <v>0</v>
      </c>
      <c r="H93" s="75">
        <f t="shared" si="2"/>
        <v>0</v>
      </c>
    </row>
    <row r="94" spans="2:9" x14ac:dyDescent="0.2">
      <c r="B94" s="9" t="str">
        <f>$B$35</f>
        <v>Teacher Education</v>
      </c>
      <c r="C94" s="172">
        <f>Data!HU17</f>
        <v>0</v>
      </c>
      <c r="D94" s="172">
        <f>Data!IO17</f>
        <v>0</v>
      </c>
      <c r="E94" s="172">
        <f>Data!JI17</f>
        <v>0</v>
      </c>
      <c r="F94" s="172">
        <f>Data!KC17</f>
        <v>0</v>
      </c>
      <c r="G94" s="172">
        <f>Data!KW17</f>
        <v>0</v>
      </c>
      <c r="H94" s="75">
        <f t="shared" si="2"/>
        <v>0</v>
      </c>
    </row>
    <row r="95" spans="2:9" x14ac:dyDescent="0.2">
      <c r="B95" s="9" t="str">
        <f>$B$36</f>
        <v>Agriculture</v>
      </c>
      <c r="C95" s="172">
        <f>Data!HV17</f>
        <v>0</v>
      </c>
      <c r="D95" s="172">
        <f>Data!IP17</f>
        <v>0</v>
      </c>
      <c r="E95" s="172">
        <f>Data!JJ17</f>
        <v>0</v>
      </c>
      <c r="F95" s="172">
        <f>Data!KD17</f>
        <v>0</v>
      </c>
      <c r="G95" s="172">
        <f>Data!KX17</f>
        <v>0</v>
      </c>
      <c r="H95" s="75">
        <f t="shared" si="2"/>
        <v>0</v>
      </c>
    </row>
    <row r="96" spans="2:9" x14ac:dyDescent="0.2">
      <c r="B96" s="9" t="str">
        <f>$B$37</f>
        <v>Engineering</v>
      </c>
      <c r="C96" s="172">
        <f>Data!HW17</f>
        <v>0</v>
      </c>
      <c r="D96" s="172">
        <f>Data!IQ17</f>
        <v>0</v>
      </c>
      <c r="E96" s="172">
        <f>Data!JK17</f>
        <v>0</v>
      </c>
      <c r="F96" s="172">
        <f>Data!KE17</f>
        <v>0</v>
      </c>
      <c r="G96" s="172">
        <f>Data!KY17</f>
        <v>0</v>
      </c>
      <c r="H96" s="75">
        <f t="shared" si="2"/>
        <v>0</v>
      </c>
    </row>
    <row r="97" spans="2:8" x14ac:dyDescent="0.2">
      <c r="B97" s="9" t="str">
        <f>$B$38</f>
        <v>Home Economics</v>
      </c>
      <c r="C97" s="172">
        <f>Data!HX17</f>
        <v>0</v>
      </c>
      <c r="D97" s="172">
        <f>Data!IR17</f>
        <v>0</v>
      </c>
      <c r="E97" s="172">
        <f>Data!JL17</f>
        <v>0</v>
      </c>
      <c r="F97" s="172">
        <f>Data!KF17</f>
        <v>0</v>
      </c>
      <c r="G97" s="172">
        <f>Data!KZ17</f>
        <v>0</v>
      </c>
      <c r="H97" s="75">
        <f t="shared" si="2"/>
        <v>0</v>
      </c>
    </row>
    <row r="98" spans="2:8" x14ac:dyDescent="0.2">
      <c r="B98" s="9" t="str">
        <f>$B$39</f>
        <v>Law</v>
      </c>
      <c r="C98" s="172">
        <f>Data!HY17</f>
        <v>0</v>
      </c>
      <c r="D98" s="172">
        <f>Data!IS17</f>
        <v>0</v>
      </c>
      <c r="E98" s="172">
        <f>Data!JM17</f>
        <v>0</v>
      </c>
      <c r="F98" s="172">
        <f>Data!KG17</f>
        <v>0</v>
      </c>
      <c r="G98" s="172">
        <f>Data!LA17</f>
        <v>0</v>
      </c>
      <c r="H98" s="75">
        <f t="shared" si="2"/>
        <v>0</v>
      </c>
    </row>
    <row r="99" spans="2:8" x14ac:dyDescent="0.2">
      <c r="B99" s="9" t="str">
        <f>$B$40</f>
        <v>Social Service</v>
      </c>
      <c r="C99" s="172">
        <f>Data!HZ17</f>
        <v>0</v>
      </c>
      <c r="D99" s="172">
        <f>Data!IT17</f>
        <v>0</v>
      </c>
      <c r="E99" s="172">
        <f>Data!JN17</f>
        <v>0</v>
      </c>
      <c r="F99" s="172">
        <f>Data!KH17</f>
        <v>0</v>
      </c>
      <c r="G99" s="172">
        <f>Data!LB17</f>
        <v>0</v>
      </c>
      <c r="H99" s="75">
        <f t="shared" si="2"/>
        <v>0</v>
      </c>
    </row>
    <row r="100" spans="2:8" x14ac:dyDescent="0.2">
      <c r="B100" s="9" t="str">
        <f>$B$41</f>
        <v>Library Science</v>
      </c>
      <c r="C100" s="172">
        <f>Data!IA17</f>
        <v>0</v>
      </c>
      <c r="D100" s="172">
        <f>Data!IU17</f>
        <v>0</v>
      </c>
      <c r="E100" s="172">
        <f>Data!JO17</f>
        <v>0</v>
      </c>
      <c r="F100" s="172">
        <f>Data!KI17</f>
        <v>0</v>
      </c>
      <c r="G100" s="172">
        <f>Data!LC17</f>
        <v>0</v>
      </c>
      <c r="H100" s="75">
        <f t="shared" si="2"/>
        <v>0</v>
      </c>
    </row>
    <row r="101" spans="2:8" x14ac:dyDescent="0.2">
      <c r="B101" s="9" t="str">
        <f>$B$42</f>
        <v>Veterinary Science</v>
      </c>
      <c r="C101" s="172">
        <f>Data!IB17</f>
        <v>0</v>
      </c>
      <c r="D101" s="172">
        <f>Data!IV17</f>
        <v>0</v>
      </c>
      <c r="E101" s="172">
        <f>Data!JP17</f>
        <v>0</v>
      </c>
      <c r="F101" s="172">
        <f>Data!KJ17</f>
        <v>0</v>
      </c>
      <c r="G101" s="172">
        <f>Data!LD17</f>
        <v>0</v>
      </c>
      <c r="H101" s="75">
        <f t="shared" si="2"/>
        <v>0</v>
      </c>
    </row>
    <row r="102" spans="2:8" x14ac:dyDescent="0.2">
      <c r="B102" s="9" t="str">
        <f>$B$43</f>
        <v>Vocational Training</v>
      </c>
      <c r="C102" s="172">
        <f>Data!IC17</f>
        <v>0</v>
      </c>
      <c r="D102" s="172">
        <f>Data!IW17</f>
        <v>0</v>
      </c>
      <c r="E102" s="172">
        <f>Data!JQ17</f>
        <v>0</v>
      </c>
      <c r="F102" s="172">
        <f>Data!KK17</f>
        <v>0</v>
      </c>
      <c r="G102" s="172">
        <f>Data!LE17</f>
        <v>0</v>
      </c>
      <c r="H102" s="75">
        <f t="shared" si="2"/>
        <v>0</v>
      </c>
    </row>
    <row r="103" spans="2:8" x14ac:dyDescent="0.2">
      <c r="B103" s="9" t="str">
        <f>$B$44</f>
        <v>Physical Training</v>
      </c>
      <c r="C103" s="172">
        <f>Data!ID17</f>
        <v>0</v>
      </c>
      <c r="D103" s="172">
        <f>Data!IX17</f>
        <v>0</v>
      </c>
      <c r="E103" s="172">
        <f>Data!JR17</f>
        <v>0</v>
      </c>
      <c r="F103" s="172">
        <f>Data!KL17</f>
        <v>0</v>
      </c>
      <c r="G103" s="172">
        <f>Data!LF17</f>
        <v>0</v>
      </c>
      <c r="H103" s="75">
        <f t="shared" si="2"/>
        <v>0</v>
      </c>
    </row>
    <row r="104" spans="2:8" x14ac:dyDescent="0.2">
      <c r="B104" s="9" t="str">
        <f>$B$45</f>
        <v>Health Services</v>
      </c>
      <c r="C104" s="172">
        <f>Data!IE17</f>
        <v>0</v>
      </c>
      <c r="D104" s="172">
        <f>Data!IY17</f>
        <v>0</v>
      </c>
      <c r="E104" s="172">
        <f>Data!JS17</f>
        <v>0</v>
      </c>
      <c r="F104" s="172">
        <f>Data!KM17</f>
        <v>0</v>
      </c>
      <c r="G104" s="172">
        <f>Data!LG17</f>
        <v>0</v>
      </c>
      <c r="H104" s="75">
        <f t="shared" si="2"/>
        <v>0</v>
      </c>
    </row>
    <row r="105" spans="2:8" x14ac:dyDescent="0.2">
      <c r="B105" s="9" t="str">
        <f>$B$46</f>
        <v>Pharmacy</v>
      </c>
      <c r="C105" s="172">
        <f>Data!IF17</f>
        <v>0</v>
      </c>
      <c r="D105" s="172">
        <f>Data!IZ17</f>
        <v>0</v>
      </c>
      <c r="E105" s="172">
        <f>Data!JT17</f>
        <v>0</v>
      </c>
      <c r="F105" s="172">
        <f>Data!KN17</f>
        <v>0</v>
      </c>
      <c r="G105" s="172">
        <f>Data!LH17</f>
        <v>0</v>
      </c>
      <c r="H105" s="75">
        <f t="shared" si="2"/>
        <v>0</v>
      </c>
    </row>
    <row r="106" spans="2:8" x14ac:dyDescent="0.2">
      <c r="B106" s="9" t="str">
        <f>$B$47</f>
        <v>Business Administration</v>
      </c>
      <c r="C106" s="172">
        <f>Data!IG17</f>
        <v>0</v>
      </c>
      <c r="D106" s="172">
        <f>Data!JA17</f>
        <v>0</v>
      </c>
      <c r="E106" s="172">
        <f>Data!JU17</f>
        <v>0</v>
      </c>
      <c r="F106" s="172">
        <f>Data!KO17</f>
        <v>0</v>
      </c>
      <c r="G106" s="172">
        <f>Data!LI17</f>
        <v>0</v>
      </c>
      <c r="H106" s="75">
        <f t="shared" si="2"/>
        <v>0</v>
      </c>
    </row>
    <row r="107" spans="2:8" x14ac:dyDescent="0.2">
      <c r="B107" s="9" t="str">
        <f>$B$48</f>
        <v>Optometry</v>
      </c>
      <c r="C107" s="172">
        <f>Data!IH17</f>
        <v>0</v>
      </c>
      <c r="D107" s="172">
        <f>Data!JB17</f>
        <v>0</v>
      </c>
      <c r="E107" s="172">
        <f>Data!JV17</f>
        <v>0</v>
      </c>
      <c r="F107" s="172">
        <f>Data!KP17</f>
        <v>0</v>
      </c>
      <c r="G107" s="172">
        <f>Data!LJ17</f>
        <v>0</v>
      </c>
      <c r="H107" s="75">
        <f t="shared" si="2"/>
        <v>0</v>
      </c>
    </row>
    <row r="108" spans="2:8" x14ac:dyDescent="0.2">
      <c r="B108" s="9" t="str">
        <f>$B$49</f>
        <v>Teacher Ed-Practice Teaching</v>
      </c>
      <c r="C108" s="172">
        <f>Data!II17</f>
        <v>0</v>
      </c>
      <c r="D108" s="172">
        <f>Data!JC17</f>
        <v>0</v>
      </c>
      <c r="E108" s="172">
        <f>Data!JW17</f>
        <v>0</v>
      </c>
      <c r="F108" s="172">
        <f>Data!KQ17</f>
        <v>0</v>
      </c>
      <c r="G108" s="172">
        <f>Data!LK17</f>
        <v>0</v>
      </c>
      <c r="H108" s="75">
        <f t="shared" si="2"/>
        <v>0</v>
      </c>
    </row>
    <row r="109" spans="2:8" x14ac:dyDescent="0.2">
      <c r="B109" s="9" t="str">
        <f>$B$50</f>
        <v>Technology</v>
      </c>
      <c r="C109" s="172">
        <f>Data!IJ17</f>
        <v>0</v>
      </c>
      <c r="D109" s="172">
        <f>Data!JD17</f>
        <v>0</v>
      </c>
      <c r="E109" s="172">
        <f>Data!JX17</f>
        <v>0</v>
      </c>
      <c r="F109" s="172">
        <f>Data!KR17</f>
        <v>0</v>
      </c>
      <c r="G109" s="172">
        <f>Data!LL17</f>
        <v>0</v>
      </c>
      <c r="H109" s="75">
        <f t="shared" si="2"/>
        <v>0</v>
      </c>
    </row>
    <row r="110" spans="2:8" x14ac:dyDescent="0.2">
      <c r="B110" s="9" t="str">
        <f>$B$51</f>
        <v>Nursing</v>
      </c>
      <c r="C110" s="172">
        <f>Data!IK17</f>
        <v>0</v>
      </c>
      <c r="D110" s="172">
        <f>Data!JE17</f>
        <v>0</v>
      </c>
      <c r="E110" s="172">
        <f>Data!JY17</f>
        <v>0</v>
      </c>
      <c r="F110" s="172">
        <f>Data!KS17</f>
        <v>0</v>
      </c>
      <c r="G110" s="172">
        <f>Data!HPM17</f>
        <v>0</v>
      </c>
      <c r="H110" s="75">
        <f t="shared" si="2"/>
        <v>0</v>
      </c>
    </row>
    <row r="111" spans="2:8" x14ac:dyDescent="0.2">
      <c r="B111" s="39" t="str">
        <f>$B$52</f>
        <v>Totals</v>
      </c>
      <c r="C111" s="40">
        <f>SUM(C91:C110)</f>
        <v>0</v>
      </c>
      <c r="D111" s="40">
        <f>SUM(D91:D110)</f>
        <v>0</v>
      </c>
      <c r="E111" s="40">
        <f>SUM(E91:E110)</f>
        <v>0</v>
      </c>
      <c r="F111" s="40">
        <f>SUM(F91:F110)</f>
        <v>0</v>
      </c>
      <c r="G111" s="40">
        <f>SUM(G91:G110)</f>
        <v>0</v>
      </c>
      <c r="H111" s="40">
        <f t="shared" si="2"/>
        <v>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1694900</v>
      </c>
      <c r="D116" s="21">
        <f t="shared" si="3"/>
        <v>2025315</v>
      </c>
      <c r="E116" s="21">
        <f t="shared" si="3"/>
        <v>494025</v>
      </c>
      <c r="F116" s="21">
        <f t="shared" si="3"/>
        <v>0</v>
      </c>
      <c r="G116" s="21">
        <f t="shared" si="3"/>
        <v>0</v>
      </c>
      <c r="H116" s="40">
        <f t="shared" ref="H116:H136" si="4">SUM(C116:G116)</f>
        <v>4214240</v>
      </c>
      <c r="I116" s="1"/>
    </row>
    <row r="117" spans="2:9" x14ac:dyDescent="0.2">
      <c r="B117" s="9" t="str">
        <f>$B$33</f>
        <v>Science</v>
      </c>
      <c r="C117" s="22">
        <f t="shared" si="3"/>
        <v>522286</v>
      </c>
      <c r="D117" s="22">
        <f t="shared" si="3"/>
        <v>501766</v>
      </c>
      <c r="E117" s="22">
        <f t="shared" si="3"/>
        <v>88052</v>
      </c>
      <c r="F117" s="22">
        <f t="shared" si="3"/>
        <v>0</v>
      </c>
      <c r="G117" s="22">
        <f t="shared" si="3"/>
        <v>0</v>
      </c>
      <c r="H117" s="75">
        <f t="shared" si="4"/>
        <v>1112104</v>
      </c>
      <c r="I117" s="1"/>
    </row>
    <row r="118" spans="2:9" x14ac:dyDescent="0.2">
      <c r="B118" s="9" t="str">
        <f>$B$34</f>
        <v>Fine Arts</v>
      </c>
      <c r="C118" s="22">
        <f t="shared" si="3"/>
        <v>86202</v>
      </c>
      <c r="D118" s="22">
        <f t="shared" si="3"/>
        <v>20512</v>
      </c>
      <c r="E118" s="22">
        <f t="shared" si="3"/>
        <v>0</v>
      </c>
      <c r="F118" s="22">
        <f t="shared" si="3"/>
        <v>0</v>
      </c>
      <c r="G118" s="22">
        <f t="shared" si="3"/>
        <v>0</v>
      </c>
      <c r="H118" s="75">
        <f t="shared" si="4"/>
        <v>106714</v>
      </c>
      <c r="I118" s="1"/>
    </row>
    <row r="119" spans="2:9" x14ac:dyDescent="0.2">
      <c r="B119" s="9" t="str">
        <f>$B$35</f>
        <v>Teacher Education</v>
      </c>
      <c r="C119" s="22">
        <f t="shared" si="3"/>
        <v>121105</v>
      </c>
      <c r="D119" s="22">
        <f t="shared" si="3"/>
        <v>1358073</v>
      </c>
      <c r="E119" s="22">
        <f t="shared" si="3"/>
        <v>1316692</v>
      </c>
      <c r="F119" s="22">
        <f t="shared" si="3"/>
        <v>0</v>
      </c>
      <c r="G119" s="22">
        <f t="shared" si="3"/>
        <v>0</v>
      </c>
      <c r="H119" s="75">
        <f t="shared" si="4"/>
        <v>2795870</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157193</v>
      </c>
      <c r="D121" s="22">
        <f t="shared" si="3"/>
        <v>379455</v>
      </c>
      <c r="E121" s="22">
        <f t="shared" si="3"/>
        <v>18225</v>
      </c>
      <c r="F121" s="22">
        <f t="shared" si="3"/>
        <v>0</v>
      </c>
      <c r="G121" s="22">
        <f t="shared" si="3"/>
        <v>0</v>
      </c>
      <c r="H121" s="75">
        <f t="shared" si="4"/>
        <v>554873</v>
      </c>
      <c r="I121" s="1"/>
    </row>
    <row r="122" spans="2:9" x14ac:dyDescent="0.2">
      <c r="B122" s="9" t="str">
        <f>$B$38</f>
        <v>Home Economics</v>
      </c>
      <c r="C122" s="22">
        <f t="shared" si="3"/>
        <v>150</v>
      </c>
      <c r="D122" s="22">
        <f t="shared" si="3"/>
        <v>2850</v>
      </c>
      <c r="E122" s="22">
        <f t="shared" si="3"/>
        <v>36834</v>
      </c>
      <c r="F122" s="22">
        <f t="shared" si="3"/>
        <v>0</v>
      </c>
      <c r="G122" s="22">
        <f t="shared" si="3"/>
        <v>0</v>
      </c>
      <c r="H122" s="75">
        <f t="shared" si="4"/>
        <v>39834</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6491</v>
      </c>
      <c r="D128" s="22">
        <f t="shared" si="3"/>
        <v>0</v>
      </c>
      <c r="E128" s="22">
        <f t="shared" si="3"/>
        <v>0</v>
      </c>
      <c r="F128" s="22">
        <f t="shared" si="3"/>
        <v>0</v>
      </c>
      <c r="G128" s="22">
        <f t="shared" si="3"/>
        <v>0</v>
      </c>
      <c r="H128" s="75">
        <f t="shared" si="4"/>
        <v>6491</v>
      </c>
      <c r="I128" s="1"/>
    </row>
    <row r="129" spans="2:12" x14ac:dyDescent="0.2">
      <c r="B129" s="9" t="str">
        <f>$B$45</f>
        <v>Health Services</v>
      </c>
      <c r="C129" s="22">
        <f t="shared" si="3"/>
        <v>17625</v>
      </c>
      <c r="D129" s="22">
        <f t="shared" si="3"/>
        <v>9000</v>
      </c>
      <c r="E129" s="22">
        <f t="shared" si="3"/>
        <v>6800</v>
      </c>
      <c r="F129" s="22">
        <f t="shared" si="3"/>
        <v>0</v>
      </c>
      <c r="G129" s="22">
        <f t="shared" si="3"/>
        <v>0</v>
      </c>
      <c r="H129" s="75">
        <f t="shared" si="4"/>
        <v>33425</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182819</v>
      </c>
      <c r="D131" s="22">
        <f t="shared" si="3"/>
        <v>1838971</v>
      </c>
      <c r="E131" s="22">
        <f t="shared" si="3"/>
        <v>1012896</v>
      </c>
      <c r="F131" s="22">
        <f t="shared" si="3"/>
        <v>0</v>
      </c>
      <c r="G131" s="22">
        <f t="shared" si="3"/>
        <v>0</v>
      </c>
      <c r="H131" s="75">
        <f t="shared" si="4"/>
        <v>3034686</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219</v>
      </c>
      <c r="D133" s="22">
        <f t="shared" si="5"/>
        <v>314091</v>
      </c>
      <c r="E133" s="22">
        <f t="shared" si="5"/>
        <v>0</v>
      </c>
      <c r="F133" s="22">
        <f t="shared" si="5"/>
        <v>0</v>
      </c>
      <c r="G133" s="22">
        <f t="shared" si="5"/>
        <v>0</v>
      </c>
      <c r="H133" s="75">
        <f t="shared" si="4"/>
        <v>314310</v>
      </c>
      <c r="I133" s="1"/>
    </row>
    <row r="134" spans="2:12" x14ac:dyDescent="0.2">
      <c r="B134" s="9" t="str">
        <f>$B$50</f>
        <v>Technology</v>
      </c>
      <c r="C134" s="22">
        <f t="shared" si="5"/>
        <v>28972</v>
      </c>
      <c r="D134" s="22">
        <f t="shared" si="5"/>
        <v>72997</v>
      </c>
      <c r="E134" s="22">
        <f t="shared" si="5"/>
        <v>0</v>
      </c>
      <c r="F134" s="22">
        <f t="shared" si="5"/>
        <v>0</v>
      </c>
      <c r="G134" s="22">
        <f t="shared" si="5"/>
        <v>0</v>
      </c>
      <c r="H134" s="75">
        <f t="shared" si="4"/>
        <v>101969</v>
      </c>
      <c r="I134" s="1"/>
    </row>
    <row r="135" spans="2:12" x14ac:dyDescent="0.2">
      <c r="B135" s="9" t="str">
        <f>$B$51</f>
        <v>Nursing</v>
      </c>
      <c r="C135" s="22">
        <f t="shared" si="5"/>
        <v>0</v>
      </c>
      <c r="D135" s="22">
        <f t="shared" si="5"/>
        <v>0</v>
      </c>
      <c r="E135" s="22">
        <f t="shared" si="5"/>
        <v>0</v>
      </c>
      <c r="F135" s="22">
        <f t="shared" si="5"/>
        <v>0</v>
      </c>
      <c r="G135" s="22">
        <f t="shared" si="5"/>
        <v>0</v>
      </c>
      <c r="H135" s="75">
        <f t="shared" si="4"/>
        <v>0</v>
      </c>
      <c r="I135" s="1"/>
    </row>
    <row r="136" spans="2:12" x14ac:dyDescent="0.2">
      <c r="B136" s="39" t="str">
        <f>$B$52</f>
        <v>Totals</v>
      </c>
      <c r="C136" s="40">
        <f>SUM(C116:C135)</f>
        <v>2817962</v>
      </c>
      <c r="D136" s="40">
        <f>SUM(D116:D135)</f>
        <v>6523030</v>
      </c>
      <c r="E136" s="40">
        <f>SUM(E116:E135)</f>
        <v>2973524</v>
      </c>
      <c r="F136" s="40">
        <f>SUM(F116:F135)</f>
        <v>0</v>
      </c>
      <c r="G136" s="40">
        <f>SUM(G116:G135)</f>
        <v>0</v>
      </c>
      <c r="H136" s="40">
        <f t="shared" si="4"/>
        <v>12314516</v>
      </c>
      <c r="I136" s="1"/>
    </row>
    <row r="137" spans="2:12" x14ac:dyDescent="0.2">
      <c r="B137" s="50"/>
      <c r="C137" s="51"/>
      <c r="D137" s="51"/>
      <c r="E137" s="51"/>
      <c r="F137" s="51"/>
      <c r="G137" s="51"/>
      <c r="H137" s="52"/>
      <c r="I137" s="1"/>
    </row>
    <row r="138" spans="2:12" x14ac:dyDescent="0.2">
      <c r="B138" s="295" t="s">
        <v>4</v>
      </c>
      <c r="C138" s="12"/>
      <c r="D138" s="12"/>
      <c r="E138" s="12"/>
      <c r="F138" s="12"/>
      <c r="G138" s="12"/>
      <c r="H138" s="17">
        <f>H86-H81-H111</f>
        <v>7262231</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Data!QD17</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297" t="s">
        <v>27</v>
      </c>
      <c r="D142" s="297" t="s">
        <v>28</v>
      </c>
      <c r="E142" s="297" t="s">
        <v>29</v>
      </c>
      <c r="F142" s="297" t="s">
        <v>30</v>
      </c>
      <c r="G142" s="297" t="s">
        <v>31</v>
      </c>
      <c r="H142" s="79" t="s">
        <v>6</v>
      </c>
      <c r="I142" s="73" t="s">
        <v>8</v>
      </c>
    </row>
    <row r="143" spans="2:12" x14ac:dyDescent="0.2">
      <c r="B143" s="9" t="str">
        <f>$B$32</f>
        <v>Liberal Arts</v>
      </c>
      <c r="C143" s="172">
        <f>Data!LN17</f>
        <v>0</v>
      </c>
      <c r="D143" s="172">
        <f>Data!MH17</f>
        <v>0</v>
      </c>
      <c r="E143" s="172">
        <f>Data!NB17</f>
        <v>0</v>
      </c>
      <c r="F143" s="172">
        <f>Data!NV17</f>
        <v>0</v>
      </c>
      <c r="G143" s="172">
        <f>Data!OP17</f>
        <v>0</v>
      </c>
      <c r="H143" s="173">
        <f>Data!PJ17</f>
        <v>2485260.8392761843</v>
      </c>
      <c r="I143" s="76">
        <f t="shared" ref="I143:I162" si="6">SUM(C143:H143)</f>
        <v>2485260.8392761843</v>
      </c>
    </row>
    <row r="144" spans="2:12" x14ac:dyDescent="0.2">
      <c r="B144" s="9" t="str">
        <f>$B$33</f>
        <v>Science</v>
      </c>
      <c r="C144" s="172">
        <f>Data!LO17</f>
        <v>0</v>
      </c>
      <c r="D144" s="172">
        <f>Data!MI17</f>
        <v>0</v>
      </c>
      <c r="E144" s="172">
        <f>Data!NC17</f>
        <v>0</v>
      </c>
      <c r="F144" s="172">
        <f>Data!NW17</f>
        <v>0</v>
      </c>
      <c r="G144" s="172">
        <f>Data!OQ17</f>
        <v>0</v>
      </c>
      <c r="H144" s="174">
        <f>Data!PK17</f>
        <v>655840.3224311861</v>
      </c>
      <c r="I144" s="76">
        <f t="shared" si="6"/>
        <v>655840.3224311861</v>
      </c>
    </row>
    <row r="145" spans="2:9" x14ac:dyDescent="0.2">
      <c r="B145" s="9" t="str">
        <f>$B$34</f>
        <v>Fine Arts</v>
      </c>
      <c r="C145" s="172">
        <f>Data!LP17</f>
        <v>0</v>
      </c>
      <c r="D145" s="172">
        <f>Data!MJ17</f>
        <v>0</v>
      </c>
      <c r="E145" s="172">
        <f>Data!ND17</f>
        <v>0</v>
      </c>
      <c r="F145" s="172">
        <f>Data!NX17</f>
        <v>0</v>
      </c>
      <c r="G145" s="172">
        <f>Data!OR17</f>
        <v>0</v>
      </c>
      <c r="H145" s="174">
        <f>Data!PL17</f>
        <v>62932.373382275036</v>
      </c>
      <c r="I145" s="76">
        <f t="shared" si="6"/>
        <v>62932.373382275036</v>
      </c>
    </row>
    <row r="146" spans="2:9" x14ac:dyDescent="0.2">
      <c r="B146" s="9" t="str">
        <f>$B$35</f>
        <v>Teacher Education</v>
      </c>
      <c r="C146" s="172">
        <f>Data!LQ17</f>
        <v>0</v>
      </c>
      <c r="D146" s="172">
        <f>Data!MK17</f>
        <v>0</v>
      </c>
      <c r="E146" s="172">
        <f>Data!NE17</f>
        <v>0</v>
      </c>
      <c r="F146" s="172">
        <f>Data!NY17</f>
        <v>0</v>
      </c>
      <c r="G146" s="172">
        <f>Data!OS17</f>
        <v>0</v>
      </c>
      <c r="H146" s="174">
        <f>Data!PN17</f>
        <v>1648806.4805770686</v>
      </c>
      <c r="I146" s="76">
        <f t="shared" si="6"/>
        <v>1648806.4805770686</v>
      </c>
    </row>
    <row r="147" spans="2:9" x14ac:dyDescent="0.2">
      <c r="B147" s="9" t="str">
        <f>$B$36</f>
        <v>Agriculture</v>
      </c>
      <c r="C147" s="172">
        <f>Data!LR17</f>
        <v>0</v>
      </c>
      <c r="D147" s="172">
        <f>Data!ML17</f>
        <v>0</v>
      </c>
      <c r="E147" s="172">
        <f>Data!NF17</f>
        <v>0</v>
      </c>
      <c r="F147" s="172">
        <f>Data!NZ17</f>
        <v>0</v>
      </c>
      <c r="G147" s="172">
        <f>Data!OT17</f>
        <v>0</v>
      </c>
      <c r="H147" s="174">
        <f>Data!PM17</f>
        <v>0</v>
      </c>
      <c r="I147" s="76">
        <f t="shared" si="6"/>
        <v>0</v>
      </c>
    </row>
    <row r="148" spans="2:9" x14ac:dyDescent="0.2">
      <c r="B148" s="9" t="str">
        <f>$B$37</f>
        <v>Engineering</v>
      </c>
      <c r="C148" s="172">
        <f>Data!LS17</f>
        <v>0</v>
      </c>
      <c r="D148" s="172">
        <f>Data!MM17</f>
        <v>0</v>
      </c>
      <c r="E148" s="172">
        <f>Data!NG17</f>
        <v>0</v>
      </c>
      <c r="F148" s="172">
        <f>Data!OA17</f>
        <v>0</v>
      </c>
      <c r="G148" s="172">
        <f>Data!OU17</f>
        <v>0</v>
      </c>
      <c r="H148" s="174">
        <f>Data!PO17</f>
        <v>327224.87036136864</v>
      </c>
      <c r="I148" s="76">
        <f t="shared" si="6"/>
        <v>327224.87036136864</v>
      </c>
    </row>
    <row r="149" spans="2:9" x14ac:dyDescent="0.2">
      <c r="B149" s="9" t="str">
        <f>$B$38</f>
        <v>Home Economics</v>
      </c>
      <c r="C149" s="172">
        <f>Data!LT17</f>
        <v>0</v>
      </c>
      <c r="D149" s="172">
        <f>Data!MN17</f>
        <v>0</v>
      </c>
      <c r="E149" s="172">
        <f>Data!NH17</f>
        <v>0</v>
      </c>
      <c r="F149" s="172">
        <f>Data!OB17</f>
        <v>0</v>
      </c>
      <c r="G149" s="172">
        <f>Data!OV17</f>
        <v>0</v>
      </c>
      <c r="H149" s="174">
        <f>Data!PP17</f>
        <v>23491.277257993737</v>
      </c>
      <c r="I149" s="76">
        <f t="shared" si="6"/>
        <v>23491.277257993737</v>
      </c>
    </row>
    <row r="150" spans="2:9" x14ac:dyDescent="0.2">
      <c r="B150" s="9" t="str">
        <f>$B$39</f>
        <v>Law</v>
      </c>
      <c r="C150" s="172">
        <f>Data!LU17</f>
        <v>0</v>
      </c>
      <c r="D150" s="172">
        <f>Data!MO17</f>
        <v>0</v>
      </c>
      <c r="E150" s="172">
        <f>Data!NI17</f>
        <v>0</v>
      </c>
      <c r="F150" s="172">
        <f>Data!OC17</f>
        <v>0</v>
      </c>
      <c r="G150" s="172">
        <f>Data!OW17</f>
        <v>0</v>
      </c>
      <c r="H150" s="174">
        <f>Data!PQ17</f>
        <v>0</v>
      </c>
      <c r="I150" s="76">
        <f t="shared" si="6"/>
        <v>0</v>
      </c>
    </row>
    <row r="151" spans="2:9" x14ac:dyDescent="0.2">
      <c r="B151" s="9" t="str">
        <f>$B$40</f>
        <v>Social Service</v>
      </c>
      <c r="C151" s="172">
        <f>Data!LV17</f>
        <v>0</v>
      </c>
      <c r="D151" s="172">
        <f>Data!MP17</f>
        <v>0</v>
      </c>
      <c r="E151" s="172">
        <f>Data!NJ17</f>
        <v>0</v>
      </c>
      <c r="F151" s="172">
        <f>Data!OD17</f>
        <v>0</v>
      </c>
      <c r="G151" s="172">
        <f>Data!OX17</f>
        <v>0</v>
      </c>
      <c r="H151" s="174">
        <f>Data!PR17</f>
        <v>0</v>
      </c>
      <c r="I151" s="76">
        <f t="shared" si="6"/>
        <v>0</v>
      </c>
    </row>
    <row r="152" spans="2:9" x14ac:dyDescent="0.2">
      <c r="B152" s="9" t="str">
        <f>$B$41</f>
        <v>Library Science</v>
      </c>
      <c r="C152" s="172">
        <f>Data!LW17</f>
        <v>0</v>
      </c>
      <c r="D152" s="172">
        <f>Data!MQ17</f>
        <v>0</v>
      </c>
      <c r="E152" s="172">
        <f>Data!NK17</f>
        <v>0</v>
      </c>
      <c r="F152" s="172">
        <f>Data!OE17</f>
        <v>0</v>
      </c>
      <c r="G152" s="172">
        <f>Data!OY17</f>
        <v>0</v>
      </c>
      <c r="H152" s="174">
        <f>Data!PS17</f>
        <v>0</v>
      </c>
      <c r="I152" s="76">
        <f t="shared" si="6"/>
        <v>0</v>
      </c>
    </row>
    <row r="153" spans="2:9" x14ac:dyDescent="0.2">
      <c r="B153" s="9" t="str">
        <f>$B$42</f>
        <v>Veterinary Science</v>
      </c>
      <c r="C153" s="172">
        <f>Data!LX17</f>
        <v>0</v>
      </c>
      <c r="D153" s="172">
        <f>Data!MR17</f>
        <v>0</v>
      </c>
      <c r="E153" s="172">
        <f>Data!NL17</f>
        <v>0</v>
      </c>
      <c r="F153" s="172">
        <f>Data!OF17</f>
        <v>0</v>
      </c>
      <c r="G153" s="172">
        <f>Data!OZ17</f>
        <v>0</v>
      </c>
      <c r="H153" s="174">
        <f>Data!PT17</f>
        <v>0</v>
      </c>
      <c r="I153" s="76">
        <f t="shared" si="6"/>
        <v>0</v>
      </c>
    </row>
    <row r="154" spans="2:9" x14ac:dyDescent="0.2">
      <c r="B154" s="9" t="str">
        <f>$B$43</f>
        <v>Vocational Training</v>
      </c>
      <c r="C154" s="172">
        <f>Data!LY17</f>
        <v>0</v>
      </c>
      <c r="D154" s="172">
        <f>Data!MS17</f>
        <v>0</v>
      </c>
      <c r="E154" s="172">
        <f>Data!NM17</f>
        <v>0</v>
      </c>
      <c r="F154" s="172">
        <f>Data!OG17</f>
        <v>0</v>
      </c>
      <c r="G154" s="172">
        <f>Data!PA17</f>
        <v>0</v>
      </c>
      <c r="H154" s="174">
        <f>Data!PU17</f>
        <v>0</v>
      </c>
      <c r="I154" s="76">
        <f t="shared" si="6"/>
        <v>0</v>
      </c>
    </row>
    <row r="155" spans="2:9" x14ac:dyDescent="0.2">
      <c r="B155" s="9" t="str">
        <f>$B$44</f>
        <v>Physical Training</v>
      </c>
      <c r="C155" s="172">
        <f>Data!LZ17</f>
        <v>0</v>
      </c>
      <c r="D155" s="172">
        <f>Data!MT17</f>
        <v>0</v>
      </c>
      <c r="E155" s="172">
        <f>Data!NN17</f>
        <v>0</v>
      </c>
      <c r="F155" s="172">
        <f>Data!OH17</f>
        <v>0</v>
      </c>
      <c r="G155" s="172">
        <f>Data!PB17</f>
        <v>0</v>
      </c>
      <c r="H155" s="174">
        <f>Data!PV17</f>
        <v>3827.9329387366906</v>
      </c>
      <c r="I155" s="76">
        <f t="shared" si="6"/>
        <v>3827.9329387366906</v>
      </c>
    </row>
    <row r="156" spans="2:9" x14ac:dyDescent="0.2">
      <c r="B156" s="9" t="str">
        <f>$B$45</f>
        <v>Health Services</v>
      </c>
      <c r="C156" s="172">
        <f>Data!MA17</f>
        <v>0</v>
      </c>
      <c r="D156" s="172">
        <f>Data!MU17</f>
        <v>0</v>
      </c>
      <c r="E156" s="172">
        <f>Data!NO17</f>
        <v>0</v>
      </c>
      <c r="F156" s="172">
        <f>Data!OI17</f>
        <v>0</v>
      </c>
      <c r="G156" s="172">
        <f>Data!PC17</f>
        <v>0</v>
      </c>
      <c r="H156" s="174">
        <f>Data!PW17</f>
        <v>19711.702122519469</v>
      </c>
      <c r="I156" s="76">
        <f t="shared" si="6"/>
        <v>19711.702122519469</v>
      </c>
    </row>
    <row r="157" spans="2:9" x14ac:dyDescent="0.2">
      <c r="B157" s="9" t="str">
        <f>$B$46</f>
        <v>Pharmacy</v>
      </c>
      <c r="C157" s="172">
        <f>Data!MB17</f>
        <v>0</v>
      </c>
      <c r="D157" s="172">
        <f>Data!MV17</f>
        <v>0</v>
      </c>
      <c r="E157" s="172">
        <f>Data!NP17</f>
        <v>0</v>
      </c>
      <c r="F157" s="172">
        <f>Data!OJ17</f>
        <v>0</v>
      </c>
      <c r="G157" s="172">
        <f>Data!PD17</f>
        <v>0</v>
      </c>
      <c r="H157" s="174">
        <f>Data!PX17</f>
        <v>0</v>
      </c>
      <c r="I157" s="76">
        <f t="shared" si="6"/>
        <v>0</v>
      </c>
    </row>
    <row r="158" spans="2:9" x14ac:dyDescent="0.2">
      <c r="B158" s="9" t="str">
        <f>$B$47</f>
        <v>Business Administration</v>
      </c>
      <c r="C158" s="172">
        <f>Data!MC17</f>
        <v>0</v>
      </c>
      <c r="D158" s="172">
        <f>Data!MW17</f>
        <v>0</v>
      </c>
      <c r="E158" s="172">
        <f>Data!NQ17</f>
        <v>0</v>
      </c>
      <c r="F158" s="172">
        <f>Data!OK17</f>
        <v>0</v>
      </c>
      <c r="G158" s="172">
        <f>Data!PE17</f>
        <v>0</v>
      </c>
      <c r="H158" s="174">
        <f>Data!PY17</f>
        <v>1789643.2750151122</v>
      </c>
      <c r="I158" s="76">
        <f t="shared" si="6"/>
        <v>1789643.2750151122</v>
      </c>
    </row>
    <row r="159" spans="2:9" x14ac:dyDescent="0.2">
      <c r="B159" s="9" t="str">
        <f>$B$48</f>
        <v>Optometry</v>
      </c>
      <c r="C159" s="172">
        <f>Data!MD17</f>
        <v>0</v>
      </c>
      <c r="D159" s="172">
        <f>Data!MX17</f>
        <v>0</v>
      </c>
      <c r="E159" s="172">
        <f>Data!NR17</f>
        <v>0</v>
      </c>
      <c r="F159" s="172">
        <f>Data!OL17</f>
        <v>0</v>
      </c>
      <c r="G159" s="172">
        <f>Data!PF17</f>
        <v>0</v>
      </c>
      <c r="H159" s="174">
        <f>Data!PZ17</f>
        <v>0</v>
      </c>
      <c r="I159" s="76">
        <f t="shared" si="6"/>
        <v>0</v>
      </c>
    </row>
    <row r="160" spans="2:9" x14ac:dyDescent="0.2">
      <c r="B160" s="9" t="str">
        <f>$B$49</f>
        <v>Teacher Ed-Practice Teaching</v>
      </c>
      <c r="C160" s="172">
        <f>Data!ME17</f>
        <v>0</v>
      </c>
      <c r="D160" s="172">
        <f>Data!MY17</f>
        <v>0</v>
      </c>
      <c r="E160" s="172">
        <f>Data!NS17</f>
        <v>0</v>
      </c>
      <c r="F160" s="172">
        <f>Data!OM17</f>
        <v>0</v>
      </c>
      <c r="G160" s="172">
        <f>Data!PG17</f>
        <v>0</v>
      </c>
      <c r="H160" s="174">
        <f>Data!QA17</f>
        <v>185357.81882211205</v>
      </c>
      <c r="I160" s="76">
        <f t="shared" si="6"/>
        <v>185357.81882211205</v>
      </c>
    </row>
    <row r="161" spans="2:10" x14ac:dyDescent="0.2">
      <c r="B161" s="9" t="str">
        <f>$B$50</f>
        <v>Technology</v>
      </c>
      <c r="C161" s="172">
        <f>Data!MF17</f>
        <v>0</v>
      </c>
      <c r="D161" s="172">
        <f>Data!MZ17</f>
        <v>0</v>
      </c>
      <c r="E161" s="172">
        <f>Data!NT17</f>
        <v>0</v>
      </c>
      <c r="F161" s="172">
        <f>Data!ON17</f>
        <v>0</v>
      </c>
      <c r="G161" s="172">
        <f>Data!PH17</f>
        <v>0</v>
      </c>
      <c r="H161" s="174">
        <f>Data!QB17</f>
        <v>60134.107815443167</v>
      </c>
      <c r="I161" s="76">
        <f t="shared" si="6"/>
        <v>60134.107815443167</v>
      </c>
    </row>
    <row r="162" spans="2:10" x14ac:dyDescent="0.2">
      <c r="B162" s="9" t="str">
        <f>$B$51</f>
        <v>Nursing</v>
      </c>
      <c r="C162" s="172">
        <f>Data!MG17</f>
        <v>0</v>
      </c>
      <c r="D162" s="172">
        <f>Data!NA17</f>
        <v>0</v>
      </c>
      <c r="E162" s="172">
        <f>Data!NU17</f>
        <v>0</v>
      </c>
      <c r="F162" s="172">
        <f>Data!OO17</f>
        <v>0</v>
      </c>
      <c r="G162" s="172">
        <f>Data!PI17</f>
        <v>0</v>
      </c>
      <c r="H162" s="174">
        <f>Data!QC17</f>
        <v>0</v>
      </c>
      <c r="I162" s="76">
        <f t="shared" si="6"/>
        <v>0</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7262231.0000000009</v>
      </c>
      <c r="I163" s="76">
        <f>SUM(I143:I162)</f>
        <v>7262231.0000000009</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999532.20426202693</v>
      </c>
      <c r="D168" s="21">
        <f t="shared" si="8"/>
        <v>1194387.6135907413</v>
      </c>
      <c r="E168" s="21">
        <f t="shared" si="8"/>
        <v>291341.0214234161</v>
      </c>
      <c r="F168" s="21">
        <f t="shared" si="8"/>
        <v>0</v>
      </c>
      <c r="G168" s="21">
        <f t="shared" si="8"/>
        <v>0</v>
      </c>
      <c r="H168" s="40">
        <f t="shared" ref="H168:H188" si="9">SUM(C168:G168)</f>
        <v>2485260.8392761843</v>
      </c>
      <c r="I168" s="56"/>
      <c r="J168" s="57"/>
    </row>
    <row r="169" spans="2:10" x14ac:dyDescent="0.2">
      <c r="B169" s="9" t="str">
        <f>$B$33</f>
        <v>Science</v>
      </c>
      <c r="C169" s="22">
        <f t="shared" si="8"/>
        <v>308007.36139901885</v>
      </c>
      <c r="D169" s="22">
        <f t="shared" si="8"/>
        <v>295906.11599725072</v>
      </c>
      <c r="E169" s="22">
        <f t="shared" si="8"/>
        <v>51926.845034916521</v>
      </c>
      <c r="F169" s="22">
        <f t="shared" si="8"/>
        <v>0</v>
      </c>
      <c r="G169" s="22">
        <f t="shared" si="8"/>
        <v>0</v>
      </c>
      <c r="H169" s="75">
        <f t="shared" si="9"/>
        <v>655840.3224311861</v>
      </c>
      <c r="I169" s="56"/>
      <c r="J169" s="57"/>
    </row>
    <row r="170" spans="2:10" x14ac:dyDescent="0.2">
      <c r="B170" s="9" t="str">
        <f>$B$34</f>
        <v>Fine Arts</v>
      </c>
      <c r="C170" s="22">
        <f t="shared" si="8"/>
        <v>50835.845814971537</v>
      </c>
      <c r="D170" s="22">
        <f t="shared" si="8"/>
        <v>12096.527567303498</v>
      </c>
      <c r="E170" s="22">
        <f t="shared" si="8"/>
        <v>0</v>
      </c>
      <c r="F170" s="22">
        <f t="shared" si="8"/>
        <v>0</v>
      </c>
      <c r="G170" s="22">
        <f t="shared" si="8"/>
        <v>0</v>
      </c>
      <c r="H170" s="75">
        <f t="shared" si="9"/>
        <v>62932.373382275036</v>
      </c>
      <c r="I170" s="56"/>
      <c r="J170" s="57"/>
    </row>
    <row r="171" spans="2:10" x14ac:dyDescent="0.2">
      <c r="B171" s="9" t="str">
        <f>$B$35</f>
        <v>Teacher Education</v>
      </c>
      <c r="C171" s="22">
        <f t="shared" si="8"/>
        <v>71419.167854830841</v>
      </c>
      <c r="D171" s="22">
        <f t="shared" si="8"/>
        <v>800895.45060991438</v>
      </c>
      <c r="E171" s="22">
        <f t="shared" si="8"/>
        <v>776491.8621123234</v>
      </c>
      <c r="F171" s="22">
        <f t="shared" si="8"/>
        <v>0</v>
      </c>
      <c r="G171" s="22">
        <f t="shared" si="8"/>
        <v>0</v>
      </c>
      <c r="H171" s="75">
        <f t="shared" si="9"/>
        <v>1648806.4805770686</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92701.319124763002</v>
      </c>
      <c r="D173" s="22">
        <f t="shared" si="8"/>
        <v>223775.73459687736</v>
      </c>
      <c r="E173" s="22">
        <f t="shared" si="8"/>
        <v>10747.816639728268</v>
      </c>
      <c r="F173" s="22">
        <f t="shared" si="8"/>
        <v>0</v>
      </c>
      <c r="G173" s="22">
        <f t="shared" si="8"/>
        <v>0</v>
      </c>
      <c r="H173" s="75">
        <f t="shared" si="9"/>
        <v>327224.87036136864</v>
      </c>
      <c r="I173" s="56"/>
      <c r="J173" s="57"/>
    </row>
    <row r="174" spans="2:10" x14ac:dyDescent="0.2">
      <c r="B174" s="9" t="str">
        <f>$B$38</f>
        <v>Home Economics</v>
      </c>
      <c r="C174" s="22">
        <f t="shared" si="8"/>
        <v>88.459396211755291</v>
      </c>
      <c r="D174" s="22">
        <f t="shared" si="8"/>
        <v>1680.7285280233507</v>
      </c>
      <c r="E174" s="22">
        <f t="shared" si="8"/>
        <v>21722.089333758631</v>
      </c>
      <c r="F174" s="22">
        <f t="shared" si="8"/>
        <v>0</v>
      </c>
      <c r="G174" s="22">
        <f t="shared" si="8"/>
        <v>0</v>
      </c>
      <c r="H174" s="75">
        <f t="shared" si="9"/>
        <v>23491.277257993737</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3827.9329387366906</v>
      </c>
      <c r="D180" s="22">
        <f t="shared" si="8"/>
        <v>0</v>
      </c>
      <c r="E180" s="22">
        <f t="shared" si="8"/>
        <v>0</v>
      </c>
      <c r="F180" s="22">
        <f t="shared" si="8"/>
        <v>0</v>
      </c>
      <c r="G180" s="22">
        <f t="shared" si="8"/>
        <v>0</v>
      </c>
      <c r="H180" s="75">
        <f t="shared" si="9"/>
        <v>3827.9329387366906</v>
      </c>
      <c r="I180" s="56"/>
      <c r="J180" s="57"/>
    </row>
    <row r="181" spans="2:10" x14ac:dyDescent="0.2">
      <c r="B181" s="9" t="str">
        <f>$B$45</f>
        <v>Health Services</v>
      </c>
      <c r="C181" s="22">
        <f t="shared" si="8"/>
        <v>10393.979054881245</v>
      </c>
      <c r="D181" s="22">
        <f t="shared" si="8"/>
        <v>5307.5637727053172</v>
      </c>
      <c r="E181" s="22">
        <f t="shared" si="8"/>
        <v>4010.1592949329065</v>
      </c>
      <c r="F181" s="22">
        <f t="shared" si="8"/>
        <v>0</v>
      </c>
      <c r="G181" s="22">
        <f t="shared" si="8"/>
        <v>0</v>
      </c>
      <c r="H181" s="75">
        <f t="shared" si="9"/>
        <v>19711.702122519469</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107813.72237357928</v>
      </c>
      <c r="D183" s="22">
        <f t="shared" si="8"/>
        <v>1084495.0954061856</v>
      </c>
      <c r="E183" s="22">
        <f t="shared" si="8"/>
        <v>597334.45723534725</v>
      </c>
      <c r="F183" s="22">
        <f t="shared" si="8"/>
        <v>0</v>
      </c>
      <c r="G183" s="22">
        <f t="shared" si="8"/>
        <v>0</v>
      </c>
      <c r="H183" s="75">
        <f t="shared" si="9"/>
        <v>1789643.2750151122</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129.15071846916274</v>
      </c>
      <c r="D185" s="22">
        <f t="shared" si="10"/>
        <v>185228.66810364291</v>
      </c>
      <c r="E185" s="22">
        <f t="shared" si="10"/>
        <v>0</v>
      </c>
      <c r="F185" s="22">
        <f t="shared" si="10"/>
        <v>0</v>
      </c>
      <c r="G185" s="22">
        <f t="shared" si="10"/>
        <v>0</v>
      </c>
      <c r="H185" s="75">
        <f t="shared" si="9"/>
        <v>185357.81882211208</v>
      </c>
      <c r="I185" s="56"/>
      <c r="J185" s="57"/>
    </row>
    <row r="186" spans="2:10" x14ac:dyDescent="0.2">
      <c r="B186" s="9" t="str">
        <f>$B$50</f>
        <v>Technology</v>
      </c>
      <c r="C186" s="22">
        <f t="shared" si="10"/>
        <v>17085.637513646496</v>
      </c>
      <c r="D186" s="22">
        <f t="shared" si="10"/>
        <v>43048.470301796675</v>
      </c>
      <c r="E186" s="22">
        <f t="shared" si="10"/>
        <v>0</v>
      </c>
      <c r="F186" s="22">
        <f t="shared" si="10"/>
        <v>0</v>
      </c>
      <c r="G186" s="22">
        <f t="shared" si="10"/>
        <v>0</v>
      </c>
      <c r="H186" s="75">
        <f t="shared" si="9"/>
        <v>60134.107815443174</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1661834.7804511352</v>
      </c>
      <c r="D188" s="40">
        <f>SUM(D168:D187)</f>
        <v>3846821.9684744412</v>
      </c>
      <c r="E188" s="40">
        <f>SUM(E168:E187)</f>
        <v>1753574.2510744231</v>
      </c>
      <c r="F188" s="40">
        <f>SUM(F168:F187)</f>
        <v>0</v>
      </c>
      <c r="G188" s="40">
        <f>SUM(G168:G187)</f>
        <v>0</v>
      </c>
      <c r="H188" s="40">
        <f t="shared" si="9"/>
        <v>7262230.9999999991</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5937077</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817145.53842798201</v>
      </c>
      <c r="D193" s="42">
        <f t="shared" si="11"/>
        <v>976445.28654272726</v>
      </c>
      <c r="E193" s="42">
        <f t="shared" si="11"/>
        <v>238179.43514182774</v>
      </c>
      <c r="F193" s="42">
        <f t="shared" si="11"/>
        <v>0</v>
      </c>
      <c r="G193" s="42">
        <f t="shared" si="11"/>
        <v>0</v>
      </c>
      <c r="H193" s="42">
        <f>SUM(C193:G193)</f>
        <v>2031770.2601125368</v>
      </c>
      <c r="I193" s="1"/>
    </row>
    <row r="194" spans="2:9" x14ac:dyDescent="0.2">
      <c r="B194" s="9" t="str">
        <f>$B$33</f>
        <v>Science</v>
      </c>
      <c r="C194" s="43">
        <f t="shared" si="11"/>
        <v>251804.63430491299</v>
      </c>
      <c r="D194" s="43">
        <f t="shared" si="11"/>
        <v>241911.52766231334</v>
      </c>
      <c r="E194" s="43">
        <f t="shared" si="11"/>
        <v>42451.648445135805</v>
      </c>
      <c r="F194" s="43">
        <f t="shared" si="11"/>
        <v>0</v>
      </c>
      <c r="G194" s="43">
        <f t="shared" si="11"/>
        <v>0</v>
      </c>
      <c r="H194" s="43">
        <f t="shared" ref="H194:H213" si="12">SUM(C194:G194)</f>
        <v>536167.8104123621</v>
      </c>
      <c r="I194" s="1"/>
    </row>
    <row r="195" spans="2:9" x14ac:dyDescent="0.2">
      <c r="B195" s="9" t="str">
        <f>$B$34</f>
        <v>Fine Arts</v>
      </c>
      <c r="C195" s="43">
        <f t="shared" si="11"/>
        <v>41559.72606264022</v>
      </c>
      <c r="D195" s="43">
        <f t="shared" si="11"/>
        <v>9889.2496809456425</v>
      </c>
      <c r="E195" s="43">
        <f t="shared" si="11"/>
        <v>0</v>
      </c>
      <c r="F195" s="43">
        <f t="shared" si="11"/>
        <v>0</v>
      </c>
      <c r="G195" s="43">
        <f t="shared" si="11"/>
        <v>0</v>
      </c>
      <c r="H195" s="43">
        <f t="shared" si="12"/>
        <v>51448.975743585863</v>
      </c>
      <c r="I195" s="1"/>
    </row>
    <row r="196" spans="2:9" x14ac:dyDescent="0.2">
      <c r="B196" s="9" t="str">
        <f>$B$35</f>
        <v>Teacher Education</v>
      </c>
      <c r="C196" s="43">
        <f t="shared" si="11"/>
        <v>58387.167638988001</v>
      </c>
      <c r="D196" s="43">
        <f t="shared" si="11"/>
        <v>654754.43554752786</v>
      </c>
      <c r="E196" s="43">
        <f t="shared" si="11"/>
        <v>634803.81927182525</v>
      </c>
      <c r="F196" s="43">
        <f t="shared" si="11"/>
        <v>0</v>
      </c>
      <c r="G196" s="43">
        <f t="shared" si="11"/>
        <v>0</v>
      </c>
      <c r="H196" s="43">
        <f t="shared" si="12"/>
        <v>1347945.4224583411</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75785.921660339707</v>
      </c>
      <c r="D198" s="43">
        <f t="shared" si="11"/>
        <v>182942.92305397955</v>
      </c>
      <c r="E198" s="43">
        <f t="shared" si="11"/>
        <v>8786.6407680983975</v>
      </c>
      <c r="F198" s="43">
        <f t="shared" si="11"/>
        <v>0</v>
      </c>
      <c r="G198" s="43">
        <f t="shared" si="11"/>
        <v>0</v>
      </c>
      <c r="H198" s="43">
        <f t="shared" si="12"/>
        <v>267515.48548241769</v>
      </c>
      <c r="I198" s="1"/>
    </row>
    <row r="199" spans="2:9" x14ac:dyDescent="0.2">
      <c r="B199" s="9" t="str">
        <f>$B$38</f>
        <v>Home Economics</v>
      </c>
      <c r="C199" s="43">
        <f t="shared" si="11"/>
        <v>72.318031013155533</v>
      </c>
      <c r="D199" s="43">
        <f t="shared" si="11"/>
        <v>1374.042589249955</v>
      </c>
      <c r="E199" s="43">
        <f t="shared" si="11"/>
        <v>17758.415695590473</v>
      </c>
      <c r="F199" s="43">
        <f t="shared" si="11"/>
        <v>0</v>
      </c>
      <c r="G199" s="43">
        <f t="shared" si="11"/>
        <v>0</v>
      </c>
      <c r="H199" s="43">
        <f t="shared" si="12"/>
        <v>19204.776315853582</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3129.4422620426167</v>
      </c>
      <c r="D205" s="43">
        <f t="shared" si="11"/>
        <v>0</v>
      </c>
      <c r="E205" s="43">
        <f t="shared" si="11"/>
        <v>0</v>
      </c>
      <c r="F205" s="43">
        <f t="shared" si="11"/>
        <v>0</v>
      </c>
      <c r="G205" s="43">
        <f t="shared" si="11"/>
        <v>0</v>
      </c>
      <c r="H205" s="43">
        <f t="shared" si="12"/>
        <v>3129.4422620426167</v>
      </c>
      <c r="I205" s="1"/>
    </row>
    <row r="206" spans="2:9" x14ac:dyDescent="0.2">
      <c r="B206" s="9" t="str">
        <f>$B$45</f>
        <v>Health Services</v>
      </c>
      <c r="C206" s="43">
        <f t="shared" si="11"/>
        <v>8497.368644045775</v>
      </c>
      <c r="D206" s="43">
        <f t="shared" si="11"/>
        <v>4339.0818607893316</v>
      </c>
      <c r="E206" s="43">
        <f t="shared" si="11"/>
        <v>3278.4174059297175</v>
      </c>
      <c r="F206" s="43">
        <f t="shared" si="11"/>
        <v>0</v>
      </c>
      <c r="G206" s="43">
        <f t="shared" si="11"/>
        <v>0</v>
      </c>
      <c r="H206" s="43">
        <f t="shared" si="12"/>
        <v>16114.867910764824</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88140.734078627196</v>
      </c>
      <c r="D208" s="43">
        <f t="shared" si="11"/>
        <v>886605.07873529103</v>
      </c>
      <c r="E208" s="43">
        <f t="shared" si="11"/>
        <v>488337.62894067453</v>
      </c>
      <c r="F208" s="43">
        <f t="shared" si="11"/>
        <v>0</v>
      </c>
      <c r="G208" s="43">
        <f t="shared" si="11"/>
        <v>0</v>
      </c>
      <c r="H208" s="43">
        <f t="shared" si="12"/>
        <v>1463083.4417545928</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105.58432527920706</v>
      </c>
      <c r="D210" s="43">
        <f t="shared" si="13"/>
        <v>151429.6178596869</v>
      </c>
      <c r="E210" s="43">
        <f t="shared" si="13"/>
        <v>0</v>
      </c>
      <c r="F210" s="43">
        <f t="shared" si="13"/>
        <v>0</v>
      </c>
      <c r="G210" s="43">
        <f t="shared" si="13"/>
        <v>0</v>
      </c>
      <c r="H210" s="43">
        <f t="shared" si="12"/>
        <v>151535.2021849661</v>
      </c>
      <c r="I210" s="1"/>
    </row>
    <row r="211" spans="2:9" x14ac:dyDescent="0.2">
      <c r="B211" s="9" t="str">
        <f>$B$50</f>
        <v>Technology</v>
      </c>
      <c r="C211" s="43">
        <f t="shared" si="13"/>
        <v>13967.986630087613</v>
      </c>
      <c r="D211" s="43">
        <f t="shared" si="13"/>
        <v>35193.328732448761</v>
      </c>
      <c r="E211" s="43">
        <f t="shared" si="13"/>
        <v>0</v>
      </c>
      <c r="F211" s="43">
        <f t="shared" si="13"/>
        <v>0</v>
      </c>
      <c r="G211" s="43">
        <f t="shared" si="13"/>
        <v>0</v>
      </c>
      <c r="H211" s="43">
        <f t="shared" si="12"/>
        <v>49161.315362536378</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1358596.4220659584</v>
      </c>
      <c r="D213" s="42">
        <f>SUM(D193:D212)</f>
        <v>3144884.5722649596</v>
      </c>
      <c r="E213" s="42">
        <f>SUM(E193:E212)</f>
        <v>1433596.005669082</v>
      </c>
      <c r="F213" s="42">
        <f>SUM(F193:F212)</f>
        <v>0</v>
      </c>
      <c r="G213" s="42">
        <f>SUM(G193:G212)</f>
        <v>0</v>
      </c>
      <c r="H213" s="42">
        <f t="shared" si="12"/>
        <v>5937077</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8120955</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908789.09359611094</v>
      </c>
      <c r="D218" s="42">
        <f t="shared" si="14"/>
        <v>1591324.2377757595</v>
      </c>
      <c r="E218" s="42">
        <f t="shared" si="14"/>
        <v>160887.08557978595</v>
      </c>
      <c r="F218" s="42">
        <f t="shared" si="14"/>
        <v>0</v>
      </c>
      <c r="G218" s="42">
        <f t="shared" si="14"/>
        <v>0</v>
      </c>
      <c r="H218" s="42">
        <f>SUM(C218:G218)</f>
        <v>2661000.4169516563</v>
      </c>
      <c r="I218" s="1"/>
    </row>
    <row r="219" spans="2:9" x14ac:dyDescent="0.2">
      <c r="B219" s="9" t="str">
        <f>$B$33</f>
        <v>Science</v>
      </c>
      <c r="C219" s="43">
        <f t="shared" si="14"/>
        <v>193489.2667148262</v>
      </c>
      <c r="D219" s="43">
        <f t="shared" si="14"/>
        <v>232553.8587391364</v>
      </c>
      <c r="E219" s="43">
        <f t="shared" si="14"/>
        <v>71709.672429847444</v>
      </c>
      <c r="F219" s="43">
        <f t="shared" si="14"/>
        <v>0</v>
      </c>
      <c r="G219" s="43">
        <f t="shared" si="14"/>
        <v>0</v>
      </c>
      <c r="H219" s="43">
        <f t="shared" ref="H219:H238" si="15">SUM(C219:G219)</f>
        <v>497752.79788381001</v>
      </c>
      <c r="I219" s="1"/>
    </row>
    <row r="220" spans="2:9" x14ac:dyDescent="0.2">
      <c r="B220" s="9" t="str">
        <f>$B$34</f>
        <v>Fine Arts</v>
      </c>
      <c r="C220" s="43">
        <f t="shared" si="14"/>
        <v>78696.251825714615</v>
      </c>
      <c r="D220" s="43">
        <f t="shared" si="14"/>
        <v>6769.0321107769341</v>
      </c>
      <c r="E220" s="43">
        <f t="shared" si="14"/>
        <v>0</v>
      </c>
      <c r="F220" s="43">
        <f t="shared" si="14"/>
        <v>0</v>
      </c>
      <c r="G220" s="43">
        <f t="shared" si="14"/>
        <v>0</v>
      </c>
      <c r="H220" s="43">
        <f t="shared" si="15"/>
        <v>85465.283936491556</v>
      </c>
      <c r="I220" s="1"/>
    </row>
    <row r="221" spans="2:9" x14ac:dyDescent="0.2">
      <c r="B221" s="9" t="str">
        <f>$B$35</f>
        <v>Teacher Education</v>
      </c>
      <c r="C221" s="43">
        <f t="shared" si="14"/>
        <v>82412.095082240776</v>
      </c>
      <c r="D221" s="43">
        <f t="shared" si="14"/>
        <v>1372007.5973865869</v>
      </c>
      <c r="E221" s="43">
        <f t="shared" si="14"/>
        <v>522653.18944061891</v>
      </c>
      <c r="F221" s="43">
        <f t="shared" si="14"/>
        <v>0</v>
      </c>
      <c r="G221" s="43">
        <f t="shared" si="14"/>
        <v>0</v>
      </c>
      <c r="H221" s="43">
        <f t="shared" si="15"/>
        <v>1977072.8819094468</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54941.396721493853</v>
      </c>
      <c r="D223" s="43">
        <f t="shared" si="14"/>
        <v>196978.83442360873</v>
      </c>
      <c r="E223" s="43">
        <f t="shared" si="14"/>
        <v>7722.5801078297254</v>
      </c>
      <c r="F223" s="43">
        <f t="shared" si="14"/>
        <v>0</v>
      </c>
      <c r="G223" s="43">
        <f t="shared" si="14"/>
        <v>0</v>
      </c>
      <c r="H223" s="43">
        <f t="shared" si="15"/>
        <v>259642.81125293233</v>
      </c>
      <c r="I223" s="1"/>
    </row>
    <row r="224" spans="2:9" x14ac:dyDescent="0.2">
      <c r="B224" s="9" t="str">
        <f>$B$38</f>
        <v>Home Economics</v>
      </c>
      <c r="C224" s="43">
        <f t="shared" si="14"/>
        <v>132.70868773307694</v>
      </c>
      <c r="D224" s="43">
        <f t="shared" si="14"/>
        <v>4287.0536701587243</v>
      </c>
      <c r="E224" s="43">
        <f t="shared" si="14"/>
        <v>23719.353188334157</v>
      </c>
      <c r="F224" s="43">
        <f t="shared" si="14"/>
        <v>0</v>
      </c>
      <c r="G224" s="43">
        <f t="shared" si="14"/>
        <v>0</v>
      </c>
      <c r="H224" s="43">
        <f t="shared" si="15"/>
        <v>28139.115546225956</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1946.3940867517952</v>
      </c>
      <c r="D230" s="43">
        <f t="shared" si="14"/>
        <v>0</v>
      </c>
      <c r="E230" s="43">
        <f t="shared" si="14"/>
        <v>0</v>
      </c>
      <c r="F230" s="43">
        <f t="shared" si="14"/>
        <v>0</v>
      </c>
      <c r="G230" s="43">
        <f t="shared" si="14"/>
        <v>0</v>
      </c>
      <c r="H230" s="43">
        <f t="shared" si="15"/>
        <v>1946.3940867517952</v>
      </c>
      <c r="I230" s="1"/>
    </row>
    <row r="231" spans="2:10" x14ac:dyDescent="0.2">
      <c r="B231" s="9" t="str">
        <f>$B$45</f>
        <v>Health Services</v>
      </c>
      <c r="C231" s="43">
        <f t="shared" si="14"/>
        <v>11545.655832777693</v>
      </c>
      <c r="D231" s="43">
        <f t="shared" si="14"/>
        <v>13538.064221553868</v>
      </c>
      <c r="E231" s="43">
        <f t="shared" si="14"/>
        <v>7722.5801078297254</v>
      </c>
      <c r="F231" s="43">
        <f t="shared" si="14"/>
        <v>0</v>
      </c>
      <c r="G231" s="43">
        <f t="shared" si="14"/>
        <v>0</v>
      </c>
      <c r="H231" s="43">
        <f t="shared" si="15"/>
        <v>32806.300162161286</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125542.41859549077</v>
      </c>
      <c r="D233" s="43">
        <f t="shared" si="14"/>
        <v>1672326.9887013901</v>
      </c>
      <c r="E233" s="43">
        <f t="shared" si="14"/>
        <v>549682.21981802292</v>
      </c>
      <c r="F233" s="43">
        <f t="shared" si="14"/>
        <v>0</v>
      </c>
      <c r="G233" s="43">
        <f t="shared" si="14"/>
        <v>0</v>
      </c>
      <c r="H233" s="43">
        <f t="shared" si="15"/>
        <v>2347551.6271149036</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44.236229244358981</v>
      </c>
      <c r="D235" s="43">
        <f t="shared" si="16"/>
        <v>123873.28762721787</v>
      </c>
      <c r="E235" s="43">
        <f t="shared" si="16"/>
        <v>0</v>
      </c>
      <c r="F235" s="43">
        <f t="shared" si="16"/>
        <v>0</v>
      </c>
      <c r="G235" s="43">
        <f t="shared" si="16"/>
        <v>0</v>
      </c>
      <c r="H235" s="43">
        <f t="shared" si="15"/>
        <v>123917.52385646223</v>
      </c>
      <c r="I235" s="1"/>
    </row>
    <row r="236" spans="2:10" x14ac:dyDescent="0.2">
      <c r="B236" s="9" t="str">
        <f>$B$50</f>
        <v>Technology</v>
      </c>
      <c r="C236" s="43">
        <f t="shared" si="16"/>
        <v>26010.90279568308</v>
      </c>
      <c r="D236" s="43">
        <f t="shared" si="16"/>
        <v>79648.944503475243</v>
      </c>
      <c r="E236" s="43">
        <f t="shared" si="16"/>
        <v>0</v>
      </c>
      <c r="F236" s="43">
        <f t="shared" si="16"/>
        <v>0</v>
      </c>
      <c r="G236" s="43">
        <f t="shared" si="16"/>
        <v>0</v>
      </c>
      <c r="H236" s="43">
        <f t="shared" si="15"/>
        <v>105659.84729915833</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1483550.4201680676</v>
      </c>
      <c r="D238" s="42">
        <f>SUM(D218:D237)</f>
        <v>5293307.8991596643</v>
      </c>
      <c r="E238" s="42">
        <f>SUM(E218:E237)</f>
        <v>1344096.6806722688</v>
      </c>
      <c r="F238" s="42">
        <f>SUM(F218:F237)</f>
        <v>0</v>
      </c>
      <c r="G238" s="42">
        <f>SUM(G218:G237)</f>
        <v>0</v>
      </c>
      <c r="H238" s="42">
        <f t="shared" si="15"/>
        <v>8120955</v>
      </c>
      <c r="I238" s="1"/>
    </row>
    <row r="239" spans="2:10" x14ac:dyDescent="0.2">
      <c r="B239" s="44"/>
      <c r="C239" s="45"/>
      <c r="D239" s="45"/>
      <c r="E239" s="45"/>
      <c r="F239" s="45"/>
      <c r="G239" s="45"/>
      <c r="H239" s="45"/>
      <c r="I239" s="1"/>
    </row>
    <row r="240" spans="2:10" x14ac:dyDescent="0.2">
      <c r="B240" s="295" t="s">
        <v>13</v>
      </c>
      <c r="C240" s="11"/>
      <c r="D240" s="11"/>
      <c r="E240" s="11"/>
      <c r="F240" s="11"/>
      <c r="G240" s="11"/>
      <c r="H240" s="17">
        <f>H16</f>
        <v>12008119</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1343788.7024129846</v>
      </c>
      <c r="D243" s="42">
        <f t="shared" si="17"/>
        <v>2353025.0832316661</v>
      </c>
      <c r="E243" s="42">
        <f t="shared" si="17"/>
        <v>237897.05388162521</v>
      </c>
      <c r="F243" s="42">
        <f t="shared" si="17"/>
        <v>0</v>
      </c>
      <c r="G243" s="42">
        <f t="shared" si="17"/>
        <v>0</v>
      </c>
      <c r="H243" s="42">
        <f>SUM(C243:G243)</f>
        <v>3934710.8395262756</v>
      </c>
      <c r="I243" s="1"/>
    </row>
    <row r="244" spans="2:9" x14ac:dyDescent="0.2">
      <c r="B244" s="9" t="str">
        <f>$B$33</f>
        <v>Science</v>
      </c>
      <c r="C244" s="43">
        <f t="shared" si="17"/>
        <v>286104.54557799816</v>
      </c>
      <c r="D244" s="43">
        <f t="shared" si="17"/>
        <v>343867.73595577612</v>
      </c>
      <c r="E244" s="43">
        <f t="shared" si="17"/>
        <v>106034.11544438152</v>
      </c>
      <c r="F244" s="43">
        <f t="shared" si="17"/>
        <v>0</v>
      </c>
      <c r="G244" s="43">
        <f t="shared" si="17"/>
        <v>0</v>
      </c>
      <c r="H244" s="43">
        <f t="shared" ref="H244:H263" si="18">SUM(C244:G244)</f>
        <v>736006.39697815571</v>
      </c>
      <c r="I244" s="1"/>
    </row>
    <row r="245" spans="2:9" x14ac:dyDescent="0.2">
      <c r="B245" s="9" t="str">
        <f>$B$34</f>
        <v>Fine Arts</v>
      </c>
      <c r="C245" s="43">
        <f t="shared" si="17"/>
        <v>116364.8803345356</v>
      </c>
      <c r="D245" s="43">
        <f t="shared" si="17"/>
        <v>10009.086751623498</v>
      </c>
      <c r="E245" s="43">
        <f t="shared" si="17"/>
        <v>0</v>
      </c>
      <c r="F245" s="43">
        <f t="shared" si="17"/>
        <v>0</v>
      </c>
      <c r="G245" s="43">
        <f t="shared" si="17"/>
        <v>0</v>
      </c>
      <c r="H245" s="43">
        <f t="shared" si="18"/>
        <v>126373.9670861591</v>
      </c>
      <c r="I245" s="1"/>
    </row>
    <row r="246" spans="2:9" x14ac:dyDescent="0.2">
      <c r="B246" s="9" t="str">
        <f>$B$35</f>
        <v>Teacher Education</v>
      </c>
      <c r="C246" s="43">
        <f t="shared" si="17"/>
        <v>121859.34348692514</v>
      </c>
      <c r="D246" s="43">
        <f t="shared" si="17"/>
        <v>2028730.6724790649</v>
      </c>
      <c r="E246" s="43">
        <f t="shared" si="17"/>
        <v>772825.57218116533</v>
      </c>
      <c r="F246" s="43">
        <f t="shared" si="17"/>
        <v>0</v>
      </c>
      <c r="G246" s="43">
        <f t="shared" si="17"/>
        <v>0</v>
      </c>
      <c r="H246" s="43">
        <f t="shared" si="18"/>
        <v>2923415.5881471555</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81239.562324616752</v>
      </c>
      <c r="D248" s="43">
        <f t="shared" si="17"/>
        <v>291264.42447224376</v>
      </c>
      <c r="E248" s="43">
        <f t="shared" si="17"/>
        <v>11419.058586318009</v>
      </c>
      <c r="F248" s="43">
        <f t="shared" si="17"/>
        <v>0</v>
      </c>
      <c r="G248" s="43">
        <f t="shared" si="17"/>
        <v>0</v>
      </c>
      <c r="H248" s="43">
        <f t="shared" si="18"/>
        <v>383923.04538317851</v>
      </c>
      <c r="I248" s="1"/>
    </row>
    <row r="249" spans="2:9" x14ac:dyDescent="0.2">
      <c r="B249" s="9" t="str">
        <f>$B$38</f>
        <v>Home Economics</v>
      </c>
      <c r="C249" s="43">
        <f t="shared" si="17"/>
        <v>196.230826871055</v>
      </c>
      <c r="D249" s="43">
        <f t="shared" si="17"/>
        <v>6339.0882760282148</v>
      </c>
      <c r="E249" s="43">
        <f t="shared" si="17"/>
        <v>35072.822800833885</v>
      </c>
      <c r="F249" s="43">
        <f t="shared" si="17"/>
        <v>0</v>
      </c>
      <c r="G249" s="43">
        <f t="shared" si="17"/>
        <v>0</v>
      </c>
      <c r="H249" s="43">
        <f t="shared" si="18"/>
        <v>41608.141903733151</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2878.0521274421399</v>
      </c>
      <c r="D255" s="43">
        <f t="shared" si="17"/>
        <v>0</v>
      </c>
      <c r="E255" s="43">
        <f t="shared" si="17"/>
        <v>0</v>
      </c>
      <c r="F255" s="43">
        <f t="shared" si="17"/>
        <v>0</v>
      </c>
      <c r="G255" s="43">
        <f t="shared" si="17"/>
        <v>0</v>
      </c>
      <c r="H255" s="43">
        <f t="shared" si="18"/>
        <v>2878.0521274421399</v>
      </c>
      <c r="I255" s="1"/>
    </row>
    <row r="256" spans="2:9" x14ac:dyDescent="0.2">
      <c r="B256" s="9" t="str">
        <f>$B$45</f>
        <v>Health Services</v>
      </c>
      <c r="C256" s="43">
        <f t="shared" si="17"/>
        <v>17072.081937781782</v>
      </c>
      <c r="D256" s="43">
        <f t="shared" si="17"/>
        <v>20018.173503246995</v>
      </c>
      <c r="E256" s="43">
        <f t="shared" si="17"/>
        <v>11419.058586318009</v>
      </c>
      <c r="F256" s="43">
        <f t="shared" si="17"/>
        <v>0</v>
      </c>
      <c r="G256" s="43">
        <f t="shared" si="17"/>
        <v>0</v>
      </c>
      <c r="H256" s="43">
        <f t="shared" si="18"/>
        <v>48509.314027346787</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185634.362220018</v>
      </c>
      <c r="D258" s="43">
        <f t="shared" si="17"/>
        <v>2472800.4880260937</v>
      </c>
      <c r="E258" s="43">
        <f t="shared" si="17"/>
        <v>812792.27723327838</v>
      </c>
      <c r="F258" s="43">
        <f t="shared" si="17"/>
        <v>0</v>
      </c>
      <c r="G258" s="43">
        <f t="shared" si="17"/>
        <v>0</v>
      </c>
      <c r="H258" s="43">
        <f t="shared" si="18"/>
        <v>3471227.1274793902</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65.410275623684996</v>
      </c>
      <c r="D260" s="43">
        <f t="shared" si="19"/>
        <v>183166.28755470997</v>
      </c>
      <c r="E260" s="43">
        <f t="shared" si="19"/>
        <v>0</v>
      </c>
      <c r="F260" s="43">
        <f t="shared" si="19"/>
        <v>0</v>
      </c>
      <c r="G260" s="43">
        <f t="shared" si="19"/>
        <v>0</v>
      </c>
      <c r="H260" s="43">
        <f t="shared" si="18"/>
        <v>183231.69783033367</v>
      </c>
      <c r="I260" s="1"/>
    </row>
    <row r="261" spans="2:10" x14ac:dyDescent="0.2">
      <c r="B261" s="9" t="str">
        <f>$B$50</f>
        <v>Technology</v>
      </c>
      <c r="C261" s="43">
        <f t="shared" si="19"/>
        <v>38461.242066726772</v>
      </c>
      <c r="D261" s="43">
        <f t="shared" si="19"/>
        <v>117773.58744410315</v>
      </c>
      <c r="E261" s="43">
        <f t="shared" si="19"/>
        <v>0</v>
      </c>
      <c r="F261" s="43">
        <f t="shared" si="19"/>
        <v>0</v>
      </c>
      <c r="G261" s="43">
        <f t="shared" si="19"/>
        <v>0</v>
      </c>
      <c r="H261" s="43">
        <f t="shared" si="18"/>
        <v>156234.82951082994</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2193664.4135915232</v>
      </c>
      <c r="D263" s="42">
        <f>SUM(D243:D262)</f>
        <v>7826994.6276945574</v>
      </c>
      <c r="E263" s="42">
        <f>SUM(E243:E262)</f>
        <v>1987459.9587139206</v>
      </c>
      <c r="F263" s="42">
        <f>SUM(F243:F262)</f>
        <v>0</v>
      </c>
      <c r="G263" s="42">
        <f>SUM(G243:G262)</f>
        <v>0</v>
      </c>
      <c r="H263" s="42">
        <f t="shared" si="18"/>
        <v>12008119.000000002</v>
      </c>
      <c r="I263" s="54"/>
    </row>
    <row r="264" spans="2:10" x14ac:dyDescent="0.2">
      <c r="B264" s="340"/>
      <c r="C264" s="340"/>
      <c r="D264" s="340"/>
      <c r="E264" s="340"/>
      <c r="F264" s="340"/>
      <c r="G264" s="340"/>
      <c r="H264" s="341"/>
      <c r="I264" s="53"/>
    </row>
    <row r="265" spans="2:10" x14ac:dyDescent="0.2">
      <c r="B265" s="295"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5764155.5386991045</v>
      </c>
      <c r="D268" s="42">
        <f t="shared" si="20"/>
        <v>8140497.221140895</v>
      </c>
      <c r="E268" s="42">
        <f t="shared" si="20"/>
        <v>1422329.5960266548</v>
      </c>
      <c r="F268" s="42">
        <f t="shared" si="20"/>
        <v>0</v>
      </c>
      <c r="G268" s="42">
        <f t="shared" si="20"/>
        <v>0</v>
      </c>
      <c r="H268" s="42">
        <f>SUM(C268:G268)</f>
        <v>15326982.355866656</v>
      </c>
      <c r="I268" s="1"/>
    </row>
    <row r="269" spans="2:10" x14ac:dyDescent="0.2">
      <c r="B269" s="9" t="str">
        <f>$B$33</f>
        <v>Science</v>
      </c>
      <c r="C269" s="43">
        <f t="shared" si="20"/>
        <v>1561691.8079967562</v>
      </c>
      <c r="D269" s="43">
        <f t="shared" si="20"/>
        <v>1616005.2383544766</v>
      </c>
      <c r="E269" s="43">
        <f t="shared" si="20"/>
        <v>360174.28135428129</v>
      </c>
      <c r="F269" s="43">
        <f t="shared" si="20"/>
        <v>0</v>
      </c>
      <c r="G269" s="43">
        <f t="shared" si="20"/>
        <v>0</v>
      </c>
      <c r="H269" s="43">
        <f t="shared" ref="H269:H288" si="21">SUM(C269:G269)</f>
        <v>3537871.3277055137</v>
      </c>
      <c r="I269" s="1"/>
    </row>
    <row r="270" spans="2:10" x14ac:dyDescent="0.2">
      <c r="B270" s="9" t="str">
        <f>$B$34</f>
        <v>Fine Arts</v>
      </c>
      <c r="C270" s="43">
        <f t="shared" si="20"/>
        <v>373658.70403786196</v>
      </c>
      <c r="D270" s="43">
        <f t="shared" si="20"/>
        <v>59275.89611064957</v>
      </c>
      <c r="E270" s="43">
        <f t="shared" si="20"/>
        <v>0</v>
      </c>
      <c r="F270" s="43">
        <f t="shared" si="20"/>
        <v>0</v>
      </c>
      <c r="G270" s="43">
        <f t="shared" si="20"/>
        <v>0</v>
      </c>
      <c r="H270" s="43">
        <f t="shared" si="21"/>
        <v>432934.60014851153</v>
      </c>
      <c r="I270" s="1"/>
    </row>
    <row r="271" spans="2:10" x14ac:dyDescent="0.2">
      <c r="B271" s="9" t="str">
        <f>$B$35</f>
        <v>Teacher Education</v>
      </c>
      <c r="C271" s="43">
        <f t="shared" si="20"/>
        <v>455182.77406298474</v>
      </c>
      <c r="D271" s="43">
        <f t="shared" si="20"/>
        <v>6214461.1560230935</v>
      </c>
      <c r="E271" s="43">
        <f t="shared" si="20"/>
        <v>4023466.443005933</v>
      </c>
      <c r="F271" s="43">
        <f t="shared" si="20"/>
        <v>0</v>
      </c>
      <c r="G271" s="43">
        <f t="shared" si="20"/>
        <v>0</v>
      </c>
      <c r="H271" s="43">
        <f t="shared" si="21"/>
        <v>10693110.373092011</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461861.19983121334</v>
      </c>
      <c r="D273" s="43">
        <f t="shared" si="20"/>
        <v>1274416.9165467094</v>
      </c>
      <c r="E273" s="43">
        <f t="shared" si="20"/>
        <v>56901.096101974399</v>
      </c>
      <c r="F273" s="43">
        <f t="shared" si="20"/>
        <v>0</v>
      </c>
      <c r="G273" s="43">
        <f t="shared" si="20"/>
        <v>0</v>
      </c>
      <c r="H273" s="43">
        <f t="shared" si="21"/>
        <v>1793179.2124798971</v>
      </c>
      <c r="I273" s="1"/>
    </row>
    <row r="274" spans="2:10" x14ac:dyDescent="0.2">
      <c r="B274" s="9" t="str">
        <f>$B$38</f>
        <v>Home Economics</v>
      </c>
      <c r="C274" s="43">
        <f t="shared" si="20"/>
        <v>639.71694182904275</v>
      </c>
      <c r="D274" s="43">
        <f t="shared" si="20"/>
        <v>16530.913063460244</v>
      </c>
      <c r="E274" s="43">
        <f t="shared" si="20"/>
        <v>135106.68101851715</v>
      </c>
      <c r="F274" s="43">
        <f t="shared" si="20"/>
        <v>0</v>
      </c>
      <c r="G274" s="43">
        <f t="shared" si="20"/>
        <v>0</v>
      </c>
      <c r="H274" s="43">
        <f t="shared" si="21"/>
        <v>152277.31102380643</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18272.821414973241</v>
      </c>
      <c r="D280" s="43">
        <f t="shared" si="20"/>
        <v>0</v>
      </c>
      <c r="E280" s="43">
        <f t="shared" si="20"/>
        <v>0</v>
      </c>
      <c r="F280" s="43">
        <f t="shared" si="20"/>
        <v>0</v>
      </c>
      <c r="G280" s="43">
        <f t="shared" si="20"/>
        <v>0</v>
      </c>
      <c r="H280" s="43">
        <f t="shared" si="21"/>
        <v>18272.821414973241</v>
      </c>
      <c r="I280" s="1"/>
    </row>
    <row r="281" spans="2:10" x14ac:dyDescent="0.2">
      <c r="B281" s="9" t="str">
        <f>$B$45</f>
        <v>Health Services</v>
      </c>
      <c r="C281" s="43">
        <f t="shared" si="20"/>
        <v>65134.085469486497</v>
      </c>
      <c r="D281" s="43">
        <f t="shared" si="20"/>
        <v>52202.883358295512</v>
      </c>
      <c r="E281" s="43">
        <f t="shared" si="20"/>
        <v>33230.21539501036</v>
      </c>
      <c r="F281" s="43">
        <f t="shared" si="20"/>
        <v>0</v>
      </c>
      <c r="G281" s="43">
        <f t="shared" si="20"/>
        <v>0</v>
      </c>
      <c r="H281" s="43">
        <f t="shared" si="21"/>
        <v>150567.18422279236</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689950.23726771527</v>
      </c>
      <c r="D283" s="43">
        <f t="shared" si="20"/>
        <v>7955198.6508689607</v>
      </c>
      <c r="E283" s="43">
        <f t="shared" si="20"/>
        <v>3461042.5832273234</v>
      </c>
      <c r="F283" s="43">
        <f t="shared" si="20"/>
        <v>0</v>
      </c>
      <c r="G283" s="43">
        <f t="shared" si="20"/>
        <v>0</v>
      </c>
      <c r="H283" s="43">
        <f t="shared" si="21"/>
        <v>12106191.471363999</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563.38154861641374</v>
      </c>
      <c r="D285" s="43">
        <f t="shared" si="22"/>
        <v>957788.8611452576</v>
      </c>
      <c r="E285" s="43">
        <f t="shared" si="22"/>
        <v>0</v>
      </c>
      <c r="F285" s="43">
        <f t="shared" si="22"/>
        <v>0</v>
      </c>
      <c r="G285" s="43">
        <f t="shared" si="22"/>
        <v>0</v>
      </c>
      <c r="H285" s="43">
        <f t="shared" si="21"/>
        <v>958352.24269387405</v>
      </c>
      <c r="I285" s="1"/>
    </row>
    <row r="286" spans="2:10" x14ac:dyDescent="0.2">
      <c r="B286" s="9" t="str">
        <f>$B$50</f>
        <v>Technology</v>
      </c>
      <c r="C286" s="43">
        <f t="shared" si="22"/>
        <v>124497.76900614396</v>
      </c>
      <c r="D286" s="43">
        <f t="shared" si="22"/>
        <v>348661.33098182385</v>
      </c>
      <c r="E286" s="43">
        <f t="shared" si="22"/>
        <v>0</v>
      </c>
      <c r="F286" s="43">
        <f t="shared" si="22"/>
        <v>0</v>
      </c>
      <c r="G286" s="43">
        <f t="shared" si="22"/>
        <v>0</v>
      </c>
      <c r="H286" s="43">
        <f t="shared" si="21"/>
        <v>473159.09998796781</v>
      </c>
      <c r="I286" s="1"/>
    </row>
    <row r="287" spans="2:10"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10" x14ac:dyDescent="0.2">
      <c r="B288" s="39" t="str">
        <f>$B$52</f>
        <v>Totals</v>
      </c>
      <c r="C288" s="42">
        <f>SUM(C268:C287)</f>
        <v>9515608.0362766869</v>
      </c>
      <c r="D288" s="42">
        <f>SUM(D268:D287)</f>
        <v>26635039.067593623</v>
      </c>
      <c r="E288" s="42">
        <f>SUM(E268:E287)</f>
        <v>9492250.8961296938</v>
      </c>
      <c r="F288" s="42">
        <f>SUM(F268:F287)</f>
        <v>0</v>
      </c>
      <c r="G288" s="42">
        <f>SUM(G268:G287)</f>
        <v>0</v>
      </c>
      <c r="H288" s="42">
        <f t="shared" si="21"/>
        <v>45642898</v>
      </c>
      <c r="I288" s="92"/>
      <c r="J288" s="58"/>
    </row>
    <row r="289" spans="2:10" x14ac:dyDescent="0.2">
      <c r="H289" s="58"/>
    </row>
    <row r="290" spans="2:10" x14ac:dyDescent="0.2">
      <c r="B290" s="295"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280.57610682920097</v>
      </c>
      <c r="D293" s="40">
        <f t="shared" si="23"/>
        <v>384.74795449196023</v>
      </c>
      <c r="E293" s="40">
        <f t="shared" si="23"/>
        <v>812.75976915808849</v>
      </c>
      <c r="F293" s="40">
        <f t="shared" si="23"/>
        <v>0</v>
      </c>
      <c r="G293" s="41">
        <f t="shared" si="23"/>
        <v>0</v>
      </c>
      <c r="H293" s="42">
        <f t="shared" si="23"/>
        <v>352.73364530669835</v>
      </c>
      <c r="I293" s="1"/>
    </row>
    <row r="294" spans="2:10" x14ac:dyDescent="0.2">
      <c r="B294" s="9" t="str">
        <f>$B$33</f>
        <v>Science</v>
      </c>
      <c r="C294" s="75">
        <f t="shared" si="23"/>
        <v>357.03973662477279</v>
      </c>
      <c r="D294" s="75">
        <f t="shared" si="23"/>
        <v>522.64076272783848</v>
      </c>
      <c r="E294" s="75">
        <f t="shared" si="23"/>
        <v>461.76189917215549</v>
      </c>
      <c r="F294" s="75">
        <f t="shared" si="23"/>
        <v>0</v>
      </c>
      <c r="G294" s="96">
        <f t="shared" si="23"/>
        <v>0</v>
      </c>
      <c r="H294" s="43">
        <f t="shared" si="23"/>
        <v>429.04090804093062</v>
      </c>
      <c r="I294" s="1"/>
    </row>
    <row r="295" spans="2:10" x14ac:dyDescent="0.2">
      <c r="B295" s="9" t="str">
        <f>$B$34</f>
        <v>Fine Arts</v>
      </c>
      <c r="C295" s="75">
        <f t="shared" si="23"/>
        <v>210.03861947041145</v>
      </c>
      <c r="D295" s="75">
        <f t="shared" si="23"/>
        <v>658.6210678961063</v>
      </c>
      <c r="E295" s="75">
        <f t="shared" si="23"/>
        <v>0</v>
      </c>
      <c r="F295" s="75">
        <f t="shared" si="23"/>
        <v>0</v>
      </c>
      <c r="G295" s="96">
        <f t="shared" si="23"/>
        <v>0</v>
      </c>
      <c r="H295" s="43">
        <f t="shared" si="23"/>
        <v>231.63970045399225</v>
      </c>
      <c r="I295" s="1"/>
    </row>
    <row r="296" spans="2:10" x14ac:dyDescent="0.2">
      <c r="B296" s="9" t="str">
        <f>$B$35</f>
        <v>Teacher Education</v>
      </c>
      <c r="C296" s="75">
        <f t="shared" si="23"/>
        <v>244.32784437089896</v>
      </c>
      <c r="D296" s="75">
        <f t="shared" si="23"/>
        <v>340.66775331778825</v>
      </c>
      <c r="E296" s="75">
        <f t="shared" si="23"/>
        <v>707.73376306172963</v>
      </c>
      <c r="F296" s="75">
        <f t="shared" si="23"/>
        <v>0</v>
      </c>
      <c r="G296" s="96">
        <f t="shared" si="23"/>
        <v>0</v>
      </c>
      <c r="H296" s="43">
        <f t="shared" si="23"/>
        <v>414.62234870461458</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371.86892095910895</v>
      </c>
      <c r="D298" s="75">
        <f t="shared" si="23"/>
        <v>486.60439730687642</v>
      </c>
      <c r="E298" s="75">
        <f t="shared" si="23"/>
        <v>677.39400121398091</v>
      </c>
      <c r="F298" s="75">
        <f t="shared" si="23"/>
        <v>0</v>
      </c>
      <c r="G298" s="96">
        <f t="shared" si="23"/>
        <v>0</v>
      </c>
      <c r="H298" s="43">
        <f t="shared" si="23"/>
        <v>454.54479403799672</v>
      </c>
      <c r="I298" s="1"/>
    </row>
    <row r="299" spans="2:10" x14ac:dyDescent="0.2">
      <c r="B299" s="9" t="str">
        <f>$B$38</f>
        <v>Home Economics</v>
      </c>
      <c r="C299" s="75">
        <f t="shared" si="23"/>
        <v>213.23898060968091</v>
      </c>
      <c r="D299" s="75">
        <f t="shared" si="23"/>
        <v>290.01601865719726</v>
      </c>
      <c r="E299" s="75">
        <f t="shared" si="23"/>
        <v>523.66930627332226</v>
      </c>
      <c r="F299" s="75">
        <f t="shared" si="23"/>
        <v>0</v>
      </c>
      <c r="G299" s="96">
        <f t="shared" si="23"/>
        <v>0</v>
      </c>
      <c r="H299" s="43">
        <f t="shared" si="23"/>
        <v>478.85946862832208</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415.29139579484638</v>
      </c>
      <c r="D305" s="75">
        <f t="shared" si="23"/>
        <v>0</v>
      </c>
      <c r="E305" s="75">
        <f t="shared" si="23"/>
        <v>0</v>
      </c>
      <c r="F305" s="75">
        <f t="shared" si="23"/>
        <v>0</v>
      </c>
      <c r="G305" s="96">
        <f t="shared" si="23"/>
        <v>0</v>
      </c>
      <c r="H305" s="43">
        <f t="shared" si="23"/>
        <v>415.29139579484638</v>
      </c>
      <c r="I305" s="1"/>
    </row>
    <row r="306" spans="2:10" x14ac:dyDescent="0.2">
      <c r="B306" s="9" t="str">
        <f>$B$45</f>
        <v>Health Services</v>
      </c>
      <c r="C306" s="75">
        <f t="shared" si="23"/>
        <v>249.55588302485248</v>
      </c>
      <c r="D306" s="75">
        <f t="shared" si="23"/>
        <v>290.01601865719726</v>
      </c>
      <c r="E306" s="75">
        <f t="shared" si="23"/>
        <v>395.59780232155191</v>
      </c>
      <c r="F306" s="75">
        <f t="shared" si="23"/>
        <v>0</v>
      </c>
      <c r="G306" s="96">
        <f t="shared" si="23"/>
        <v>0</v>
      </c>
      <c r="H306" s="43">
        <f t="shared" si="23"/>
        <v>286.7946366148426</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243.11142962216888</v>
      </c>
      <c r="D308" s="75">
        <f t="shared" si="23"/>
        <v>357.77821681443493</v>
      </c>
      <c r="E308" s="75">
        <f t="shared" si="23"/>
        <v>578.86646315894347</v>
      </c>
      <c r="F308" s="75">
        <f t="shared" si="23"/>
        <v>0</v>
      </c>
      <c r="G308" s="96">
        <f t="shared" si="23"/>
        <v>0</v>
      </c>
      <c r="H308" s="43">
        <f t="shared" si="23"/>
        <v>389.86833284052551</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563.38154861641374</v>
      </c>
      <c r="D310" s="75">
        <f t="shared" si="24"/>
        <v>581.53543481800705</v>
      </c>
      <c r="E310" s="75">
        <f t="shared" si="24"/>
        <v>0</v>
      </c>
      <c r="F310" s="75">
        <f t="shared" si="24"/>
        <v>0</v>
      </c>
      <c r="G310" s="96">
        <f t="shared" si="24"/>
        <v>0</v>
      </c>
      <c r="H310" s="43">
        <f t="shared" si="24"/>
        <v>581.52441911036044</v>
      </c>
      <c r="I310" s="1"/>
    </row>
    <row r="311" spans="2:10" x14ac:dyDescent="0.2">
      <c r="B311" s="9" t="str">
        <f>$B$50</f>
        <v>Technology</v>
      </c>
      <c r="C311" s="75">
        <f t="shared" si="24"/>
        <v>211.73089967031285</v>
      </c>
      <c r="D311" s="75">
        <f t="shared" si="24"/>
        <v>329.23638430767124</v>
      </c>
      <c r="E311" s="75">
        <f t="shared" si="24"/>
        <v>0</v>
      </c>
      <c r="F311" s="75">
        <f t="shared" si="24"/>
        <v>0</v>
      </c>
      <c r="G311" s="96">
        <f t="shared" si="24"/>
        <v>0</v>
      </c>
      <c r="H311" s="43">
        <f t="shared" si="24"/>
        <v>287.2854280436963</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283.73462254455336</v>
      </c>
      <c r="D313" s="42">
        <f t="shared" si="24"/>
        <v>378.45151348546614</v>
      </c>
      <c r="E313" s="42">
        <f t="shared" si="24"/>
        <v>649.26476717713365</v>
      </c>
      <c r="F313" s="42">
        <f t="shared" si="24"/>
        <v>0</v>
      </c>
      <c r="G313" s="42">
        <f t="shared" si="24"/>
        <v>0</v>
      </c>
      <c r="H313" s="42">
        <f t="shared" si="24"/>
        <v>385.05515623945467</v>
      </c>
      <c r="I313" s="54"/>
    </row>
    <row r="315" spans="2:10" x14ac:dyDescent="0.2">
      <c r="B315" s="295"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33" si="25">IF($C$293=0,"",C293/$C$293)</f>
        <v>1</v>
      </c>
      <c r="D318" s="59">
        <f t="shared" si="25"/>
        <v>1.3712783987204344</v>
      </c>
      <c r="E318" s="59">
        <f t="shared" si="25"/>
        <v>2.8967533206697857</v>
      </c>
      <c r="F318" s="59">
        <f t="shared" si="25"/>
        <v>0</v>
      </c>
      <c r="G318" s="59">
        <f t="shared" si="25"/>
        <v>0</v>
      </c>
      <c r="H318" s="59">
        <f t="shared" si="25"/>
        <v>1.2571763479540432</v>
      </c>
      <c r="I318" s="1"/>
    </row>
    <row r="319" spans="2:10" x14ac:dyDescent="0.2">
      <c r="B319" s="9" t="str">
        <f>$B$33</f>
        <v>Science</v>
      </c>
      <c r="C319" s="59">
        <f t="shared" si="25"/>
        <v>1.2725236680332106</v>
      </c>
      <c r="D319" s="59">
        <f t="shared" si="25"/>
        <v>1.8627415164969585</v>
      </c>
      <c r="E319" s="59">
        <f t="shared" si="25"/>
        <v>1.6457634414795352</v>
      </c>
      <c r="F319" s="59">
        <f t="shared" si="25"/>
        <v>0</v>
      </c>
      <c r="G319" s="59">
        <f t="shared" si="25"/>
        <v>0</v>
      </c>
      <c r="H319" s="59">
        <f t="shared" si="25"/>
        <v>1.5291427088697425</v>
      </c>
      <c r="I319" s="1"/>
    </row>
    <row r="320" spans="2:10" x14ac:dyDescent="0.2">
      <c r="B320" s="9" t="str">
        <f>$B$34</f>
        <v>Fine Arts</v>
      </c>
      <c r="C320" s="59">
        <f t="shared" si="25"/>
        <v>0.74859766871835309</v>
      </c>
      <c r="D320" s="59">
        <f t="shared" si="25"/>
        <v>2.3473882909674768</v>
      </c>
      <c r="E320" s="59">
        <f t="shared" si="25"/>
        <v>0</v>
      </c>
      <c r="F320" s="59">
        <f t="shared" si="25"/>
        <v>0</v>
      </c>
      <c r="G320" s="59">
        <f t="shared" si="25"/>
        <v>0</v>
      </c>
      <c r="H320" s="59">
        <f t="shared" si="25"/>
        <v>0.82558598118620818</v>
      </c>
      <c r="I320" s="1"/>
    </row>
    <row r="321" spans="2:9" x14ac:dyDescent="0.2">
      <c r="B321" s="9" t="str">
        <f>$B$35</f>
        <v>Teacher Education</v>
      </c>
      <c r="C321" s="59">
        <f t="shared" si="25"/>
        <v>0.870807736025905</v>
      </c>
      <c r="D321" s="59">
        <f t="shared" si="25"/>
        <v>1.2141723583226127</v>
      </c>
      <c r="E321" s="59">
        <f t="shared" si="25"/>
        <v>2.5224306198409061</v>
      </c>
      <c r="F321" s="59">
        <f t="shared" si="25"/>
        <v>0</v>
      </c>
      <c r="G321" s="59">
        <f t="shared" si="25"/>
        <v>0</v>
      </c>
      <c r="H321" s="59">
        <f t="shared" si="25"/>
        <v>1.4777535884657971</v>
      </c>
      <c r="I321" s="1"/>
    </row>
    <row r="322" spans="2:9" x14ac:dyDescent="0.2">
      <c r="B322" s="9" t="str">
        <f>$B$36</f>
        <v>Agriculture</v>
      </c>
      <c r="C322" s="59">
        <f t="shared" si="25"/>
        <v>0</v>
      </c>
      <c r="D322" s="59">
        <f t="shared" si="25"/>
        <v>0</v>
      </c>
      <c r="E322" s="59">
        <f t="shared" si="25"/>
        <v>0</v>
      </c>
      <c r="F322" s="59">
        <f t="shared" si="25"/>
        <v>0</v>
      </c>
      <c r="G322" s="59">
        <f t="shared" si="25"/>
        <v>0</v>
      </c>
      <c r="H322" s="59">
        <f t="shared" si="25"/>
        <v>0</v>
      </c>
      <c r="I322" s="1"/>
    </row>
    <row r="323" spans="2:9" x14ac:dyDescent="0.2">
      <c r="B323" s="9" t="str">
        <f>$B$37</f>
        <v>Engineering</v>
      </c>
      <c r="C323" s="59">
        <f t="shared" si="25"/>
        <v>1.3253762950866017</v>
      </c>
      <c r="D323" s="59">
        <f t="shared" si="25"/>
        <v>1.7343044737700846</v>
      </c>
      <c r="E323" s="59">
        <f t="shared" si="25"/>
        <v>2.4142968154674</v>
      </c>
      <c r="F323" s="59">
        <f t="shared" si="25"/>
        <v>0</v>
      </c>
      <c r="G323" s="59">
        <f t="shared" si="25"/>
        <v>0</v>
      </c>
      <c r="H323" s="59">
        <f t="shared" si="25"/>
        <v>1.6200409905705127</v>
      </c>
      <c r="I323" s="1"/>
    </row>
    <row r="324" spans="2:9" x14ac:dyDescent="0.2">
      <c r="B324" s="9" t="str">
        <f>$B$38</f>
        <v>Home Economics</v>
      </c>
      <c r="C324" s="59">
        <f t="shared" si="25"/>
        <v>0.76000406099970896</v>
      </c>
      <c r="D324" s="59">
        <f t="shared" si="25"/>
        <v>1.0336447459289282</v>
      </c>
      <c r="E324" s="59">
        <f t="shared" si="25"/>
        <v>1.8664073437732274</v>
      </c>
      <c r="F324" s="59">
        <f t="shared" si="25"/>
        <v>0</v>
      </c>
      <c r="G324" s="59">
        <f t="shared" si="25"/>
        <v>0</v>
      </c>
      <c r="H324" s="59">
        <f t="shared" si="25"/>
        <v>1.7067008094164802</v>
      </c>
      <c r="I324" s="1"/>
    </row>
    <row r="325" spans="2:9" x14ac:dyDescent="0.2">
      <c r="B325" s="9" t="str">
        <f>$B$39</f>
        <v>Law</v>
      </c>
      <c r="C325" s="59">
        <f t="shared" si="25"/>
        <v>0</v>
      </c>
      <c r="D325" s="59">
        <f t="shared" si="25"/>
        <v>0</v>
      </c>
      <c r="E325" s="59">
        <f t="shared" si="25"/>
        <v>0</v>
      </c>
      <c r="F325" s="59">
        <f t="shared" si="25"/>
        <v>0</v>
      </c>
      <c r="G325" s="59">
        <f t="shared" si="25"/>
        <v>0</v>
      </c>
      <c r="H325" s="59">
        <f t="shared" si="25"/>
        <v>0</v>
      </c>
      <c r="I325" s="1"/>
    </row>
    <row r="326" spans="2:9" x14ac:dyDescent="0.2">
      <c r="B326" s="9" t="str">
        <f>$B$40</f>
        <v>Social Service</v>
      </c>
      <c r="C326" s="59">
        <f t="shared" si="25"/>
        <v>0</v>
      </c>
      <c r="D326" s="59">
        <f t="shared" si="25"/>
        <v>0</v>
      </c>
      <c r="E326" s="59">
        <f t="shared" si="25"/>
        <v>0</v>
      </c>
      <c r="F326" s="59">
        <f t="shared" si="25"/>
        <v>0</v>
      </c>
      <c r="G326" s="59">
        <f t="shared" si="25"/>
        <v>0</v>
      </c>
      <c r="H326" s="59">
        <f t="shared" si="25"/>
        <v>0</v>
      </c>
      <c r="I326" s="1"/>
    </row>
    <row r="327" spans="2:9" x14ac:dyDescent="0.2">
      <c r="B327" s="9" t="str">
        <f>$B$41</f>
        <v>Library Science</v>
      </c>
      <c r="C327" s="59">
        <f t="shared" si="25"/>
        <v>0</v>
      </c>
      <c r="D327" s="59">
        <f t="shared" si="25"/>
        <v>0</v>
      </c>
      <c r="E327" s="59">
        <f t="shared" si="25"/>
        <v>0</v>
      </c>
      <c r="F327" s="59">
        <f t="shared" si="25"/>
        <v>0</v>
      </c>
      <c r="G327" s="59">
        <f t="shared" si="25"/>
        <v>0</v>
      </c>
      <c r="H327" s="59">
        <f t="shared" si="25"/>
        <v>0</v>
      </c>
      <c r="I327" s="1"/>
    </row>
    <row r="328" spans="2:9" x14ac:dyDescent="0.2">
      <c r="B328" s="9" t="str">
        <f>$B$42</f>
        <v>Veterinary Science</v>
      </c>
      <c r="C328" s="59">
        <f t="shared" si="25"/>
        <v>0</v>
      </c>
      <c r="D328" s="59">
        <f t="shared" si="25"/>
        <v>0</v>
      </c>
      <c r="E328" s="59">
        <f t="shared" si="25"/>
        <v>0</v>
      </c>
      <c r="F328" s="59">
        <f t="shared" si="25"/>
        <v>0</v>
      </c>
      <c r="G328" s="59">
        <f t="shared" si="25"/>
        <v>0</v>
      </c>
      <c r="H328" s="59">
        <f t="shared" si="25"/>
        <v>0</v>
      </c>
      <c r="I328" s="1"/>
    </row>
    <row r="329" spans="2:9" x14ac:dyDescent="0.2">
      <c r="B329" s="9" t="str">
        <f>$B$43</f>
        <v>Vocational Training</v>
      </c>
      <c r="C329" s="59">
        <f t="shared" si="25"/>
        <v>0</v>
      </c>
      <c r="D329" s="59">
        <f t="shared" si="25"/>
        <v>0</v>
      </c>
      <c r="E329" s="59">
        <f t="shared" si="25"/>
        <v>0</v>
      </c>
      <c r="F329" s="59">
        <f t="shared" si="25"/>
        <v>0</v>
      </c>
      <c r="G329" s="59">
        <f t="shared" si="25"/>
        <v>0</v>
      </c>
      <c r="H329" s="59">
        <f t="shared" si="25"/>
        <v>0</v>
      </c>
      <c r="I329" s="1"/>
    </row>
    <row r="330" spans="2:9" x14ac:dyDescent="0.2">
      <c r="B330" s="9" t="str">
        <f>$B$44</f>
        <v>Physical Training</v>
      </c>
      <c r="C330" s="59">
        <f t="shared" si="25"/>
        <v>1.4801381360945769</v>
      </c>
      <c r="D330" s="59">
        <f t="shared" si="25"/>
        <v>0</v>
      </c>
      <c r="E330" s="59">
        <f t="shared" si="25"/>
        <v>0</v>
      </c>
      <c r="F330" s="59">
        <f t="shared" si="25"/>
        <v>0</v>
      </c>
      <c r="G330" s="59">
        <f t="shared" si="25"/>
        <v>0</v>
      </c>
      <c r="H330" s="59">
        <f t="shared" si="25"/>
        <v>1.4801381360945769</v>
      </c>
      <c r="I330" s="1"/>
    </row>
    <row r="331" spans="2:9" x14ac:dyDescent="0.2">
      <c r="B331" s="9" t="str">
        <f>$B$45</f>
        <v>Health Services</v>
      </c>
      <c r="C331" s="59">
        <f t="shared" si="25"/>
        <v>0.8894409643254767</v>
      </c>
      <c r="D331" s="59">
        <f t="shared" si="25"/>
        <v>1.0336447459289282</v>
      </c>
      <c r="E331" s="59">
        <f t="shared" si="25"/>
        <v>1.4099482910081496</v>
      </c>
      <c r="F331" s="59">
        <f t="shared" si="25"/>
        <v>0</v>
      </c>
      <c r="G331" s="59">
        <f t="shared" si="25"/>
        <v>0</v>
      </c>
      <c r="H331" s="59">
        <f t="shared" si="25"/>
        <v>1.0221634331444591</v>
      </c>
      <c r="I331" s="1"/>
    </row>
    <row r="332" spans="2:9" x14ac:dyDescent="0.2">
      <c r="B332" s="9" t="str">
        <f>$B$46</f>
        <v>Pharmacy</v>
      </c>
      <c r="C332" s="59">
        <f t="shared" si="25"/>
        <v>0</v>
      </c>
      <c r="D332" s="59">
        <f t="shared" si="25"/>
        <v>0</v>
      </c>
      <c r="E332" s="59">
        <f t="shared" si="25"/>
        <v>0</v>
      </c>
      <c r="F332" s="59">
        <f t="shared" si="25"/>
        <v>0</v>
      </c>
      <c r="G332" s="59">
        <f t="shared" si="25"/>
        <v>0</v>
      </c>
      <c r="H332" s="59">
        <f t="shared" si="25"/>
        <v>0</v>
      </c>
      <c r="I332" s="1"/>
    </row>
    <row r="333" spans="2:9" x14ac:dyDescent="0.2">
      <c r="B333" s="9" t="str">
        <f>$B$47</f>
        <v>Business Administration</v>
      </c>
      <c r="C333" s="59">
        <f t="shared" si="25"/>
        <v>0.86647231786618784</v>
      </c>
      <c r="D333" s="59">
        <f t="shared" si="25"/>
        <v>1.2751556818493823</v>
      </c>
      <c r="E333" s="59">
        <f t="shared" si="25"/>
        <v>2.0631352744206581</v>
      </c>
      <c r="F333" s="59">
        <f t="shared" si="25"/>
        <v>0</v>
      </c>
      <c r="G333" s="59">
        <f t="shared" si="25"/>
        <v>0</v>
      </c>
      <c r="H333" s="59">
        <f t="shared" si="25"/>
        <v>1.3895279154252986</v>
      </c>
      <c r="I333" s="1"/>
    </row>
    <row r="334" spans="2:9" x14ac:dyDescent="0.2">
      <c r="B334" s="9" t="str">
        <f>$B$48</f>
        <v>Optometry</v>
      </c>
      <c r="C334" s="59">
        <f t="shared" ref="C334:H338" si="26">IF($C$293=0,"",C309/$C$293)</f>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si="26"/>
        <v>2.007945562375947</v>
      </c>
      <c r="D335" s="59">
        <f t="shared" si="26"/>
        <v>2.0726477439221624</v>
      </c>
      <c r="E335" s="59">
        <f t="shared" si="26"/>
        <v>0</v>
      </c>
      <c r="F335" s="59">
        <f t="shared" si="26"/>
        <v>0</v>
      </c>
      <c r="G335" s="59">
        <f t="shared" si="26"/>
        <v>0</v>
      </c>
      <c r="H335" s="59">
        <f t="shared" si="26"/>
        <v>2.0726084828896707</v>
      </c>
      <c r="I335" s="1"/>
    </row>
    <row r="336" spans="2:9" x14ac:dyDescent="0.2">
      <c r="B336" s="9" t="str">
        <f>$B$50</f>
        <v>Technology</v>
      </c>
      <c r="C336" s="59">
        <f t="shared" si="26"/>
        <v>0.75462911672376565</v>
      </c>
      <c r="D336" s="59">
        <f t="shared" si="26"/>
        <v>1.1734298690946336</v>
      </c>
      <c r="E336" s="59">
        <f t="shared" si="26"/>
        <v>0</v>
      </c>
      <c r="F336" s="59">
        <f t="shared" si="26"/>
        <v>0</v>
      </c>
      <c r="G336" s="59">
        <f t="shared" si="26"/>
        <v>0</v>
      </c>
      <c r="H336" s="59">
        <f t="shared" si="26"/>
        <v>1.0239126605979303</v>
      </c>
      <c r="I336" s="1"/>
    </row>
    <row r="337" spans="2:10" x14ac:dyDescent="0.2">
      <c r="B337" s="9" t="str">
        <f>$B$51</f>
        <v>Nursing</v>
      </c>
      <c r="C337" s="59">
        <f t="shared" si="26"/>
        <v>0</v>
      </c>
      <c r="D337" s="59">
        <f t="shared" si="26"/>
        <v>0</v>
      </c>
      <c r="E337" s="59">
        <f t="shared" si="26"/>
        <v>0</v>
      </c>
      <c r="F337" s="59">
        <f t="shared" si="26"/>
        <v>0</v>
      </c>
      <c r="G337" s="59">
        <f t="shared" si="26"/>
        <v>0</v>
      </c>
      <c r="H337" s="59">
        <f t="shared" si="26"/>
        <v>0</v>
      </c>
      <c r="I337" s="1"/>
    </row>
    <row r="338" spans="2:10" x14ac:dyDescent="0.2">
      <c r="B338" s="39" t="str">
        <f>$B$52</f>
        <v>Totals</v>
      </c>
      <c r="C338" s="59">
        <f t="shared" si="26"/>
        <v>1.0112572512002069</v>
      </c>
      <c r="D338" s="59">
        <f t="shared" si="26"/>
        <v>1.3488372825553754</v>
      </c>
      <c r="E338" s="59">
        <f t="shared" si="26"/>
        <v>2.3140415430041221</v>
      </c>
      <c r="F338" s="59">
        <f t="shared" si="26"/>
        <v>0</v>
      </c>
      <c r="G338" s="59">
        <f t="shared" si="26"/>
        <v>0</v>
      </c>
      <c r="H338" s="59">
        <f t="shared" si="26"/>
        <v>1.3723732950427412</v>
      </c>
      <c r="I338" s="54"/>
    </row>
    <row r="340" spans="2:10" x14ac:dyDescent="0.2">
      <c r="B340" s="295"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7">C293*30</f>
        <v>8417.2832048760283</v>
      </c>
      <c r="D343" s="42">
        <f t="shared" si="27"/>
        <v>11542.438634758806</v>
      </c>
      <c r="E343" s="42">
        <f>E293*24</f>
        <v>19506.234459794123</v>
      </c>
      <c r="F343" s="42">
        <f>F293*18</f>
        <v>0</v>
      </c>
      <c r="G343" s="42">
        <f>G293*24</f>
        <v>0</v>
      </c>
      <c r="H343" s="42">
        <f>IF((C32/30+D32/30+E32/24+F32/18+G32/24)=0,0,H268/(C32/30+D32/30+E32/24+F32/18+G32/24))</f>
        <v>10476.52560808393</v>
      </c>
      <c r="I343" s="1"/>
    </row>
    <row r="344" spans="2:10" x14ac:dyDescent="0.2">
      <c r="B344" s="9" t="str">
        <f>$B$33</f>
        <v>Science</v>
      </c>
      <c r="C344" s="43">
        <f t="shared" si="27"/>
        <v>10711.192098743184</v>
      </c>
      <c r="D344" s="43">
        <f t="shared" si="27"/>
        <v>15679.222881835154</v>
      </c>
      <c r="E344" s="43">
        <f>E294*24</f>
        <v>11082.285580131731</v>
      </c>
      <c r="F344" s="43">
        <f>F294*18</f>
        <v>0</v>
      </c>
      <c r="G344" s="43">
        <f>G294*24</f>
        <v>0</v>
      </c>
      <c r="H344" s="43">
        <f t="shared" ref="H344:H363" si="28">IF((C33/30+D33/30+E33/24+F33/18+G33/24)=0,0,H269/(C33/30+D33/30+E33/24+F33/18+G33/24))</f>
        <v>12573.882221438858</v>
      </c>
      <c r="I344" s="1"/>
    </row>
    <row r="345" spans="2:10" x14ac:dyDescent="0.2">
      <c r="B345" s="9" t="str">
        <f>$B$34</f>
        <v>Fine Arts</v>
      </c>
      <c r="C345" s="43">
        <f t="shared" si="27"/>
        <v>6301.1585841123433</v>
      </c>
      <c r="D345" s="43">
        <f t="shared" si="27"/>
        <v>19758.632036883188</v>
      </c>
      <c r="E345" s="43">
        <f t="shared" ref="E345:E363" si="29">E295*24</f>
        <v>0</v>
      </c>
      <c r="F345" s="43">
        <f t="shared" ref="F345:F363" si="30">F295*18</f>
        <v>0</v>
      </c>
      <c r="G345" s="43">
        <f t="shared" ref="G345:G363" si="31">G295*24</f>
        <v>0</v>
      </c>
      <c r="H345" s="43">
        <f t="shared" si="28"/>
        <v>6949.1910136197675</v>
      </c>
      <c r="I345" s="1"/>
    </row>
    <row r="346" spans="2:10" x14ac:dyDescent="0.2">
      <c r="B346" s="9" t="str">
        <f>$B$35</f>
        <v>Teacher Education</v>
      </c>
      <c r="C346" s="43">
        <f t="shared" si="27"/>
        <v>7329.8353311269684</v>
      </c>
      <c r="D346" s="43">
        <f t="shared" si="27"/>
        <v>10220.032599533648</v>
      </c>
      <c r="E346" s="43">
        <f t="shared" si="29"/>
        <v>16985.610313481513</v>
      </c>
      <c r="F346" s="43">
        <f t="shared" si="30"/>
        <v>0</v>
      </c>
      <c r="G346" s="43">
        <f t="shared" si="31"/>
        <v>0</v>
      </c>
      <c r="H346" s="43">
        <f t="shared" si="28"/>
        <v>11788.995771703258</v>
      </c>
      <c r="I346" s="1"/>
    </row>
    <row r="347" spans="2:10" x14ac:dyDescent="0.2">
      <c r="B347" s="9" t="str">
        <f>$B$36</f>
        <v>Agriculture</v>
      </c>
      <c r="C347" s="43">
        <f t="shared" si="27"/>
        <v>0</v>
      </c>
      <c r="D347" s="43">
        <f t="shared" si="27"/>
        <v>0</v>
      </c>
      <c r="E347" s="43">
        <f t="shared" si="29"/>
        <v>0</v>
      </c>
      <c r="F347" s="43">
        <f t="shared" si="30"/>
        <v>0</v>
      </c>
      <c r="G347" s="43">
        <f t="shared" si="31"/>
        <v>0</v>
      </c>
      <c r="H347" s="43">
        <f t="shared" si="28"/>
        <v>0</v>
      </c>
      <c r="I347" s="1"/>
    </row>
    <row r="348" spans="2:10" x14ac:dyDescent="0.2">
      <c r="B348" s="9" t="str">
        <f>$B$37</f>
        <v>Engineering</v>
      </c>
      <c r="C348" s="43">
        <f t="shared" si="27"/>
        <v>11156.067628773268</v>
      </c>
      <c r="D348" s="43">
        <f t="shared" si="27"/>
        <v>14598.131919206293</v>
      </c>
      <c r="E348" s="43">
        <f t="shared" si="29"/>
        <v>16257.456029135541</v>
      </c>
      <c r="F348" s="43">
        <f t="shared" si="30"/>
        <v>0</v>
      </c>
      <c r="G348" s="43">
        <f t="shared" si="31"/>
        <v>0</v>
      </c>
      <c r="H348" s="43">
        <f t="shared" si="28"/>
        <v>13564.13927745762</v>
      </c>
      <c r="I348" s="1"/>
    </row>
    <row r="349" spans="2:10" x14ac:dyDescent="0.2">
      <c r="B349" s="9" t="str">
        <f>$B$38</f>
        <v>Home Economics</v>
      </c>
      <c r="C349" s="43">
        <f t="shared" si="27"/>
        <v>6397.1694182904275</v>
      </c>
      <c r="D349" s="43">
        <f t="shared" si="27"/>
        <v>8700.4805597159175</v>
      </c>
      <c r="E349" s="43">
        <f t="shared" si="29"/>
        <v>12568.063350559734</v>
      </c>
      <c r="F349" s="43">
        <f t="shared" si="30"/>
        <v>0</v>
      </c>
      <c r="G349" s="43">
        <f t="shared" si="31"/>
        <v>0</v>
      </c>
      <c r="H349" s="43">
        <f t="shared" si="28"/>
        <v>11943.318511671092</v>
      </c>
      <c r="I349" s="1"/>
    </row>
    <row r="350" spans="2:10" x14ac:dyDescent="0.2">
      <c r="B350" s="9" t="str">
        <f>$B$39</f>
        <v>Law</v>
      </c>
      <c r="C350" s="43">
        <f t="shared" si="27"/>
        <v>0</v>
      </c>
      <c r="D350" s="43">
        <f t="shared" si="27"/>
        <v>0</v>
      </c>
      <c r="E350" s="43">
        <f t="shared" si="29"/>
        <v>0</v>
      </c>
      <c r="F350" s="43">
        <f t="shared" si="30"/>
        <v>0</v>
      </c>
      <c r="G350" s="43">
        <f t="shared" si="31"/>
        <v>0</v>
      </c>
      <c r="H350" s="43">
        <f t="shared" si="28"/>
        <v>0</v>
      </c>
      <c r="I350" s="1"/>
    </row>
    <row r="351" spans="2:10" x14ac:dyDescent="0.2">
      <c r="B351" s="9" t="str">
        <f>$B$40</f>
        <v>Social Service</v>
      </c>
      <c r="C351" s="43">
        <f t="shared" si="27"/>
        <v>0</v>
      </c>
      <c r="D351" s="43">
        <f t="shared" si="27"/>
        <v>0</v>
      </c>
      <c r="E351" s="43">
        <f t="shared" si="29"/>
        <v>0</v>
      </c>
      <c r="F351" s="43">
        <f t="shared" si="30"/>
        <v>0</v>
      </c>
      <c r="G351" s="43">
        <f t="shared" si="31"/>
        <v>0</v>
      </c>
      <c r="H351" s="43">
        <f t="shared" si="28"/>
        <v>0</v>
      </c>
      <c r="I351" s="1"/>
    </row>
    <row r="352" spans="2:10" x14ac:dyDescent="0.2">
      <c r="B352" s="9" t="str">
        <f>$B$41</f>
        <v>Library Science</v>
      </c>
      <c r="C352" s="43">
        <f t="shared" si="27"/>
        <v>0</v>
      </c>
      <c r="D352" s="43">
        <f t="shared" si="27"/>
        <v>0</v>
      </c>
      <c r="E352" s="43">
        <f t="shared" si="29"/>
        <v>0</v>
      </c>
      <c r="F352" s="43">
        <f t="shared" si="30"/>
        <v>0</v>
      </c>
      <c r="G352" s="43">
        <f t="shared" si="31"/>
        <v>0</v>
      </c>
      <c r="H352" s="43">
        <f t="shared" si="28"/>
        <v>0</v>
      </c>
      <c r="I352" s="1"/>
    </row>
    <row r="353" spans="2:9" x14ac:dyDescent="0.2">
      <c r="B353" s="9" t="str">
        <f>$B$42</f>
        <v>Veterinary Science</v>
      </c>
      <c r="C353" s="43">
        <f t="shared" si="27"/>
        <v>0</v>
      </c>
      <c r="D353" s="43">
        <f t="shared" si="27"/>
        <v>0</v>
      </c>
      <c r="E353" s="43">
        <f t="shared" si="29"/>
        <v>0</v>
      </c>
      <c r="F353" s="43">
        <f t="shared" si="30"/>
        <v>0</v>
      </c>
      <c r="G353" s="43">
        <f t="shared" si="31"/>
        <v>0</v>
      </c>
      <c r="H353" s="43">
        <f t="shared" si="28"/>
        <v>0</v>
      </c>
      <c r="I353" s="1"/>
    </row>
    <row r="354" spans="2:9" x14ac:dyDescent="0.2">
      <c r="B354" s="9" t="str">
        <f>$B$43</f>
        <v>Vocational Training</v>
      </c>
      <c r="C354" s="43">
        <f t="shared" si="27"/>
        <v>0</v>
      </c>
      <c r="D354" s="43">
        <f t="shared" si="27"/>
        <v>0</v>
      </c>
      <c r="E354" s="43">
        <f t="shared" si="29"/>
        <v>0</v>
      </c>
      <c r="F354" s="43">
        <f t="shared" si="30"/>
        <v>0</v>
      </c>
      <c r="G354" s="43">
        <f t="shared" si="31"/>
        <v>0</v>
      </c>
      <c r="H354" s="43">
        <f t="shared" si="28"/>
        <v>0</v>
      </c>
      <c r="I354" s="1"/>
    </row>
    <row r="355" spans="2:9" x14ac:dyDescent="0.2">
      <c r="B355" s="9" t="str">
        <f>$B$44</f>
        <v>Physical Training</v>
      </c>
      <c r="C355" s="43">
        <f t="shared" si="27"/>
        <v>12458.741873845391</v>
      </c>
      <c r="D355" s="43">
        <f t="shared" si="27"/>
        <v>0</v>
      </c>
      <c r="E355" s="43">
        <f t="shared" si="29"/>
        <v>0</v>
      </c>
      <c r="F355" s="43">
        <f t="shared" si="30"/>
        <v>0</v>
      </c>
      <c r="G355" s="43">
        <f t="shared" si="31"/>
        <v>0</v>
      </c>
      <c r="H355" s="43">
        <f t="shared" si="28"/>
        <v>12458.741873845393</v>
      </c>
      <c r="I355" s="1"/>
    </row>
    <row r="356" spans="2:9" x14ac:dyDescent="0.2">
      <c r="B356" s="9" t="str">
        <f>$B$45</f>
        <v>Health Services</v>
      </c>
      <c r="C356" s="43">
        <f t="shared" si="27"/>
        <v>7486.6764907455745</v>
      </c>
      <c r="D356" s="43">
        <f t="shared" si="27"/>
        <v>8700.4805597159175</v>
      </c>
      <c r="E356" s="43">
        <f t="shared" si="29"/>
        <v>9494.3472557172463</v>
      </c>
      <c r="F356" s="43">
        <f t="shared" si="30"/>
        <v>0</v>
      </c>
      <c r="G356" s="43">
        <f t="shared" si="31"/>
        <v>0</v>
      </c>
      <c r="H356" s="43">
        <f t="shared" si="28"/>
        <v>8272.9222100435363</v>
      </c>
      <c r="I356" s="1"/>
    </row>
    <row r="357" spans="2:9" x14ac:dyDescent="0.2">
      <c r="B357" s="9" t="str">
        <f>$B$46</f>
        <v>Pharmacy</v>
      </c>
      <c r="C357" s="43">
        <f t="shared" si="27"/>
        <v>0</v>
      </c>
      <c r="D357" s="43">
        <f t="shared" si="27"/>
        <v>0</v>
      </c>
      <c r="E357" s="43">
        <f t="shared" si="29"/>
        <v>0</v>
      </c>
      <c r="F357" s="43">
        <f t="shared" si="30"/>
        <v>0</v>
      </c>
      <c r="G357" s="43">
        <f t="shared" si="31"/>
        <v>0</v>
      </c>
      <c r="H357" s="43">
        <f t="shared" si="28"/>
        <v>0</v>
      </c>
      <c r="I357" s="1"/>
    </row>
    <row r="358" spans="2:9" x14ac:dyDescent="0.2">
      <c r="B358" s="9" t="str">
        <f>$B$47</f>
        <v>Business Administration</v>
      </c>
      <c r="C358" s="43">
        <f t="shared" si="27"/>
        <v>7293.3428886650663</v>
      </c>
      <c r="D358" s="43">
        <f t="shared" si="27"/>
        <v>10733.346504433048</v>
      </c>
      <c r="E358" s="43">
        <f t="shared" si="29"/>
        <v>13892.795115814642</v>
      </c>
      <c r="F358" s="43">
        <f t="shared" si="30"/>
        <v>0</v>
      </c>
      <c r="G358" s="43">
        <f t="shared" si="31"/>
        <v>0</v>
      </c>
      <c r="H358" s="43">
        <f t="shared" si="28"/>
        <v>11158.894333256623</v>
      </c>
      <c r="I358" s="1"/>
    </row>
    <row r="359" spans="2:9" x14ac:dyDescent="0.2">
      <c r="B359" s="9" t="str">
        <f>$B$48</f>
        <v>Optometry</v>
      </c>
      <c r="C359" s="43">
        <f t="shared" ref="C359:D363" si="32">C309*30</f>
        <v>0</v>
      </c>
      <c r="D359" s="43">
        <f t="shared" si="32"/>
        <v>0</v>
      </c>
      <c r="E359" s="43">
        <f t="shared" si="29"/>
        <v>0</v>
      </c>
      <c r="F359" s="43">
        <f t="shared" si="30"/>
        <v>0</v>
      </c>
      <c r="G359" s="43">
        <f t="shared" si="31"/>
        <v>0</v>
      </c>
      <c r="H359" s="43">
        <f t="shared" si="28"/>
        <v>0</v>
      </c>
      <c r="I359" s="1"/>
    </row>
    <row r="360" spans="2:9" x14ac:dyDescent="0.2">
      <c r="B360" s="9" t="str">
        <f>$B$49</f>
        <v>Teacher Ed-Practice Teaching</v>
      </c>
      <c r="C360" s="43">
        <f t="shared" si="32"/>
        <v>16901.446458492414</v>
      </c>
      <c r="D360" s="43">
        <f t="shared" si="32"/>
        <v>17446.063044540213</v>
      </c>
      <c r="E360" s="43">
        <f t="shared" si="29"/>
        <v>0</v>
      </c>
      <c r="F360" s="43">
        <f t="shared" si="30"/>
        <v>0</v>
      </c>
      <c r="G360" s="43">
        <f t="shared" si="31"/>
        <v>0</v>
      </c>
      <c r="H360" s="43">
        <f t="shared" si="28"/>
        <v>17445.732573310815</v>
      </c>
      <c r="I360" s="1"/>
    </row>
    <row r="361" spans="2:9" x14ac:dyDescent="0.2">
      <c r="B361" s="9" t="str">
        <f>$B$50</f>
        <v>Technology</v>
      </c>
      <c r="C361" s="43">
        <f t="shared" si="32"/>
        <v>6351.9269901093858</v>
      </c>
      <c r="D361" s="43">
        <f t="shared" si="32"/>
        <v>9877.0915292301379</v>
      </c>
      <c r="E361" s="43">
        <f t="shared" si="29"/>
        <v>0</v>
      </c>
      <c r="F361" s="43">
        <f t="shared" si="30"/>
        <v>0</v>
      </c>
      <c r="G361" s="43">
        <f t="shared" si="31"/>
        <v>0</v>
      </c>
      <c r="H361" s="43">
        <f t="shared" si="28"/>
        <v>8618.5628413108898</v>
      </c>
      <c r="I361" s="1"/>
    </row>
    <row r="362" spans="2:9" x14ac:dyDescent="0.2">
      <c r="B362" s="9" t="str">
        <f>$B$51</f>
        <v>Nursing</v>
      </c>
      <c r="C362" s="43">
        <f t="shared" si="32"/>
        <v>0</v>
      </c>
      <c r="D362" s="43">
        <f t="shared" si="32"/>
        <v>0</v>
      </c>
      <c r="E362" s="43">
        <f t="shared" si="29"/>
        <v>0</v>
      </c>
      <c r="F362" s="43">
        <f t="shared" si="30"/>
        <v>0</v>
      </c>
      <c r="G362" s="43">
        <f t="shared" si="31"/>
        <v>0</v>
      </c>
      <c r="H362" s="43">
        <f t="shared" si="28"/>
        <v>0</v>
      </c>
      <c r="I362" s="1"/>
    </row>
    <row r="363" spans="2:9" x14ac:dyDescent="0.2">
      <c r="B363" s="39" t="str">
        <f>$B$52</f>
        <v>Totals</v>
      </c>
      <c r="C363" s="42">
        <f t="shared" si="32"/>
        <v>8512.0386763366005</v>
      </c>
      <c r="D363" s="42">
        <f t="shared" si="32"/>
        <v>11353.545404563984</v>
      </c>
      <c r="E363" s="42">
        <f t="shared" si="29"/>
        <v>15582.354412251207</v>
      </c>
      <c r="F363" s="42">
        <f t="shared" si="30"/>
        <v>0</v>
      </c>
      <c r="G363" s="42">
        <f t="shared" si="31"/>
        <v>0</v>
      </c>
      <c r="H363" s="42">
        <f t="shared" si="28"/>
        <v>11206.119435965005</v>
      </c>
      <c r="I363" s="54"/>
    </row>
  </sheetData>
  <mergeCells count="47">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91:H191"/>
    <mergeCell ref="B87:G87"/>
    <mergeCell ref="B89:G89"/>
    <mergeCell ref="B113:H113"/>
    <mergeCell ref="B114:G114"/>
    <mergeCell ref="B139:G139"/>
    <mergeCell ref="B140:E141"/>
    <mergeCell ref="F140:G140"/>
    <mergeCell ref="I140:I141"/>
    <mergeCell ref="F141:G141"/>
    <mergeCell ref="B165:G165"/>
    <mergeCell ref="B166:G166"/>
    <mergeCell ref="B190:G190"/>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130</v>
      </c>
      <c r="C3" s="6"/>
      <c r="D3" s="6"/>
      <c r="E3" s="6"/>
      <c r="F3" s="6"/>
      <c r="G3" s="6"/>
      <c r="H3" s="6"/>
    </row>
    <row r="4" spans="2:8" x14ac:dyDescent="0.2">
      <c r="B4" s="90" t="s">
        <v>151</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Data!G18</f>
        <v>31580793</v>
      </c>
      <c r="G13" s="33"/>
      <c r="H13" s="60">
        <f>F13</f>
        <v>31580793</v>
      </c>
    </row>
    <row r="14" spans="2:8" x14ac:dyDescent="0.2">
      <c r="B14" s="338" t="s">
        <v>15</v>
      </c>
      <c r="C14" s="338"/>
      <c r="D14" s="338"/>
      <c r="E14" s="338"/>
      <c r="F14" s="82">
        <f>Data!H18</f>
        <v>4510163</v>
      </c>
      <c r="G14" s="33"/>
      <c r="H14" s="30">
        <f>F14</f>
        <v>4510163</v>
      </c>
    </row>
    <row r="15" spans="2:8" x14ac:dyDescent="0.2">
      <c r="B15" s="338" t="s">
        <v>16</v>
      </c>
      <c r="C15" s="338"/>
      <c r="D15" s="338"/>
      <c r="E15" s="338"/>
      <c r="F15" s="82">
        <f>Data!I18</f>
        <v>21199984</v>
      </c>
      <c r="G15" s="33"/>
      <c r="H15" s="30">
        <f>F15</f>
        <v>21199984</v>
      </c>
    </row>
    <row r="16" spans="2:8" x14ac:dyDescent="0.2">
      <c r="B16" s="338" t="s">
        <v>20</v>
      </c>
      <c r="C16" s="338"/>
      <c r="D16" s="338"/>
      <c r="E16" s="338"/>
      <c r="F16" s="82">
        <f>Data!J18</f>
        <v>7629502</v>
      </c>
      <c r="G16" s="33"/>
      <c r="H16" s="30">
        <f>F16-G16</f>
        <v>7629502</v>
      </c>
    </row>
    <row r="17" spans="2:23" x14ac:dyDescent="0.2">
      <c r="B17" s="338" t="s">
        <v>17</v>
      </c>
      <c r="C17" s="338"/>
      <c r="D17" s="338"/>
      <c r="E17" s="338"/>
      <c r="F17" s="82">
        <f>Data!K18</f>
        <v>7185664</v>
      </c>
      <c r="G17" s="33"/>
      <c r="H17" s="30">
        <f>F17</f>
        <v>7185664</v>
      </c>
    </row>
    <row r="18" spans="2:23" x14ac:dyDescent="0.2">
      <c r="B18" s="338" t="s">
        <v>1</v>
      </c>
      <c r="C18" s="338"/>
      <c r="D18" s="338"/>
      <c r="E18" s="338"/>
      <c r="F18" s="83">
        <f>SUM(F13:F17)</f>
        <v>72106106</v>
      </c>
      <c r="G18" s="34"/>
      <c r="H18" s="29">
        <f>SUM(H13:H17)</f>
        <v>72106106</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Data!L18</f>
        <v>Monica Poehl</v>
      </c>
      <c r="E21" s="343"/>
      <c r="F21" s="343"/>
      <c r="G21" s="94" t="str">
        <f>Data!M18</f>
        <v>979-458-6090</v>
      </c>
      <c r="H21" s="84" t="str">
        <f>Data!N18</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Data!O18</f>
        <v>3119</v>
      </c>
      <c r="D25" s="86">
        <f>Data!P18</f>
        <v>3472</v>
      </c>
      <c r="E25" s="86">
        <f>Data!Q18</f>
        <v>780</v>
      </c>
      <c r="F25" s="86">
        <f>Data!R18</f>
        <v>19</v>
      </c>
      <c r="G25" s="86">
        <f>Data!S18</f>
        <v>0</v>
      </c>
      <c r="H25" s="74">
        <f>SUM(C25:G25)</f>
        <v>7390</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Data!T18</f>
        <v>Trevino, Mary</v>
      </c>
      <c r="E28" s="343"/>
      <c r="F28" s="343"/>
      <c r="G28" s="94" t="str">
        <f>Data!U18</f>
        <v>(956) 326-2277</v>
      </c>
      <c r="H28" s="84" t="str">
        <f>Data!V18</f>
        <v>maryt@tamiu.edu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Data!W18</f>
        <v>62774</v>
      </c>
      <c r="D32" s="87">
        <f>Data!AQ18</f>
        <v>29466</v>
      </c>
      <c r="E32" s="87">
        <f>Data!BK18</f>
        <v>3789</v>
      </c>
      <c r="F32" s="87">
        <f>Data!CE18</f>
        <v>0</v>
      </c>
      <c r="G32" s="87">
        <f>Data!CY18</f>
        <v>0</v>
      </c>
      <c r="H32" s="22">
        <f>SUM(C32:G32)</f>
        <v>96029</v>
      </c>
      <c r="I32" s="1"/>
      <c r="W32" s="18"/>
    </row>
    <row r="33" spans="2:23" x14ac:dyDescent="0.2">
      <c r="B33" s="7" t="s">
        <v>47</v>
      </c>
      <c r="C33" s="87">
        <f>Data!X18</f>
        <v>19082</v>
      </c>
      <c r="D33" s="87">
        <f>Data!AR18</f>
        <v>7130</v>
      </c>
      <c r="E33" s="87">
        <f>Data!BL18</f>
        <v>884</v>
      </c>
      <c r="F33" s="87">
        <f>Data!CF18</f>
        <v>0</v>
      </c>
      <c r="G33" s="87">
        <f>Data!CZ18</f>
        <v>0</v>
      </c>
      <c r="H33" s="22">
        <f t="shared" ref="H33:H52" si="0">SUM(C33:G33)</f>
        <v>27096</v>
      </c>
      <c r="I33" s="1"/>
      <c r="W33" s="18"/>
    </row>
    <row r="34" spans="2:23" x14ac:dyDescent="0.2">
      <c r="B34" s="7" t="s">
        <v>48</v>
      </c>
      <c r="C34" s="87">
        <f>Data!Y18</f>
        <v>5021</v>
      </c>
      <c r="D34" s="87">
        <f>Data!AS18</f>
        <v>2138</v>
      </c>
      <c r="E34" s="87">
        <f>Data!BM18</f>
        <v>0</v>
      </c>
      <c r="F34" s="87">
        <f>Data!CG18</f>
        <v>0</v>
      </c>
      <c r="G34" s="87">
        <f>Data!DA18</f>
        <v>0</v>
      </c>
      <c r="H34" s="22">
        <f t="shared" si="0"/>
        <v>7159</v>
      </c>
      <c r="I34" s="1"/>
      <c r="W34" s="18"/>
    </row>
    <row r="35" spans="2:23" x14ac:dyDescent="0.2">
      <c r="B35" s="7" t="s">
        <v>49</v>
      </c>
      <c r="C35" s="87">
        <f>Data!Z18</f>
        <v>1418</v>
      </c>
      <c r="D35" s="87">
        <f>Data!AT18</f>
        <v>3475</v>
      </c>
      <c r="E35" s="87">
        <f>Data!BN18</f>
        <v>3854</v>
      </c>
      <c r="F35" s="87">
        <f>Data!CH18</f>
        <v>0</v>
      </c>
      <c r="G35" s="87">
        <f>Data!DB18</f>
        <v>0</v>
      </c>
      <c r="H35" s="22">
        <f t="shared" si="0"/>
        <v>8747</v>
      </c>
      <c r="I35" s="1"/>
      <c r="W35" s="18"/>
    </row>
    <row r="36" spans="2:23" x14ac:dyDescent="0.2">
      <c r="B36" s="7" t="s">
        <v>50</v>
      </c>
      <c r="C36" s="87">
        <f>Data!AA18</f>
        <v>0</v>
      </c>
      <c r="D36" s="87">
        <f>Data!AU18</f>
        <v>0</v>
      </c>
      <c r="E36" s="87">
        <f>Data!BO18</f>
        <v>0</v>
      </c>
      <c r="F36" s="87">
        <f>Data!CI18</f>
        <v>0</v>
      </c>
      <c r="G36" s="87">
        <f>Data!DC18</f>
        <v>0</v>
      </c>
      <c r="H36" s="22">
        <f t="shared" si="0"/>
        <v>0</v>
      </c>
      <c r="I36" s="1"/>
      <c r="W36" s="18"/>
    </row>
    <row r="37" spans="2:23" x14ac:dyDescent="0.2">
      <c r="B37" s="7" t="s">
        <v>51</v>
      </c>
      <c r="C37" s="87">
        <f>Data!AB18</f>
        <v>1095</v>
      </c>
      <c r="D37" s="87">
        <f>Data!AV18</f>
        <v>1637</v>
      </c>
      <c r="E37" s="87">
        <f>Data!BP18</f>
        <v>155</v>
      </c>
      <c r="F37" s="87">
        <f>Data!CJ18</f>
        <v>0</v>
      </c>
      <c r="G37" s="87">
        <f>Data!DD18</f>
        <v>0</v>
      </c>
      <c r="H37" s="22">
        <f t="shared" si="0"/>
        <v>2887</v>
      </c>
      <c r="I37" s="1"/>
      <c r="W37" s="18"/>
    </row>
    <row r="38" spans="2:23" x14ac:dyDescent="0.2">
      <c r="B38" s="7" t="s">
        <v>52</v>
      </c>
      <c r="C38" s="87">
        <f>Data!AC18</f>
        <v>12</v>
      </c>
      <c r="D38" s="87">
        <f>Data!AW18</f>
        <v>642</v>
      </c>
      <c r="E38" s="87">
        <f>Data!BQ18</f>
        <v>27</v>
      </c>
      <c r="F38" s="87">
        <f>Data!CK18</f>
        <v>0</v>
      </c>
      <c r="G38" s="87">
        <f>Data!DE18</f>
        <v>0</v>
      </c>
      <c r="H38" s="22">
        <f t="shared" si="0"/>
        <v>681</v>
      </c>
      <c r="I38" s="1"/>
      <c r="W38" s="18"/>
    </row>
    <row r="39" spans="2:23" x14ac:dyDescent="0.2">
      <c r="B39" s="7" t="s">
        <v>53</v>
      </c>
      <c r="C39" s="87">
        <f>Data!AD18</f>
        <v>0</v>
      </c>
      <c r="D39" s="87">
        <f>Data!AX18</f>
        <v>0</v>
      </c>
      <c r="E39" s="87">
        <f>Data!BR18</f>
        <v>0</v>
      </c>
      <c r="F39" s="87">
        <f>Data!CL18</f>
        <v>0</v>
      </c>
      <c r="G39" s="87">
        <f>Data!DF18</f>
        <v>0</v>
      </c>
      <c r="H39" s="22">
        <f t="shared" si="0"/>
        <v>0</v>
      </c>
      <c r="I39" s="1"/>
      <c r="W39" s="18"/>
    </row>
    <row r="40" spans="2:23" x14ac:dyDescent="0.2">
      <c r="B40" s="7" t="s">
        <v>54</v>
      </c>
      <c r="C40" s="87">
        <f>Data!AE18</f>
        <v>0</v>
      </c>
      <c r="D40" s="87">
        <f>Data!AY18</f>
        <v>60</v>
      </c>
      <c r="E40" s="87">
        <f>Data!BS18</f>
        <v>0</v>
      </c>
      <c r="F40" s="87">
        <f>Data!CM18</f>
        <v>0</v>
      </c>
      <c r="G40" s="87">
        <f>Data!DG18</f>
        <v>0</v>
      </c>
      <c r="H40" s="22">
        <f t="shared" si="0"/>
        <v>60</v>
      </c>
      <c r="I40" s="1"/>
      <c r="W40" s="18"/>
    </row>
    <row r="41" spans="2:23" x14ac:dyDescent="0.2">
      <c r="B41" s="7" t="s">
        <v>55</v>
      </c>
      <c r="C41" s="87">
        <f>Data!AF18</f>
        <v>0</v>
      </c>
      <c r="D41" s="87">
        <f>Data!AZ18</f>
        <v>0</v>
      </c>
      <c r="E41" s="87">
        <f>Data!BT18</f>
        <v>0</v>
      </c>
      <c r="F41" s="87">
        <f>Data!CN18</f>
        <v>0</v>
      </c>
      <c r="G41" s="87">
        <f>Data!DH18</f>
        <v>0</v>
      </c>
      <c r="H41" s="22">
        <f t="shared" si="0"/>
        <v>0</v>
      </c>
      <c r="I41" s="1"/>
      <c r="W41" s="18"/>
    </row>
    <row r="42" spans="2:23" x14ac:dyDescent="0.2">
      <c r="B42" s="7" t="s">
        <v>56</v>
      </c>
      <c r="C42" s="87">
        <f>Data!AG18</f>
        <v>0</v>
      </c>
      <c r="D42" s="87">
        <f>Data!BA18</f>
        <v>0</v>
      </c>
      <c r="E42" s="87">
        <f>Data!BU18</f>
        <v>0</v>
      </c>
      <c r="F42" s="87">
        <f>Data!CO18</f>
        <v>0</v>
      </c>
      <c r="G42" s="87">
        <f>Data!DI18</f>
        <v>0</v>
      </c>
      <c r="H42" s="22">
        <f t="shared" si="0"/>
        <v>0</v>
      </c>
      <c r="I42" s="1"/>
      <c r="W42" s="18"/>
    </row>
    <row r="43" spans="2:23" x14ac:dyDescent="0.2">
      <c r="B43" s="7" t="s">
        <v>57</v>
      </c>
      <c r="C43" s="87">
        <f>Data!AH18</f>
        <v>0</v>
      </c>
      <c r="D43" s="87">
        <f>Data!BB18</f>
        <v>0</v>
      </c>
      <c r="E43" s="87">
        <f>Data!BV18</f>
        <v>0</v>
      </c>
      <c r="F43" s="87">
        <f>Data!CP18</f>
        <v>0</v>
      </c>
      <c r="G43" s="87">
        <f>Data!DJ18</f>
        <v>0</v>
      </c>
      <c r="H43" s="22">
        <f t="shared" si="0"/>
        <v>0</v>
      </c>
      <c r="I43" s="1"/>
      <c r="W43" s="18"/>
    </row>
    <row r="44" spans="2:23" x14ac:dyDescent="0.2">
      <c r="B44" s="7" t="s">
        <v>58</v>
      </c>
      <c r="C44" s="87">
        <f>Data!AI18</f>
        <v>501</v>
      </c>
      <c r="D44" s="87">
        <f>Data!BC18</f>
        <v>171</v>
      </c>
      <c r="E44" s="87">
        <f>Data!BW18</f>
        <v>0</v>
      </c>
      <c r="F44" s="87">
        <f>Data!CQ18</f>
        <v>0</v>
      </c>
      <c r="G44" s="87">
        <f>Data!DK18</f>
        <v>0</v>
      </c>
      <c r="H44" s="22">
        <f t="shared" si="0"/>
        <v>672</v>
      </c>
      <c r="I44" s="1"/>
      <c r="W44" s="18"/>
    </row>
    <row r="45" spans="2:23" x14ac:dyDescent="0.2">
      <c r="B45" s="7" t="s">
        <v>59</v>
      </c>
      <c r="C45" s="87">
        <f>Data!AJ18</f>
        <v>610</v>
      </c>
      <c r="D45" s="87">
        <f>Data!BD18</f>
        <v>3684</v>
      </c>
      <c r="E45" s="87">
        <f>Data!BX18</f>
        <v>0</v>
      </c>
      <c r="F45" s="87">
        <f>Data!CR18</f>
        <v>0</v>
      </c>
      <c r="G45" s="87">
        <f>Data!DL18</f>
        <v>0</v>
      </c>
      <c r="H45" s="22">
        <f t="shared" si="0"/>
        <v>4294</v>
      </c>
      <c r="I45" s="1"/>
      <c r="W45" s="18"/>
    </row>
    <row r="46" spans="2:23" x14ac:dyDescent="0.2">
      <c r="B46" s="7" t="s">
        <v>60</v>
      </c>
      <c r="C46" s="87">
        <f>Data!AK18</f>
        <v>0</v>
      </c>
      <c r="D46" s="87">
        <f>Data!BE18</f>
        <v>0</v>
      </c>
      <c r="E46" s="87">
        <f>Data!BY18</f>
        <v>0</v>
      </c>
      <c r="F46" s="87">
        <f>Data!CS18</f>
        <v>0</v>
      </c>
      <c r="G46" s="87">
        <f>Data!DM18</f>
        <v>0</v>
      </c>
      <c r="H46" s="22">
        <f t="shared" si="0"/>
        <v>0</v>
      </c>
      <c r="I46" s="1"/>
      <c r="W46" s="18"/>
    </row>
    <row r="47" spans="2:23" x14ac:dyDescent="0.2">
      <c r="B47" s="7" t="s">
        <v>61</v>
      </c>
      <c r="C47" s="87">
        <f>Data!AL18</f>
        <v>3135</v>
      </c>
      <c r="D47" s="87">
        <f>Data!BF18</f>
        <v>13599</v>
      </c>
      <c r="E47" s="87">
        <f>Data!BZ18</f>
        <v>3658</v>
      </c>
      <c r="F47" s="87">
        <f>Data!CT18</f>
        <v>204</v>
      </c>
      <c r="G47" s="87">
        <f>Data!DN18</f>
        <v>0</v>
      </c>
      <c r="H47" s="22">
        <f t="shared" si="0"/>
        <v>20596</v>
      </c>
      <c r="I47" s="1"/>
      <c r="W47" s="18"/>
    </row>
    <row r="48" spans="2:23" x14ac:dyDescent="0.2">
      <c r="B48" s="7" t="s">
        <v>62</v>
      </c>
      <c r="C48" s="87">
        <f>Data!AM18</f>
        <v>0</v>
      </c>
      <c r="D48" s="87">
        <f>Data!BG18</f>
        <v>0</v>
      </c>
      <c r="E48" s="87">
        <f>Data!CA18</f>
        <v>0</v>
      </c>
      <c r="F48" s="87">
        <f>Data!CU18</f>
        <v>0</v>
      </c>
      <c r="G48" s="87">
        <f>Data!DO18</f>
        <v>0</v>
      </c>
      <c r="H48" s="22">
        <f t="shared" si="0"/>
        <v>0</v>
      </c>
      <c r="I48" s="1"/>
      <c r="W48" s="18"/>
    </row>
    <row r="49" spans="2:23" x14ac:dyDescent="0.2">
      <c r="B49" s="7" t="s">
        <v>63</v>
      </c>
      <c r="C49" s="87">
        <f>Data!AN18</f>
        <v>0</v>
      </c>
      <c r="D49" s="87">
        <f>Data!BH18</f>
        <v>1320</v>
      </c>
      <c r="E49" s="87">
        <f>Data!CB18</f>
        <v>0</v>
      </c>
      <c r="F49" s="87">
        <f>Data!CV18</f>
        <v>0</v>
      </c>
      <c r="G49" s="87">
        <f>Data!DP18</f>
        <v>0</v>
      </c>
      <c r="H49" s="22">
        <f t="shared" si="0"/>
        <v>1320</v>
      </c>
      <c r="I49" s="1"/>
      <c r="W49" s="18"/>
    </row>
    <row r="50" spans="2:23" x14ac:dyDescent="0.2">
      <c r="B50" s="7" t="s">
        <v>64</v>
      </c>
      <c r="C50" s="87">
        <f>Data!AO18</f>
        <v>152</v>
      </c>
      <c r="D50" s="87">
        <f>Data!BI18</f>
        <v>0</v>
      </c>
      <c r="E50" s="87">
        <f>Data!CC18</f>
        <v>0</v>
      </c>
      <c r="F50" s="87">
        <f>Data!CW18</f>
        <v>0</v>
      </c>
      <c r="G50" s="87">
        <f>Data!DQ18</f>
        <v>0</v>
      </c>
      <c r="H50" s="22">
        <f t="shared" si="0"/>
        <v>152</v>
      </c>
      <c r="I50" s="1"/>
      <c r="W50" s="18"/>
    </row>
    <row r="51" spans="2:23" x14ac:dyDescent="0.2">
      <c r="B51" s="7" t="s">
        <v>0</v>
      </c>
      <c r="C51" s="87">
        <f>Data!AP18</f>
        <v>1133</v>
      </c>
      <c r="D51" s="87">
        <f>Data!BJ18</f>
        <v>4634</v>
      </c>
      <c r="E51" s="87">
        <f>Data!CD18</f>
        <v>647</v>
      </c>
      <c r="F51" s="87">
        <f>Data!CX18</f>
        <v>0</v>
      </c>
      <c r="G51" s="87">
        <f>Data!DR18</f>
        <v>0</v>
      </c>
      <c r="H51" s="22">
        <f t="shared" si="0"/>
        <v>6414</v>
      </c>
      <c r="I51" s="1"/>
      <c r="W51" s="18"/>
    </row>
    <row r="52" spans="2:23" x14ac:dyDescent="0.2">
      <c r="B52" s="8" t="s">
        <v>35</v>
      </c>
      <c r="C52" s="22">
        <f>SUM(C32:C51)</f>
        <v>94933</v>
      </c>
      <c r="D52" s="22">
        <f>SUM(D32:D51)</f>
        <v>67956</v>
      </c>
      <c r="E52" s="22">
        <f>SUM(E32:E51)</f>
        <v>13014</v>
      </c>
      <c r="F52" s="22">
        <f>SUM(F32:F51)</f>
        <v>204</v>
      </c>
      <c r="G52" s="22">
        <f>SUM(G32:G51)</f>
        <v>0</v>
      </c>
      <c r="H52" s="22">
        <f t="shared" si="0"/>
        <v>176107</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Data!T18</f>
        <v>Trevino, Mary</v>
      </c>
      <c r="E55" s="343"/>
      <c r="F55" s="343"/>
      <c r="G55" s="94" t="str">
        <f>Data!U18</f>
        <v>(956) 326-2277</v>
      </c>
      <c r="H55" s="84" t="str">
        <f>Data!V18</f>
        <v>maryt@tamiu.edu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Data!DS18</f>
        <v>2921238</v>
      </c>
      <c r="D61" s="88">
        <f>Data!EM18</f>
        <v>2049128</v>
      </c>
      <c r="E61" s="88">
        <f>Data!FG18</f>
        <v>1489417</v>
      </c>
      <c r="F61" s="88">
        <f>Data!GA18</f>
        <v>0</v>
      </c>
      <c r="G61" s="88">
        <f>Data!GU18</f>
        <v>0</v>
      </c>
      <c r="H61" s="21">
        <f>SUM(C61:G61)</f>
        <v>6459783</v>
      </c>
      <c r="I61" s="1"/>
    </row>
    <row r="62" spans="2:23" x14ac:dyDescent="0.2">
      <c r="B62" s="9" t="str">
        <f>$B$33</f>
        <v>Science</v>
      </c>
      <c r="C62" s="87">
        <f>Data!DT18</f>
        <v>1125441</v>
      </c>
      <c r="D62" s="87">
        <f>Data!EN18</f>
        <v>821533</v>
      </c>
      <c r="E62" s="87">
        <f>Data!FH18</f>
        <v>297166</v>
      </c>
      <c r="F62" s="87">
        <f>Data!GB18</f>
        <v>0</v>
      </c>
      <c r="G62" s="87">
        <f>Data!GV18</f>
        <v>0</v>
      </c>
      <c r="H62" s="22">
        <f t="shared" ref="H62:H81" si="1">SUM(C62:G62)</f>
        <v>2244140</v>
      </c>
      <c r="I62" s="1"/>
    </row>
    <row r="63" spans="2:23" x14ac:dyDescent="0.2">
      <c r="B63" s="9" t="str">
        <f>$B$34</f>
        <v>Fine Arts</v>
      </c>
      <c r="C63" s="87">
        <f>Data!DU18</f>
        <v>640188</v>
      </c>
      <c r="D63" s="87">
        <f>Data!EO18</f>
        <v>544008</v>
      </c>
      <c r="E63" s="87">
        <f>Data!FI18</f>
        <v>0</v>
      </c>
      <c r="F63" s="87">
        <f>Data!GC18</f>
        <v>0</v>
      </c>
      <c r="G63" s="87">
        <f>Data!GW18</f>
        <v>0</v>
      </c>
      <c r="H63" s="22">
        <f t="shared" si="1"/>
        <v>1184196</v>
      </c>
      <c r="I63" s="1"/>
    </row>
    <row r="64" spans="2:23" x14ac:dyDescent="0.2">
      <c r="B64" s="9" t="str">
        <f>$B$35</f>
        <v>Teacher Education</v>
      </c>
      <c r="C64" s="87">
        <f>Data!DV18</f>
        <v>216301</v>
      </c>
      <c r="D64" s="87">
        <f>Data!EP18</f>
        <v>489986</v>
      </c>
      <c r="E64" s="87">
        <f>Data!FJ18</f>
        <v>991532</v>
      </c>
      <c r="F64" s="87">
        <f>Data!GD18</f>
        <v>0</v>
      </c>
      <c r="G64" s="87">
        <f>Data!GX18</f>
        <v>0</v>
      </c>
      <c r="H64" s="22">
        <f t="shared" si="1"/>
        <v>1697819</v>
      </c>
      <c r="I64" s="1"/>
    </row>
    <row r="65" spans="2:9" x14ac:dyDescent="0.2">
      <c r="B65" s="9" t="str">
        <f>$B$36</f>
        <v>Agriculture</v>
      </c>
      <c r="C65" s="87">
        <f>Data!DW18</f>
        <v>0</v>
      </c>
      <c r="D65" s="87">
        <f>Data!EQ18</f>
        <v>0</v>
      </c>
      <c r="E65" s="87">
        <f>Data!FK18</f>
        <v>0</v>
      </c>
      <c r="F65" s="87">
        <f>Data!GE18</f>
        <v>0</v>
      </c>
      <c r="G65" s="87">
        <f>Data!GY18</f>
        <v>0</v>
      </c>
      <c r="H65" s="22">
        <f t="shared" si="1"/>
        <v>0</v>
      </c>
      <c r="I65" s="1"/>
    </row>
    <row r="66" spans="2:9" x14ac:dyDescent="0.2">
      <c r="B66" s="9" t="str">
        <f>$B$37</f>
        <v>Engineering</v>
      </c>
      <c r="C66" s="87">
        <f>Data!DX18</f>
        <v>180119</v>
      </c>
      <c r="D66" s="87">
        <f>Data!ER18</f>
        <v>443515</v>
      </c>
      <c r="E66" s="87">
        <f>Data!FL18</f>
        <v>118595</v>
      </c>
      <c r="F66" s="87">
        <f>Data!GF18</f>
        <v>0</v>
      </c>
      <c r="G66" s="87">
        <f>Data!GZ18</f>
        <v>0</v>
      </c>
      <c r="H66" s="22">
        <f t="shared" si="1"/>
        <v>742229</v>
      </c>
      <c r="I66" s="1"/>
    </row>
    <row r="67" spans="2:9" x14ac:dyDescent="0.2">
      <c r="B67" s="9" t="str">
        <f>$B$38</f>
        <v>Home Economics</v>
      </c>
      <c r="C67" s="87">
        <f>Data!DY18</f>
        <v>175</v>
      </c>
      <c r="D67" s="87">
        <f>Data!ES18</f>
        <v>30483</v>
      </c>
      <c r="E67" s="87">
        <f>Data!FM18</f>
        <v>4989</v>
      </c>
      <c r="F67" s="87">
        <f>Data!GG18</f>
        <v>0</v>
      </c>
      <c r="G67" s="87">
        <f>Data!HA18</f>
        <v>0</v>
      </c>
      <c r="H67" s="22">
        <f t="shared" si="1"/>
        <v>35647</v>
      </c>
      <c r="I67" s="1"/>
    </row>
    <row r="68" spans="2:9" x14ac:dyDescent="0.2">
      <c r="B68" s="9" t="str">
        <f>$B$39</f>
        <v>Law</v>
      </c>
      <c r="C68" s="87">
        <f>Data!DZ18</f>
        <v>0</v>
      </c>
      <c r="D68" s="87">
        <f>Data!ET18</f>
        <v>0</v>
      </c>
      <c r="E68" s="87">
        <f>Data!FN18</f>
        <v>0</v>
      </c>
      <c r="F68" s="87">
        <f>Data!GH18</f>
        <v>0</v>
      </c>
      <c r="G68" s="87">
        <f>Data!HB18</f>
        <v>0</v>
      </c>
      <c r="H68" s="22">
        <f t="shared" si="1"/>
        <v>0</v>
      </c>
      <c r="I68" s="1"/>
    </row>
    <row r="69" spans="2:9" x14ac:dyDescent="0.2">
      <c r="B69" s="9" t="str">
        <f>$B$40</f>
        <v>Social Service</v>
      </c>
      <c r="C69" s="87">
        <f>Data!EA18</f>
        <v>0</v>
      </c>
      <c r="D69" s="87">
        <f>Data!EU18</f>
        <v>3333</v>
      </c>
      <c r="E69" s="87">
        <f>Data!FO18</f>
        <v>0</v>
      </c>
      <c r="F69" s="87">
        <f>Data!GI18</f>
        <v>0</v>
      </c>
      <c r="G69" s="87">
        <f>Data!HC18</f>
        <v>0</v>
      </c>
      <c r="H69" s="22">
        <f t="shared" si="1"/>
        <v>3333</v>
      </c>
      <c r="I69" s="1"/>
    </row>
    <row r="70" spans="2:9" x14ac:dyDescent="0.2">
      <c r="B70" s="9" t="str">
        <f>$B$41</f>
        <v>Library Science</v>
      </c>
      <c r="C70" s="87">
        <f>Data!EB18</f>
        <v>0</v>
      </c>
      <c r="D70" s="87">
        <f>Data!EV18</f>
        <v>0</v>
      </c>
      <c r="E70" s="87">
        <f>Data!FP18</f>
        <v>0</v>
      </c>
      <c r="F70" s="87">
        <f>Data!GJ18</f>
        <v>0</v>
      </c>
      <c r="G70" s="87">
        <f>Data!HD18</f>
        <v>0</v>
      </c>
      <c r="H70" s="22">
        <f t="shared" si="1"/>
        <v>0</v>
      </c>
      <c r="I70" s="1"/>
    </row>
    <row r="71" spans="2:9" x14ac:dyDescent="0.2">
      <c r="B71" s="9" t="str">
        <f>$B$42</f>
        <v>Veterinary Science</v>
      </c>
      <c r="C71" s="87">
        <f>Data!EC18</f>
        <v>0</v>
      </c>
      <c r="D71" s="87">
        <f>Data!EW18</f>
        <v>0</v>
      </c>
      <c r="E71" s="87">
        <f>Data!FQ18</f>
        <v>0</v>
      </c>
      <c r="F71" s="87">
        <f>Data!GK18</f>
        <v>0</v>
      </c>
      <c r="G71" s="87">
        <f>Data!HE18</f>
        <v>0</v>
      </c>
      <c r="H71" s="22">
        <f t="shared" si="1"/>
        <v>0</v>
      </c>
      <c r="I71" s="1"/>
    </row>
    <row r="72" spans="2:9" x14ac:dyDescent="0.2">
      <c r="B72" s="9" t="str">
        <f>$B$43</f>
        <v>Vocational Training</v>
      </c>
      <c r="C72" s="87">
        <f>Data!ED18</f>
        <v>0</v>
      </c>
      <c r="D72" s="87">
        <f>Data!EX18</f>
        <v>0</v>
      </c>
      <c r="E72" s="87">
        <f>Data!FR18</f>
        <v>0</v>
      </c>
      <c r="F72" s="87">
        <f>Data!GL18</f>
        <v>0</v>
      </c>
      <c r="G72" s="87">
        <f>Data!HF18</f>
        <v>0</v>
      </c>
      <c r="H72" s="22">
        <f t="shared" si="1"/>
        <v>0</v>
      </c>
      <c r="I72" s="1"/>
    </row>
    <row r="73" spans="2:9" x14ac:dyDescent="0.2">
      <c r="B73" s="9" t="str">
        <f>$B$44</f>
        <v>Physical Training</v>
      </c>
      <c r="C73" s="87">
        <f>Data!EE18</f>
        <v>70487</v>
      </c>
      <c r="D73" s="87">
        <f>Data!EY18</f>
        <v>12061</v>
      </c>
      <c r="E73" s="87">
        <f>Data!FS18</f>
        <v>0</v>
      </c>
      <c r="F73" s="87">
        <f>Data!GM18</f>
        <v>0</v>
      </c>
      <c r="G73" s="87">
        <f>Data!HG18</f>
        <v>0</v>
      </c>
      <c r="H73" s="22">
        <f t="shared" si="1"/>
        <v>82548</v>
      </c>
      <c r="I73" s="1"/>
    </row>
    <row r="74" spans="2:9" x14ac:dyDescent="0.2">
      <c r="B74" s="9" t="str">
        <f>$B$45</f>
        <v>Health Services</v>
      </c>
      <c r="C74" s="87">
        <f>Data!EF18</f>
        <v>56354</v>
      </c>
      <c r="D74" s="87">
        <f>Data!EZ18</f>
        <v>494790</v>
      </c>
      <c r="E74" s="87">
        <f>Data!FT18</f>
        <v>0</v>
      </c>
      <c r="F74" s="87">
        <f>Data!GN18</f>
        <v>0</v>
      </c>
      <c r="G74" s="87">
        <f>Data!HH18</f>
        <v>0</v>
      </c>
      <c r="H74" s="22">
        <f t="shared" si="1"/>
        <v>551144</v>
      </c>
      <c r="I74" s="1"/>
    </row>
    <row r="75" spans="2:9" x14ac:dyDescent="0.2">
      <c r="B75" s="9" t="str">
        <f>$B$46</f>
        <v>Pharmacy</v>
      </c>
      <c r="C75" s="87">
        <f>Data!EG18</f>
        <v>0</v>
      </c>
      <c r="D75" s="87">
        <f>Data!FA18</f>
        <v>0</v>
      </c>
      <c r="E75" s="87">
        <f>Data!FU18</f>
        <v>0</v>
      </c>
      <c r="F75" s="87">
        <f>Data!GO18</f>
        <v>0</v>
      </c>
      <c r="G75" s="87">
        <f>Data!HI18</f>
        <v>0</v>
      </c>
      <c r="H75" s="22">
        <f t="shared" si="1"/>
        <v>0</v>
      </c>
      <c r="I75" s="1"/>
    </row>
    <row r="76" spans="2:9" x14ac:dyDescent="0.2">
      <c r="B76" s="9" t="str">
        <f>$B$47</f>
        <v>Business Administration</v>
      </c>
      <c r="C76" s="87">
        <f>Data!EH18</f>
        <v>416973</v>
      </c>
      <c r="D76" s="87">
        <f>Data!FB18</f>
        <v>1797849</v>
      </c>
      <c r="E76" s="87">
        <f>Data!FV18</f>
        <v>847627</v>
      </c>
      <c r="F76" s="87">
        <f>Data!GP18</f>
        <v>663127</v>
      </c>
      <c r="G76" s="87">
        <f>Data!HJ18</f>
        <v>0</v>
      </c>
      <c r="H76" s="22">
        <f t="shared" si="1"/>
        <v>3725576</v>
      </c>
      <c r="I76" s="1"/>
    </row>
    <row r="77" spans="2:9" x14ac:dyDescent="0.2">
      <c r="B77" s="9" t="str">
        <f>$B$48</f>
        <v>Optometry</v>
      </c>
      <c r="C77" s="87">
        <f>Data!EI18</f>
        <v>0</v>
      </c>
      <c r="D77" s="87">
        <f>Data!FC18</f>
        <v>0</v>
      </c>
      <c r="E77" s="87">
        <f>Data!FW18</f>
        <v>0</v>
      </c>
      <c r="F77" s="87">
        <f>Data!GQ18</f>
        <v>0</v>
      </c>
      <c r="G77" s="87">
        <f>Data!HK18</f>
        <v>0</v>
      </c>
      <c r="H77" s="22">
        <f t="shared" si="1"/>
        <v>0</v>
      </c>
      <c r="I77" s="1"/>
    </row>
    <row r="78" spans="2:9" x14ac:dyDescent="0.2">
      <c r="B78" s="9" t="str">
        <f>$B$49</f>
        <v>Teacher Ed-Practice Teaching</v>
      </c>
      <c r="C78" s="87">
        <f>Data!EJ18</f>
        <v>0</v>
      </c>
      <c r="D78" s="87">
        <f>Data!FD18</f>
        <v>136036</v>
      </c>
      <c r="E78" s="87">
        <f>Data!FX18</f>
        <v>0</v>
      </c>
      <c r="F78" s="87">
        <f>Data!GR18</f>
        <v>0</v>
      </c>
      <c r="G78" s="87">
        <f>Data!HL18</f>
        <v>0</v>
      </c>
      <c r="H78" s="22">
        <f t="shared" si="1"/>
        <v>136036</v>
      </c>
      <c r="I78" s="1"/>
    </row>
    <row r="79" spans="2:9" x14ac:dyDescent="0.2">
      <c r="B79" s="9" t="str">
        <f>$B$50</f>
        <v>Technology</v>
      </c>
      <c r="C79" s="87">
        <f>Data!EK18</f>
        <v>32266</v>
      </c>
      <c r="D79" s="87">
        <f>Data!FE18</f>
        <v>0</v>
      </c>
      <c r="E79" s="87">
        <f>Data!FY18</f>
        <v>0</v>
      </c>
      <c r="F79" s="87">
        <f>Data!GS18</f>
        <v>0</v>
      </c>
      <c r="G79" s="87">
        <f>Data!HM18</f>
        <v>0</v>
      </c>
      <c r="H79" s="22">
        <f t="shared" si="1"/>
        <v>32266</v>
      </c>
      <c r="I79" s="1"/>
    </row>
    <row r="80" spans="2:9" x14ac:dyDescent="0.2">
      <c r="B80" s="9" t="str">
        <f>$B$51</f>
        <v>Nursing</v>
      </c>
      <c r="C80" s="87">
        <f>Data!EL18</f>
        <v>84584</v>
      </c>
      <c r="D80" s="87">
        <f>Data!FF18</f>
        <v>800666</v>
      </c>
      <c r="E80" s="87">
        <f>Data!FZ18</f>
        <v>401353</v>
      </c>
      <c r="F80" s="87">
        <f>Data!GT18</f>
        <v>0</v>
      </c>
      <c r="G80" s="87">
        <f>Data!HN18</f>
        <v>0</v>
      </c>
      <c r="H80" s="22">
        <f t="shared" si="1"/>
        <v>1286603</v>
      </c>
      <c r="I80" s="1"/>
    </row>
    <row r="81" spans="2:9" x14ac:dyDescent="0.2">
      <c r="B81" s="39" t="str">
        <f>$B$52</f>
        <v>Totals</v>
      </c>
      <c r="C81" s="21">
        <f>SUM(C61:C80)</f>
        <v>5744126</v>
      </c>
      <c r="D81" s="21">
        <f>SUM(D61:D80)</f>
        <v>7623388</v>
      </c>
      <c r="E81" s="21">
        <f>SUM(E61:E80)</f>
        <v>4150679</v>
      </c>
      <c r="F81" s="21">
        <f>SUM(F61:F80)</f>
        <v>663127</v>
      </c>
      <c r="G81" s="21">
        <f>SUM(G61:G80)</f>
        <v>0</v>
      </c>
      <c r="H81" s="21">
        <f t="shared" si="1"/>
        <v>18181320</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Data!T18</f>
        <v>Trevino, Mary</v>
      </c>
      <c r="E84" s="343"/>
      <c r="F84" s="343"/>
      <c r="G84" s="94" t="str">
        <f>Data!U18</f>
        <v>(956) 326-2277</v>
      </c>
      <c r="H84" s="84" t="str">
        <f>Data!V18</f>
        <v>maryt@tamiu.edu</v>
      </c>
    </row>
    <row r="85" spans="2:9" ht="13.5" customHeight="1" x14ac:dyDescent="0.2">
      <c r="B85" s="27"/>
      <c r="C85" s="27"/>
      <c r="D85" s="27"/>
      <c r="E85" s="27"/>
      <c r="F85" s="27"/>
      <c r="G85" s="27"/>
      <c r="H85" s="5"/>
    </row>
    <row r="86" spans="2:9" x14ac:dyDescent="0.2">
      <c r="B86" s="28" t="s">
        <v>34</v>
      </c>
      <c r="C86" s="13"/>
      <c r="D86" s="13"/>
      <c r="E86" s="13"/>
      <c r="F86" s="13"/>
      <c r="G86" s="13"/>
      <c r="H86" s="17">
        <f>H13+H14</f>
        <v>36090956</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Data!HR18</f>
        <v>13203</v>
      </c>
      <c r="D91" s="172">
        <f>Data!IL18</f>
        <v>0</v>
      </c>
      <c r="E91" s="172">
        <f>Data!JF18</f>
        <v>0</v>
      </c>
      <c r="F91" s="172">
        <f>Data!JZ18</f>
        <v>0</v>
      </c>
      <c r="G91" s="172">
        <f>Data!KT18</f>
        <v>0</v>
      </c>
      <c r="H91" s="40">
        <f t="shared" ref="H91:H111" si="2">SUM(C91:G91)</f>
        <v>13203</v>
      </c>
    </row>
    <row r="92" spans="2:9" x14ac:dyDescent="0.2">
      <c r="B92" s="9" t="str">
        <f>$B$33</f>
        <v>Science</v>
      </c>
      <c r="C92" s="172">
        <f>Data!HS18</f>
        <v>31119</v>
      </c>
      <c r="D92" s="172">
        <f>Data!IM18</f>
        <v>17532</v>
      </c>
      <c r="E92" s="172">
        <f>Data!JG18</f>
        <v>0</v>
      </c>
      <c r="F92" s="172">
        <f>Data!KA18</f>
        <v>0</v>
      </c>
      <c r="G92" s="172">
        <f>Data!KU18</f>
        <v>0</v>
      </c>
      <c r="H92" s="75">
        <f t="shared" si="2"/>
        <v>48651</v>
      </c>
    </row>
    <row r="93" spans="2:9" x14ac:dyDescent="0.2">
      <c r="B93" s="9" t="str">
        <f>$B$34</f>
        <v>Fine Arts</v>
      </c>
      <c r="C93" s="172">
        <f>Data!HT18</f>
        <v>0</v>
      </c>
      <c r="D93" s="172">
        <f>Data!IN18</f>
        <v>0</v>
      </c>
      <c r="E93" s="172">
        <f>Data!JH18</f>
        <v>0</v>
      </c>
      <c r="F93" s="172">
        <f>Data!KB18</f>
        <v>0</v>
      </c>
      <c r="G93" s="172">
        <f>Data!KV18</f>
        <v>0</v>
      </c>
      <c r="H93" s="75">
        <f t="shared" si="2"/>
        <v>0</v>
      </c>
    </row>
    <row r="94" spans="2:9" x14ac:dyDescent="0.2">
      <c r="B94" s="9" t="str">
        <f>$B$35</f>
        <v>Teacher Education</v>
      </c>
      <c r="C94" s="172">
        <f>Data!HU18</f>
        <v>0</v>
      </c>
      <c r="D94" s="172">
        <f>Data!IO18</f>
        <v>0</v>
      </c>
      <c r="E94" s="172">
        <f>Data!JI18</f>
        <v>0</v>
      </c>
      <c r="F94" s="172">
        <f>Data!KC18</f>
        <v>0</v>
      </c>
      <c r="G94" s="172">
        <f>Data!KW18</f>
        <v>0</v>
      </c>
      <c r="H94" s="75">
        <f t="shared" si="2"/>
        <v>0</v>
      </c>
    </row>
    <row r="95" spans="2:9" x14ac:dyDescent="0.2">
      <c r="B95" s="9" t="str">
        <f>$B$36</f>
        <v>Agriculture</v>
      </c>
      <c r="C95" s="172">
        <f>Data!HV18</f>
        <v>0</v>
      </c>
      <c r="D95" s="172">
        <f>Data!IP18</f>
        <v>0</v>
      </c>
      <c r="E95" s="172">
        <f>Data!JJ18</f>
        <v>0</v>
      </c>
      <c r="F95" s="172">
        <f>Data!KD18</f>
        <v>0</v>
      </c>
      <c r="G95" s="172">
        <f>Data!KX18</f>
        <v>0</v>
      </c>
      <c r="H95" s="75">
        <f t="shared" si="2"/>
        <v>0</v>
      </c>
    </row>
    <row r="96" spans="2:9" x14ac:dyDescent="0.2">
      <c r="B96" s="9" t="str">
        <f>$B$37</f>
        <v>Engineering</v>
      </c>
      <c r="C96" s="172">
        <f>Data!HW18</f>
        <v>0</v>
      </c>
      <c r="D96" s="172">
        <f>Data!IQ18</f>
        <v>0</v>
      </c>
      <c r="E96" s="172">
        <f>Data!JK18</f>
        <v>0</v>
      </c>
      <c r="F96" s="172">
        <f>Data!KE18</f>
        <v>0</v>
      </c>
      <c r="G96" s="172">
        <f>Data!KY18</f>
        <v>0</v>
      </c>
      <c r="H96" s="75">
        <f t="shared" si="2"/>
        <v>0</v>
      </c>
    </row>
    <row r="97" spans="2:8" x14ac:dyDescent="0.2">
      <c r="B97" s="9" t="str">
        <f>$B$38</f>
        <v>Home Economics</v>
      </c>
      <c r="C97" s="172">
        <f>Data!HX18</f>
        <v>0</v>
      </c>
      <c r="D97" s="172">
        <f>Data!IR18</f>
        <v>0</v>
      </c>
      <c r="E97" s="172">
        <f>Data!JL18</f>
        <v>0</v>
      </c>
      <c r="F97" s="172">
        <f>Data!KF18</f>
        <v>0</v>
      </c>
      <c r="G97" s="172">
        <f>Data!KZ18</f>
        <v>0</v>
      </c>
      <c r="H97" s="75">
        <f t="shared" si="2"/>
        <v>0</v>
      </c>
    </row>
    <row r="98" spans="2:8" x14ac:dyDescent="0.2">
      <c r="B98" s="9" t="str">
        <f>$B$39</f>
        <v>Law</v>
      </c>
      <c r="C98" s="172">
        <f>Data!HY18</f>
        <v>0</v>
      </c>
      <c r="D98" s="172">
        <f>Data!IS18</f>
        <v>0</v>
      </c>
      <c r="E98" s="172">
        <f>Data!JM18</f>
        <v>0</v>
      </c>
      <c r="F98" s="172">
        <f>Data!KG18</f>
        <v>0</v>
      </c>
      <c r="G98" s="172">
        <f>Data!LA18</f>
        <v>0</v>
      </c>
      <c r="H98" s="75">
        <f t="shared" si="2"/>
        <v>0</v>
      </c>
    </row>
    <row r="99" spans="2:8" x14ac:dyDescent="0.2">
      <c r="B99" s="9" t="str">
        <f>$B$40</f>
        <v>Social Service</v>
      </c>
      <c r="C99" s="172">
        <f>Data!HZ18</f>
        <v>0</v>
      </c>
      <c r="D99" s="172">
        <f>Data!IT18</f>
        <v>0</v>
      </c>
      <c r="E99" s="172">
        <f>Data!JN18</f>
        <v>0</v>
      </c>
      <c r="F99" s="172">
        <f>Data!KH18</f>
        <v>0</v>
      </c>
      <c r="G99" s="172">
        <f>Data!LB18</f>
        <v>0</v>
      </c>
      <c r="H99" s="75">
        <f t="shared" si="2"/>
        <v>0</v>
      </c>
    </row>
    <row r="100" spans="2:8" x14ac:dyDescent="0.2">
      <c r="B100" s="9" t="str">
        <f>$B$41</f>
        <v>Library Science</v>
      </c>
      <c r="C100" s="172">
        <f>Data!IA18</f>
        <v>0</v>
      </c>
      <c r="D100" s="172">
        <f>Data!IU18</f>
        <v>0</v>
      </c>
      <c r="E100" s="172">
        <f>Data!JO18</f>
        <v>0</v>
      </c>
      <c r="F100" s="172">
        <f>Data!KI18</f>
        <v>0</v>
      </c>
      <c r="G100" s="172">
        <f>Data!LC18</f>
        <v>0</v>
      </c>
      <c r="H100" s="75">
        <f t="shared" si="2"/>
        <v>0</v>
      </c>
    </row>
    <row r="101" spans="2:8" x14ac:dyDescent="0.2">
      <c r="B101" s="9" t="str">
        <f>$B$42</f>
        <v>Veterinary Science</v>
      </c>
      <c r="C101" s="172">
        <f>Data!IB18</f>
        <v>0</v>
      </c>
      <c r="D101" s="172">
        <f>Data!IV18</f>
        <v>0</v>
      </c>
      <c r="E101" s="172">
        <f>Data!JP18</f>
        <v>0</v>
      </c>
      <c r="F101" s="172">
        <f>Data!KJ18</f>
        <v>0</v>
      </c>
      <c r="G101" s="172">
        <f>Data!LD18</f>
        <v>0</v>
      </c>
      <c r="H101" s="75">
        <f t="shared" si="2"/>
        <v>0</v>
      </c>
    </row>
    <row r="102" spans="2:8" x14ac:dyDescent="0.2">
      <c r="B102" s="9" t="str">
        <f>$B$43</f>
        <v>Vocational Training</v>
      </c>
      <c r="C102" s="172">
        <f>Data!IC18</f>
        <v>0</v>
      </c>
      <c r="D102" s="172">
        <f>Data!IW18</f>
        <v>0</v>
      </c>
      <c r="E102" s="172">
        <f>Data!JQ18</f>
        <v>0</v>
      </c>
      <c r="F102" s="172">
        <f>Data!KK18</f>
        <v>0</v>
      </c>
      <c r="G102" s="172">
        <f>Data!LE18</f>
        <v>0</v>
      </c>
      <c r="H102" s="75">
        <f t="shared" si="2"/>
        <v>0</v>
      </c>
    </row>
    <row r="103" spans="2:8" x14ac:dyDescent="0.2">
      <c r="B103" s="9" t="str">
        <f>$B$44</f>
        <v>Physical Training</v>
      </c>
      <c r="C103" s="172">
        <f>Data!ID18</f>
        <v>0</v>
      </c>
      <c r="D103" s="172">
        <f>Data!IX18</f>
        <v>0</v>
      </c>
      <c r="E103" s="172">
        <f>Data!JR18</f>
        <v>0</v>
      </c>
      <c r="F103" s="172">
        <f>Data!KL18</f>
        <v>0</v>
      </c>
      <c r="G103" s="172">
        <f>Data!LF18</f>
        <v>0</v>
      </c>
      <c r="H103" s="75">
        <f t="shared" si="2"/>
        <v>0</v>
      </c>
    </row>
    <row r="104" spans="2:8" x14ac:dyDescent="0.2">
      <c r="B104" s="9" t="str">
        <f>$B$45</f>
        <v>Health Services</v>
      </c>
      <c r="C104" s="172">
        <f>Data!IE18</f>
        <v>0</v>
      </c>
      <c r="D104" s="172">
        <f>Data!IY18</f>
        <v>0</v>
      </c>
      <c r="E104" s="172">
        <f>Data!JS18</f>
        <v>0</v>
      </c>
      <c r="F104" s="172">
        <f>Data!KM18</f>
        <v>0</v>
      </c>
      <c r="G104" s="172">
        <f>Data!LG18</f>
        <v>0</v>
      </c>
      <c r="H104" s="75">
        <f t="shared" si="2"/>
        <v>0</v>
      </c>
    </row>
    <row r="105" spans="2:8" x14ac:dyDescent="0.2">
      <c r="B105" s="9" t="str">
        <f>$B$46</f>
        <v>Pharmacy</v>
      </c>
      <c r="C105" s="172">
        <f>Data!IF18</f>
        <v>0</v>
      </c>
      <c r="D105" s="172">
        <f>Data!IZ18</f>
        <v>0</v>
      </c>
      <c r="E105" s="172">
        <f>Data!JT18</f>
        <v>0</v>
      </c>
      <c r="F105" s="172">
        <f>Data!KN18</f>
        <v>0</v>
      </c>
      <c r="G105" s="172">
        <f>Data!LH18</f>
        <v>0</v>
      </c>
      <c r="H105" s="75">
        <f t="shared" si="2"/>
        <v>0</v>
      </c>
    </row>
    <row r="106" spans="2:8" x14ac:dyDescent="0.2">
      <c r="B106" s="9" t="str">
        <f>$B$47</f>
        <v>Business Administration</v>
      </c>
      <c r="C106" s="172">
        <f>Data!IG18</f>
        <v>13500</v>
      </c>
      <c r="D106" s="172">
        <f>Data!JA18</f>
        <v>57501</v>
      </c>
      <c r="E106" s="172">
        <f>Data!JU18</f>
        <v>0</v>
      </c>
      <c r="F106" s="172">
        <f>Data!KO18</f>
        <v>0</v>
      </c>
      <c r="G106" s="172">
        <f>Data!LI18</f>
        <v>0</v>
      </c>
      <c r="H106" s="75">
        <f t="shared" si="2"/>
        <v>71001</v>
      </c>
    </row>
    <row r="107" spans="2:8" x14ac:dyDescent="0.2">
      <c r="B107" s="9" t="str">
        <f>$B$48</f>
        <v>Optometry</v>
      </c>
      <c r="C107" s="172">
        <f>Data!IH18</f>
        <v>0</v>
      </c>
      <c r="D107" s="172">
        <f>Data!JB18</f>
        <v>0</v>
      </c>
      <c r="E107" s="172">
        <f>Data!JV18</f>
        <v>0</v>
      </c>
      <c r="F107" s="172">
        <f>Data!KP18</f>
        <v>0</v>
      </c>
      <c r="G107" s="172">
        <f>Data!LJ18</f>
        <v>0</v>
      </c>
      <c r="H107" s="75">
        <f t="shared" si="2"/>
        <v>0</v>
      </c>
    </row>
    <row r="108" spans="2:8" x14ac:dyDescent="0.2">
      <c r="B108" s="9" t="str">
        <f>$B$49</f>
        <v>Teacher Ed-Practice Teaching</v>
      </c>
      <c r="C108" s="172">
        <f>Data!II18</f>
        <v>0</v>
      </c>
      <c r="D108" s="172">
        <f>Data!JC18</f>
        <v>0</v>
      </c>
      <c r="E108" s="172">
        <f>Data!JW18</f>
        <v>0</v>
      </c>
      <c r="F108" s="172">
        <f>Data!KQ18</f>
        <v>0</v>
      </c>
      <c r="G108" s="172">
        <f>Data!LK18</f>
        <v>0</v>
      </c>
      <c r="H108" s="75">
        <f t="shared" si="2"/>
        <v>0</v>
      </c>
    </row>
    <row r="109" spans="2:8" x14ac:dyDescent="0.2">
      <c r="B109" s="9" t="str">
        <f>$B$50</f>
        <v>Technology</v>
      </c>
      <c r="C109" s="172">
        <f>Data!IJ18</f>
        <v>0</v>
      </c>
      <c r="D109" s="172">
        <f>Data!JD18</f>
        <v>0</v>
      </c>
      <c r="E109" s="172">
        <f>Data!JX18</f>
        <v>0</v>
      </c>
      <c r="F109" s="172">
        <f>Data!KR18</f>
        <v>0</v>
      </c>
      <c r="G109" s="172">
        <f>Data!LL18</f>
        <v>0</v>
      </c>
      <c r="H109" s="75">
        <f t="shared" si="2"/>
        <v>0</v>
      </c>
    </row>
    <row r="110" spans="2:8" x14ac:dyDescent="0.2">
      <c r="B110" s="9" t="str">
        <f>$B$51</f>
        <v>Nursing</v>
      </c>
      <c r="C110" s="172">
        <f>Data!IK18</f>
        <v>0</v>
      </c>
      <c r="D110" s="172">
        <f>Data!JE18</f>
        <v>0</v>
      </c>
      <c r="E110" s="172">
        <f>Data!JY18</f>
        <v>0</v>
      </c>
      <c r="F110" s="172">
        <f>Data!KS18</f>
        <v>0</v>
      </c>
      <c r="G110" s="172">
        <f>Data!HPM18</f>
        <v>0</v>
      </c>
      <c r="H110" s="75">
        <f t="shared" si="2"/>
        <v>0</v>
      </c>
    </row>
    <row r="111" spans="2:8" x14ac:dyDescent="0.2">
      <c r="B111" s="39" t="str">
        <f>$B$52</f>
        <v>Totals</v>
      </c>
      <c r="C111" s="40">
        <f>SUM(C91:C110)</f>
        <v>57822</v>
      </c>
      <c r="D111" s="40">
        <f>SUM(D91:D110)</f>
        <v>75033</v>
      </c>
      <c r="E111" s="40">
        <f>SUM(E91:E110)</f>
        <v>0</v>
      </c>
      <c r="F111" s="40">
        <f>SUM(F91:F110)</f>
        <v>0</v>
      </c>
      <c r="G111" s="40">
        <f>SUM(G91:G110)</f>
        <v>0</v>
      </c>
      <c r="H111" s="40">
        <f t="shared" si="2"/>
        <v>132855</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2934441</v>
      </c>
      <c r="D116" s="21">
        <f t="shared" si="3"/>
        <v>2049128</v>
      </c>
      <c r="E116" s="21">
        <f t="shared" si="3"/>
        <v>1489417</v>
      </c>
      <c r="F116" s="21">
        <f t="shared" si="3"/>
        <v>0</v>
      </c>
      <c r="G116" s="21">
        <f t="shared" si="3"/>
        <v>0</v>
      </c>
      <c r="H116" s="40">
        <f t="shared" ref="H116:H136" si="4">SUM(C116:G116)</f>
        <v>6472986</v>
      </c>
      <c r="I116" s="1"/>
    </row>
    <row r="117" spans="2:9" x14ac:dyDescent="0.2">
      <c r="B117" s="9" t="str">
        <f>$B$33</f>
        <v>Science</v>
      </c>
      <c r="C117" s="22">
        <f t="shared" si="3"/>
        <v>1156560</v>
      </c>
      <c r="D117" s="22">
        <f t="shared" si="3"/>
        <v>839065</v>
      </c>
      <c r="E117" s="22">
        <f t="shared" si="3"/>
        <v>297166</v>
      </c>
      <c r="F117" s="22">
        <f t="shared" si="3"/>
        <v>0</v>
      </c>
      <c r="G117" s="22">
        <f t="shared" si="3"/>
        <v>0</v>
      </c>
      <c r="H117" s="75">
        <f t="shared" si="4"/>
        <v>2292791</v>
      </c>
      <c r="I117" s="1"/>
    </row>
    <row r="118" spans="2:9" x14ac:dyDescent="0.2">
      <c r="B118" s="9" t="str">
        <f>$B$34</f>
        <v>Fine Arts</v>
      </c>
      <c r="C118" s="22">
        <f t="shared" si="3"/>
        <v>640188</v>
      </c>
      <c r="D118" s="22">
        <f t="shared" si="3"/>
        <v>544008</v>
      </c>
      <c r="E118" s="22">
        <f t="shared" si="3"/>
        <v>0</v>
      </c>
      <c r="F118" s="22">
        <f t="shared" si="3"/>
        <v>0</v>
      </c>
      <c r="G118" s="22">
        <f t="shared" si="3"/>
        <v>0</v>
      </c>
      <c r="H118" s="75">
        <f t="shared" si="4"/>
        <v>1184196</v>
      </c>
      <c r="I118" s="1"/>
    </row>
    <row r="119" spans="2:9" x14ac:dyDescent="0.2">
      <c r="B119" s="9" t="str">
        <f>$B$35</f>
        <v>Teacher Education</v>
      </c>
      <c r="C119" s="22">
        <f t="shared" si="3"/>
        <v>216301</v>
      </c>
      <c r="D119" s="22">
        <f t="shared" si="3"/>
        <v>489986</v>
      </c>
      <c r="E119" s="22">
        <f t="shared" si="3"/>
        <v>991532</v>
      </c>
      <c r="F119" s="22">
        <f t="shared" si="3"/>
        <v>0</v>
      </c>
      <c r="G119" s="22">
        <f t="shared" si="3"/>
        <v>0</v>
      </c>
      <c r="H119" s="75">
        <f t="shared" si="4"/>
        <v>1697819</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180119</v>
      </c>
      <c r="D121" s="22">
        <f t="shared" si="3"/>
        <v>443515</v>
      </c>
      <c r="E121" s="22">
        <f t="shared" si="3"/>
        <v>118595</v>
      </c>
      <c r="F121" s="22">
        <f t="shared" si="3"/>
        <v>0</v>
      </c>
      <c r="G121" s="22">
        <f t="shared" si="3"/>
        <v>0</v>
      </c>
      <c r="H121" s="75">
        <f t="shared" si="4"/>
        <v>742229</v>
      </c>
      <c r="I121" s="1"/>
    </row>
    <row r="122" spans="2:9" x14ac:dyDescent="0.2">
      <c r="B122" s="9" t="str">
        <f>$B$38</f>
        <v>Home Economics</v>
      </c>
      <c r="C122" s="22">
        <f t="shared" si="3"/>
        <v>175</v>
      </c>
      <c r="D122" s="22">
        <f t="shared" si="3"/>
        <v>30483</v>
      </c>
      <c r="E122" s="22">
        <f t="shared" si="3"/>
        <v>4989</v>
      </c>
      <c r="F122" s="22">
        <f t="shared" si="3"/>
        <v>0</v>
      </c>
      <c r="G122" s="22">
        <f t="shared" si="3"/>
        <v>0</v>
      </c>
      <c r="H122" s="75">
        <f t="shared" si="4"/>
        <v>35647</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3333</v>
      </c>
      <c r="E124" s="22">
        <f t="shared" si="3"/>
        <v>0</v>
      </c>
      <c r="F124" s="22">
        <f t="shared" si="3"/>
        <v>0</v>
      </c>
      <c r="G124" s="22">
        <f t="shared" si="3"/>
        <v>0</v>
      </c>
      <c r="H124" s="75">
        <f t="shared" si="4"/>
        <v>3333</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70487</v>
      </c>
      <c r="D128" s="22">
        <f t="shared" si="3"/>
        <v>12061</v>
      </c>
      <c r="E128" s="22">
        <f t="shared" si="3"/>
        <v>0</v>
      </c>
      <c r="F128" s="22">
        <f t="shared" si="3"/>
        <v>0</v>
      </c>
      <c r="G128" s="22">
        <f t="shared" si="3"/>
        <v>0</v>
      </c>
      <c r="H128" s="75">
        <f t="shared" si="4"/>
        <v>82548</v>
      </c>
      <c r="I128" s="1"/>
    </row>
    <row r="129" spans="2:12" x14ac:dyDescent="0.2">
      <c r="B129" s="9" t="str">
        <f>$B$45</f>
        <v>Health Services</v>
      </c>
      <c r="C129" s="22">
        <f t="shared" si="3"/>
        <v>56354</v>
      </c>
      <c r="D129" s="22">
        <f t="shared" si="3"/>
        <v>494790</v>
      </c>
      <c r="E129" s="22">
        <f t="shared" si="3"/>
        <v>0</v>
      </c>
      <c r="F129" s="22">
        <f t="shared" si="3"/>
        <v>0</v>
      </c>
      <c r="G129" s="22">
        <f t="shared" si="3"/>
        <v>0</v>
      </c>
      <c r="H129" s="75">
        <f t="shared" si="4"/>
        <v>551144</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430473</v>
      </c>
      <c r="D131" s="22">
        <f t="shared" si="3"/>
        <v>1855350</v>
      </c>
      <c r="E131" s="22">
        <f t="shared" si="3"/>
        <v>847627</v>
      </c>
      <c r="F131" s="22">
        <f t="shared" si="3"/>
        <v>663127</v>
      </c>
      <c r="G131" s="22">
        <f t="shared" si="3"/>
        <v>0</v>
      </c>
      <c r="H131" s="75">
        <f t="shared" si="4"/>
        <v>3796577</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136036</v>
      </c>
      <c r="E133" s="22">
        <f t="shared" si="5"/>
        <v>0</v>
      </c>
      <c r="F133" s="22">
        <f t="shared" si="5"/>
        <v>0</v>
      </c>
      <c r="G133" s="22">
        <f t="shared" si="5"/>
        <v>0</v>
      </c>
      <c r="H133" s="75">
        <f t="shared" si="4"/>
        <v>136036</v>
      </c>
      <c r="I133" s="1"/>
    </row>
    <row r="134" spans="2:12" x14ac:dyDescent="0.2">
      <c r="B134" s="9" t="str">
        <f>$B$50</f>
        <v>Technology</v>
      </c>
      <c r="C134" s="22">
        <f t="shared" si="5"/>
        <v>32266</v>
      </c>
      <c r="D134" s="22">
        <f t="shared" si="5"/>
        <v>0</v>
      </c>
      <c r="E134" s="22">
        <f t="shared" si="5"/>
        <v>0</v>
      </c>
      <c r="F134" s="22">
        <f t="shared" si="5"/>
        <v>0</v>
      </c>
      <c r="G134" s="22">
        <f t="shared" si="5"/>
        <v>0</v>
      </c>
      <c r="H134" s="75">
        <f t="shared" si="4"/>
        <v>32266</v>
      </c>
      <c r="I134" s="1"/>
    </row>
    <row r="135" spans="2:12" x14ac:dyDescent="0.2">
      <c r="B135" s="9" t="str">
        <f>$B$51</f>
        <v>Nursing</v>
      </c>
      <c r="C135" s="22">
        <f t="shared" si="5"/>
        <v>84584</v>
      </c>
      <c r="D135" s="22">
        <f t="shared" si="5"/>
        <v>800666</v>
      </c>
      <c r="E135" s="22">
        <f t="shared" si="5"/>
        <v>401353</v>
      </c>
      <c r="F135" s="22">
        <f t="shared" si="5"/>
        <v>0</v>
      </c>
      <c r="G135" s="22">
        <f t="shared" si="5"/>
        <v>0</v>
      </c>
      <c r="H135" s="75">
        <f t="shared" si="4"/>
        <v>1286603</v>
      </c>
      <c r="I135" s="1"/>
    </row>
    <row r="136" spans="2:12" x14ac:dyDescent="0.2">
      <c r="B136" s="39" t="str">
        <f>$B$52</f>
        <v>Totals</v>
      </c>
      <c r="C136" s="40">
        <f>SUM(C116:C135)</f>
        <v>5801948</v>
      </c>
      <c r="D136" s="40">
        <f>SUM(D116:D135)</f>
        <v>7698421</v>
      </c>
      <c r="E136" s="40">
        <f>SUM(E116:E135)</f>
        <v>4150679</v>
      </c>
      <c r="F136" s="40">
        <f>SUM(F116:F135)</f>
        <v>663127</v>
      </c>
      <c r="G136" s="40">
        <f>SUM(G116:G135)</f>
        <v>0</v>
      </c>
      <c r="H136" s="40">
        <f t="shared" si="4"/>
        <v>18314175</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17776781</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Data!QD18</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Data!LN18</f>
        <v>2848336</v>
      </c>
      <c r="D143" s="172">
        <f>Data!MH18</f>
        <v>1989000</v>
      </c>
      <c r="E143" s="172">
        <f>Data!NB18</f>
        <v>1445713</v>
      </c>
      <c r="F143" s="172">
        <f>Data!NV18</f>
        <v>0</v>
      </c>
      <c r="G143" s="172">
        <f>Data!OP18</f>
        <v>0</v>
      </c>
      <c r="H143" s="173">
        <f>Data!PJ18</f>
        <v>0</v>
      </c>
      <c r="I143" s="76">
        <f t="shared" ref="I143:I162" si="6">SUM(C143:H143)</f>
        <v>6283049</v>
      </c>
    </row>
    <row r="144" spans="2:12" x14ac:dyDescent="0.2">
      <c r="B144" s="9" t="str">
        <f>$B$33</f>
        <v>Science</v>
      </c>
      <c r="C144" s="172">
        <f>Data!LO18</f>
        <v>1122623</v>
      </c>
      <c r="D144" s="172">
        <f>Data!MI18</f>
        <v>814444</v>
      </c>
      <c r="E144" s="172">
        <f>Data!NC18</f>
        <v>288446</v>
      </c>
      <c r="F144" s="172">
        <f>Data!NW18</f>
        <v>0</v>
      </c>
      <c r="G144" s="172">
        <f>Data!OQ18</f>
        <v>0</v>
      </c>
      <c r="H144" s="174">
        <f>Data!PK18</f>
        <v>0</v>
      </c>
      <c r="I144" s="76">
        <f t="shared" si="6"/>
        <v>2225513</v>
      </c>
    </row>
    <row r="145" spans="2:9" x14ac:dyDescent="0.2">
      <c r="B145" s="9" t="str">
        <f>$B$34</f>
        <v>Fine Arts</v>
      </c>
      <c r="C145" s="172">
        <f>Data!LP18</f>
        <v>621403</v>
      </c>
      <c r="D145" s="172">
        <f>Data!MJ18</f>
        <v>528045</v>
      </c>
      <c r="E145" s="172">
        <f>Data!ND18</f>
        <v>0</v>
      </c>
      <c r="F145" s="172">
        <f>Data!NX18</f>
        <v>0</v>
      </c>
      <c r="G145" s="172">
        <f>Data!OR18</f>
        <v>0</v>
      </c>
      <c r="H145" s="174">
        <f>Data!PL18</f>
        <v>0</v>
      </c>
      <c r="I145" s="76">
        <f t="shared" si="6"/>
        <v>1149448</v>
      </c>
    </row>
    <row r="146" spans="2:9" x14ac:dyDescent="0.2">
      <c r="B146" s="9" t="str">
        <f>$B$35</f>
        <v>Teacher Education</v>
      </c>
      <c r="C146" s="172">
        <f>Data!LQ18</f>
        <v>209954</v>
      </c>
      <c r="D146" s="172">
        <f>Data!MK18</f>
        <v>475608</v>
      </c>
      <c r="E146" s="172">
        <f>Data!NE18</f>
        <v>962437</v>
      </c>
      <c r="F146" s="172">
        <f>Data!NY18</f>
        <v>0</v>
      </c>
      <c r="G146" s="172">
        <f>Data!OS18</f>
        <v>0</v>
      </c>
      <c r="H146" s="174">
        <f>Data!PN18</f>
        <v>0</v>
      </c>
      <c r="I146" s="76">
        <f t="shared" si="6"/>
        <v>1647999</v>
      </c>
    </row>
    <row r="147" spans="2:9" x14ac:dyDescent="0.2">
      <c r="B147" s="9" t="str">
        <f>$B$36</f>
        <v>Agriculture</v>
      </c>
      <c r="C147" s="172">
        <f>Data!LR18</f>
        <v>0</v>
      </c>
      <c r="D147" s="172">
        <f>Data!ML18</f>
        <v>0</v>
      </c>
      <c r="E147" s="172">
        <f>Data!NF18</f>
        <v>0</v>
      </c>
      <c r="F147" s="172">
        <f>Data!NZ18</f>
        <v>0</v>
      </c>
      <c r="G147" s="172">
        <f>Data!OT18</f>
        <v>0</v>
      </c>
      <c r="H147" s="174">
        <f>Data!PM18</f>
        <v>0</v>
      </c>
      <c r="I147" s="76">
        <f t="shared" si="6"/>
        <v>0</v>
      </c>
    </row>
    <row r="148" spans="2:9" x14ac:dyDescent="0.2">
      <c r="B148" s="9" t="str">
        <f>$B$37</f>
        <v>Engineering</v>
      </c>
      <c r="C148" s="172">
        <f>Data!LS18</f>
        <v>174834</v>
      </c>
      <c r="D148" s="172">
        <f>Data!MM18</f>
        <v>430501</v>
      </c>
      <c r="E148" s="172">
        <f>Data!NG18</f>
        <v>115115</v>
      </c>
      <c r="F148" s="172">
        <f>Data!OA18</f>
        <v>0</v>
      </c>
      <c r="G148" s="172">
        <f>Data!OU18</f>
        <v>0</v>
      </c>
      <c r="H148" s="174">
        <f>Data!PO18</f>
        <v>0</v>
      </c>
      <c r="I148" s="76">
        <f t="shared" si="6"/>
        <v>720450</v>
      </c>
    </row>
    <row r="149" spans="2:9" x14ac:dyDescent="0.2">
      <c r="B149" s="9" t="str">
        <f>$B$38</f>
        <v>Home Economics</v>
      </c>
      <c r="C149" s="172">
        <f>Data!LT18</f>
        <v>170</v>
      </c>
      <c r="D149" s="172">
        <f>Data!MN18</f>
        <v>29589</v>
      </c>
      <c r="E149" s="172">
        <f>Data!NH18</f>
        <v>4843</v>
      </c>
      <c r="F149" s="172">
        <f>Data!OB18</f>
        <v>0</v>
      </c>
      <c r="G149" s="172">
        <f>Data!OV18</f>
        <v>0</v>
      </c>
      <c r="H149" s="174">
        <f>Data!PP18</f>
        <v>0</v>
      </c>
      <c r="I149" s="76">
        <f t="shared" si="6"/>
        <v>34602</v>
      </c>
    </row>
    <row r="150" spans="2:9" x14ac:dyDescent="0.2">
      <c r="B150" s="9" t="str">
        <f>$B$39</f>
        <v>Law</v>
      </c>
      <c r="C150" s="172">
        <f>Data!LU18</f>
        <v>0</v>
      </c>
      <c r="D150" s="172">
        <f>Data!MO18</f>
        <v>0</v>
      </c>
      <c r="E150" s="172">
        <f>Data!NI18</f>
        <v>0</v>
      </c>
      <c r="F150" s="172">
        <f>Data!OC18</f>
        <v>0</v>
      </c>
      <c r="G150" s="172">
        <f>Data!OW18</f>
        <v>0</v>
      </c>
      <c r="H150" s="174">
        <f>Data!PQ18</f>
        <v>0</v>
      </c>
      <c r="I150" s="76">
        <f t="shared" si="6"/>
        <v>0</v>
      </c>
    </row>
    <row r="151" spans="2:9" x14ac:dyDescent="0.2">
      <c r="B151" s="9" t="str">
        <f>$B$40</f>
        <v>Social Service</v>
      </c>
      <c r="C151" s="172">
        <f>Data!LV18</f>
        <v>0</v>
      </c>
      <c r="D151" s="172">
        <f>Data!MP18</f>
        <v>3235</v>
      </c>
      <c r="E151" s="172">
        <f>Data!NJ18</f>
        <v>0</v>
      </c>
      <c r="F151" s="172">
        <f>Data!OD18</f>
        <v>0</v>
      </c>
      <c r="G151" s="172">
        <f>Data!OX18</f>
        <v>0</v>
      </c>
      <c r="H151" s="174">
        <f>Data!PR18</f>
        <v>0</v>
      </c>
      <c r="I151" s="76">
        <f t="shared" si="6"/>
        <v>3235</v>
      </c>
    </row>
    <row r="152" spans="2:9" x14ac:dyDescent="0.2">
      <c r="B152" s="9" t="str">
        <f>$B$41</f>
        <v>Library Science</v>
      </c>
      <c r="C152" s="172">
        <f>Data!LW18</f>
        <v>0</v>
      </c>
      <c r="D152" s="172">
        <f>Data!MQ18</f>
        <v>0</v>
      </c>
      <c r="E152" s="172">
        <f>Data!NK18</f>
        <v>0</v>
      </c>
      <c r="F152" s="172">
        <f>Data!OE18</f>
        <v>0</v>
      </c>
      <c r="G152" s="172">
        <f>Data!OY18</f>
        <v>0</v>
      </c>
      <c r="H152" s="174">
        <f>Data!PS18</f>
        <v>0</v>
      </c>
      <c r="I152" s="76">
        <f t="shared" si="6"/>
        <v>0</v>
      </c>
    </row>
    <row r="153" spans="2:9" x14ac:dyDescent="0.2">
      <c r="B153" s="9" t="str">
        <f>$B$42</f>
        <v>Veterinary Science</v>
      </c>
      <c r="C153" s="172">
        <f>Data!LX18</f>
        <v>0</v>
      </c>
      <c r="D153" s="172">
        <f>Data!MR18</f>
        <v>0</v>
      </c>
      <c r="E153" s="172">
        <f>Data!NL18</f>
        <v>0</v>
      </c>
      <c r="F153" s="172">
        <f>Data!OF18</f>
        <v>0</v>
      </c>
      <c r="G153" s="172">
        <f>Data!OZ18</f>
        <v>0</v>
      </c>
      <c r="H153" s="174">
        <f>Data!PT18</f>
        <v>0</v>
      </c>
      <c r="I153" s="76">
        <f t="shared" si="6"/>
        <v>0</v>
      </c>
    </row>
    <row r="154" spans="2:9" x14ac:dyDescent="0.2">
      <c r="B154" s="9" t="str">
        <f>$B$43</f>
        <v>Vocational Training</v>
      </c>
      <c r="C154" s="172">
        <f>Data!LY18</f>
        <v>0</v>
      </c>
      <c r="D154" s="172">
        <f>Data!MS18</f>
        <v>0</v>
      </c>
      <c r="E154" s="172">
        <f>Data!NM18</f>
        <v>0</v>
      </c>
      <c r="F154" s="172">
        <f>Data!OG18</f>
        <v>0</v>
      </c>
      <c r="G154" s="172">
        <f>Data!PA18</f>
        <v>0</v>
      </c>
      <c r="H154" s="174">
        <f>Data!PU18</f>
        <v>0</v>
      </c>
      <c r="I154" s="76">
        <f t="shared" si="6"/>
        <v>0</v>
      </c>
    </row>
    <row r="155" spans="2:9" x14ac:dyDescent="0.2">
      <c r="B155" s="9" t="str">
        <f>$B$44</f>
        <v>Physical Training</v>
      </c>
      <c r="C155" s="172">
        <f>Data!LZ18</f>
        <v>68419</v>
      </c>
      <c r="D155" s="172">
        <f>Data!MT18</f>
        <v>11707</v>
      </c>
      <c r="E155" s="172">
        <f>Data!NN18</f>
        <v>0</v>
      </c>
      <c r="F155" s="172">
        <f>Data!OH18</f>
        <v>0</v>
      </c>
      <c r="G155" s="172">
        <f>Data!PB18</f>
        <v>0</v>
      </c>
      <c r="H155" s="174">
        <f>Data!PV18</f>
        <v>0</v>
      </c>
      <c r="I155" s="76">
        <f t="shared" si="6"/>
        <v>80126</v>
      </c>
    </row>
    <row r="156" spans="2:9" x14ac:dyDescent="0.2">
      <c r="B156" s="9" t="str">
        <f>$B$45</f>
        <v>Health Services</v>
      </c>
      <c r="C156" s="172">
        <f>Data!MA18</f>
        <v>54701</v>
      </c>
      <c r="D156" s="172">
        <f>Data!MU18</f>
        <v>480271</v>
      </c>
      <c r="E156" s="172">
        <f>Data!NO18</f>
        <v>0</v>
      </c>
      <c r="F156" s="172">
        <f>Data!OI18</f>
        <v>0</v>
      </c>
      <c r="G156" s="172">
        <f>Data!PC18</f>
        <v>0</v>
      </c>
      <c r="H156" s="174">
        <f>Data!PW18</f>
        <v>0</v>
      </c>
      <c r="I156" s="76">
        <f t="shared" si="6"/>
        <v>534972</v>
      </c>
    </row>
    <row r="157" spans="2:9" x14ac:dyDescent="0.2">
      <c r="B157" s="9" t="str">
        <f>$B$46</f>
        <v>Pharmacy</v>
      </c>
      <c r="C157" s="172">
        <f>Data!MB18</f>
        <v>0</v>
      </c>
      <c r="D157" s="172">
        <f>Data!MV18</f>
        <v>0</v>
      </c>
      <c r="E157" s="172">
        <f>Data!NP18</f>
        <v>0</v>
      </c>
      <c r="F157" s="172">
        <f>Data!OJ18</f>
        <v>0</v>
      </c>
      <c r="G157" s="172">
        <f>Data!PD18</f>
        <v>0</v>
      </c>
      <c r="H157" s="174">
        <f>Data!PX18</f>
        <v>0</v>
      </c>
      <c r="I157" s="76">
        <f t="shared" si="6"/>
        <v>0</v>
      </c>
    </row>
    <row r="158" spans="2:9" x14ac:dyDescent="0.2">
      <c r="B158" s="9" t="str">
        <f>$B$47</f>
        <v>Business Administration</v>
      </c>
      <c r="C158" s="172">
        <f>Data!MC18</f>
        <v>417842</v>
      </c>
      <c r="D158" s="172">
        <f>Data!MW18</f>
        <v>1800908</v>
      </c>
      <c r="E158" s="172">
        <f>Data!NQ18</f>
        <v>822755</v>
      </c>
      <c r="F158" s="172">
        <f>Data!OK18</f>
        <v>643669</v>
      </c>
      <c r="G158" s="172">
        <f>Data!PE18</f>
        <v>0</v>
      </c>
      <c r="H158" s="174">
        <f>Data!PY18</f>
        <v>0</v>
      </c>
      <c r="I158" s="76">
        <f t="shared" si="6"/>
        <v>3685174</v>
      </c>
    </row>
    <row r="159" spans="2:9" x14ac:dyDescent="0.2">
      <c r="B159" s="9" t="str">
        <f>$B$48</f>
        <v>Optometry</v>
      </c>
      <c r="C159" s="172">
        <f>Data!MD18</f>
        <v>0</v>
      </c>
      <c r="D159" s="172">
        <f>Data!MX18</f>
        <v>0</v>
      </c>
      <c r="E159" s="172">
        <f>Data!NR18</f>
        <v>0</v>
      </c>
      <c r="F159" s="172">
        <f>Data!OL18</f>
        <v>0</v>
      </c>
      <c r="G159" s="172">
        <f>Data!PF18</f>
        <v>0</v>
      </c>
      <c r="H159" s="174">
        <f>Data!PZ18</f>
        <v>0</v>
      </c>
      <c r="I159" s="76">
        <f t="shared" si="6"/>
        <v>0</v>
      </c>
    </row>
    <row r="160" spans="2:9" x14ac:dyDescent="0.2">
      <c r="B160" s="9" t="str">
        <f>$B$49</f>
        <v>Teacher Ed-Practice Teaching</v>
      </c>
      <c r="C160" s="172">
        <f>Data!ME18</f>
        <v>0</v>
      </c>
      <c r="D160" s="172">
        <f>Data!MY18</f>
        <v>132044</v>
      </c>
      <c r="E160" s="172">
        <f>Data!NS18</f>
        <v>0</v>
      </c>
      <c r="F160" s="172">
        <f>Data!OM18</f>
        <v>0</v>
      </c>
      <c r="G160" s="172">
        <f>Data!PG18</f>
        <v>0</v>
      </c>
      <c r="H160" s="174">
        <f>Data!QA18</f>
        <v>0</v>
      </c>
      <c r="I160" s="76">
        <f t="shared" si="6"/>
        <v>132044</v>
      </c>
    </row>
    <row r="161" spans="2:10" x14ac:dyDescent="0.2">
      <c r="B161" s="9" t="str">
        <f>$B$50</f>
        <v>Technology</v>
      </c>
      <c r="C161" s="172">
        <f>Data!MF18</f>
        <v>31319</v>
      </c>
      <c r="D161" s="172">
        <f>Data!MZ18</f>
        <v>0</v>
      </c>
      <c r="E161" s="172">
        <f>Data!NT18</f>
        <v>0</v>
      </c>
      <c r="F161" s="172">
        <f>Data!ON18</f>
        <v>0</v>
      </c>
      <c r="G161" s="172">
        <f>Data!PH18</f>
        <v>0</v>
      </c>
      <c r="H161" s="174">
        <f>Data!QB18</f>
        <v>0</v>
      </c>
      <c r="I161" s="76">
        <f t="shared" si="6"/>
        <v>31319</v>
      </c>
    </row>
    <row r="162" spans="2:10" x14ac:dyDescent="0.2">
      <c r="B162" s="9" t="str">
        <f>$B$51</f>
        <v>Nursing</v>
      </c>
      <c r="C162" s="172">
        <f>Data!MG18</f>
        <v>82102</v>
      </c>
      <c r="D162" s="172">
        <f>Data!NA18</f>
        <v>777172</v>
      </c>
      <c r="E162" s="172">
        <f>Data!NU18</f>
        <v>389576</v>
      </c>
      <c r="F162" s="172">
        <f>Data!OO18</f>
        <v>0</v>
      </c>
      <c r="G162" s="172">
        <f>Data!PI18</f>
        <v>0</v>
      </c>
      <c r="H162" s="174">
        <f>Data!QC18</f>
        <v>0</v>
      </c>
      <c r="I162" s="76">
        <f t="shared" si="6"/>
        <v>1248850</v>
      </c>
    </row>
    <row r="163" spans="2:10" ht="15" thickBot="1" x14ac:dyDescent="0.25">
      <c r="B163" s="39" t="str">
        <f>$B$52</f>
        <v>Totals</v>
      </c>
      <c r="C163" s="40">
        <f t="shared" ref="C163:H163" si="7">SUM(C143:C162)</f>
        <v>5631703</v>
      </c>
      <c r="D163" s="40">
        <f t="shared" si="7"/>
        <v>7472524</v>
      </c>
      <c r="E163" s="40">
        <f t="shared" si="7"/>
        <v>4028885</v>
      </c>
      <c r="F163" s="40">
        <f t="shared" si="7"/>
        <v>643669</v>
      </c>
      <c r="G163" s="41">
        <f t="shared" si="7"/>
        <v>0</v>
      </c>
      <c r="H163" s="77">
        <f t="shared" si="7"/>
        <v>0</v>
      </c>
      <c r="I163" s="76">
        <f>SUM(I143:I162)</f>
        <v>17776781</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2848336</v>
      </c>
      <c r="D168" s="21">
        <f t="shared" si="8"/>
        <v>1989000</v>
      </c>
      <c r="E168" s="21">
        <f t="shared" si="8"/>
        <v>1445713</v>
      </c>
      <c r="F168" s="21">
        <f t="shared" si="8"/>
        <v>0</v>
      </c>
      <c r="G168" s="21">
        <f t="shared" si="8"/>
        <v>0</v>
      </c>
      <c r="H168" s="40">
        <f t="shared" ref="H168:H188" si="9">SUM(C168:G168)</f>
        <v>6283049</v>
      </c>
      <c r="I168" s="56"/>
      <c r="J168" s="57"/>
    </row>
    <row r="169" spans="2:10" x14ac:dyDescent="0.2">
      <c r="B169" s="9" t="str">
        <f>$B$33</f>
        <v>Science</v>
      </c>
      <c r="C169" s="22">
        <f t="shared" si="8"/>
        <v>1122623</v>
      </c>
      <c r="D169" s="22">
        <f t="shared" si="8"/>
        <v>814444</v>
      </c>
      <c r="E169" s="22">
        <f t="shared" si="8"/>
        <v>288446</v>
      </c>
      <c r="F169" s="22">
        <f t="shared" si="8"/>
        <v>0</v>
      </c>
      <c r="G169" s="22">
        <f t="shared" si="8"/>
        <v>0</v>
      </c>
      <c r="H169" s="75">
        <f t="shared" si="9"/>
        <v>2225513</v>
      </c>
      <c r="I169" s="56"/>
      <c r="J169" s="57"/>
    </row>
    <row r="170" spans="2:10" x14ac:dyDescent="0.2">
      <c r="B170" s="9" t="str">
        <f>$B$34</f>
        <v>Fine Arts</v>
      </c>
      <c r="C170" s="22">
        <f t="shared" si="8"/>
        <v>621403</v>
      </c>
      <c r="D170" s="22">
        <f t="shared" si="8"/>
        <v>528045</v>
      </c>
      <c r="E170" s="22">
        <f t="shared" si="8"/>
        <v>0</v>
      </c>
      <c r="F170" s="22">
        <f t="shared" si="8"/>
        <v>0</v>
      </c>
      <c r="G170" s="22">
        <f t="shared" si="8"/>
        <v>0</v>
      </c>
      <c r="H170" s="75">
        <f t="shared" si="9"/>
        <v>1149448</v>
      </c>
      <c r="I170" s="56"/>
      <c r="J170" s="57"/>
    </row>
    <row r="171" spans="2:10" x14ac:dyDescent="0.2">
      <c r="B171" s="9" t="str">
        <f>$B$35</f>
        <v>Teacher Education</v>
      </c>
      <c r="C171" s="22">
        <f t="shared" si="8"/>
        <v>209954</v>
      </c>
      <c r="D171" s="22">
        <f t="shared" si="8"/>
        <v>475608</v>
      </c>
      <c r="E171" s="22">
        <f t="shared" si="8"/>
        <v>962437</v>
      </c>
      <c r="F171" s="22">
        <f t="shared" si="8"/>
        <v>0</v>
      </c>
      <c r="G171" s="22">
        <f t="shared" si="8"/>
        <v>0</v>
      </c>
      <c r="H171" s="75">
        <f t="shared" si="9"/>
        <v>1647999</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174834</v>
      </c>
      <c r="D173" s="22">
        <f t="shared" si="8"/>
        <v>430501</v>
      </c>
      <c r="E173" s="22">
        <f t="shared" si="8"/>
        <v>115115</v>
      </c>
      <c r="F173" s="22">
        <f t="shared" si="8"/>
        <v>0</v>
      </c>
      <c r="G173" s="22">
        <f t="shared" si="8"/>
        <v>0</v>
      </c>
      <c r="H173" s="75">
        <f t="shared" si="9"/>
        <v>720450</v>
      </c>
      <c r="I173" s="56"/>
      <c r="J173" s="57"/>
    </row>
    <row r="174" spans="2:10" x14ac:dyDescent="0.2">
      <c r="B174" s="9" t="str">
        <f>$B$38</f>
        <v>Home Economics</v>
      </c>
      <c r="C174" s="22">
        <f t="shared" si="8"/>
        <v>170</v>
      </c>
      <c r="D174" s="22">
        <f t="shared" si="8"/>
        <v>29589</v>
      </c>
      <c r="E174" s="22">
        <f t="shared" si="8"/>
        <v>4843</v>
      </c>
      <c r="F174" s="22">
        <f t="shared" si="8"/>
        <v>0</v>
      </c>
      <c r="G174" s="22">
        <f t="shared" si="8"/>
        <v>0</v>
      </c>
      <c r="H174" s="75">
        <f t="shared" si="9"/>
        <v>34602</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0</v>
      </c>
      <c r="D176" s="22">
        <f t="shared" si="8"/>
        <v>3235</v>
      </c>
      <c r="E176" s="22">
        <f t="shared" si="8"/>
        <v>0</v>
      </c>
      <c r="F176" s="22">
        <f t="shared" si="8"/>
        <v>0</v>
      </c>
      <c r="G176" s="22">
        <f t="shared" si="8"/>
        <v>0</v>
      </c>
      <c r="H176" s="75">
        <f t="shared" si="9"/>
        <v>3235</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68419</v>
      </c>
      <c r="D180" s="22">
        <f t="shared" si="8"/>
        <v>11707</v>
      </c>
      <c r="E180" s="22">
        <f t="shared" si="8"/>
        <v>0</v>
      </c>
      <c r="F180" s="22">
        <f t="shared" si="8"/>
        <v>0</v>
      </c>
      <c r="G180" s="22">
        <f t="shared" si="8"/>
        <v>0</v>
      </c>
      <c r="H180" s="75">
        <f t="shared" si="9"/>
        <v>80126</v>
      </c>
      <c r="I180" s="56"/>
      <c r="J180" s="57"/>
    </row>
    <row r="181" spans="2:10" x14ac:dyDescent="0.2">
      <c r="B181" s="9" t="str">
        <f>$B$45</f>
        <v>Health Services</v>
      </c>
      <c r="C181" s="22">
        <f t="shared" si="8"/>
        <v>54701</v>
      </c>
      <c r="D181" s="22">
        <f t="shared" si="8"/>
        <v>480271</v>
      </c>
      <c r="E181" s="22">
        <f t="shared" si="8"/>
        <v>0</v>
      </c>
      <c r="F181" s="22">
        <f t="shared" si="8"/>
        <v>0</v>
      </c>
      <c r="G181" s="22">
        <f t="shared" si="8"/>
        <v>0</v>
      </c>
      <c r="H181" s="75">
        <f t="shared" si="9"/>
        <v>534972</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417842</v>
      </c>
      <c r="D183" s="22">
        <f t="shared" si="8"/>
        <v>1800908</v>
      </c>
      <c r="E183" s="22">
        <f t="shared" si="8"/>
        <v>822755</v>
      </c>
      <c r="F183" s="22">
        <f t="shared" si="8"/>
        <v>643669</v>
      </c>
      <c r="G183" s="22">
        <f t="shared" si="8"/>
        <v>0</v>
      </c>
      <c r="H183" s="75">
        <f t="shared" si="9"/>
        <v>3685174</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132044</v>
      </c>
      <c r="E185" s="22">
        <f t="shared" si="10"/>
        <v>0</v>
      </c>
      <c r="F185" s="22">
        <f t="shared" si="10"/>
        <v>0</v>
      </c>
      <c r="G185" s="22">
        <f t="shared" si="10"/>
        <v>0</v>
      </c>
      <c r="H185" s="75">
        <f t="shared" si="9"/>
        <v>132044</v>
      </c>
      <c r="I185" s="56"/>
      <c r="J185" s="57"/>
    </row>
    <row r="186" spans="2:10" x14ac:dyDescent="0.2">
      <c r="B186" s="9" t="str">
        <f>$B$50</f>
        <v>Technology</v>
      </c>
      <c r="C186" s="22">
        <f t="shared" si="10"/>
        <v>31319</v>
      </c>
      <c r="D186" s="22">
        <f t="shared" si="10"/>
        <v>0</v>
      </c>
      <c r="E186" s="22">
        <f t="shared" si="10"/>
        <v>0</v>
      </c>
      <c r="F186" s="22">
        <f t="shared" si="10"/>
        <v>0</v>
      </c>
      <c r="G186" s="22">
        <f t="shared" si="10"/>
        <v>0</v>
      </c>
      <c r="H186" s="75">
        <f t="shared" si="9"/>
        <v>31319</v>
      </c>
      <c r="I186" s="56"/>
      <c r="J186" s="57"/>
    </row>
    <row r="187" spans="2:10" x14ac:dyDescent="0.2">
      <c r="B187" s="9" t="str">
        <f>$B$51</f>
        <v>Nursing</v>
      </c>
      <c r="C187" s="22">
        <f t="shared" si="10"/>
        <v>82102</v>
      </c>
      <c r="D187" s="22">
        <f t="shared" si="10"/>
        <v>777172</v>
      </c>
      <c r="E187" s="22">
        <f t="shared" si="10"/>
        <v>389576</v>
      </c>
      <c r="F187" s="22">
        <f t="shared" si="10"/>
        <v>0</v>
      </c>
      <c r="G187" s="22">
        <f t="shared" si="10"/>
        <v>0</v>
      </c>
      <c r="H187" s="75">
        <f t="shared" si="9"/>
        <v>1248850</v>
      </c>
      <c r="I187" s="56"/>
      <c r="J187" s="57"/>
    </row>
    <row r="188" spans="2:10" x14ac:dyDescent="0.2">
      <c r="B188" s="39" t="str">
        <f>$B$52</f>
        <v>Totals</v>
      </c>
      <c r="C188" s="40">
        <f>SUM(C168:C187)</f>
        <v>5631703</v>
      </c>
      <c r="D188" s="40">
        <f>SUM(D168:D187)</f>
        <v>7472524</v>
      </c>
      <c r="E188" s="40">
        <f>SUM(E168:E187)</f>
        <v>4028885</v>
      </c>
      <c r="F188" s="40">
        <f>SUM(F168:F187)</f>
        <v>643669</v>
      </c>
      <c r="G188" s="40">
        <f>SUM(G168:G187)</f>
        <v>0</v>
      </c>
      <c r="H188" s="40">
        <f t="shared" si="9"/>
        <v>17776781</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21199984</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3396827.9897371302</v>
      </c>
      <c r="D193" s="42">
        <f t="shared" si="11"/>
        <v>2372014.0718297167</v>
      </c>
      <c r="E193" s="42">
        <f t="shared" si="11"/>
        <v>1724108.0512405282</v>
      </c>
      <c r="F193" s="42">
        <f t="shared" si="11"/>
        <v>0</v>
      </c>
      <c r="G193" s="42">
        <f t="shared" si="11"/>
        <v>0</v>
      </c>
      <c r="H193" s="42">
        <f>SUM(C193:G193)</f>
        <v>7492950.1128073744</v>
      </c>
      <c r="I193" s="1"/>
    </row>
    <row r="194" spans="2:9" x14ac:dyDescent="0.2">
      <c r="B194" s="9" t="str">
        <f>$B$33</f>
        <v>Science</v>
      </c>
      <c r="C194" s="43">
        <f t="shared" si="11"/>
        <v>1338801.9659657069</v>
      </c>
      <c r="D194" s="43">
        <f t="shared" si="11"/>
        <v>971278.50831173128</v>
      </c>
      <c r="E194" s="43">
        <f t="shared" si="11"/>
        <v>343991.16778910323</v>
      </c>
      <c r="F194" s="43">
        <f t="shared" si="11"/>
        <v>0</v>
      </c>
      <c r="G194" s="43">
        <f t="shared" si="11"/>
        <v>0</v>
      </c>
      <c r="H194" s="43">
        <f t="shared" ref="H194:H213" si="12">SUM(C194:G194)</f>
        <v>2654071.6420665411</v>
      </c>
      <c r="I194" s="1"/>
    </row>
    <row r="195" spans="2:9" x14ac:dyDescent="0.2">
      <c r="B195" s="9" t="str">
        <f>$B$34</f>
        <v>Fine Arts</v>
      </c>
      <c r="C195" s="43">
        <f t="shared" si="11"/>
        <v>741063.97678257409</v>
      </c>
      <c r="D195" s="43">
        <f t="shared" si="11"/>
        <v>629728.66077079636</v>
      </c>
      <c r="E195" s="43">
        <f t="shared" si="11"/>
        <v>0</v>
      </c>
      <c r="F195" s="43">
        <f t="shared" si="11"/>
        <v>0</v>
      </c>
      <c r="G195" s="43">
        <f t="shared" si="11"/>
        <v>0</v>
      </c>
      <c r="H195" s="43">
        <f t="shared" si="12"/>
        <v>1370792.6375533706</v>
      </c>
      <c r="I195" s="1"/>
    </row>
    <row r="196" spans="2:9" x14ac:dyDescent="0.2">
      <c r="B196" s="9" t="str">
        <f>$B$35</f>
        <v>Teacher Education</v>
      </c>
      <c r="C196" s="43">
        <f t="shared" si="11"/>
        <v>250384.07349411046</v>
      </c>
      <c r="D196" s="43">
        <f t="shared" si="11"/>
        <v>567194.28312899708</v>
      </c>
      <c r="E196" s="43">
        <f t="shared" si="11"/>
        <v>1147770.1035120611</v>
      </c>
      <c r="F196" s="43">
        <f t="shared" si="11"/>
        <v>0</v>
      </c>
      <c r="G196" s="43">
        <f t="shared" si="11"/>
        <v>0</v>
      </c>
      <c r="H196" s="43">
        <f t="shared" si="12"/>
        <v>1965348.4601351686</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208500.78794682262</v>
      </c>
      <c r="D198" s="43">
        <f t="shared" si="11"/>
        <v>513400.73488213366</v>
      </c>
      <c r="E198" s="43">
        <f t="shared" si="11"/>
        <v>137282.30195900172</v>
      </c>
      <c r="F198" s="43">
        <f t="shared" si="11"/>
        <v>0</v>
      </c>
      <c r="G198" s="43">
        <f t="shared" si="11"/>
        <v>0</v>
      </c>
      <c r="H198" s="43">
        <f t="shared" si="12"/>
        <v>859183.82478795794</v>
      </c>
      <c r="I198" s="1"/>
    </row>
    <row r="199" spans="2:9" x14ac:dyDescent="0.2">
      <c r="B199" s="9" t="str">
        <f>$B$38</f>
        <v>Home Economics</v>
      </c>
      <c r="C199" s="43">
        <f t="shared" si="11"/>
        <v>202.57517469391877</v>
      </c>
      <c r="D199" s="43">
        <f t="shared" si="11"/>
        <v>35286.280286827008</v>
      </c>
      <c r="E199" s="43">
        <f t="shared" si="11"/>
        <v>5775.1288374169189</v>
      </c>
      <c r="F199" s="43">
        <f t="shared" si="11"/>
        <v>0</v>
      </c>
      <c r="G199" s="43">
        <f t="shared" si="11"/>
        <v>0</v>
      </c>
      <c r="H199" s="43">
        <f t="shared" si="12"/>
        <v>41263.984298937845</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3858.1888985990363</v>
      </c>
      <c r="E201" s="43">
        <f t="shared" si="11"/>
        <v>0</v>
      </c>
      <c r="F201" s="43">
        <f t="shared" si="11"/>
        <v>0</v>
      </c>
      <c r="G201" s="43">
        <f t="shared" si="11"/>
        <v>0</v>
      </c>
      <c r="H201" s="43">
        <f t="shared" si="12"/>
        <v>3858.1888985990363</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81593.807649430019</v>
      </c>
      <c r="D205" s="43">
        <f t="shared" si="11"/>
        <v>13961.481039904884</v>
      </c>
      <c r="E205" s="43">
        <f t="shared" si="11"/>
        <v>0</v>
      </c>
      <c r="F205" s="43">
        <f t="shared" si="11"/>
        <v>0</v>
      </c>
      <c r="G205" s="43">
        <f t="shared" si="11"/>
        <v>0</v>
      </c>
      <c r="H205" s="43">
        <f t="shared" si="12"/>
        <v>95555.288689334906</v>
      </c>
      <c r="I205" s="1"/>
    </row>
    <row r="206" spans="2:9" x14ac:dyDescent="0.2">
      <c r="B206" s="9" t="str">
        <f>$B$45</f>
        <v>Health Services</v>
      </c>
      <c r="C206" s="43">
        <f t="shared" si="11"/>
        <v>65233.83654114914</v>
      </c>
      <c r="D206" s="43">
        <f t="shared" si="11"/>
        <v>572755.26106745179</v>
      </c>
      <c r="E206" s="43">
        <f t="shared" si="11"/>
        <v>0</v>
      </c>
      <c r="F206" s="43">
        <f t="shared" si="11"/>
        <v>0</v>
      </c>
      <c r="G206" s="43">
        <f t="shared" si="11"/>
        <v>0</v>
      </c>
      <c r="H206" s="43">
        <f t="shared" si="12"/>
        <v>637989.09760860098</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498303.675291516</v>
      </c>
      <c r="D208" s="43">
        <f t="shared" si="11"/>
        <v>2147702.0021049269</v>
      </c>
      <c r="E208" s="43">
        <f t="shared" si="11"/>
        <v>981189.64343018446</v>
      </c>
      <c r="F208" s="43">
        <f t="shared" si="11"/>
        <v>767617.53068145306</v>
      </c>
      <c r="G208" s="43">
        <f t="shared" si="11"/>
        <v>0</v>
      </c>
      <c r="H208" s="43">
        <f t="shared" si="12"/>
        <v>4394812.85150808</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157471.52265521107</v>
      </c>
      <c r="E210" s="43">
        <f t="shared" si="13"/>
        <v>0</v>
      </c>
      <c r="F210" s="43">
        <f t="shared" si="13"/>
        <v>0</v>
      </c>
      <c r="G210" s="43">
        <f t="shared" si="13"/>
        <v>0</v>
      </c>
      <c r="H210" s="43">
        <f t="shared" si="12"/>
        <v>157471.52265521107</v>
      </c>
      <c r="I210" s="1"/>
    </row>
    <row r="211" spans="2:9" x14ac:dyDescent="0.2">
      <c r="B211" s="9" t="str">
        <f>$B$50</f>
        <v>Technology</v>
      </c>
      <c r="C211" s="43">
        <f t="shared" si="13"/>
        <v>37350.23192385133</v>
      </c>
      <c r="D211" s="43">
        <f t="shared" si="13"/>
        <v>0</v>
      </c>
      <c r="E211" s="43">
        <f t="shared" si="13"/>
        <v>0</v>
      </c>
      <c r="F211" s="43">
        <f t="shared" si="13"/>
        <v>0</v>
      </c>
      <c r="G211" s="43">
        <f t="shared" si="13"/>
        <v>0</v>
      </c>
      <c r="H211" s="43">
        <f t="shared" si="12"/>
        <v>37350.23192385133</v>
      </c>
      <c r="I211" s="1"/>
    </row>
    <row r="212" spans="2:9" x14ac:dyDescent="0.2">
      <c r="B212" s="9" t="str">
        <f>$B$51</f>
        <v>Nursing</v>
      </c>
      <c r="C212" s="43">
        <f t="shared" si="13"/>
        <v>97912.106150345295</v>
      </c>
      <c r="D212" s="43">
        <f t="shared" si="13"/>
        <v>926828.88469417812</v>
      </c>
      <c r="E212" s="43">
        <f t="shared" si="13"/>
        <v>464595.16622244788</v>
      </c>
      <c r="F212" s="43">
        <f t="shared" si="13"/>
        <v>0</v>
      </c>
      <c r="G212" s="43">
        <f t="shared" si="13"/>
        <v>0</v>
      </c>
      <c r="H212" s="43">
        <f t="shared" si="12"/>
        <v>1489336.1570669713</v>
      </c>
      <c r="I212" s="1"/>
    </row>
    <row r="213" spans="2:9" x14ac:dyDescent="0.2">
      <c r="B213" s="39" t="str">
        <f>$B$52</f>
        <v>Totals</v>
      </c>
      <c r="C213" s="42">
        <f>SUM(C193:C212)</f>
        <v>6716175.0266573299</v>
      </c>
      <c r="D213" s="42">
        <f>SUM(D193:D212)</f>
        <v>8911479.8796704747</v>
      </c>
      <c r="E213" s="42">
        <f>SUM(E193:E212)</f>
        <v>4804711.5629907427</v>
      </c>
      <c r="F213" s="42">
        <f>SUM(F193:F212)</f>
        <v>767617.53068145306</v>
      </c>
      <c r="G213" s="42">
        <f>SUM(G193:G212)</f>
        <v>0</v>
      </c>
      <c r="H213" s="42">
        <f t="shared" si="12"/>
        <v>21199984</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7185664</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2005397.3648110859</v>
      </c>
      <c r="D218" s="42">
        <f t="shared" si="14"/>
        <v>1463846.5745130475</v>
      </c>
      <c r="E218" s="42">
        <f t="shared" si="14"/>
        <v>220816.17006271795</v>
      </c>
      <c r="F218" s="42">
        <f t="shared" si="14"/>
        <v>0</v>
      </c>
      <c r="G218" s="42">
        <f t="shared" si="14"/>
        <v>0</v>
      </c>
      <c r="H218" s="42">
        <f>SUM(C218:G218)</f>
        <v>3690060.1093868511</v>
      </c>
      <c r="I218" s="1"/>
    </row>
    <row r="219" spans="2:9" x14ac:dyDescent="0.2">
      <c r="B219" s="9" t="str">
        <f>$B$33</f>
        <v>Science</v>
      </c>
      <c r="C219" s="43">
        <f t="shared" si="14"/>
        <v>609599.39649098564</v>
      </c>
      <c r="D219" s="43">
        <f t="shared" si="14"/>
        <v>354212.51870895369</v>
      </c>
      <c r="E219" s="43">
        <f t="shared" si="14"/>
        <v>51517.9451927798</v>
      </c>
      <c r="F219" s="43">
        <f t="shared" si="14"/>
        <v>0</v>
      </c>
      <c r="G219" s="43">
        <f t="shared" si="14"/>
        <v>0</v>
      </c>
      <c r="H219" s="43">
        <f t="shared" ref="H219:H238" si="15">SUM(C219:G219)</f>
        <v>1015329.8603927192</v>
      </c>
      <c r="I219" s="1"/>
    </row>
    <row r="220" spans="2:9" x14ac:dyDescent="0.2">
      <c r="B220" s="9" t="str">
        <f>$B$34</f>
        <v>Fine Arts</v>
      </c>
      <c r="C220" s="43">
        <f t="shared" si="14"/>
        <v>160402.39858407082</v>
      </c>
      <c r="D220" s="43">
        <f t="shared" si="14"/>
        <v>106214.07643755162</v>
      </c>
      <c r="E220" s="43">
        <f t="shared" si="14"/>
        <v>0</v>
      </c>
      <c r="F220" s="43">
        <f t="shared" si="14"/>
        <v>0</v>
      </c>
      <c r="G220" s="43">
        <f t="shared" si="14"/>
        <v>0</v>
      </c>
      <c r="H220" s="43">
        <f t="shared" si="15"/>
        <v>266616.47502162243</v>
      </c>
      <c r="I220" s="1"/>
    </row>
    <row r="221" spans="2:9" x14ac:dyDescent="0.2">
      <c r="B221" s="9" t="str">
        <f>$B$35</f>
        <v>Teacher Education</v>
      </c>
      <c r="C221" s="43">
        <f t="shared" si="14"/>
        <v>45299.860822985946</v>
      </c>
      <c r="D221" s="43">
        <f t="shared" si="14"/>
        <v>172635.13359237224</v>
      </c>
      <c r="E221" s="43">
        <f t="shared" si="14"/>
        <v>224604.2542680694</v>
      </c>
      <c r="F221" s="43">
        <f t="shared" si="14"/>
        <v>0</v>
      </c>
      <c r="G221" s="43">
        <f t="shared" si="14"/>
        <v>0</v>
      </c>
      <c r="H221" s="43">
        <f t="shared" si="15"/>
        <v>442539.24868342758</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34981.204232136537</v>
      </c>
      <c r="D223" s="43">
        <f t="shared" si="14"/>
        <v>81324.809695169301</v>
      </c>
      <c r="E223" s="43">
        <f t="shared" si="14"/>
        <v>9033.1238742996266</v>
      </c>
      <c r="F223" s="43">
        <f t="shared" si="14"/>
        <v>0</v>
      </c>
      <c r="G223" s="43">
        <f t="shared" si="14"/>
        <v>0</v>
      </c>
      <c r="H223" s="43">
        <f t="shared" si="15"/>
        <v>125339.13780160547</v>
      </c>
      <c r="I223" s="1"/>
    </row>
    <row r="224" spans="2:9" x14ac:dyDescent="0.2">
      <c r="B224" s="9" t="str">
        <f>$B$38</f>
        <v>Home Economics</v>
      </c>
      <c r="C224" s="43">
        <f t="shared" si="14"/>
        <v>383.35566281793467</v>
      </c>
      <c r="D224" s="43">
        <f t="shared" si="14"/>
        <v>31894.030436346184</v>
      </c>
      <c r="E224" s="43">
        <f t="shared" si="14"/>
        <v>1573.5119006844509</v>
      </c>
      <c r="F224" s="43">
        <f t="shared" si="14"/>
        <v>0</v>
      </c>
      <c r="G224" s="43">
        <f t="shared" si="14"/>
        <v>0</v>
      </c>
      <c r="H224" s="43">
        <f t="shared" si="15"/>
        <v>33850.897999848574</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0</v>
      </c>
      <c r="D226" s="43">
        <f t="shared" si="14"/>
        <v>2980.7505080697365</v>
      </c>
      <c r="E226" s="43">
        <f t="shared" si="14"/>
        <v>0</v>
      </c>
      <c r="F226" s="43">
        <f t="shared" si="14"/>
        <v>0</v>
      </c>
      <c r="G226" s="43">
        <f t="shared" si="14"/>
        <v>0</v>
      </c>
      <c r="H226" s="43">
        <f t="shared" si="15"/>
        <v>2980.7505080697365</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16005.098922648773</v>
      </c>
      <c r="D230" s="43">
        <f t="shared" si="14"/>
        <v>8495.1389479987502</v>
      </c>
      <c r="E230" s="43">
        <f t="shared" si="14"/>
        <v>0</v>
      </c>
      <c r="F230" s="43">
        <f t="shared" si="14"/>
        <v>0</v>
      </c>
      <c r="G230" s="43">
        <f t="shared" si="14"/>
        <v>0</v>
      </c>
      <c r="H230" s="43">
        <f t="shared" si="15"/>
        <v>24500.237870647521</v>
      </c>
      <c r="I230" s="1"/>
    </row>
    <row r="231" spans="2:10" x14ac:dyDescent="0.2">
      <c r="B231" s="9" t="str">
        <f>$B$45</f>
        <v>Health Services</v>
      </c>
      <c r="C231" s="43">
        <f t="shared" si="14"/>
        <v>19487.24619324501</v>
      </c>
      <c r="D231" s="43">
        <f t="shared" si="14"/>
        <v>183018.08119548182</v>
      </c>
      <c r="E231" s="43">
        <f t="shared" si="14"/>
        <v>0</v>
      </c>
      <c r="F231" s="43">
        <f t="shared" si="14"/>
        <v>0</v>
      </c>
      <c r="G231" s="43">
        <f t="shared" si="14"/>
        <v>0</v>
      </c>
      <c r="H231" s="43">
        <f t="shared" si="15"/>
        <v>202505.32738872682</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100151.66691118543</v>
      </c>
      <c r="D233" s="43">
        <f t="shared" si="14"/>
        <v>675587.10265400575</v>
      </c>
      <c r="E233" s="43">
        <f t="shared" si="14"/>
        <v>213181.72343347114</v>
      </c>
      <c r="F233" s="43">
        <f t="shared" si="14"/>
        <v>18474.643572395129</v>
      </c>
      <c r="G233" s="43">
        <f t="shared" si="14"/>
        <v>0</v>
      </c>
      <c r="H233" s="43">
        <f t="shared" si="15"/>
        <v>1007395.1365710574</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65576.511177534194</v>
      </c>
      <c r="E235" s="43">
        <f t="shared" si="16"/>
        <v>0</v>
      </c>
      <c r="F235" s="43">
        <f t="shared" si="16"/>
        <v>0</v>
      </c>
      <c r="G235" s="43">
        <f t="shared" si="16"/>
        <v>0</v>
      </c>
      <c r="H235" s="43">
        <f t="shared" si="15"/>
        <v>65576.511177534194</v>
      </c>
      <c r="I235" s="1"/>
    </row>
    <row r="236" spans="2:10" x14ac:dyDescent="0.2">
      <c r="B236" s="9" t="str">
        <f>$B$50</f>
        <v>Technology</v>
      </c>
      <c r="C236" s="43">
        <f t="shared" si="16"/>
        <v>4855.8383956938387</v>
      </c>
      <c r="D236" s="43">
        <f t="shared" si="16"/>
        <v>0</v>
      </c>
      <c r="E236" s="43">
        <f t="shared" si="16"/>
        <v>0</v>
      </c>
      <c r="F236" s="43">
        <f t="shared" si="16"/>
        <v>0</v>
      </c>
      <c r="G236" s="43">
        <f t="shared" si="16"/>
        <v>0</v>
      </c>
      <c r="H236" s="43">
        <f t="shared" si="15"/>
        <v>4855.8383956938387</v>
      </c>
      <c r="I236" s="1"/>
    </row>
    <row r="237" spans="2:10" x14ac:dyDescent="0.2">
      <c r="B237" s="9" t="str">
        <f>$B$51</f>
        <v>Nursing</v>
      </c>
      <c r="C237" s="43">
        <f t="shared" si="16"/>
        <v>36195.163831059996</v>
      </c>
      <c r="D237" s="43">
        <f t="shared" si="16"/>
        <v>230213.29757325267</v>
      </c>
      <c r="E237" s="43">
        <f t="shared" si="16"/>
        <v>37706.007397882953</v>
      </c>
      <c r="F237" s="43">
        <f t="shared" si="16"/>
        <v>0</v>
      </c>
      <c r="G237" s="43">
        <f t="shared" si="16"/>
        <v>0</v>
      </c>
      <c r="H237" s="43">
        <f t="shared" si="15"/>
        <v>304114.46880219557</v>
      </c>
      <c r="I237" s="1"/>
    </row>
    <row r="238" spans="2:10" x14ac:dyDescent="0.2">
      <c r="B238" s="39" t="str">
        <f>$B$52</f>
        <v>Totals</v>
      </c>
      <c r="C238" s="42">
        <f>SUM(C218:C237)</f>
        <v>3032758.5948579158</v>
      </c>
      <c r="D238" s="42">
        <f>SUM(D218:D237)</f>
        <v>3375998.0254397835</v>
      </c>
      <c r="E238" s="42">
        <f>SUM(E218:E237)</f>
        <v>758432.73612990533</v>
      </c>
      <c r="F238" s="42">
        <f>SUM(F218:F237)</f>
        <v>18474.643572395129</v>
      </c>
      <c r="G238" s="42">
        <f>SUM(G218:G237)</f>
        <v>0</v>
      </c>
      <c r="H238" s="42">
        <f t="shared" si="15"/>
        <v>7185663.9999999991</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7629502</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2129265.0485217385</v>
      </c>
      <c r="D243" s="42">
        <f t="shared" si="17"/>
        <v>1554264.2082819967</v>
      </c>
      <c r="E243" s="42">
        <f t="shared" si="17"/>
        <v>234455.35598740031</v>
      </c>
      <c r="F243" s="42">
        <f t="shared" si="17"/>
        <v>0</v>
      </c>
      <c r="G243" s="42">
        <f t="shared" si="17"/>
        <v>0</v>
      </c>
      <c r="H243" s="42">
        <f>SUM(C243:G243)</f>
        <v>3917984.6127911354</v>
      </c>
      <c r="I243" s="1"/>
    </row>
    <row r="244" spans="2:9" x14ac:dyDescent="0.2">
      <c r="B244" s="9" t="str">
        <f>$B$33</f>
        <v>Science</v>
      </c>
      <c r="C244" s="43">
        <f t="shared" si="17"/>
        <v>647252.61502997763</v>
      </c>
      <c r="D244" s="43">
        <f t="shared" si="17"/>
        <v>376091.21716726525</v>
      </c>
      <c r="E244" s="43">
        <f t="shared" si="17"/>
        <v>54700.061940581116</v>
      </c>
      <c r="F244" s="43">
        <f t="shared" si="17"/>
        <v>0</v>
      </c>
      <c r="G244" s="43">
        <f t="shared" si="17"/>
        <v>0</v>
      </c>
      <c r="H244" s="43">
        <f t="shared" ref="H244:H263" si="18">SUM(C244:G244)</f>
        <v>1078043.894137824</v>
      </c>
      <c r="I244" s="1"/>
    </row>
    <row r="245" spans="2:9" x14ac:dyDescent="0.2">
      <c r="B245" s="9" t="str">
        <f>$B$34</f>
        <v>Fine Arts</v>
      </c>
      <c r="C245" s="43">
        <f t="shared" si="17"/>
        <v>170309.99790721716</v>
      </c>
      <c r="D245" s="43">
        <f t="shared" si="17"/>
        <v>112774.61743388683</v>
      </c>
      <c r="E245" s="43">
        <f t="shared" si="17"/>
        <v>0</v>
      </c>
      <c r="F245" s="43">
        <f t="shared" si="17"/>
        <v>0</v>
      </c>
      <c r="G245" s="43">
        <f t="shared" si="17"/>
        <v>0</v>
      </c>
      <c r="H245" s="43">
        <f t="shared" si="18"/>
        <v>283084.61534110398</v>
      </c>
      <c r="I245" s="1"/>
    </row>
    <row r="246" spans="2:9" x14ac:dyDescent="0.2">
      <c r="B246" s="9" t="str">
        <f>$B$35</f>
        <v>Teacher Education</v>
      </c>
      <c r="C246" s="43">
        <f t="shared" si="17"/>
        <v>48097.904208809785</v>
      </c>
      <c r="D246" s="43">
        <f t="shared" si="17"/>
        <v>183298.31411728563</v>
      </c>
      <c r="E246" s="43">
        <f t="shared" si="17"/>
        <v>238477.41936538421</v>
      </c>
      <c r="F246" s="43">
        <f t="shared" si="17"/>
        <v>0</v>
      </c>
      <c r="G246" s="43">
        <f t="shared" si="17"/>
        <v>0</v>
      </c>
      <c r="H246" s="43">
        <f t="shared" si="18"/>
        <v>469873.63769147964</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37141.8935886084</v>
      </c>
      <c r="D248" s="43">
        <f t="shared" si="17"/>
        <v>86348.011571222043</v>
      </c>
      <c r="E248" s="43">
        <f t="shared" si="17"/>
        <v>9591.0742090385447</v>
      </c>
      <c r="F248" s="43">
        <f t="shared" si="17"/>
        <v>0</v>
      </c>
      <c r="G248" s="43">
        <f t="shared" si="17"/>
        <v>0</v>
      </c>
      <c r="H248" s="43">
        <f t="shared" si="18"/>
        <v>133080.97936886898</v>
      </c>
      <c r="I248" s="1"/>
    </row>
    <row r="249" spans="2:9" x14ac:dyDescent="0.2">
      <c r="B249" s="9" t="str">
        <f>$B$38</f>
        <v>Home Economics</v>
      </c>
      <c r="C249" s="43">
        <f t="shared" si="17"/>
        <v>407.03445028611952</v>
      </c>
      <c r="D249" s="43">
        <f t="shared" si="17"/>
        <v>33864.033859941694</v>
      </c>
      <c r="E249" s="43">
        <f t="shared" si="17"/>
        <v>1670.7032493163915</v>
      </c>
      <c r="F249" s="43">
        <f t="shared" si="17"/>
        <v>0</v>
      </c>
      <c r="G249" s="43">
        <f t="shared" si="17"/>
        <v>0</v>
      </c>
      <c r="H249" s="43">
        <f t="shared" si="18"/>
        <v>35941.771559544206</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3164.8629775646441</v>
      </c>
      <c r="E251" s="43">
        <f t="shared" si="17"/>
        <v>0</v>
      </c>
      <c r="F251" s="43">
        <f t="shared" si="17"/>
        <v>0</v>
      </c>
      <c r="G251" s="43">
        <f t="shared" si="17"/>
        <v>0</v>
      </c>
      <c r="H251" s="43">
        <f t="shared" si="18"/>
        <v>3164.8629775646441</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16993.68829944549</v>
      </c>
      <c r="D255" s="43">
        <f t="shared" si="17"/>
        <v>9019.8594860592366</v>
      </c>
      <c r="E255" s="43">
        <f t="shared" si="17"/>
        <v>0</v>
      </c>
      <c r="F255" s="43">
        <f t="shared" si="17"/>
        <v>0</v>
      </c>
      <c r="G255" s="43">
        <f t="shared" si="17"/>
        <v>0</v>
      </c>
      <c r="H255" s="43">
        <f t="shared" si="18"/>
        <v>26013.547785504728</v>
      </c>
      <c r="I255" s="1"/>
    </row>
    <row r="256" spans="2:9" x14ac:dyDescent="0.2">
      <c r="B256" s="9" t="str">
        <f>$B$45</f>
        <v>Health Services</v>
      </c>
      <c r="C256" s="43">
        <f t="shared" si="17"/>
        <v>20690.917889544406</v>
      </c>
      <c r="D256" s="43">
        <f t="shared" si="17"/>
        <v>194322.58682246914</v>
      </c>
      <c r="E256" s="43">
        <f t="shared" si="17"/>
        <v>0</v>
      </c>
      <c r="F256" s="43">
        <f t="shared" si="17"/>
        <v>0</v>
      </c>
      <c r="G256" s="43">
        <f t="shared" si="17"/>
        <v>0</v>
      </c>
      <c r="H256" s="43">
        <f t="shared" si="18"/>
        <v>215013.50471201353</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106337.75013724872</v>
      </c>
      <c r="D258" s="43">
        <f t="shared" si="17"/>
        <v>717316.19386502658</v>
      </c>
      <c r="E258" s="43">
        <f t="shared" si="17"/>
        <v>226349.35133330963</v>
      </c>
      <c r="F258" s="43">
        <f t="shared" si="17"/>
        <v>19615.769688768607</v>
      </c>
      <c r="G258" s="43">
        <f t="shared" si="17"/>
        <v>0</v>
      </c>
      <c r="H258" s="43">
        <f t="shared" si="18"/>
        <v>1069619.0650243536</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69626.985506422163</v>
      </c>
      <c r="E260" s="43">
        <f t="shared" si="19"/>
        <v>0</v>
      </c>
      <c r="F260" s="43">
        <f t="shared" si="19"/>
        <v>0</v>
      </c>
      <c r="G260" s="43">
        <f t="shared" si="19"/>
        <v>0</v>
      </c>
      <c r="H260" s="43">
        <f t="shared" si="18"/>
        <v>69626.985506422163</v>
      </c>
      <c r="I260" s="1"/>
    </row>
    <row r="261" spans="2:10" x14ac:dyDescent="0.2">
      <c r="B261" s="9" t="str">
        <f>$B$50</f>
        <v>Technology</v>
      </c>
      <c r="C261" s="43">
        <f t="shared" si="19"/>
        <v>5155.7697036241798</v>
      </c>
      <c r="D261" s="43">
        <f t="shared" si="19"/>
        <v>0</v>
      </c>
      <c r="E261" s="43">
        <f t="shared" si="19"/>
        <v>0</v>
      </c>
      <c r="F261" s="43">
        <f t="shared" si="19"/>
        <v>0</v>
      </c>
      <c r="G261" s="43">
        <f t="shared" si="19"/>
        <v>0</v>
      </c>
      <c r="H261" s="43">
        <f t="shared" si="18"/>
        <v>5155.7697036241798</v>
      </c>
      <c r="I261" s="1"/>
    </row>
    <row r="262" spans="2:10" x14ac:dyDescent="0.2">
      <c r="B262" s="9" t="str">
        <f>$B$51</f>
        <v>Nursing</v>
      </c>
      <c r="C262" s="43">
        <f t="shared" si="19"/>
        <v>38430.836014514447</v>
      </c>
      <c r="D262" s="43">
        <f t="shared" si="19"/>
        <v>244432.91730057602</v>
      </c>
      <c r="E262" s="43">
        <f t="shared" si="19"/>
        <v>40035.000085470572</v>
      </c>
      <c r="F262" s="43">
        <f t="shared" si="19"/>
        <v>0</v>
      </c>
      <c r="G262" s="43">
        <f t="shared" si="19"/>
        <v>0</v>
      </c>
      <c r="H262" s="43">
        <f t="shared" si="18"/>
        <v>322898.75340056105</v>
      </c>
      <c r="I262" s="1"/>
    </row>
    <row r="263" spans="2:10" x14ac:dyDescent="0.2">
      <c r="B263" s="39" t="str">
        <f>$B$52</f>
        <v>Totals</v>
      </c>
      <c r="C263" s="42">
        <f>SUM(C243:C262)</f>
        <v>3220083.4557510144</v>
      </c>
      <c r="D263" s="42">
        <f>SUM(D243:D262)</f>
        <v>3584523.8083897159</v>
      </c>
      <c r="E263" s="42">
        <f>SUM(E243:E262)</f>
        <v>805278.96617050085</v>
      </c>
      <c r="F263" s="42">
        <f>SUM(F243:F262)</f>
        <v>19615.769688768607</v>
      </c>
      <c r="G263" s="42">
        <f>SUM(G243:G262)</f>
        <v>0</v>
      </c>
      <c r="H263" s="42">
        <f t="shared" si="18"/>
        <v>7629502</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13314267.403069954</v>
      </c>
      <c r="D268" s="42">
        <f t="shared" si="20"/>
        <v>9428252.8546247613</v>
      </c>
      <c r="E268" s="42">
        <f t="shared" si="20"/>
        <v>5114509.5772906467</v>
      </c>
      <c r="F268" s="42">
        <f t="shared" si="20"/>
        <v>0</v>
      </c>
      <c r="G268" s="42">
        <f t="shared" si="20"/>
        <v>0</v>
      </c>
      <c r="H268" s="42">
        <f>SUM(C268:G268)</f>
        <v>27857029.834985361</v>
      </c>
      <c r="I268" s="1"/>
    </row>
    <row r="269" spans="2:10" x14ac:dyDescent="0.2">
      <c r="B269" s="9" t="str">
        <f>$B$33</f>
        <v>Science</v>
      </c>
      <c r="C269" s="43">
        <f t="shared" si="20"/>
        <v>4874836.97748667</v>
      </c>
      <c r="D269" s="43">
        <f t="shared" si="20"/>
        <v>3355091.2441879502</v>
      </c>
      <c r="E269" s="43">
        <f t="shared" si="20"/>
        <v>1035821.1749224642</v>
      </c>
      <c r="F269" s="43">
        <f t="shared" si="20"/>
        <v>0</v>
      </c>
      <c r="G269" s="43">
        <f t="shared" si="20"/>
        <v>0</v>
      </c>
      <c r="H269" s="43">
        <f t="shared" ref="H269:H288" si="21">SUM(C269:G269)</f>
        <v>9265749.3965970837</v>
      </c>
      <c r="I269" s="1"/>
    </row>
    <row r="270" spans="2:10" x14ac:dyDescent="0.2">
      <c r="B270" s="9" t="str">
        <f>$B$34</f>
        <v>Fine Arts</v>
      </c>
      <c r="C270" s="43">
        <f t="shared" si="20"/>
        <v>2333367.3732738621</v>
      </c>
      <c r="D270" s="43">
        <f t="shared" si="20"/>
        <v>1920770.3546422347</v>
      </c>
      <c r="E270" s="43">
        <f t="shared" si="20"/>
        <v>0</v>
      </c>
      <c r="F270" s="43">
        <f t="shared" si="20"/>
        <v>0</v>
      </c>
      <c r="G270" s="43">
        <f t="shared" si="20"/>
        <v>0</v>
      </c>
      <c r="H270" s="43">
        <f t="shared" si="21"/>
        <v>4254137.7279160973</v>
      </c>
      <c r="I270" s="1"/>
    </row>
    <row r="271" spans="2:10" x14ac:dyDescent="0.2">
      <c r="B271" s="9" t="str">
        <f>$B$35</f>
        <v>Teacher Education</v>
      </c>
      <c r="C271" s="43">
        <f t="shared" si="20"/>
        <v>770036.83852590621</v>
      </c>
      <c r="D271" s="43">
        <f t="shared" si="20"/>
        <v>1888721.730838655</v>
      </c>
      <c r="E271" s="43">
        <f t="shared" si="20"/>
        <v>3564820.7771455147</v>
      </c>
      <c r="F271" s="43">
        <f t="shared" si="20"/>
        <v>0</v>
      </c>
      <c r="G271" s="43">
        <f t="shared" si="20"/>
        <v>0</v>
      </c>
      <c r="H271" s="43">
        <f t="shared" si="21"/>
        <v>6223579.346510076</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635576.88576756755</v>
      </c>
      <c r="D273" s="43">
        <f t="shared" si="20"/>
        <v>1555089.5561485249</v>
      </c>
      <c r="E273" s="43">
        <f t="shared" si="20"/>
        <v>389616.5000423399</v>
      </c>
      <c r="F273" s="43">
        <f t="shared" si="20"/>
        <v>0</v>
      </c>
      <c r="G273" s="43">
        <f t="shared" si="20"/>
        <v>0</v>
      </c>
      <c r="H273" s="43">
        <f t="shared" si="21"/>
        <v>2580282.9419584321</v>
      </c>
      <c r="I273" s="1"/>
    </row>
    <row r="274" spans="2:10" x14ac:dyDescent="0.2">
      <c r="B274" s="9" t="str">
        <f>$B$38</f>
        <v>Home Economics</v>
      </c>
      <c r="C274" s="43">
        <f t="shared" si="20"/>
        <v>1337.9652877979729</v>
      </c>
      <c r="D274" s="43">
        <f t="shared" si="20"/>
        <v>161116.3445831149</v>
      </c>
      <c r="E274" s="43">
        <f t="shared" si="20"/>
        <v>18851.34398741776</v>
      </c>
      <c r="F274" s="43">
        <f t="shared" si="20"/>
        <v>0</v>
      </c>
      <c r="G274" s="43">
        <f t="shared" si="20"/>
        <v>0</v>
      </c>
      <c r="H274" s="43">
        <f t="shared" si="21"/>
        <v>181305.65385833062</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0</v>
      </c>
      <c r="D276" s="43">
        <f t="shared" si="20"/>
        <v>16571.802384233415</v>
      </c>
      <c r="E276" s="43">
        <f t="shared" si="20"/>
        <v>0</v>
      </c>
      <c r="F276" s="43">
        <f t="shared" si="20"/>
        <v>0</v>
      </c>
      <c r="G276" s="43">
        <f t="shared" si="20"/>
        <v>0</v>
      </c>
      <c r="H276" s="43">
        <f t="shared" si="21"/>
        <v>16571.802384233415</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253498.59487152428</v>
      </c>
      <c r="D280" s="43">
        <f t="shared" si="20"/>
        <v>55244.479473962871</v>
      </c>
      <c r="E280" s="43">
        <f t="shared" si="20"/>
        <v>0</v>
      </c>
      <c r="F280" s="43">
        <f t="shared" si="20"/>
        <v>0</v>
      </c>
      <c r="G280" s="43">
        <f t="shared" si="20"/>
        <v>0</v>
      </c>
      <c r="H280" s="43">
        <f t="shared" si="21"/>
        <v>308743.07434548717</v>
      </c>
      <c r="I280" s="1"/>
    </row>
    <row r="281" spans="2:10" x14ac:dyDescent="0.2">
      <c r="B281" s="9" t="str">
        <f>$B$45</f>
        <v>Health Services</v>
      </c>
      <c r="C281" s="43">
        <f t="shared" si="20"/>
        <v>216467.00062393857</v>
      </c>
      <c r="D281" s="43">
        <f t="shared" si="20"/>
        <v>1925156.9290854027</v>
      </c>
      <c r="E281" s="43">
        <f t="shared" si="20"/>
        <v>0</v>
      </c>
      <c r="F281" s="43">
        <f t="shared" si="20"/>
        <v>0</v>
      </c>
      <c r="G281" s="43">
        <f t="shared" si="20"/>
        <v>0</v>
      </c>
      <c r="H281" s="43">
        <f t="shared" si="21"/>
        <v>2141623.9297093414</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1553108.0923399501</v>
      </c>
      <c r="D283" s="43">
        <f t="shared" si="20"/>
        <v>7196863.2986239586</v>
      </c>
      <c r="E283" s="43">
        <f t="shared" si="20"/>
        <v>3091102.7181969653</v>
      </c>
      <c r="F283" s="43">
        <f t="shared" si="20"/>
        <v>2112503.9439426167</v>
      </c>
      <c r="G283" s="43">
        <f t="shared" si="20"/>
        <v>0</v>
      </c>
      <c r="H283" s="43">
        <f t="shared" si="21"/>
        <v>13953578.053103492</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560755.0193391674</v>
      </c>
      <c r="E285" s="43">
        <f t="shared" si="22"/>
        <v>0</v>
      </c>
      <c r="F285" s="43">
        <f t="shared" si="22"/>
        <v>0</v>
      </c>
      <c r="G285" s="43">
        <f t="shared" si="22"/>
        <v>0</v>
      </c>
      <c r="H285" s="43">
        <f t="shared" si="21"/>
        <v>560755.0193391674</v>
      </c>
      <c r="I285" s="1"/>
    </row>
    <row r="286" spans="2:10" x14ac:dyDescent="0.2">
      <c r="B286" s="9" t="str">
        <f>$B$50</f>
        <v>Technology</v>
      </c>
      <c r="C286" s="43">
        <f t="shared" si="22"/>
        <v>110946.84002316935</v>
      </c>
      <c r="D286" s="43">
        <f t="shared" si="22"/>
        <v>0</v>
      </c>
      <c r="E286" s="43">
        <f t="shared" si="22"/>
        <v>0</v>
      </c>
      <c r="F286" s="43">
        <f t="shared" si="22"/>
        <v>0</v>
      </c>
      <c r="G286" s="43">
        <f t="shared" si="22"/>
        <v>0</v>
      </c>
      <c r="H286" s="43">
        <f t="shared" si="21"/>
        <v>110946.84002316935</v>
      </c>
      <c r="I286" s="1"/>
    </row>
    <row r="287" spans="2:10" x14ac:dyDescent="0.2">
      <c r="B287" s="9" t="str">
        <f>$B$51</f>
        <v>Nursing</v>
      </c>
      <c r="C287" s="43">
        <f t="shared" si="22"/>
        <v>339224.10599591973</v>
      </c>
      <c r="D287" s="43">
        <f t="shared" si="22"/>
        <v>2979313.0995680066</v>
      </c>
      <c r="E287" s="43">
        <f t="shared" si="22"/>
        <v>1333265.1737058014</v>
      </c>
      <c r="F287" s="43">
        <f t="shared" si="22"/>
        <v>0</v>
      </c>
      <c r="G287" s="43">
        <f t="shared" si="22"/>
        <v>0</v>
      </c>
      <c r="H287" s="43">
        <f t="shared" si="21"/>
        <v>4651802.3792697275</v>
      </c>
      <c r="I287" s="1"/>
    </row>
    <row r="288" spans="2:10" x14ac:dyDescent="0.2">
      <c r="B288" s="39" t="str">
        <f>$B$52</f>
        <v>Totals</v>
      </c>
      <c r="C288" s="42">
        <f>SUM(C268:C287)</f>
        <v>24402668.077266261</v>
      </c>
      <c r="D288" s="42">
        <f>SUM(D268:D287)</f>
        <v>31042946.713499974</v>
      </c>
      <c r="E288" s="42">
        <f>SUM(E268:E287)</f>
        <v>14547987.265291151</v>
      </c>
      <c r="F288" s="42">
        <f>SUM(F268:F287)</f>
        <v>2112503.9439426167</v>
      </c>
      <c r="G288" s="42">
        <f>SUM(G268:G287)</f>
        <v>0</v>
      </c>
      <c r="H288" s="42">
        <f t="shared" si="21"/>
        <v>72106106.000000015</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212.09843889301231</v>
      </c>
      <c r="D293" s="40">
        <f t="shared" si="23"/>
        <v>319.97057132372095</v>
      </c>
      <c r="E293" s="40">
        <f t="shared" si="23"/>
        <v>1349.830978435114</v>
      </c>
      <c r="F293" s="40">
        <f t="shared" si="23"/>
        <v>0</v>
      </c>
      <c r="G293" s="41">
        <f t="shared" si="23"/>
        <v>0</v>
      </c>
      <c r="H293" s="42">
        <f t="shared" si="23"/>
        <v>290.08976283190867</v>
      </c>
      <c r="I293" s="1"/>
    </row>
    <row r="294" spans="2:10" x14ac:dyDescent="0.2">
      <c r="B294" s="9" t="str">
        <f>$B$33</f>
        <v>Science</v>
      </c>
      <c r="C294" s="75">
        <f t="shared" si="23"/>
        <v>255.46782189952154</v>
      </c>
      <c r="D294" s="75">
        <f t="shared" si="23"/>
        <v>470.55978179354139</v>
      </c>
      <c r="E294" s="75">
        <f t="shared" si="23"/>
        <v>1171.7434105457739</v>
      </c>
      <c r="F294" s="75">
        <f t="shared" si="23"/>
        <v>0</v>
      </c>
      <c r="G294" s="96">
        <f t="shared" si="23"/>
        <v>0</v>
      </c>
      <c r="H294" s="43">
        <f t="shared" si="23"/>
        <v>341.96004563762489</v>
      </c>
      <c r="I294" s="1"/>
    </row>
    <row r="295" spans="2:10" x14ac:dyDescent="0.2">
      <c r="B295" s="9" t="str">
        <f>$B$34</f>
        <v>Fine Arts</v>
      </c>
      <c r="C295" s="75">
        <f t="shared" si="23"/>
        <v>464.72164375101812</v>
      </c>
      <c r="D295" s="75">
        <f t="shared" si="23"/>
        <v>898.39586278869729</v>
      </c>
      <c r="E295" s="75">
        <f t="shared" si="23"/>
        <v>0</v>
      </c>
      <c r="F295" s="75">
        <f t="shared" si="23"/>
        <v>0</v>
      </c>
      <c r="G295" s="96">
        <f t="shared" si="23"/>
        <v>0</v>
      </c>
      <c r="H295" s="43">
        <f t="shared" si="23"/>
        <v>594.23630785250691</v>
      </c>
      <c r="I295" s="1"/>
    </row>
    <row r="296" spans="2:10" x14ac:dyDescent="0.2">
      <c r="B296" s="9" t="str">
        <f>$B$35</f>
        <v>Teacher Education</v>
      </c>
      <c r="C296" s="75">
        <f t="shared" si="23"/>
        <v>543.04431489838237</v>
      </c>
      <c r="D296" s="75">
        <f t="shared" si="23"/>
        <v>543.51704484565607</v>
      </c>
      <c r="E296" s="75">
        <f t="shared" si="23"/>
        <v>924.96647045809925</v>
      </c>
      <c r="F296" s="75">
        <f t="shared" si="23"/>
        <v>0</v>
      </c>
      <c r="G296" s="96">
        <f t="shared" si="23"/>
        <v>0</v>
      </c>
      <c r="H296" s="43">
        <f t="shared" si="23"/>
        <v>711.51015736939246</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580.43551211650004</v>
      </c>
      <c r="D298" s="75">
        <f t="shared" si="23"/>
        <v>949.96307644992351</v>
      </c>
      <c r="E298" s="75">
        <f t="shared" si="23"/>
        <v>2513.6548389828381</v>
      </c>
      <c r="F298" s="75">
        <f t="shared" si="23"/>
        <v>0</v>
      </c>
      <c r="G298" s="96">
        <f t="shared" si="23"/>
        <v>0</v>
      </c>
      <c r="H298" s="43">
        <f t="shared" si="23"/>
        <v>893.75924556925258</v>
      </c>
      <c r="I298" s="1"/>
    </row>
    <row r="299" spans="2:10" x14ac:dyDescent="0.2">
      <c r="B299" s="9" t="str">
        <f>$B$38</f>
        <v>Home Economics</v>
      </c>
      <c r="C299" s="75">
        <f t="shared" si="23"/>
        <v>111.49710731649775</v>
      </c>
      <c r="D299" s="75">
        <f t="shared" si="23"/>
        <v>250.96003829145624</v>
      </c>
      <c r="E299" s="75">
        <f t="shared" si="23"/>
        <v>698.19792545991709</v>
      </c>
      <c r="F299" s="75">
        <f t="shared" si="23"/>
        <v>0</v>
      </c>
      <c r="G299" s="96">
        <f t="shared" si="23"/>
        <v>0</v>
      </c>
      <c r="H299" s="43">
        <f t="shared" si="23"/>
        <v>266.23444032060297</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0</v>
      </c>
      <c r="D301" s="75">
        <f t="shared" si="23"/>
        <v>276.19670640389023</v>
      </c>
      <c r="E301" s="75">
        <f t="shared" si="23"/>
        <v>0</v>
      </c>
      <c r="F301" s="75">
        <f t="shared" si="23"/>
        <v>0</v>
      </c>
      <c r="G301" s="96">
        <f t="shared" si="23"/>
        <v>0</v>
      </c>
      <c r="H301" s="43">
        <f t="shared" si="23"/>
        <v>276.19670640389023</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505.98521930443968</v>
      </c>
      <c r="D305" s="75">
        <f t="shared" si="23"/>
        <v>323.06713142668343</v>
      </c>
      <c r="E305" s="75">
        <f t="shared" si="23"/>
        <v>0</v>
      </c>
      <c r="F305" s="75">
        <f t="shared" si="23"/>
        <v>0</v>
      </c>
      <c r="G305" s="96">
        <f t="shared" si="23"/>
        <v>0</v>
      </c>
      <c r="H305" s="43">
        <f t="shared" si="23"/>
        <v>459.43909872840351</v>
      </c>
      <c r="I305" s="1"/>
    </row>
    <row r="306" spans="2:10" x14ac:dyDescent="0.2">
      <c r="B306" s="9" t="str">
        <f>$B$45</f>
        <v>Health Services</v>
      </c>
      <c r="C306" s="75">
        <f t="shared" si="23"/>
        <v>354.86393544907963</v>
      </c>
      <c r="D306" s="75">
        <f t="shared" si="23"/>
        <v>522.57245632068475</v>
      </c>
      <c r="E306" s="75">
        <f t="shared" si="23"/>
        <v>0</v>
      </c>
      <c r="F306" s="75">
        <f t="shared" si="23"/>
        <v>0</v>
      </c>
      <c r="G306" s="96">
        <f t="shared" si="23"/>
        <v>0</v>
      </c>
      <c r="H306" s="43">
        <f t="shared" si="23"/>
        <v>498.7480041242062</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495.40927985325362</v>
      </c>
      <c r="D308" s="75">
        <f t="shared" si="23"/>
        <v>529.22003813691879</v>
      </c>
      <c r="E308" s="75">
        <f t="shared" si="23"/>
        <v>845.02534669135196</v>
      </c>
      <c r="F308" s="75">
        <f t="shared" si="23"/>
        <v>10355.411489914788</v>
      </c>
      <c r="G308" s="96">
        <f t="shared" si="23"/>
        <v>0</v>
      </c>
      <c r="H308" s="43">
        <f t="shared" si="23"/>
        <v>677.48970931751273</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424.81440859027833</v>
      </c>
      <c r="E310" s="75">
        <f t="shared" si="24"/>
        <v>0</v>
      </c>
      <c r="F310" s="75">
        <f t="shared" si="24"/>
        <v>0</v>
      </c>
      <c r="G310" s="96">
        <f t="shared" si="24"/>
        <v>0</v>
      </c>
      <c r="H310" s="43">
        <f t="shared" si="24"/>
        <v>424.81440859027833</v>
      </c>
      <c r="I310" s="1"/>
    </row>
    <row r="311" spans="2:10" x14ac:dyDescent="0.2">
      <c r="B311" s="9" t="str">
        <f>$B$50</f>
        <v>Technology</v>
      </c>
      <c r="C311" s="75">
        <f t="shared" si="24"/>
        <v>729.91342120506158</v>
      </c>
      <c r="D311" s="75">
        <f t="shared" si="24"/>
        <v>0</v>
      </c>
      <c r="E311" s="75">
        <f t="shared" si="24"/>
        <v>0</v>
      </c>
      <c r="F311" s="75">
        <f t="shared" si="24"/>
        <v>0</v>
      </c>
      <c r="G311" s="96">
        <f t="shared" si="24"/>
        <v>0</v>
      </c>
      <c r="H311" s="43">
        <f t="shared" si="24"/>
        <v>729.91342120506158</v>
      </c>
      <c r="I311" s="1"/>
    </row>
    <row r="312" spans="2:10" x14ac:dyDescent="0.2">
      <c r="B312" s="9" t="str">
        <f>$B$51</f>
        <v>Nursing</v>
      </c>
      <c r="C312" s="75">
        <f t="shared" si="24"/>
        <v>299.40344748095299</v>
      </c>
      <c r="D312" s="75">
        <f t="shared" si="24"/>
        <v>642.9247085817882</v>
      </c>
      <c r="E312" s="75">
        <f t="shared" si="24"/>
        <v>2060.6880582778999</v>
      </c>
      <c r="F312" s="75">
        <f t="shared" si="24"/>
        <v>0</v>
      </c>
      <c r="G312" s="96">
        <f t="shared" si="24"/>
        <v>0</v>
      </c>
      <c r="H312" s="43">
        <f t="shared" si="24"/>
        <v>725.25762071557961</v>
      </c>
      <c r="I312" s="1"/>
    </row>
    <row r="313" spans="2:10" x14ac:dyDescent="0.2">
      <c r="B313" s="39" t="str">
        <f>$B$52</f>
        <v>Totals</v>
      </c>
      <c r="C313" s="42">
        <f t="shared" si="24"/>
        <v>257.05147922499299</v>
      </c>
      <c r="D313" s="42">
        <f t="shared" si="24"/>
        <v>456.80950487815608</v>
      </c>
      <c r="E313" s="42">
        <f t="shared" si="24"/>
        <v>1117.8720812425966</v>
      </c>
      <c r="F313" s="42">
        <f t="shared" si="24"/>
        <v>10355.411489914788</v>
      </c>
      <c r="G313" s="42">
        <f t="shared" si="24"/>
        <v>0</v>
      </c>
      <c r="H313" s="42">
        <f t="shared" si="24"/>
        <v>409.44486022702114</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1.5085946553577512</v>
      </c>
      <c r="E318" s="59">
        <f t="shared" si="25"/>
        <v>6.3641721527050095</v>
      </c>
      <c r="F318" s="59">
        <f t="shared" si="25"/>
        <v>0</v>
      </c>
      <c r="G318" s="59">
        <f t="shared" si="25"/>
        <v>0</v>
      </c>
      <c r="H318" s="59">
        <f t="shared" si="25"/>
        <v>1.3677128617539571</v>
      </c>
      <c r="I318" s="1"/>
    </row>
    <row r="319" spans="2:10" x14ac:dyDescent="0.2">
      <c r="B319" s="9" t="str">
        <f>$B$33</f>
        <v>Science</v>
      </c>
      <c r="C319" s="59">
        <f t="shared" ref="C319:H334" si="26">IF($C$293=0,"",C294/$C$293)</f>
        <v>1.204477615360412</v>
      </c>
      <c r="D319" s="59">
        <f t="shared" si="26"/>
        <v>2.2185914439045136</v>
      </c>
      <c r="E319" s="59">
        <f t="shared" si="26"/>
        <v>5.5245263315532007</v>
      </c>
      <c r="F319" s="59">
        <f t="shared" si="26"/>
        <v>0</v>
      </c>
      <c r="G319" s="59">
        <f t="shared" si="26"/>
        <v>0</v>
      </c>
      <c r="H319" s="59">
        <f t="shared" si="26"/>
        <v>1.6122704505624295</v>
      </c>
      <c r="I319" s="1"/>
    </row>
    <row r="320" spans="2:10" x14ac:dyDescent="0.2">
      <c r="B320" s="9" t="str">
        <f>$B$34</f>
        <v>Fine Arts</v>
      </c>
      <c r="C320" s="59">
        <f t="shared" si="26"/>
        <v>2.1910658379972103</v>
      </c>
      <c r="D320" s="59">
        <f t="shared" si="26"/>
        <v>4.235749529688289</v>
      </c>
      <c r="E320" s="59">
        <f t="shared" si="26"/>
        <v>0</v>
      </c>
      <c r="F320" s="59">
        <f t="shared" si="26"/>
        <v>0</v>
      </c>
      <c r="G320" s="59">
        <f t="shared" si="26"/>
        <v>0</v>
      </c>
      <c r="H320" s="59">
        <f t="shared" si="26"/>
        <v>2.8017005261988484</v>
      </c>
      <c r="I320" s="1"/>
    </row>
    <row r="321" spans="2:9" x14ac:dyDescent="0.2">
      <c r="B321" s="9" t="str">
        <f>$B$35</f>
        <v>Teacher Education</v>
      </c>
      <c r="C321" s="59">
        <f t="shared" si="26"/>
        <v>2.5603409328830908</v>
      </c>
      <c r="D321" s="59">
        <f t="shared" si="26"/>
        <v>2.5625697562056056</v>
      </c>
      <c r="E321" s="59">
        <f t="shared" si="26"/>
        <v>4.3610244152936701</v>
      </c>
      <c r="F321" s="59">
        <f t="shared" si="26"/>
        <v>0</v>
      </c>
      <c r="G321" s="59">
        <f t="shared" si="26"/>
        <v>0</v>
      </c>
      <c r="H321" s="59">
        <f t="shared" si="26"/>
        <v>3.3546223210454449</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2.7366326463594861</v>
      </c>
      <c r="D323" s="59">
        <f t="shared" si="26"/>
        <v>4.4788782105516027</v>
      </c>
      <c r="E323" s="59">
        <f t="shared" si="26"/>
        <v>11.851359454139065</v>
      </c>
      <c r="F323" s="59">
        <f t="shared" si="26"/>
        <v>0</v>
      </c>
      <c r="G323" s="59">
        <f t="shared" si="26"/>
        <v>0</v>
      </c>
      <c r="H323" s="59">
        <f t="shared" si="26"/>
        <v>4.2138888444157141</v>
      </c>
      <c r="I323" s="1"/>
    </row>
    <row r="324" spans="2:9" x14ac:dyDescent="0.2">
      <c r="B324" s="9" t="str">
        <f>$B$38</f>
        <v>Home Economics</v>
      </c>
      <c r="C324" s="59">
        <f t="shared" si="26"/>
        <v>0.52568565755799668</v>
      </c>
      <c r="D324" s="59">
        <f t="shared" si="26"/>
        <v>1.1832243537541862</v>
      </c>
      <c r="E324" s="59">
        <f t="shared" si="26"/>
        <v>3.291857917974141</v>
      </c>
      <c r="F324" s="59">
        <f t="shared" si="26"/>
        <v>0</v>
      </c>
      <c r="G324" s="59">
        <f t="shared" si="26"/>
        <v>0</v>
      </c>
      <c r="H324" s="59">
        <f t="shared" si="26"/>
        <v>1.255239980596454</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1.3022099919519476</v>
      </c>
      <c r="E326" s="59">
        <f t="shared" si="26"/>
        <v>0</v>
      </c>
      <c r="F326" s="59">
        <f t="shared" si="26"/>
        <v>0</v>
      </c>
      <c r="G326" s="59">
        <f t="shared" si="26"/>
        <v>0</v>
      </c>
      <c r="H326" s="59">
        <f t="shared" si="26"/>
        <v>1.3022099919519476</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2.3856150094516777</v>
      </c>
      <c r="D330" s="59">
        <f t="shared" si="26"/>
        <v>1.5231942918243093</v>
      </c>
      <c r="E330" s="59">
        <f t="shared" si="26"/>
        <v>0</v>
      </c>
      <c r="F330" s="59">
        <f t="shared" si="26"/>
        <v>0</v>
      </c>
      <c r="G330" s="59">
        <f t="shared" si="26"/>
        <v>0</v>
      </c>
      <c r="H330" s="59">
        <f t="shared" si="26"/>
        <v>2.1661597375554278</v>
      </c>
      <c r="I330" s="1"/>
    </row>
    <row r="331" spans="2:9" x14ac:dyDescent="0.2">
      <c r="B331" s="9" t="str">
        <f>$B$45</f>
        <v>Health Services</v>
      </c>
      <c r="C331" s="59">
        <f t="shared" si="26"/>
        <v>1.673109605620821</v>
      </c>
      <c r="D331" s="59">
        <f t="shared" si="26"/>
        <v>2.4638203800466592</v>
      </c>
      <c r="E331" s="59">
        <f t="shared" si="26"/>
        <v>0</v>
      </c>
      <c r="F331" s="59">
        <f t="shared" si="26"/>
        <v>0</v>
      </c>
      <c r="G331" s="59">
        <f t="shared" si="26"/>
        <v>0</v>
      </c>
      <c r="H331" s="59">
        <f t="shared" si="26"/>
        <v>2.3514930459992072</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2.3357516558768747</v>
      </c>
      <c r="D333" s="59">
        <f t="shared" si="26"/>
        <v>2.4951623448952889</v>
      </c>
      <c r="E333" s="59">
        <f t="shared" si="26"/>
        <v>3.9841186531203259</v>
      </c>
      <c r="F333" s="59">
        <f t="shared" si="26"/>
        <v>48.823610131040674</v>
      </c>
      <c r="G333" s="59">
        <f t="shared" si="26"/>
        <v>0</v>
      </c>
      <c r="H333" s="59">
        <f t="shared" si="26"/>
        <v>3.1942229884080158</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2.0029115292289594</v>
      </c>
      <c r="E335" s="59">
        <f t="shared" si="27"/>
        <v>0</v>
      </c>
      <c r="F335" s="59">
        <f t="shared" si="27"/>
        <v>0</v>
      </c>
      <c r="G335" s="59">
        <f t="shared" si="27"/>
        <v>0</v>
      </c>
      <c r="H335" s="59">
        <f t="shared" si="27"/>
        <v>2.0029115292289594</v>
      </c>
      <c r="I335" s="1"/>
    </row>
    <row r="336" spans="2:9" x14ac:dyDescent="0.2">
      <c r="B336" s="9" t="str">
        <f>$B$50</f>
        <v>Technology</v>
      </c>
      <c r="C336" s="59">
        <f t="shared" si="27"/>
        <v>3.4413898801643135</v>
      </c>
      <c r="D336" s="59">
        <f t="shared" si="27"/>
        <v>0</v>
      </c>
      <c r="E336" s="59">
        <f t="shared" si="27"/>
        <v>0</v>
      </c>
      <c r="F336" s="59">
        <f t="shared" si="27"/>
        <v>0</v>
      </c>
      <c r="G336" s="59">
        <f t="shared" si="27"/>
        <v>0</v>
      </c>
      <c r="H336" s="59">
        <f t="shared" si="27"/>
        <v>3.4413898801643135</v>
      </c>
      <c r="I336" s="1"/>
    </row>
    <row r="337" spans="2:10" x14ac:dyDescent="0.2">
      <c r="B337" s="9" t="str">
        <f>$B$51</f>
        <v>Nursing</v>
      </c>
      <c r="C337" s="59">
        <f t="shared" si="27"/>
        <v>1.4116249466219761</v>
      </c>
      <c r="D337" s="59">
        <f t="shared" si="27"/>
        <v>3.0312562031920249</v>
      </c>
      <c r="E337" s="59">
        <f t="shared" si="27"/>
        <v>9.7157153491231583</v>
      </c>
      <c r="F337" s="59">
        <f t="shared" si="27"/>
        <v>0</v>
      </c>
      <c r="G337" s="59">
        <f t="shared" si="27"/>
        <v>0</v>
      </c>
      <c r="H337" s="59">
        <f t="shared" si="27"/>
        <v>3.4194387497657042</v>
      </c>
      <c r="I337" s="1"/>
    </row>
    <row r="338" spans="2:10" x14ac:dyDescent="0.2">
      <c r="B338" s="39" t="str">
        <f>$B$52</f>
        <v>Totals</v>
      </c>
      <c r="C338" s="59">
        <f t="shared" si="27"/>
        <v>1.2119442300782615</v>
      </c>
      <c r="D338" s="59">
        <f t="shared" si="27"/>
        <v>2.1537617497910113</v>
      </c>
      <c r="E338" s="59">
        <f t="shared" si="27"/>
        <v>5.2705342249429696</v>
      </c>
      <c r="F338" s="59">
        <f t="shared" si="27"/>
        <v>48.823610131040674</v>
      </c>
      <c r="G338" s="59">
        <f t="shared" si="27"/>
        <v>0</v>
      </c>
      <c r="H338" s="59">
        <f t="shared" si="27"/>
        <v>1.9304473072220736</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6362.9531667903693</v>
      </c>
      <c r="D343" s="42">
        <f t="shared" si="28"/>
        <v>9599.1171397116286</v>
      </c>
      <c r="E343" s="42">
        <f>E293*24</f>
        <v>32395.943482442737</v>
      </c>
      <c r="F343" s="42">
        <f>F293*18</f>
        <v>0</v>
      </c>
      <c r="G343" s="42">
        <f>G293*24</f>
        <v>0</v>
      </c>
      <c r="H343" s="42">
        <f>IF((C32/30+D32/30+E32/24+F32/18+G32/24)=0,0,H268/(C32/30+D32/30+E32/24+F32/18+G32/24))</f>
        <v>8617.6862381207848</v>
      </c>
      <c r="I343" s="1"/>
    </row>
    <row r="344" spans="2:10" x14ac:dyDescent="0.2">
      <c r="B344" s="9" t="str">
        <f>$B$33</f>
        <v>Science</v>
      </c>
      <c r="C344" s="43">
        <f t="shared" si="28"/>
        <v>7664.0346569856465</v>
      </c>
      <c r="D344" s="43">
        <f t="shared" si="28"/>
        <v>14116.793453806242</v>
      </c>
      <c r="E344" s="43">
        <f>E294*24</f>
        <v>28121.841853098573</v>
      </c>
      <c r="F344" s="43">
        <f>F294*18</f>
        <v>0</v>
      </c>
      <c r="G344" s="43">
        <f>G294*24</f>
        <v>0</v>
      </c>
      <c r="H344" s="43">
        <f t="shared" ref="H344:H363" si="29">IF((C33/30+D33/30+E33/24+F33/18+G33/24)=0,0,H269/(C33/30+D33/30+E33/24+F33/18+G33/24))</f>
        <v>10175.805611813614</v>
      </c>
      <c r="I344" s="1"/>
    </row>
    <row r="345" spans="2:10" x14ac:dyDescent="0.2">
      <c r="B345" s="9" t="str">
        <f>$B$34</f>
        <v>Fine Arts</v>
      </c>
      <c r="C345" s="43">
        <f t="shared" si="28"/>
        <v>13941.649312530544</v>
      </c>
      <c r="D345" s="43">
        <f t="shared" si="28"/>
        <v>26951.875883660919</v>
      </c>
      <c r="E345" s="43">
        <f t="shared" ref="E345:E363" si="30">E295*24</f>
        <v>0</v>
      </c>
      <c r="F345" s="43">
        <f t="shared" ref="F345:F363" si="31">F295*18</f>
        <v>0</v>
      </c>
      <c r="G345" s="43">
        <f t="shared" ref="G345:G363" si="32">G295*24</f>
        <v>0</v>
      </c>
      <c r="H345" s="43">
        <f t="shared" si="29"/>
        <v>17827.089235575208</v>
      </c>
      <c r="I345" s="1"/>
    </row>
    <row r="346" spans="2:10" x14ac:dyDescent="0.2">
      <c r="B346" s="9" t="str">
        <f>$B$35</f>
        <v>Teacher Education</v>
      </c>
      <c r="C346" s="43">
        <f t="shared" si="28"/>
        <v>16291.329446951471</v>
      </c>
      <c r="D346" s="43">
        <f t="shared" si="28"/>
        <v>16305.511345369683</v>
      </c>
      <c r="E346" s="43">
        <f t="shared" si="30"/>
        <v>22199.195290994383</v>
      </c>
      <c r="F346" s="43">
        <f t="shared" si="31"/>
        <v>0</v>
      </c>
      <c r="G346" s="43">
        <f t="shared" si="32"/>
        <v>0</v>
      </c>
      <c r="H346" s="43">
        <f t="shared" si="29"/>
        <v>19227.370412986176</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17413.065363494999</v>
      </c>
      <c r="D348" s="43">
        <f t="shared" si="28"/>
        <v>28498.892293497705</v>
      </c>
      <c r="E348" s="43">
        <f t="shared" si="30"/>
        <v>60327.716135588111</v>
      </c>
      <c r="F348" s="43">
        <f t="shared" si="31"/>
        <v>0</v>
      </c>
      <c r="G348" s="43">
        <f t="shared" si="32"/>
        <v>0</v>
      </c>
      <c r="H348" s="43">
        <f t="shared" si="29"/>
        <v>26457.656415877285</v>
      </c>
      <c r="I348" s="1"/>
    </row>
    <row r="349" spans="2:10" x14ac:dyDescent="0.2">
      <c r="B349" s="9" t="str">
        <f>$B$38</f>
        <v>Home Economics</v>
      </c>
      <c r="C349" s="43">
        <f t="shared" si="28"/>
        <v>3344.9132194949325</v>
      </c>
      <c r="D349" s="43">
        <f t="shared" si="28"/>
        <v>7528.801148743687</v>
      </c>
      <c r="E349" s="43">
        <f t="shared" si="30"/>
        <v>16756.750211038008</v>
      </c>
      <c r="F349" s="43">
        <f t="shared" si="31"/>
        <v>0</v>
      </c>
      <c r="G349" s="43">
        <f t="shared" si="32"/>
        <v>0</v>
      </c>
      <c r="H349" s="43">
        <f t="shared" si="29"/>
        <v>7908.6435707014462</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0</v>
      </c>
      <c r="D351" s="43">
        <f t="shared" si="28"/>
        <v>8285.9011921167075</v>
      </c>
      <c r="E351" s="43">
        <f t="shared" si="30"/>
        <v>0</v>
      </c>
      <c r="F351" s="43">
        <f t="shared" si="31"/>
        <v>0</v>
      </c>
      <c r="G351" s="43">
        <f t="shared" si="32"/>
        <v>0</v>
      </c>
      <c r="H351" s="43">
        <f t="shared" si="29"/>
        <v>8285.9011921167075</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15179.55657913319</v>
      </c>
      <c r="D355" s="43">
        <f t="shared" si="28"/>
        <v>9692.0139428005023</v>
      </c>
      <c r="E355" s="43">
        <f t="shared" si="30"/>
        <v>0</v>
      </c>
      <c r="F355" s="43">
        <f t="shared" si="31"/>
        <v>0</v>
      </c>
      <c r="G355" s="43">
        <f t="shared" si="32"/>
        <v>0</v>
      </c>
      <c r="H355" s="43">
        <f t="shared" si="29"/>
        <v>13783.172961852106</v>
      </c>
      <c r="I355" s="1"/>
    </row>
    <row r="356" spans="2:9" x14ac:dyDescent="0.2">
      <c r="B356" s="9" t="str">
        <f>$B$45</f>
        <v>Health Services</v>
      </c>
      <c r="C356" s="43">
        <f t="shared" si="28"/>
        <v>10645.918063472389</v>
      </c>
      <c r="D356" s="43">
        <f t="shared" si="28"/>
        <v>15677.173689620542</v>
      </c>
      <c r="E356" s="43">
        <f t="shared" si="30"/>
        <v>0</v>
      </c>
      <c r="F356" s="43">
        <f t="shared" si="31"/>
        <v>0</v>
      </c>
      <c r="G356" s="43">
        <f t="shared" si="32"/>
        <v>0</v>
      </c>
      <c r="H356" s="43">
        <f t="shared" si="29"/>
        <v>14962.440123726186</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14862.278395597608</v>
      </c>
      <c r="D358" s="43">
        <f t="shared" si="28"/>
        <v>15876.601144107564</v>
      </c>
      <c r="E358" s="43">
        <f t="shared" si="30"/>
        <v>20280.608320592448</v>
      </c>
      <c r="F358" s="43">
        <f t="shared" si="31"/>
        <v>186397.40681846617</v>
      </c>
      <c r="G358" s="43">
        <f t="shared" si="32"/>
        <v>0</v>
      </c>
      <c r="H358" s="43">
        <f t="shared" si="29"/>
        <v>19338.338373090559</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12744.432257708349</v>
      </c>
      <c r="E360" s="43">
        <f t="shared" si="30"/>
        <v>0</v>
      </c>
      <c r="F360" s="43">
        <f t="shared" si="31"/>
        <v>0</v>
      </c>
      <c r="G360" s="43">
        <f t="shared" si="32"/>
        <v>0</v>
      </c>
      <c r="H360" s="43">
        <f t="shared" si="29"/>
        <v>12744.432257708349</v>
      </c>
      <c r="I360" s="1"/>
    </row>
    <row r="361" spans="2:9" x14ac:dyDescent="0.2">
      <c r="B361" s="9" t="str">
        <f>$B$50</f>
        <v>Technology</v>
      </c>
      <c r="C361" s="43">
        <f t="shared" si="33"/>
        <v>21897.402636151848</v>
      </c>
      <c r="D361" s="43">
        <f t="shared" si="33"/>
        <v>0</v>
      </c>
      <c r="E361" s="43">
        <f t="shared" si="30"/>
        <v>0</v>
      </c>
      <c r="F361" s="43">
        <f t="shared" si="31"/>
        <v>0</v>
      </c>
      <c r="G361" s="43">
        <f t="shared" si="32"/>
        <v>0</v>
      </c>
      <c r="H361" s="43">
        <f t="shared" si="29"/>
        <v>21897.402636151848</v>
      </c>
      <c r="I361" s="1"/>
    </row>
    <row r="362" spans="2:9" x14ac:dyDescent="0.2">
      <c r="B362" s="9" t="str">
        <f>$B$51</f>
        <v>Nursing</v>
      </c>
      <c r="C362" s="43">
        <f t="shared" si="33"/>
        <v>8982.1034244285893</v>
      </c>
      <c r="D362" s="43">
        <f t="shared" si="33"/>
        <v>19287.741257453647</v>
      </c>
      <c r="E362" s="43">
        <f t="shared" si="30"/>
        <v>49456.513398669602</v>
      </c>
      <c r="F362" s="43">
        <f t="shared" si="31"/>
        <v>0</v>
      </c>
      <c r="G362" s="43">
        <f t="shared" si="32"/>
        <v>0</v>
      </c>
      <c r="H362" s="43">
        <f t="shared" si="29"/>
        <v>21222.533000508203</v>
      </c>
      <c r="I362" s="1"/>
    </row>
    <row r="363" spans="2:9" x14ac:dyDescent="0.2">
      <c r="B363" s="39" t="str">
        <f>$B$52</f>
        <v>Totals</v>
      </c>
      <c r="C363" s="42">
        <f t="shared" si="33"/>
        <v>7711.54437674979</v>
      </c>
      <c r="D363" s="42">
        <f t="shared" si="33"/>
        <v>13704.285146344682</v>
      </c>
      <c r="E363" s="42">
        <f t="shared" si="30"/>
        <v>26828.929949822319</v>
      </c>
      <c r="F363" s="42">
        <f t="shared" si="31"/>
        <v>186397.40681846617</v>
      </c>
      <c r="G363" s="42">
        <f t="shared" si="32"/>
        <v>0</v>
      </c>
      <c r="H363" s="42">
        <f t="shared" si="29"/>
        <v>12051.394762571976</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128</v>
      </c>
      <c r="C3" s="6"/>
      <c r="D3" s="6"/>
      <c r="E3" s="6"/>
      <c r="F3" s="6"/>
      <c r="G3" s="6"/>
      <c r="H3" s="6"/>
    </row>
    <row r="4" spans="2:8" x14ac:dyDescent="0.2">
      <c r="B4" s="90" t="s">
        <v>152</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Data!G19</f>
        <v>41265801</v>
      </c>
      <c r="G13" s="33"/>
      <c r="H13" s="60">
        <f>F13</f>
        <v>41265801</v>
      </c>
    </row>
    <row r="14" spans="2:8" x14ac:dyDescent="0.2">
      <c r="B14" s="338" t="s">
        <v>15</v>
      </c>
      <c r="C14" s="338"/>
      <c r="D14" s="338"/>
      <c r="E14" s="338"/>
      <c r="F14" s="82">
        <f>Data!H19</f>
        <v>4660798</v>
      </c>
      <c r="G14" s="33"/>
      <c r="H14" s="30">
        <f>F14</f>
        <v>4660798</v>
      </c>
    </row>
    <row r="15" spans="2:8" x14ac:dyDescent="0.2">
      <c r="B15" s="338" t="s">
        <v>16</v>
      </c>
      <c r="C15" s="338"/>
      <c r="D15" s="338"/>
      <c r="E15" s="338"/>
      <c r="F15" s="82">
        <f>Data!I19</f>
        <v>13501963</v>
      </c>
      <c r="G15" s="33"/>
      <c r="H15" s="30">
        <f>F15</f>
        <v>13501963</v>
      </c>
    </row>
    <row r="16" spans="2:8" x14ac:dyDescent="0.2">
      <c r="B16" s="338" t="s">
        <v>20</v>
      </c>
      <c r="C16" s="338"/>
      <c r="D16" s="338"/>
      <c r="E16" s="338"/>
      <c r="F16" s="82">
        <f>Data!J19</f>
        <v>11845533</v>
      </c>
      <c r="G16" s="33"/>
      <c r="H16" s="30">
        <f>F16-G16</f>
        <v>11845533</v>
      </c>
    </row>
    <row r="17" spans="2:23" x14ac:dyDescent="0.2">
      <c r="B17" s="338" t="s">
        <v>17</v>
      </c>
      <c r="C17" s="338"/>
      <c r="D17" s="338"/>
      <c r="E17" s="338"/>
      <c r="F17" s="82">
        <f>Data!K19</f>
        <v>12482609</v>
      </c>
      <c r="G17" s="33"/>
      <c r="H17" s="30">
        <f>F17</f>
        <v>12482609</v>
      </c>
    </row>
    <row r="18" spans="2:23" x14ac:dyDescent="0.2">
      <c r="B18" s="338" t="s">
        <v>1</v>
      </c>
      <c r="C18" s="338"/>
      <c r="D18" s="338"/>
      <c r="E18" s="338"/>
      <c r="F18" s="83">
        <f>SUM(F13:F17)</f>
        <v>83756704</v>
      </c>
      <c r="G18" s="34"/>
      <c r="H18" s="29">
        <f>SUM(H13:H17)</f>
        <v>83756704</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Data!L19</f>
        <v>Monica Poehl</v>
      </c>
      <c r="E21" s="343"/>
      <c r="F21" s="343"/>
      <c r="G21" s="94" t="str">
        <f>Data!M19</f>
        <v>979-458-6090</v>
      </c>
      <c r="H21" s="84" t="str">
        <f>Data!N19</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Data!O19</f>
        <v>2933</v>
      </c>
      <c r="D25" s="86">
        <f>Data!P19</f>
        <v>4619</v>
      </c>
      <c r="E25" s="86">
        <f>Data!Q19</f>
        <v>2333</v>
      </c>
      <c r="F25" s="86">
        <f>Data!R19</f>
        <v>16</v>
      </c>
      <c r="G25" s="86">
        <f>Data!S19</f>
        <v>0</v>
      </c>
      <c r="H25" s="74">
        <f>SUM(C25:G25)</f>
        <v>9901</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Data!T19</f>
        <v>Kelley, Gary</v>
      </c>
      <c r="E28" s="343"/>
      <c r="F28" s="343"/>
      <c r="G28" s="94" t="str">
        <f>Data!U19</f>
        <v>(806) 651-3451</v>
      </c>
      <c r="H28" s="84" t="str">
        <f>Data!V19</f>
        <v>gkelley@mail.wtamu.edu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Data!W19</f>
        <v>52106</v>
      </c>
      <c r="D32" s="87">
        <f>Data!AQ19</f>
        <v>19035</v>
      </c>
      <c r="E32" s="87">
        <f>Data!BK19</f>
        <v>7242</v>
      </c>
      <c r="F32" s="87">
        <f>Data!CE19</f>
        <v>0</v>
      </c>
      <c r="G32" s="87">
        <f>Data!CY19</f>
        <v>0</v>
      </c>
      <c r="H32" s="22">
        <f>SUM(C32:G32)</f>
        <v>78383</v>
      </c>
      <c r="I32" s="1"/>
      <c r="W32" s="18"/>
    </row>
    <row r="33" spans="2:23" x14ac:dyDescent="0.2">
      <c r="B33" s="7" t="s">
        <v>47</v>
      </c>
      <c r="C33" s="87">
        <f>Data!X19</f>
        <v>21240</v>
      </c>
      <c r="D33" s="87">
        <f>Data!AR19</f>
        <v>10151</v>
      </c>
      <c r="E33" s="87">
        <f>Data!BL19</f>
        <v>1146</v>
      </c>
      <c r="F33" s="87">
        <f>Data!CF19</f>
        <v>3</v>
      </c>
      <c r="G33" s="87">
        <f>Data!CZ19</f>
        <v>0</v>
      </c>
      <c r="H33" s="22">
        <f t="shared" ref="H33:H52" si="0">SUM(C33:G33)</f>
        <v>32540</v>
      </c>
      <c r="I33" s="1"/>
      <c r="W33" s="18"/>
    </row>
    <row r="34" spans="2:23" x14ac:dyDescent="0.2">
      <c r="B34" s="7" t="s">
        <v>48</v>
      </c>
      <c r="C34" s="87">
        <f>Data!Y19</f>
        <v>10587</v>
      </c>
      <c r="D34" s="87">
        <f>Data!AS19</f>
        <v>4411</v>
      </c>
      <c r="E34" s="87">
        <f>Data!BM19</f>
        <v>461</v>
      </c>
      <c r="F34" s="87">
        <f>Data!CG19</f>
        <v>0</v>
      </c>
      <c r="G34" s="87">
        <f>Data!DA19</f>
        <v>0</v>
      </c>
      <c r="H34" s="22">
        <f t="shared" si="0"/>
        <v>15459</v>
      </c>
      <c r="I34" s="1"/>
      <c r="W34" s="18"/>
    </row>
    <row r="35" spans="2:23" x14ac:dyDescent="0.2">
      <c r="B35" s="7" t="s">
        <v>49</v>
      </c>
      <c r="C35" s="87">
        <f>Data!Z19</f>
        <v>2693</v>
      </c>
      <c r="D35" s="87">
        <f>Data!AT19</f>
        <v>8177</v>
      </c>
      <c r="E35" s="87">
        <f>Data!BN19</f>
        <v>6945</v>
      </c>
      <c r="F35" s="87">
        <f>Data!CH19</f>
        <v>0</v>
      </c>
      <c r="G35" s="87">
        <f>Data!DB19</f>
        <v>0</v>
      </c>
      <c r="H35" s="22">
        <f t="shared" si="0"/>
        <v>17815</v>
      </c>
      <c r="I35" s="1"/>
      <c r="W35" s="18"/>
    </row>
    <row r="36" spans="2:23" x14ac:dyDescent="0.2">
      <c r="B36" s="7" t="s">
        <v>50</v>
      </c>
      <c r="C36" s="87">
        <f>Data!AA19</f>
        <v>6501</v>
      </c>
      <c r="D36" s="87">
        <f>Data!AU19</f>
        <v>4870</v>
      </c>
      <c r="E36" s="87">
        <f>Data!BO19</f>
        <v>502</v>
      </c>
      <c r="F36" s="87">
        <f>Data!CI19</f>
        <v>189</v>
      </c>
      <c r="G36" s="87">
        <f>Data!DC19</f>
        <v>0</v>
      </c>
      <c r="H36" s="22">
        <f t="shared" si="0"/>
        <v>12062</v>
      </c>
      <c r="I36" s="1"/>
      <c r="W36" s="18"/>
    </row>
    <row r="37" spans="2:23" x14ac:dyDescent="0.2">
      <c r="B37" s="7" t="s">
        <v>51</v>
      </c>
      <c r="C37" s="87">
        <f>Data!AB19</f>
        <v>2465</v>
      </c>
      <c r="D37" s="87">
        <f>Data!AV19</f>
        <v>3301</v>
      </c>
      <c r="E37" s="87">
        <f>Data!BP19</f>
        <v>1305</v>
      </c>
      <c r="F37" s="87">
        <f>Data!CJ19</f>
        <v>0</v>
      </c>
      <c r="G37" s="87">
        <f>Data!DD19</f>
        <v>0</v>
      </c>
      <c r="H37" s="22">
        <f t="shared" si="0"/>
        <v>7071</v>
      </c>
      <c r="I37" s="1"/>
      <c r="W37" s="18"/>
    </row>
    <row r="38" spans="2:23" x14ac:dyDescent="0.2">
      <c r="B38" s="7" t="s">
        <v>52</v>
      </c>
      <c r="C38" s="87">
        <f>Data!AC19</f>
        <v>471</v>
      </c>
      <c r="D38" s="87">
        <f>Data!AW19</f>
        <v>0</v>
      </c>
      <c r="E38" s="87">
        <f>Data!BQ19</f>
        <v>123</v>
      </c>
      <c r="F38" s="87">
        <f>Data!CK19</f>
        <v>0</v>
      </c>
      <c r="G38" s="87">
        <f>Data!DE19</f>
        <v>0</v>
      </c>
      <c r="H38" s="22">
        <f t="shared" si="0"/>
        <v>594</v>
      </c>
      <c r="I38" s="1"/>
      <c r="W38" s="18"/>
    </row>
    <row r="39" spans="2:23" x14ac:dyDescent="0.2">
      <c r="B39" s="7" t="s">
        <v>53</v>
      </c>
      <c r="C39" s="87">
        <f>Data!AD19</f>
        <v>0</v>
      </c>
      <c r="D39" s="87">
        <f>Data!AX19</f>
        <v>0</v>
      </c>
      <c r="E39" s="87">
        <f>Data!BR19</f>
        <v>0</v>
      </c>
      <c r="F39" s="87">
        <f>Data!CL19</f>
        <v>0</v>
      </c>
      <c r="G39" s="87">
        <f>Data!DF19</f>
        <v>0</v>
      </c>
      <c r="H39" s="22">
        <f t="shared" si="0"/>
        <v>0</v>
      </c>
      <c r="I39" s="1"/>
      <c r="W39" s="18"/>
    </row>
    <row r="40" spans="2:23" x14ac:dyDescent="0.2">
      <c r="B40" s="7" t="s">
        <v>54</v>
      </c>
      <c r="C40" s="87">
        <f>Data!AE19</f>
        <v>379</v>
      </c>
      <c r="D40" s="87">
        <f>Data!AY19</f>
        <v>1902</v>
      </c>
      <c r="E40" s="87">
        <f>Data!BS19</f>
        <v>893</v>
      </c>
      <c r="F40" s="87">
        <f>Data!CM19</f>
        <v>0</v>
      </c>
      <c r="G40" s="87">
        <f>Data!DG19</f>
        <v>0</v>
      </c>
      <c r="H40" s="22">
        <f t="shared" si="0"/>
        <v>3174</v>
      </c>
      <c r="I40" s="1"/>
      <c r="W40" s="18"/>
    </row>
    <row r="41" spans="2:23" x14ac:dyDescent="0.2">
      <c r="B41" s="7" t="s">
        <v>55</v>
      </c>
      <c r="C41" s="87">
        <f>Data!AF19</f>
        <v>0</v>
      </c>
      <c r="D41" s="87">
        <f>Data!AZ19</f>
        <v>3</v>
      </c>
      <c r="E41" s="87">
        <f>Data!BT19</f>
        <v>6</v>
      </c>
      <c r="F41" s="87">
        <f>Data!CN19</f>
        <v>0</v>
      </c>
      <c r="G41" s="87">
        <f>Data!DH19</f>
        <v>0</v>
      </c>
      <c r="H41" s="22">
        <f t="shared" si="0"/>
        <v>9</v>
      </c>
      <c r="I41" s="1"/>
      <c r="W41" s="18"/>
    </row>
    <row r="42" spans="2:23" x14ac:dyDescent="0.2">
      <c r="B42" s="7" t="s">
        <v>56</v>
      </c>
      <c r="C42" s="87">
        <f>Data!AG19</f>
        <v>0</v>
      </c>
      <c r="D42" s="87">
        <f>Data!BA19</f>
        <v>0</v>
      </c>
      <c r="E42" s="87">
        <f>Data!BU19</f>
        <v>0</v>
      </c>
      <c r="F42" s="87">
        <f>Data!CO19</f>
        <v>0</v>
      </c>
      <c r="G42" s="87">
        <f>Data!DI19</f>
        <v>0</v>
      </c>
      <c r="H42" s="22">
        <f t="shared" si="0"/>
        <v>0</v>
      </c>
      <c r="I42" s="1"/>
      <c r="W42" s="18"/>
    </row>
    <row r="43" spans="2:23" x14ac:dyDescent="0.2">
      <c r="B43" s="7" t="s">
        <v>57</v>
      </c>
      <c r="C43" s="87">
        <f>Data!AH19</f>
        <v>0</v>
      </c>
      <c r="D43" s="87">
        <f>Data!BB19</f>
        <v>0</v>
      </c>
      <c r="E43" s="87">
        <f>Data!BV19</f>
        <v>0</v>
      </c>
      <c r="F43" s="87">
        <f>Data!CP19</f>
        <v>0</v>
      </c>
      <c r="G43" s="87">
        <f>Data!DJ19</f>
        <v>0</v>
      </c>
      <c r="H43" s="22">
        <f t="shared" si="0"/>
        <v>0</v>
      </c>
      <c r="I43" s="1"/>
      <c r="W43" s="18"/>
    </row>
    <row r="44" spans="2:23" x14ac:dyDescent="0.2">
      <c r="B44" s="7" t="s">
        <v>58</v>
      </c>
      <c r="C44" s="87">
        <f>Data!AI19</f>
        <v>117</v>
      </c>
      <c r="D44" s="87">
        <f>Data!BC19</f>
        <v>0</v>
      </c>
      <c r="E44" s="87">
        <f>Data!BW19</f>
        <v>0</v>
      </c>
      <c r="F44" s="87">
        <f>Data!CQ19</f>
        <v>0</v>
      </c>
      <c r="G44" s="87">
        <f>Data!DK19</f>
        <v>0</v>
      </c>
      <c r="H44" s="22">
        <f t="shared" si="0"/>
        <v>117</v>
      </c>
      <c r="I44" s="1"/>
      <c r="W44" s="18"/>
    </row>
    <row r="45" spans="2:23" x14ac:dyDescent="0.2">
      <c r="B45" s="7" t="s">
        <v>59</v>
      </c>
      <c r="C45" s="87">
        <f>Data!AJ19</f>
        <v>1185</v>
      </c>
      <c r="D45" s="87">
        <f>Data!BD19</f>
        <v>1972</v>
      </c>
      <c r="E45" s="87">
        <f>Data!BX19</f>
        <v>1704</v>
      </c>
      <c r="F45" s="87">
        <f>Data!CR19</f>
        <v>0</v>
      </c>
      <c r="G45" s="87">
        <f>Data!DL19</f>
        <v>0</v>
      </c>
      <c r="H45" s="22">
        <f t="shared" si="0"/>
        <v>4861</v>
      </c>
      <c r="I45" s="1"/>
      <c r="W45" s="18"/>
    </row>
    <row r="46" spans="2:23" x14ac:dyDescent="0.2">
      <c r="B46" s="7" t="s">
        <v>60</v>
      </c>
      <c r="C46" s="87">
        <f>Data!AK19</f>
        <v>0</v>
      </c>
      <c r="D46" s="87">
        <f>Data!BE19</f>
        <v>0</v>
      </c>
      <c r="E46" s="87">
        <f>Data!BY19</f>
        <v>0</v>
      </c>
      <c r="F46" s="87">
        <f>Data!CS19</f>
        <v>0</v>
      </c>
      <c r="G46" s="87">
        <f>Data!DM19</f>
        <v>0</v>
      </c>
      <c r="H46" s="22">
        <f t="shared" si="0"/>
        <v>0</v>
      </c>
      <c r="I46" s="1"/>
      <c r="W46" s="18"/>
    </row>
    <row r="47" spans="2:23" x14ac:dyDescent="0.2">
      <c r="B47" s="7" t="s">
        <v>61</v>
      </c>
      <c r="C47" s="87">
        <f>Data!AL19</f>
        <v>6201</v>
      </c>
      <c r="D47" s="87">
        <f>Data!BF19</f>
        <v>17556</v>
      </c>
      <c r="E47" s="87">
        <f>Data!BZ19</f>
        <v>16599</v>
      </c>
      <c r="F47" s="87">
        <f>Data!CT19</f>
        <v>0</v>
      </c>
      <c r="G47" s="87">
        <f>Data!DN19</f>
        <v>0</v>
      </c>
      <c r="H47" s="22">
        <f t="shared" si="0"/>
        <v>40356</v>
      </c>
      <c r="I47" s="1"/>
      <c r="W47" s="18"/>
    </row>
    <row r="48" spans="2:23" x14ac:dyDescent="0.2">
      <c r="B48" s="7" t="s">
        <v>62</v>
      </c>
      <c r="C48" s="87">
        <f>Data!AM19</f>
        <v>0</v>
      </c>
      <c r="D48" s="87">
        <f>Data!BG19</f>
        <v>0</v>
      </c>
      <c r="E48" s="87">
        <f>Data!CA19</f>
        <v>0</v>
      </c>
      <c r="F48" s="87">
        <f>Data!CU19</f>
        <v>0</v>
      </c>
      <c r="G48" s="87">
        <f>Data!DO19</f>
        <v>0</v>
      </c>
      <c r="H48" s="22">
        <f t="shared" si="0"/>
        <v>0</v>
      </c>
      <c r="I48" s="1"/>
      <c r="W48" s="18"/>
    </row>
    <row r="49" spans="2:23" x14ac:dyDescent="0.2">
      <c r="B49" s="7" t="s">
        <v>63</v>
      </c>
      <c r="C49" s="87">
        <f>Data!AN19</f>
        <v>0</v>
      </c>
      <c r="D49" s="87">
        <f>Data!BH19</f>
        <v>1125</v>
      </c>
      <c r="E49" s="87">
        <f>Data!CB19</f>
        <v>0</v>
      </c>
      <c r="F49" s="87">
        <f>Data!CV19</f>
        <v>0</v>
      </c>
      <c r="G49" s="87">
        <f>Data!DP19</f>
        <v>0</v>
      </c>
      <c r="H49" s="22">
        <f t="shared" si="0"/>
        <v>1125</v>
      </c>
      <c r="I49" s="1"/>
      <c r="W49" s="18"/>
    </row>
    <row r="50" spans="2:23" x14ac:dyDescent="0.2">
      <c r="B50" s="7" t="s">
        <v>64</v>
      </c>
      <c r="C50" s="87">
        <f>Data!AO19</f>
        <v>2384</v>
      </c>
      <c r="D50" s="87">
        <f>Data!BI19</f>
        <v>2416</v>
      </c>
      <c r="E50" s="87">
        <f>Data!CC19</f>
        <v>129</v>
      </c>
      <c r="F50" s="87">
        <f>Data!CW19</f>
        <v>0</v>
      </c>
      <c r="G50" s="87">
        <f>Data!DQ19</f>
        <v>0</v>
      </c>
      <c r="H50" s="22">
        <f t="shared" si="0"/>
        <v>4929</v>
      </c>
      <c r="I50" s="1"/>
      <c r="W50" s="18"/>
    </row>
    <row r="51" spans="2:23" x14ac:dyDescent="0.2">
      <c r="B51" s="7" t="s">
        <v>0</v>
      </c>
      <c r="C51" s="87">
        <f>Data!AP19</f>
        <v>507</v>
      </c>
      <c r="D51" s="87">
        <f>Data!BJ19</f>
        <v>6669</v>
      </c>
      <c r="E51" s="87">
        <f>Data!CD19</f>
        <v>1324</v>
      </c>
      <c r="F51" s="87">
        <f>Data!CX19</f>
        <v>0</v>
      </c>
      <c r="G51" s="87">
        <f>Data!DR19</f>
        <v>0</v>
      </c>
      <c r="H51" s="22">
        <f t="shared" si="0"/>
        <v>8500</v>
      </c>
      <c r="I51" s="1"/>
      <c r="W51" s="18"/>
    </row>
    <row r="52" spans="2:23" x14ac:dyDescent="0.2">
      <c r="B52" s="8" t="s">
        <v>35</v>
      </c>
      <c r="C52" s="22">
        <f>SUM(C32:C51)</f>
        <v>106836</v>
      </c>
      <c r="D52" s="22">
        <f>SUM(D32:D51)</f>
        <v>81588</v>
      </c>
      <c r="E52" s="22">
        <f>SUM(E32:E51)</f>
        <v>38379</v>
      </c>
      <c r="F52" s="22">
        <f>SUM(F32:F51)</f>
        <v>192</v>
      </c>
      <c r="G52" s="22">
        <f>SUM(G32:G51)</f>
        <v>0</v>
      </c>
      <c r="H52" s="22">
        <f t="shared" si="0"/>
        <v>226995</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Data!T19</f>
        <v>Kelley, Gary</v>
      </c>
      <c r="E55" s="343"/>
      <c r="F55" s="343"/>
      <c r="G55" s="94" t="str">
        <f>Data!U19</f>
        <v>(806) 651-3451</v>
      </c>
      <c r="H55" s="84" t="str">
        <f>Data!V19</f>
        <v>gkelley@mail.wtamu.edu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Data!DS19</f>
        <v>3222318</v>
      </c>
      <c r="D61" s="88">
        <f>Data!EM19</f>
        <v>1881133</v>
      </c>
      <c r="E61" s="88">
        <f>Data!FG19</f>
        <v>1411834</v>
      </c>
      <c r="F61" s="88">
        <f>Data!GA19</f>
        <v>0</v>
      </c>
      <c r="G61" s="88">
        <f>Data!GU19</f>
        <v>0</v>
      </c>
      <c r="H61" s="21">
        <f>SUM(C61:G61)</f>
        <v>6515285</v>
      </c>
      <c r="I61" s="1"/>
    </row>
    <row r="62" spans="2:23" x14ac:dyDescent="0.2">
      <c r="B62" s="9" t="str">
        <f>$B$33</f>
        <v>Science</v>
      </c>
      <c r="C62" s="87">
        <f>Data!DT19</f>
        <v>1388890</v>
      </c>
      <c r="D62" s="87">
        <f>Data!EN19</f>
        <v>1260395</v>
      </c>
      <c r="E62" s="87">
        <f>Data!FH19</f>
        <v>456721</v>
      </c>
      <c r="F62" s="87">
        <f>Data!GB19</f>
        <v>2880</v>
      </c>
      <c r="G62" s="87">
        <f>Data!GV19</f>
        <v>0</v>
      </c>
      <c r="H62" s="22">
        <f t="shared" ref="H62:H81" si="1">SUM(C62:G62)</f>
        <v>3108886</v>
      </c>
      <c r="I62" s="1"/>
    </row>
    <row r="63" spans="2:23" x14ac:dyDescent="0.2">
      <c r="B63" s="9" t="str">
        <f>$B$34</f>
        <v>Fine Arts</v>
      </c>
      <c r="C63" s="87">
        <f>Data!DU19</f>
        <v>1502583</v>
      </c>
      <c r="D63" s="87">
        <f>Data!EO19</f>
        <v>1236006</v>
      </c>
      <c r="E63" s="87">
        <f>Data!FI19</f>
        <v>228780</v>
      </c>
      <c r="F63" s="87">
        <f>Data!GC19</f>
        <v>0</v>
      </c>
      <c r="G63" s="87">
        <f>Data!GW19</f>
        <v>0</v>
      </c>
      <c r="H63" s="22">
        <f t="shared" si="1"/>
        <v>2967369</v>
      </c>
      <c r="I63" s="1"/>
    </row>
    <row r="64" spans="2:23" x14ac:dyDescent="0.2">
      <c r="B64" s="9" t="str">
        <f>$B$35</f>
        <v>Teacher Education</v>
      </c>
      <c r="C64" s="87">
        <f>Data!DV19</f>
        <v>156208</v>
      </c>
      <c r="D64" s="87">
        <f>Data!EP19</f>
        <v>604704</v>
      </c>
      <c r="E64" s="87">
        <f>Data!FJ19</f>
        <v>795882</v>
      </c>
      <c r="F64" s="87">
        <f>Data!GD19</f>
        <v>0</v>
      </c>
      <c r="G64" s="87">
        <f>Data!GX19</f>
        <v>0</v>
      </c>
      <c r="H64" s="22">
        <f t="shared" si="1"/>
        <v>1556794</v>
      </c>
      <c r="I64" s="1"/>
    </row>
    <row r="65" spans="2:9" x14ac:dyDescent="0.2">
      <c r="B65" s="9" t="str">
        <f>$B$36</f>
        <v>Agriculture</v>
      </c>
      <c r="C65" s="87">
        <f>Data!DW19</f>
        <v>433811</v>
      </c>
      <c r="D65" s="87">
        <f>Data!EQ19</f>
        <v>513494</v>
      </c>
      <c r="E65" s="87">
        <f>Data!FK19</f>
        <v>328674</v>
      </c>
      <c r="F65" s="87">
        <f>Data!GE19</f>
        <v>124377</v>
      </c>
      <c r="G65" s="87">
        <f>Data!GY19</f>
        <v>0</v>
      </c>
      <c r="H65" s="22">
        <f t="shared" si="1"/>
        <v>1400356</v>
      </c>
      <c r="I65" s="1"/>
    </row>
    <row r="66" spans="2:9" x14ac:dyDescent="0.2">
      <c r="B66" s="9" t="str">
        <f>$B$37</f>
        <v>Engineering</v>
      </c>
      <c r="C66" s="87">
        <f>Data!DX19</f>
        <v>322666</v>
      </c>
      <c r="D66" s="87">
        <f>Data!ER19</f>
        <v>764332</v>
      </c>
      <c r="E66" s="87">
        <f>Data!FL19</f>
        <v>188019</v>
      </c>
      <c r="F66" s="87">
        <f>Data!GF19</f>
        <v>0</v>
      </c>
      <c r="G66" s="87">
        <f>Data!GZ19</f>
        <v>0</v>
      </c>
      <c r="H66" s="22">
        <f t="shared" si="1"/>
        <v>1275017</v>
      </c>
      <c r="I66" s="1"/>
    </row>
    <row r="67" spans="2:9" x14ac:dyDescent="0.2">
      <c r="B67" s="9" t="str">
        <f>$B$38</f>
        <v>Home Economics</v>
      </c>
      <c r="C67" s="87">
        <f>Data!DY19</f>
        <v>30530</v>
      </c>
      <c r="D67" s="87">
        <f>Data!ES19</f>
        <v>0</v>
      </c>
      <c r="E67" s="87">
        <f>Data!FM19</f>
        <v>2000</v>
      </c>
      <c r="F67" s="87">
        <f>Data!GG19</f>
        <v>0</v>
      </c>
      <c r="G67" s="87">
        <f>Data!HA19</f>
        <v>0</v>
      </c>
      <c r="H67" s="22">
        <f t="shared" si="1"/>
        <v>32530</v>
      </c>
      <c r="I67" s="1"/>
    </row>
    <row r="68" spans="2:9" x14ac:dyDescent="0.2">
      <c r="B68" s="9" t="str">
        <f>$B$39</f>
        <v>Law</v>
      </c>
      <c r="C68" s="87">
        <f>Data!DZ19</f>
        <v>0</v>
      </c>
      <c r="D68" s="87">
        <f>Data!ET19</f>
        <v>0</v>
      </c>
      <c r="E68" s="87">
        <f>Data!FN19</f>
        <v>0</v>
      </c>
      <c r="F68" s="87">
        <f>Data!GH19</f>
        <v>0</v>
      </c>
      <c r="G68" s="87">
        <f>Data!HB19</f>
        <v>0</v>
      </c>
      <c r="H68" s="22">
        <f t="shared" si="1"/>
        <v>0</v>
      </c>
      <c r="I68" s="1"/>
    </row>
    <row r="69" spans="2:9" x14ac:dyDescent="0.2">
      <c r="B69" s="9" t="str">
        <f>$B$40</f>
        <v>Social Service</v>
      </c>
      <c r="C69" s="87">
        <f>Data!EA19</f>
        <v>27573</v>
      </c>
      <c r="D69" s="87">
        <f>Data!EU19</f>
        <v>95312</v>
      </c>
      <c r="E69" s="87">
        <f>Data!FO19</f>
        <v>117565</v>
      </c>
      <c r="F69" s="87">
        <f>Data!GI19</f>
        <v>0</v>
      </c>
      <c r="G69" s="87">
        <f>Data!HC19</f>
        <v>0</v>
      </c>
      <c r="H69" s="22">
        <f t="shared" si="1"/>
        <v>240450</v>
      </c>
      <c r="I69" s="1"/>
    </row>
    <row r="70" spans="2:9" x14ac:dyDescent="0.2">
      <c r="B70" s="9" t="str">
        <f>$B$41</f>
        <v>Library Science</v>
      </c>
      <c r="C70" s="87">
        <f>Data!EB19</f>
        <v>0</v>
      </c>
      <c r="D70" s="87">
        <f>Data!EV19</f>
        <v>7811</v>
      </c>
      <c r="E70" s="87">
        <f>Data!FP19</f>
        <v>14145</v>
      </c>
      <c r="F70" s="87">
        <f>Data!GJ19</f>
        <v>0</v>
      </c>
      <c r="G70" s="87">
        <f>Data!HD19</f>
        <v>0</v>
      </c>
      <c r="H70" s="22">
        <f t="shared" si="1"/>
        <v>21956</v>
      </c>
      <c r="I70" s="1"/>
    </row>
    <row r="71" spans="2:9" x14ac:dyDescent="0.2">
      <c r="B71" s="9" t="str">
        <f>$B$42</f>
        <v>Veterinary Science</v>
      </c>
      <c r="C71" s="87">
        <f>Data!EC19</f>
        <v>0</v>
      </c>
      <c r="D71" s="87">
        <f>Data!EW19</f>
        <v>0</v>
      </c>
      <c r="E71" s="87">
        <f>Data!FQ19</f>
        <v>0</v>
      </c>
      <c r="F71" s="87">
        <f>Data!GK19</f>
        <v>0</v>
      </c>
      <c r="G71" s="87">
        <f>Data!HE19</f>
        <v>0</v>
      </c>
      <c r="H71" s="22">
        <f t="shared" si="1"/>
        <v>0</v>
      </c>
      <c r="I71" s="1"/>
    </row>
    <row r="72" spans="2:9" x14ac:dyDescent="0.2">
      <c r="B72" s="9" t="str">
        <f>$B$43</f>
        <v>Vocational Training</v>
      </c>
      <c r="C72" s="87">
        <f>Data!ED19</f>
        <v>0</v>
      </c>
      <c r="D72" s="87">
        <f>Data!EX19</f>
        <v>0</v>
      </c>
      <c r="E72" s="87">
        <f>Data!FR19</f>
        <v>0</v>
      </c>
      <c r="F72" s="87">
        <f>Data!GL19</f>
        <v>0</v>
      </c>
      <c r="G72" s="87">
        <f>Data!HF19</f>
        <v>0</v>
      </c>
      <c r="H72" s="22">
        <f t="shared" si="1"/>
        <v>0</v>
      </c>
      <c r="I72" s="1"/>
    </row>
    <row r="73" spans="2:9" x14ac:dyDescent="0.2">
      <c r="B73" s="9" t="str">
        <f>$B$44</f>
        <v>Physical Training</v>
      </c>
      <c r="C73" s="87">
        <f>Data!EE19</f>
        <v>30458</v>
      </c>
      <c r="D73" s="87">
        <f>Data!EY19</f>
        <v>0</v>
      </c>
      <c r="E73" s="87">
        <f>Data!FS19</f>
        <v>0</v>
      </c>
      <c r="F73" s="87">
        <f>Data!GM19</f>
        <v>0</v>
      </c>
      <c r="G73" s="87">
        <f>Data!HG19</f>
        <v>0</v>
      </c>
      <c r="H73" s="22">
        <f t="shared" si="1"/>
        <v>30458</v>
      </c>
      <c r="I73" s="1"/>
    </row>
    <row r="74" spans="2:9" x14ac:dyDescent="0.2">
      <c r="B74" s="9" t="str">
        <f>$B$45</f>
        <v>Health Services</v>
      </c>
      <c r="C74" s="87">
        <f>Data!EF19</f>
        <v>179980</v>
      </c>
      <c r="D74" s="87">
        <f>Data!EZ19</f>
        <v>209805</v>
      </c>
      <c r="E74" s="87">
        <f>Data!FT19</f>
        <v>404534</v>
      </c>
      <c r="F74" s="87">
        <f>Data!GN19</f>
        <v>0</v>
      </c>
      <c r="G74" s="87">
        <f>Data!HH19</f>
        <v>0</v>
      </c>
      <c r="H74" s="22">
        <f t="shared" si="1"/>
        <v>794319</v>
      </c>
      <c r="I74" s="1"/>
    </row>
    <row r="75" spans="2:9" x14ac:dyDescent="0.2">
      <c r="B75" s="9" t="str">
        <f>$B$46</f>
        <v>Pharmacy</v>
      </c>
      <c r="C75" s="87">
        <f>Data!EG19</f>
        <v>0</v>
      </c>
      <c r="D75" s="87">
        <f>Data!FA19</f>
        <v>0</v>
      </c>
      <c r="E75" s="87">
        <f>Data!FU19</f>
        <v>0</v>
      </c>
      <c r="F75" s="87">
        <f>Data!GO19</f>
        <v>0</v>
      </c>
      <c r="G75" s="87">
        <f>Data!HI19</f>
        <v>0</v>
      </c>
      <c r="H75" s="22">
        <f t="shared" si="1"/>
        <v>0</v>
      </c>
      <c r="I75" s="1"/>
    </row>
    <row r="76" spans="2:9" x14ac:dyDescent="0.2">
      <c r="B76" s="9" t="str">
        <f>$B$47</f>
        <v>Business Administration</v>
      </c>
      <c r="C76" s="87">
        <f>Data!EH19</f>
        <v>469518</v>
      </c>
      <c r="D76" s="87">
        <f>Data!FB19</f>
        <v>1559520</v>
      </c>
      <c r="E76" s="87">
        <f>Data!FV19</f>
        <v>2057272</v>
      </c>
      <c r="F76" s="87">
        <f>Data!GP19</f>
        <v>0</v>
      </c>
      <c r="G76" s="87">
        <f>Data!HJ19</f>
        <v>0</v>
      </c>
      <c r="H76" s="22">
        <f t="shared" si="1"/>
        <v>4086310</v>
      </c>
      <c r="I76" s="1"/>
    </row>
    <row r="77" spans="2:9" x14ac:dyDescent="0.2">
      <c r="B77" s="9" t="str">
        <f>$B$48</f>
        <v>Optometry</v>
      </c>
      <c r="C77" s="87">
        <f>Data!EI19</f>
        <v>0</v>
      </c>
      <c r="D77" s="87">
        <f>Data!FC19</f>
        <v>0</v>
      </c>
      <c r="E77" s="87">
        <f>Data!FW19</f>
        <v>0</v>
      </c>
      <c r="F77" s="87">
        <f>Data!GQ19</f>
        <v>0</v>
      </c>
      <c r="G77" s="87">
        <f>Data!HK19</f>
        <v>0</v>
      </c>
      <c r="H77" s="22">
        <f t="shared" si="1"/>
        <v>0</v>
      </c>
      <c r="I77" s="1"/>
    </row>
    <row r="78" spans="2:9" x14ac:dyDescent="0.2">
      <c r="B78" s="9" t="str">
        <f>$B$49</f>
        <v>Teacher Ed-Practice Teaching</v>
      </c>
      <c r="C78" s="87">
        <f>Data!EJ19</f>
        <v>0</v>
      </c>
      <c r="D78" s="87">
        <f>Data!FD19</f>
        <v>12325</v>
      </c>
      <c r="E78" s="87">
        <f>Data!FX19</f>
        <v>0</v>
      </c>
      <c r="F78" s="87">
        <f>Data!GR19</f>
        <v>0</v>
      </c>
      <c r="G78" s="87">
        <f>Data!HL19</f>
        <v>0</v>
      </c>
      <c r="H78" s="22">
        <f t="shared" si="1"/>
        <v>12325</v>
      </c>
      <c r="I78" s="1"/>
    </row>
    <row r="79" spans="2:9" x14ac:dyDescent="0.2">
      <c r="B79" s="9" t="str">
        <f>$B$50</f>
        <v>Technology</v>
      </c>
      <c r="C79" s="87">
        <f>Data!EK19</f>
        <v>287963</v>
      </c>
      <c r="D79" s="87">
        <f>Data!FE19</f>
        <v>338260</v>
      </c>
      <c r="E79" s="87">
        <f>Data!FY19</f>
        <v>68241</v>
      </c>
      <c r="F79" s="87">
        <f>Data!GS19</f>
        <v>0</v>
      </c>
      <c r="G79" s="87">
        <f>Data!HM19</f>
        <v>0</v>
      </c>
      <c r="H79" s="22">
        <f t="shared" si="1"/>
        <v>694464</v>
      </c>
      <c r="I79" s="1"/>
    </row>
    <row r="80" spans="2:9" x14ac:dyDescent="0.2">
      <c r="B80" s="9" t="str">
        <f>$B$51</f>
        <v>Nursing</v>
      </c>
      <c r="C80" s="87">
        <f>Data!EL19</f>
        <v>31089</v>
      </c>
      <c r="D80" s="87">
        <f>Data!FF19</f>
        <v>1003255</v>
      </c>
      <c r="E80" s="87">
        <f>Data!FZ19</f>
        <v>433390</v>
      </c>
      <c r="F80" s="87">
        <f>Data!GT19</f>
        <v>0</v>
      </c>
      <c r="G80" s="87">
        <f>Data!HN19</f>
        <v>0</v>
      </c>
      <c r="H80" s="22">
        <f t="shared" si="1"/>
        <v>1467734</v>
      </c>
      <c r="I80" s="1"/>
    </row>
    <row r="81" spans="2:9" x14ac:dyDescent="0.2">
      <c r="B81" s="39" t="str">
        <f>$B$52</f>
        <v>Totals</v>
      </c>
      <c r="C81" s="21">
        <f>SUM(C61:C80)</f>
        <v>8083587</v>
      </c>
      <c r="D81" s="21">
        <f>SUM(D61:D80)</f>
        <v>9486352</v>
      </c>
      <c r="E81" s="21">
        <f>SUM(E61:E80)</f>
        <v>6507057</v>
      </c>
      <c r="F81" s="21">
        <f>SUM(F61:F80)</f>
        <v>127257</v>
      </c>
      <c r="G81" s="21">
        <f>SUM(G61:G80)</f>
        <v>0</v>
      </c>
      <c r="H81" s="21">
        <f t="shared" si="1"/>
        <v>24204253</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Data!T19</f>
        <v>Kelley, Gary</v>
      </c>
      <c r="E84" s="343"/>
      <c r="F84" s="343"/>
      <c r="G84" s="94" t="str">
        <f>Data!U19</f>
        <v>(806) 651-3451</v>
      </c>
      <c r="H84" s="84" t="str">
        <f>Data!V19</f>
        <v>gkelley@mail.wtamu.edu</v>
      </c>
    </row>
    <row r="85" spans="2:9" ht="13.5" customHeight="1" x14ac:dyDescent="0.2">
      <c r="B85" s="27"/>
      <c r="C85" s="27"/>
      <c r="D85" s="27"/>
      <c r="E85" s="27"/>
      <c r="F85" s="27"/>
      <c r="G85" s="27"/>
      <c r="H85" s="5"/>
    </row>
    <row r="86" spans="2:9" x14ac:dyDescent="0.2">
      <c r="B86" s="28" t="s">
        <v>34</v>
      </c>
      <c r="C86" s="13"/>
      <c r="D86" s="13"/>
      <c r="E86" s="13"/>
      <c r="F86" s="13"/>
      <c r="G86" s="13"/>
      <c r="H86" s="17">
        <f>H13+H14</f>
        <v>45926599</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Data!HR19</f>
        <v>120269</v>
      </c>
      <c r="D91" s="172">
        <f>Data!IL19</f>
        <v>0</v>
      </c>
      <c r="E91" s="172">
        <f>Data!JF19</f>
        <v>0</v>
      </c>
      <c r="F91" s="172">
        <f>Data!JZ19</f>
        <v>0</v>
      </c>
      <c r="G91" s="172">
        <f>Data!KT19</f>
        <v>0</v>
      </c>
      <c r="H91" s="40">
        <f t="shared" ref="H91:H111" si="2">SUM(C91:G91)</f>
        <v>120269</v>
      </c>
    </row>
    <row r="92" spans="2:9" x14ac:dyDescent="0.2">
      <c r="B92" s="9" t="str">
        <f>$B$33</f>
        <v>Science</v>
      </c>
      <c r="C92" s="172">
        <f>Data!HS19</f>
        <v>0</v>
      </c>
      <c r="D92" s="172">
        <f>Data!IM19</f>
        <v>0</v>
      </c>
      <c r="E92" s="172">
        <f>Data!JG19</f>
        <v>0</v>
      </c>
      <c r="F92" s="172">
        <f>Data!KA19</f>
        <v>0</v>
      </c>
      <c r="G92" s="172">
        <f>Data!KU19</f>
        <v>0</v>
      </c>
      <c r="H92" s="75">
        <f t="shared" si="2"/>
        <v>0</v>
      </c>
    </row>
    <row r="93" spans="2:9" x14ac:dyDescent="0.2">
      <c r="B93" s="9" t="str">
        <f>$B$34</f>
        <v>Fine Arts</v>
      </c>
      <c r="C93" s="172">
        <f>Data!HT19</f>
        <v>0</v>
      </c>
      <c r="D93" s="172">
        <f>Data!IN19</f>
        <v>0</v>
      </c>
      <c r="E93" s="172">
        <f>Data!JH19</f>
        <v>0</v>
      </c>
      <c r="F93" s="172">
        <f>Data!KB19</f>
        <v>0</v>
      </c>
      <c r="G93" s="172">
        <f>Data!KV19</f>
        <v>0</v>
      </c>
      <c r="H93" s="75">
        <f t="shared" si="2"/>
        <v>0</v>
      </c>
    </row>
    <row r="94" spans="2:9" x14ac:dyDescent="0.2">
      <c r="B94" s="9" t="str">
        <f>$B$35</f>
        <v>Teacher Education</v>
      </c>
      <c r="C94" s="172">
        <f>Data!HU19</f>
        <v>0</v>
      </c>
      <c r="D94" s="172">
        <f>Data!IO19</f>
        <v>0</v>
      </c>
      <c r="E94" s="172">
        <f>Data!JI19</f>
        <v>41104</v>
      </c>
      <c r="F94" s="172">
        <f>Data!KC19</f>
        <v>0</v>
      </c>
      <c r="G94" s="172">
        <f>Data!KW19</f>
        <v>0</v>
      </c>
      <c r="H94" s="75">
        <f t="shared" si="2"/>
        <v>41104</v>
      </c>
    </row>
    <row r="95" spans="2:9" x14ac:dyDescent="0.2">
      <c r="B95" s="9" t="str">
        <f>$B$36</f>
        <v>Agriculture</v>
      </c>
      <c r="C95" s="172">
        <f>Data!HV19</f>
        <v>0</v>
      </c>
      <c r="D95" s="172">
        <f>Data!IP19</f>
        <v>0</v>
      </c>
      <c r="E95" s="172">
        <f>Data!JJ19</f>
        <v>40954</v>
      </c>
      <c r="F95" s="172">
        <f>Data!KD19</f>
        <v>0</v>
      </c>
      <c r="G95" s="172">
        <f>Data!KX19</f>
        <v>0</v>
      </c>
      <c r="H95" s="75">
        <f t="shared" si="2"/>
        <v>40954</v>
      </c>
    </row>
    <row r="96" spans="2:9" x14ac:dyDescent="0.2">
      <c r="B96" s="9" t="str">
        <f>$B$37</f>
        <v>Engineering</v>
      </c>
      <c r="C96" s="172">
        <f>Data!HW19</f>
        <v>0</v>
      </c>
      <c r="D96" s="172">
        <f>Data!IQ19</f>
        <v>0</v>
      </c>
      <c r="E96" s="172">
        <f>Data!JK19</f>
        <v>0</v>
      </c>
      <c r="F96" s="172">
        <f>Data!KE19</f>
        <v>0</v>
      </c>
      <c r="G96" s="172">
        <f>Data!KY19</f>
        <v>0</v>
      </c>
      <c r="H96" s="75">
        <f t="shared" si="2"/>
        <v>0</v>
      </c>
    </row>
    <row r="97" spans="2:8" x14ac:dyDescent="0.2">
      <c r="B97" s="9" t="str">
        <f>$B$38</f>
        <v>Home Economics</v>
      </c>
      <c r="C97" s="172">
        <f>Data!HX19</f>
        <v>0</v>
      </c>
      <c r="D97" s="172">
        <f>Data!IR19</f>
        <v>0</v>
      </c>
      <c r="E97" s="172">
        <f>Data!JL19</f>
        <v>0</v>
      </c>
      <c r="F97" s="172">
        <f>Data!KF19</f>
        <v>0</v>
      </c>
      <c r="G97" s="172">
        <f>Data!KZ19</f>
        <v>0</v>
      </c>
      <c r="H97" s="75">
        <f t="shared" si="2"/>
        <v>0</v>
      </c>
    </row>
    <row r="98" spans="2:8" x14ac:dyDescent="0.2">
      <c r="B98" s="9" t="str">
        <f>$B$39</f>
        <v>Law</v>
      </c>
      <c r="C98" s="172">
        <f>Data!HY19</f>
        <v>0</v>
      </c>
      <c r="D98" s="172">
        <f>Data!IS19</f>
        <v>0</v>
      </c>
      <c r="E98" s="172">
        <f>Data!JM19</f>
        <v>0</v>
      </c>
      <c r="F98" s="172">
        <f>Data!KG19</f>
        <v>0</v>
      </c>
      <c r="G98" s="172">
        <f>Data!LA19</f>
        <v>0</v>
      </c>
      <c r="H98" s="75">
        <f t="shared" si="2"/>
        <v>0</v>
      </c>
    </row>
    <row r="99" spans="2:8" x14ac:dyDescent="0.2">
      <c r="B99" s="9" t="str">
        <f>$B$40</f>
        <v>Social Service</v>
      </c>
      <c r="C99" s="172">
        <f>Data!HZ19</f>
        <v>0</v>
      </c>
      <c r="D99" s="172">
        <f>Data!IT19</f>
        <v>0</v>
      </c>
      <c r="E99" s="172">
        <f>Data!JN19</f>
        <v>0</v>
      </c>
      <c r="F99" s="172">
        <f>Data!KH19</f>
        <v>0</v>
      </c>
      <c r="G99" s="172">
        <f>Data!LB19</f>
        <v>0</v>
      </c>
      <c r="H99" s="75">
        <f t="shared" si="2"/>
        <v>0</v>
      </c>
    </row>
    <row r="100" spans="2:8" x14ac:dyDescent="0.2">
      <c r="B100" s="9" t="str">
        <f>$B$41</f>
        <v>Library Science</v>
      </c>
      <c r="C100" s="172">
        <f>Data!IA19</f>
        <v>0</v>
      </c>
      <c r="D100" s="172">
        <f>Data!IU19</f>
        <v>0</v>
      </c>
      <c r="E100" s="172">
        <f>Data!JO19</f>
        <v>0</v>
      </c>
      <c r="F100" s="172">
        <f>Data!KI19</f>
        <v>0</v>
      </c>
      <c r="G100" s="172">
        <f>Data!LC19</f>
        <v>0</v>
      </c>
      <c r="H100" s="75">
        <f t="shared" si="2"/>
        <v>0</v>
      </c>
    </row>
    <row r="101" spans="2:8" x14ac:dyDescent="0.2">
      <c r="B101" s="9" t="str">
        <f>$B$42</f>
        <v>Veterinary Science</v>
      </c>
      <c r="C101" s="172">
        <f>Data!IB19</f>
        <v>0</v>
      </c>
      <c r="D101" s="172">
        <f>Data!IV19</f>
        <v>0</v>
      </c>
      <c r="E101" s="172">
        <f>Data!JP19</f>
        <v>0</v>
      </c>
      <c r="F101" s="172">
        <f>Data!KJ19</f>
        <v>0</v>
      </c>
      <c r="G101" s="172">
        <f>Data!LD19</f>
        <v>0</v>
      </c>
      <c r="H101" s="75">
        <f t="shared" si="2"/>
        <v>0</v>
      </c>
    </row>
    <row r="102" spans="2:8" x14ac:dyDescent="0.2">
      <c r="B102" s="9" t="str">
        <f>$B$43</f>
        <v>Vocational Training</v>
      </c>
      <c r="C102" s="172">
        <f>Data!IC19</f>
        <v>0</v>
      </c>
      <c r="D102" s="172">
        <f>Data!IW19</f>
        <v>0</v>
      </c>
      <c r="E102" s="172">
        <f>Data!JQ19</f>
        <v>0</v>
      </c>
      <c r="F102" s="172">
        <f>Data!KK19</f>
        <v>0</v>
      </c>
      <c r="G102" s="172">
        <f>Data!LE19</f>
        <v>0</v>
      </c>
      <c r="H102" s="75">
        <f t="shared" si="2"/>
        <v>0</v>
      </c>
    </row>
    <row r="103" spans="2:8" x14ac:dyDescent="0.2">
      <c r="B103" s="9" t="str">
        <f>$B$44</f>
        <v>Physical Training</v>
      </c>
      <c r="C103" s="172">
        <f>Data!ID19</f>
        <v>0</v>
      </c>
      <c r="D103" s="172">
        <f>Data!IX19</f>
        <v>0</v>
      </c>
      <c r="E103" s="172">
        <f>Data!JR19</f>
        <v>0</v>
      </c>
      <c r="F103" s="172">
        <f>Data!KL19</f>
        <v>0</v>
      </c>
      <c r="G103" s="172">
        <f>Data!LF19</f>
        <v>0</v>
      </c>
      <c r="H103" s="75">
        <f t="shared" si="2"/>
        <v>0</v>
      </c>
    </row>
    <row r="104" spans="2:8" x14ac:dyDescent="0.2">
      <c r="B104" s="9" t="str">
        <f>$B$45</f>
        <v>Health Services</v>
      </c>
      <c r="C104" s="172">
        <f>Data!IE19</f>
        <v>0</v>
      </c>
      <c r="D104" s="172">
        <f>Data!IY19</f>
        <v>0</v>
      </c>
      <c r="E104" s="172">
        <f>Data!JS19</f>
        <v>0</v>
      </c>
      <c r="F104" s="172">
        <f>Data!KM19</f>
        <v>0</v>
      </c>
      <c r="G104" s="172">
        <f>Data!LG19</f>
        <v>0</v>
      </c>
      <c r="H104" s="75">
        <f t="shared" si="2"/>
        <v>0</v>
      </c>
    </row>
    <row r="105" spans="2:8" x14ac:dyDescent="0.2">
      <c r="B105" s="9" t="str">
        <f>$B$46</f>
        <v>Pharmacy</v>
      </c>
      <c r="C105" s="172">
        <f>Data!IF19</f>
        <v>0</v>
      </c>
      <c r="D105" s="172">
        <f>Data!IZ19</f>
        <v>0</v>
      </c>
      <c r="E105" s="172">
        <f>Data!JT19</f>
        <v>0</v>
      </c>
      <c r="F105" s="172">
        <f>Data!KN19</f>
        <v>0</v>
      </c>
      <c r="G105" s="172">
        <f>Data!LH19</f>
        <v>0</v>
      </c>
      <c r="H105" s="75">
        <f t="shared" si="2"/>
        <v>0</v>
      </c>
    </row>
    <row r="106" spans="2:8" x14ac:dyDescent="0.2">
      <c r="B106" s="9" t="str">
        <f>$B$47</f>
        <v>Business Administration</v>
      </c>
      <c r="C106" s="172">
        <f>Data!IG19</f>
        <v>0</v>
      </c>
      <c r="D106" s="172">
        <f>Data!JA19</f>
        <v>0</v>
      </c>
      <c r="E106" s="172">
        <f>Data!JU19</f>
        <v>0</v>
      </c>
      <c r="F106" s="172">
        <f>Data!KO19</f>
        <v>0</v>
      </c>
      <c r="G106" s="172">
        <f>Data!LI19</f>
        <v>0</v>
      </c>
      <c r="H106" s="75">
        <f t="shared" si="2"/>
        <v>0</v>
      </c>
    </row>
    <row r="107" spans="2:8" x14ac:dyDescent="0.2">
      <c r="B107" s="9" t="str">
        <f>$B$48</f>
        <v>Optometry</v>
      </c>
      <c r="C107" s="172">
        <f>Data!IH19</f>
        <v>0</v>
      </c>
      <c r="D107" s="172">
        <f>Data!JB19</f>
        <v>0</v>
      </c>
      <c r="E107" s="172">
        <f>Data!JV19</f>
        <v>0</v>
      </c>
      <c r="F107" s="172">
        <f>Data!KP19</f>
        <v>0</v>
      </c>
      <c r="G107" s="172">
        <f>Data!LJ19</f>
        <v>0</v>
      </c>
      <c r="H107" s="75">
        <f t="shared" si="2"/>
        <v>0</v>
      </c>
    </row>
    <row r="108" spans="2:8" x14ac:dyDescent="0.2">
      <c r="B108" s="9" t="str">
        <f>$B$49</f>
        <v>Teacher Ed-Practice Teaching</v>
      </c>
      <c r="C108" s="172">
        <f>Data!II19</f>
        <v>0</v>
      </c>
      <c r="D108" s="172">
        <f>Data!JC19</f>
        <v>0</v>
      </c>
      <c r="E108" s="172">
        <f>Data!JW19</f>
        <v>0</v>
      </c>
      <c r="F108" s="172">
        <f>Data!KQ19</f>
        <v>0</v>
      </c>
      <c r="G108" s="172">
        <f>Data!LK19</f>
        <v>0</v>
      </c>
      <c r="H108" s="75">
        <f t="shared" si="2"/>
        <v>0</v>
      </c>
    </row>
    <row r="109" spans="2:8" x14ac:dyDescent="0.2">
      <c r="B109" s="9" t="str">
        <f>$B$50</f>
        <v>Technology</v>
      </c>
      <c r="C109" s="172">
        <f>Data!IJ19</f>
        <v>0</v>
      </c>
      <c r="D109" s="172">
        <f>Data!JD19</f>
        <v>0</v>
      </c>
      <c r="E109" s="172">
        <f>Data!JX19</f>
        <v>0</v>
      </c>
      <c r="F109" s="172">
        <f>Data!KR19</f>
        <v>0</v>
      </c>
      <c r="G109" s="172">
        <f>Data!LL19</f>
        <v>0</v>
      </c>
      <c r="H109" s="75">
        <f t="shared" si="2"/>
        <v>0</v>
      </c>
    </row>
    <row r="110" spans="2:8" x14ac:dyDescent="0.2">
      <c r="B110" s="9" t="str">
        <f>$B$51</f>
        <v>Nursing</v>
      </c>
      <c r="C110" s="172">
        <f>Data!IK19</f>
        <v>0</v>
      </c>
      <c r="D110" s="172">
        <f>Data!JE19</f>
        <v>0</v>
      </c>
      <c r="E110" s="172">
        <f>Data!JY19</f>
        <v>0</v>
      </c>
      <c r="F110" s="172">
        <f>Data!KS19</f>
        <v>0</v>
      </c>
      <c r="G110" s="172">
        <f>Data!HPM19</f>
        <v>0</v>
      </c>
      <c r="H110" s="75">
        <f t="shared" si="2"/>
        <v>0</v>
      </c>
    </row>
    <row r="111" spans="2:8" x14ac:dyDescent="0.2">
      <c r="B111" s="39" t="str">
        <f>$B$52</f>
        <v>Totals</v>
      </c>
      <c r="C111" s="40">
        <f>SUM(C91:C110)</f>
        <v>120269</v>
      </c>
      <c r="D111" s="40">
        <f>SUM(D91:D110)</f>
        <v>0</v>
      </c>
      <c r="E111" s="40">
        <f>SUM(E91:E110)</f>
        <v>82058</v>
      </c>
      <c r="F111" s="40">
        <f>SUM(F91:F110)</f>
        <v>0</v>
      </c>
      <c r="G111" s="40">
        <f>SUM(G91:G110)</f>
        <v>0</v>
      </c>
      <c r="H111" s="40">
        <f t="shared" si="2"/>
        <v>202327</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3342587</v>
      </c>
      <c r="D116" s="21">
        <f t="shared" si="3"/>
        <v>1881133</v>
      </c>
      <c r="E116" s="21">
        <f t="shared" si="3"/>
        <v>1411834</v>
      </c>
      <c r="F116" s="21">
        <f t="shared" si="3"/>
        <v>0</v>
      </c>
      <c r="G116" s="21">
        <f t="shared" si="3"/>
        <v>0</v>
      </c>
      <c r="H116" s="40">
        <f t="shared" ref="H116:H136" si="4">SUM(C116:G116)</f>
        <v>6635554</v>
      </c>
      <c r="I116" s="1"/>
    </row>
    <row r="117" spans="2:9" x14ac:dyDescent="0.2">
      <c r="B117" s="9" t="str">
        <f>$B$33</f>
        <v>Science</v>
      </c>
      <c r="C117" s="22">
        <f t="shared" si="3"/>
        <v>1388890</v>
      </c>
      <c r="D117" s="22">
        <f t="shared" si="3"/>
        <v>1260395</v>
      </c>
      <c r="E117" s="22">
        <f t="shared" si="3"/>
        <v>456721</v>
      </c>
      <c r="F117" s="22">
        <f t="shared" si="3"/>
        <v>2880</v>
      </c>
      <c r="G117" s="22">
        <f t="shared" si="3"/>
        <v>0</v>
      </c>
      <c r="H117" s="75">
        <f t="shared" si="4"/>
        <v>3108886</v>
      </c>
      <c r="I117" s="1"/>
    </row>
    <row r="118" spans="2:9" x14ac:dyDescent="0.2">
      <c r="B118" s="9" t="str">
        <f>$B$34</f>
        <v>Fine Arts</v>
      </c>
      <c r="C118" s="22">
        <f t="shared" si="3"/>
        <v>1502583</v>
      </c>
      <c r="D118" s="22">
        <f t="shared" si="3"/>
        <v>1236006</v>
      </c>
      <c r="E118" s="22">
        <f t="shared" si="3"/>
        <v>228780</v>
      </c>
      <c r="F118" s="22">
        <f t="shared" si="3"/>
        <v>0</v>
      </c>
      <c r="G118" s="22">
        <f t="shared" si="3"/>
        <v>0</v>
      </c>
      <c r="H118" s="75">
        <f t="shared" si="4"/>
        <v>2967369</v>
      </c>
      <c r="I118" s="1"/>
    </row>
    <row r="119" spans="2:9" x14ac:dyDescent="0.2">
      <c r="B119" s="9" t="str">
        <f>$B$35</f>
        <v>Teacher Education</v>
      </c>
      <c r="C119" s="22">
        <f t="shared" si="3"/>
        <v>156208</v>
      </c>
      <c r="D119" s="22">
        <f t="shared" si="3"/>
        <v>604704</v>
      </c>
      <c r="E119" s="22">
        <f t="shared" si="3"/>
        <v>836986</v>
      </c>
      <c r="F119" s="22">
        <f t="shared" si="3"/>
        <v>0</v>
      </c>
      <c r="G119" s="22">
        <f t="shared" si="3"/>
        <v>0</v>
      </c>
      <c r="H119" s="75">
        <f t="shared" si="4"/>
        <v>1597898</v>
      </c>
      <c r="I119" s="1"/>
    </row>
    <row r="120" spans="2:9" x14ac:dyDescent="0.2">
      <c r="B120" s="9" t="str">
        <f>$B$36</f>
        <v>Agriculture</v>
      </c>
      <c r="C120" s="22">
        <f t="shared" si="3"/>
        <v>433811</v>
      </c>
      <c r="D120" s="22">
        <f t="shared" si="3"/>
        <v>513494</v>
      </c>
      <c r="E120" s="22">
        <f t="shared" si="3"/>
        <v>369628</v>
      </c>
      <c r="F120" s="22">
        <f t="shared" si="3"/>
        <v>124377</v>
      </c>
      <c r="G120" s="22">
        <f t="shared" si="3"/>
        <v>0</v>
      </c>
      <c r="H120" s="75">
        <f t="shared" si="4"/>
        <v>1441310</v>
      </c>
      <c r="I120" s="1"/>
    </row>
    <row r="121" spans="2:9" x14ac:dyDescent="0.2">
      <c r="B121" s="9" t="str">
        <f>$B$37</f>
        <v>Engineering</v>
      </c>
      <c r="C121" s="22">
        <f t="shared" si="3"/>
        <v>322666</v>
      </c>
      <c r="D121" s="22">
        <f t="shared" si="3"/>
        <v>764332</v>
      </c>
      <c r="E121" s="22">
        <f t="shared" si="3"/>
        <v>188019</v>
      </c>
      <c r="F121" s="22">
        <f t="shared" si="3"/>
        <v>0</v>
      </c>
      <c r="G121" s="22">
        <f t="shared" si="3"/>
        <v>0</v>
      </c>
      <c r="H121" s="75">
        <f t="shared" si="4"/>
        <v>1275017</v>
      </c>
      <c r="I121" s="1"/>
    </row>
    <row r="122" spans="2:9" x14ac:dyDescent="0.2">
      <c r="B122" s="9" t="str">
        <f>$B$38</f>
        <v>Home Economics</v>
      </c>
      <c r="C122" s="22">
        <f t="shared" si="3"/>
        <v>30530</v>
      </c>
      <c r="D122" s="22">
        <f t="shared" si="3"/>
        <v>0</v>
      </c>
      <c r="E122" s="22">
        <f t="shared" si="3"/>
        <v>2000</v>
      </c>
      <c r="F122" s="22">
        <f t="shared" si="3"/>
        <v>0</v>
      </c>
      <c r="G122" s="22">
        <f t="shared" si="3"/>
        <v>0</v>
      </c>
      <c r="H122" s="75">
        <f t="shared" si="4"/>
        <v>32530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27573</v>
      </c>
      <c r="D124" s="22">
        <f t="shared" si="3"/>
        <v>95312</v>
      </c>
      <c r="E124" s="22">
        <f t="shared" si="3"/>
        <v>117565</v>
      </c>
      <c r="F124" s="22">
        <f t="shared" si="3"/>
        <v>0</v>
      </c>
      <c r="G124" s="22">
        <f t="shared" si="3"/>
        <v>0</v>
      </c>
      <c r="H124" s="75">
        <f t="shared" si="4"/>
        <v>240450</v>
      </c>
      <c r="I124" s="1"/>
    </row>
    <row r="125" spans="2:9" x14ac:dyDescent="0.2">
      <c r="B125" s="9" t="str">
        <f>$B$41</f>
        <v>Library Science</v>
      </c>
      <c r="C125" s="22">
        <f t="shared" si="3"/>
        <v>0</v>
      </c>
      <c r="D125" s="22">
        <f t="shared" si="3"/>
        <v>7811</v>
      </c>
      <c r="E125" s="22">
        <f t="shared" si="3"/>
        <v>14145</v>
      </c>
      <c r="F125" s="22">
        <f t="shared" si="3"/>
        <v>0</v>
      </c>
      <c r="G125" s="22">
        <f t="shared" si="3"/>
        <v>0</v>
      </c>
      <c r="H125" s="75">
        <f t="shared" si="4"/>
        <v>21956</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30458</v>
      </c>
      <c r="D128" s="22">
        <f t="shared" si="3"/>
        <v>0</v>
      </c>
      <c r="E128" s="22">
        <f t="shared" si="3"/>
        <v>0</v>
      </c>
      <c r="F128" s="22">
        <f t="shared" si="3"/>
        <v>0</v>
      </c>
      <c r="G128" s="22">
        <f t="shared" si="3"/>
        <v>0</v>
      </c>
      <c r="H128" s="75">
        <f t="shared" si="4"/>
        <v>30458</v>
      </c>
      <c r="I128" s="1"/>
    </row>
    <row r="129" spans="2:12" x14ac:dyDescent="0.2">
      <c r="B129" s="9" t="str">
        <f>$B$45</f>
        <v>Health Services</v>
      </c>
      <c r="C129" s="22">
        <f t="shared" si="3"/>
        <v>179980</v>
      </c>
      <c r="D129" s="22">
        <f t="shared" si="3"/>
        <v>209805</v>
      </c>
      <c r="E129" s="22">
        <f t="shared" si="3"/>
        <v>404534</v>
      </c>
      <c r="F129" s="22">
        <f t="shared" si="3"/>
        <v>0</v>
      </c>
      <c r="G129" s="22">
        <f t="shared" si="3"/>
        <v>0</v>
      </c>
      <c r="H129" s="75">
        <f t="shared" si="4"/>
        <v>794319</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469518</v>
      </c>
      <c r="D131" s="22">
        <f t="shared" si="3"/>
        <v>1559520</v>
      </c>
      <c r="E131" s="22">
        <f t="shared" si="3"/>
        <v>2057272</v>
      </c>
      <c r="F131" s="22">
        <f t="shared" si="3"/>
        <v>0</v>
      </c>
      <c r="G131" s="22">
        <f t="shared" si="3"/>
        <v>0</v>
      </c>
      <c r="H131" s="75">
        <f t="shared" si="4"/>
        <v>4086310</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12325</v>
      </c>
      <c r="E133" s="22">
        <f t="shared" si="5"/>
        <v>0</v>
      </c>
      <c r="F133" s="22">
        <f t="shared" si="5"/>
        <v>0</v>
      </c>
      <c r="G133" s="22">
        <f t="shared" si="5"/>
        <v>0</v>
      </c>
      <c r="H133" s="75">
        <f t="shared" si="4"/>
        <v>12325</v>
      </c>
      <c r="I133" s="1"/>
    </row>
    <row r="134" spans="2:12" x14ac:dyDescent="0.2">
      <c r="B134" s="9" t="str">
        <f>$B$50</f>
        <v>Technology</v>
      </c>
      <c r="C134" s="22">
        <f t="shared" si="5"/>
        <v>287963</v>
      </c>
      <c r="D134" s="22">
        <f t="shared" si="5"/>
        <v>338260</v>
      </c>
      <c r="E134" s="22">
        <f t="shared" si="5"/>
        <v>68241</v>
      </c>
      <c r="F134" s="22">
        <f t="shared" si="5"/>
        <v>0</v>
      </c>
      <c r="G134" s="22">
        <f t="shared" si="5"/>
        <v>0</v>
      </c>
      <c r="H134" s="75">
        <f t="shared" si="4"/>
        <v>694464</v>
      </c>
      <c r="I134" s="1"/>
    </row>
    <row r="135" spans="2:12" x14ac:dyDescent="0.2">
      <c r="B135" s="9" t="str">
        <f>$B$51</f>
        <v>Nursing</v>
      </c>
      <c r="C135" s="22">
        <f t="shared" si="5"/>
        <v>31089</v>
      </c>
      <c r="D135" s="22">
        <f t="shared" si="5"/>
        <v>1003255</v>
      </c>
      <c r="E135" s="22">
        <f t="shared" si="5"/>
        <v>433390</v>
      </c>
      <c r="F135" s="22">
        <f t="shared" si="5"/>
        <v>0</v>
      </c>
      <c r="G135" s="22">
        <f t="shared" si="5"/>
        <v>0</v>
      </c>
      <c r="H135" s="75">
        <f t="shared" si="4"/>
        <v>1467734</v>
      </c>
      <c r="I135" s="1"/>
    </row>
    <row r="136" spans="2:12" x14ac:dyDescent="0.2">
      <c r="B136" s="39" t="str">
        <f>$B$52</f>
        <v>Totals</v>
      </c>
      <c r="C136" s="40">
        <f>SUM(C116:C135)</f>
        <v>8203856</v>
      </c>
      <c r="D136" s="40">
        <f>SUM(D116:D135)</f>
        <v>9486352</v>
      </c>
      <c r="E136" s="40">
        <f>SUM(E116:E135)</f>
        <v>6589115</v>
      </c>
      <c r="F136" s="40">
        <f>SUM(F116:F135)</f>
        <v>127257</v>
      </c>
      <c r="G136" s="40">
        <f>SUM(G116:G135)</f>
        <v>0</v>
      </c>
      <c r="H136" s="40">
        <f t="shared" si="4"/>
        <v>24406580</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21520019</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Data!QD19</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Data!LN19</f>
        <v>0</v>
      </c>
      <c r="D143" s="172">
        <f>Data!MH19</f>
        <v>0</v>
      </c>
      <c r="E143" s="172">
        <f>Data!NB19</f>
        <v>0</v>
      </c>
      <c r="F143" s="172">
        <f>Data!NV19</f>
        <v>0</v>
      </c>
      <c r="G143" s="172">
        <f>Data!OP19</f>
        <v>0</v>
      </c>
      <c r="H143" s="173">
        <f>Data!PJ19</f>
        <v>5913324</v>
      </c>
      <c r="I143" s="76">
        <f t="shared" ref="I143:I162" si="6">SUM(C143:H143)</f>
        <v>5913324</v>
      </c>
    </row>
    <row r="144" spans="2:12" x14ac:dyDescent="0.2">
      <c r="B144" s="9" t="str">
        <f>$B$33</f>
        <v>Science</v>
      </c>
      <c r="C144" s="172">
        <f>Data!LO19</f>
        <v>0</v>
      </c>
      <c r="D144" s="172">
        <f>Data!MI19</f>
        <v>0</v>
      </c>
      <c r="E144" s="172">
        <f>Data!NC19</f>
        <v>0</v>
      </c>
      <c r="F144" s="172">
        <f>Data!NW19</f>
        <v>0</v>
      </c>
      <c r="G144" s="172">
        <f>Data!OQ19</f>
        <v>0</v>
      </c>
      <c r="H144" s="174">
        <f>Data!PK19</f>
        <v>2770506</v>
      </c>
      <c r="I144" s="76">
        <f t="shared" si="6"/>
        <v>2770506</v>
      </c>
    </row>
    <row r="145" spans="2:9" x14ac:dyDescent="0.2">
      <c r="B145" s="9" t="str">
        <f>$B$34</f>
        <v>Fine Arts</v>
      </c>
      <c r="C145" s="172">
        <f>Data!LP19</f>
        <v>0</v>
      </c>
      <c r="D145" s="172">
        <f>Data!MJ19</f>
        <v>0</v>
      </c>
      <c r="E145" s="172">
        <f>Data!ND19</f>
        <v>0</v>
      </c>
      <c r="F145" s="172">
        <f>Data!NX19</f>
        <v>0</v>
      </c>
      <c r="G145" s="172">
        <f>Data!OR19</f>
        <v>0</v>
      </c>
      <c r="H145" s="174">
        <f>Data!PL19</f>
        <v>2644394</v>
      </c>
      <c r="I145" s="76">
        <f t="shared" si="6"/>
        <v>2644394</v>
      </c>
    </row>
    <row r="146" spans="2:9" x14ac:dyDescent="0.2">
      <c r="B146" s="9" t="str">
        <f>$B$35</f>
        <v>Teacher Education</v>
      </c>
      <c r="C146" s="172">
        <f>Data!LQ19</f>
        <v>0</v>
      </c>
      <c r="D146" s="172">
        <f>Data!MK19</f>
        <v>0</v>
      </c>
      <c r="E146" s="172">
        <f>Data!NE19</f>
        <v>0</v>
      </c>
      <c r="F146" s="172">
        <f>Data!NY19</f>
        <v>0</v>
      </c>
      <c r="G146" s="172">
        <f>Data!OS19</f>
        <v>0</v>
      </c>
      <c r="H146" s="174">
        <f>Data!PN19</f>
        <v>1423982</v>
      </c>
      <c r="I146" s="76">
        <f t="shared" si="6"/>
        <v>1423982</v>
      </c>
    </row>
    <row r="147" spans="2:9" x14ac:dyDescent="0.2">
      <c r="B147" s="9" t="str">
        <f>$B$36</f>
        <v>Agriculture</v>
      </c>
      <c r="C147" s="172">
        <f>Data!LR19</f>
        <v>0</v>
      </c>
      <c r="D147" s="172">
        <f>Data!ML19</f>
        <v>0</v>
      </c>
      <c r="E147" s="172">
        <f>Data!NF19</f>
        <v>0</v>
      </c>
      <c r="F147" s="172">
        <f>Data!NZ19</f>
        <v>0</v>
      </c>
      <c r="G147" s="172">
        <f>Data!OT19</f>
        <v>0</v>
      </c>
      <c r="H147" s="174">
        <f>Data!PM19</f>
        <v>1054339</v>
      </c>
      <c r="I147" s="76">
        <f t="shared" si="6"/>
        <v>1054339</v>
      </c>
    </row>
    <row r="148" spans="2:9" x14ac:dyDescent="0.2">
      <c r="B148" s="9" t="str">
        <f>$B$37</f>
        <v>Engineering</v>
      </c>
      <c r="C148" s="172">
        <f>Data!LS19</f>
        <v>0</v>
      </c>
      <c r="D148" s="172">
        <f>Data!MM19</f>
        <v>0</v>
      </c>
      <c r="E148" s="172">
        <f>Data!NG19</f>
        <v>0</v>
      </c>
      <c r="F148" s="172">
        <f>Data!OA19</f>
        <v>0</v>
      </c>
      <c r="G148" s="172">
        <f>Data!OU19</f>
        <v>0</v>
      </c>
      <c r="H148" s="174">
        <f>Data!PO19</f>
        <v>1136243</v>
      </c>
      <c r="I148" s="76">
        <f t="shared" si="6"/>
        <v>1136243</v>
      </c>
    </row>
    <row r="149" spans="2:9" x14ac:dyDescent="0.2">
      <c r="B149" s="9" t="str">
        <f>$B$38</f>
        <v>Home Economics</v>
      </c>
      <c r="C149" s="172">
        <f>Data!LT19</f>
        <v>0</v>
      </c>
      <c r="D149" s="172">
        <f>Data!MN19</f>
        <v>0</v>
      </c>
      <c r="E149" s="172">
        <f>Data!NH19</f>
        <v>0</v>
      </c>
      <c r="F149" s="172">
        <f>Data!OB19</f>
        <v>0</v>
      </c>
      <c r="G149" s="172">
        <f>Data!OV19</f>
        <v>0</v>
      </c>
      <c r="H149" s="174">
        <f>Data!PP19</f>
        <v>28989</v>
      </c>
      <c r="I149" s="76">
        <f t="shared" si="6"/>
        <v>28989</v>
      </c>
    </row>
    <row r="150" spans="2:9" x14ac:dyDescent="0.2">
      <c r="B150" s="9" t="str">
        <f>$B$39</f>
        <v>Law</v>
      </c>
      <c r="C150" s="172">
        <f>Data!LU19</f>
        <v>0</v>
      </c>
      <c r="D150" s="172">
        <f>Data!MO19</f>
        <v>0</v>
      </c>
      <c r="E150" s="172">
        <f>Data!NI19</f>
        <v>0</v>
      </c>
      <c r="F150" s="172">
        <f>Data!OC19</f>
        <v>0</v>
      </c>
      <c r="G150" s="172">
        <f>Data!OW19</f>
        <v>0</v>
      </c>
      <c r="H150" s="174">
        <f>Data!PQ19</f>
        <v>0</v>
      </c>
      <c r="I150" s="76">
        <f t="shared" si="6"/>
        <v>0</v>
      </c>
    </row>
    <row r="151" spans="2:9" x14ac:dyDescent="0.2">
      <c r="B151" s="9" t="str">
        <f>$B$40</f>
        <v>Social Service</v>
      </c>
      <c r="C151" s="172">
        <f>Data!LV19</f>
        <v>0</v>
      </c>
      <c r="D151" s="172">
        <f>Data!MP19</f>
        <v>0</v>
      </c>
      <c r="E151" s="172">
        <f>Data!NJ19</f>
        <v>0</v>
      </c>
      <c r="F151" s="172">
        <f>Data!OD19</f>
        <v>0</v>
      </c>
      <c r="G151" s="172">
        <f>Data!OX19</f>
        <v>0</v>
      </c>
      <c r="H151" s="174">
        <f>Data!PR19</f>
        <v>214277</v>
      </c>
      <c r="I151" s="76">
        <f t="shared" si="6"/>
        <v>214277</v>
      </c>
    </row>
    <row r="152" spans="2:9" x14ac:dyDescent="0.2">
      <c r="B152" s="9" t="str">
        <f>$B$41</f>
        <v>Library Science</v>
      </c>
      <c r="C152" s="172">
        <f>Data!LW19</f>
        <v>0</v>
      </c>
      <c r="D152" s="172">
        <f>Data!MQ19</f>
        <v>0</v>
      </c>
      <c r="E152" s="172">
        <f>Data!NK19</f>
        <v>0</v>
      </c>
      <c r="F152" s="172">
        <f>Data!OE19</f>
        <v>0</v>
      </c>
      <c r="G152" s="172">
        <f>Data!OY19</f>
        <v>0</v>
      </c>
      <c r="H152" s="174">
        <f>Data!PS19</f>
        <v>19565</v>
      </c>
      <c r="I152" s="76">
        <f t="shared" si="6"/>
        <v>19565</v>
      </c>
    </row>
    <row r="153" spans="2:9" x14ac:dyDescent="0.2">
      <c r="B153" s="9" t="str">
        <f>$B$42</f>
        <v>Veterinary Science</v>
      </c>
      <c r="C153" s="172">
        <f>Data!LX19</f>
        <v>0</v>
      </c>
      <c r="D153" s="172">
        <f>Data!MR19</f>
        <v>0</v>
      </c>
      <c r="E153" s="172">
        <f>Data!NL19</f>
        <v>0</v>
      </c>
      <c r="F153" s="172">
        <f>Data!OF19</f>
        <v>0</v>
      </c>
      <c r="G153" s="172">
        <f>Data!OZ19</f>
        <v>0</v>
      </c>
      <c r="H153" s="174">
        <f>Data!PT19</f>
        <v>0</v>
      </c>
      <c r="I153" s="76">
        <f t="shared" si="6"/>
        <v>0</v>
      </c>
    </row>
    <row r="154" spans="2:9" x14ac:dyDescent="0.2">
      <c r="B154" s="9" t="str">
        <f>$B$43</f>
        <v>Vocational Training</v>
      </c>
      <c r="C154" s="172">
        <f>Data!LY19</f>
        <v>0</v>
      </c>
      <c r="D154" s="172">
        <f>Data!MS19</f>
        <v>0</v>
      </c>
      <c r="E154" s="172">
        <f>Data!NM19</f>
        <v>0</v>
      </c>
      <c r="F154" s="172">
        <f>Data!OG19</f>
        <v>0</v>
      </c>
      <c r="G154" s="172">
        <f>Data!PA19</f>
        <v>0</v>
      </c>
      <c r="H154" s="174">
        <f>Data!PU19</f>
        <v>0</v>
      </c>
      <c r="I154" s="76">
        <f t="shared" si="6"/>
        <v>0</v>
      </c>
    </row>
    <row r="155" spans="2:9" x14ac:dyDescent="0.2">
      <c r="B155" s="9" t="str">
        <f>$B$44</f>
        <v>Physical Training</v>
      </c>
      <c r="C155" s="172">
        <f>Data!LZ19</f>
        <v>0</v>
      </c>
      <c r="D155" s="172">
        <f>Data!MT19</f>
        <v>0</v>
      </c>
      <c r="E155" s="172">
        <f>Data!NN19</f>
        <v>0</v>
      </c>
      <c r="F155" s="172">
        <f>Data!OH19</f>
        <v>0</v>
      </c>
      <c r="G155" s="172">
        <f>Data!PB19</f>
        <v>0</v>
      </c>
      <c r="H155" s="174">
        <f>Data!PV19</f>
        <v>27144</v>
      </c>
      <c r="I155" s="76">
        <f t="shared" si="6"/>
        <v>27144</v>
      </c>
    </row>
    <row r="156" spans="2:9" x14ac:dyDescent="0.2">
      <c r="B156" s="9" t="str">
        <f>$B$45</f>
        <v>Health Services</v>
      </c>
      <c r="C156" s="172">
        <f>Data!MA19</f>
        <v>0</v>
      </c>
      <c r="D156" s="172">
        <f>Data!MU19</f>
        <v>0</v>
      </c>
      <c r="E156" s="172">
        <f>Data!NO19</f>
        <v>0</v>
      </c>
      <c r="F156" s="172">
        <f>Data!OI19</f>
        <v>0</v>
      </c>
      <c r="G156" s="172">
        <f>Data!PC19</f>
        <v>0</v>
      </c>
      <c r="H156" s="174">
        <f>Data!PW19</f>
        <v>707862</v>
      </c>
      <c r="I156" s="76">
        <f t="shared" si="6"/>
        <v>707862</v>
      </c>
    </row>
    <row r="157" spans="2:9" x14ac:dyDescent="0.2">
      <c r="B157" s="9" t="str">
        <f>$B$46</f>
        <v>Pharmacy</v>
      </c>
      <c r="C157" s="172">
        <f>Data!MB19</f>
        <v>0</v>
      </c>
      <c r="D157" s="172">
        <f>Data!MV19</f>
        <v>0</v>
      </c>
      <c r="E157" s="172">
        <f>Data!NP19</f>
        <v>0</v>
      </c>
      <c r="F157" s="172">
        <f>Data!OJ19</f>
        <v>0</v>
      </c>
      <c r="G157" s="172">
        <f>Data!PD19</f>
        <v>0</v>
      </c>
      <c r="H157" s="174">
        <f>Data!PX19</f>
        <v>0</v>
      </c>
      <c r="I157" s="76">
        <f t="shared" si="6"/>
        <v>0</v>
      </c>
    </row>
    <row r="158" spans="2:9" x14ac:dyDescent="0.2">
      <c r="B158" s="9" t="str">
        <f>$B$47</f>
        <v>Business Administration</v>
      </c>
      <c r="C158" s="172">
        <f>Data!MC19</f>
        <v>0</v>
      </c>
      <c r="D158" s="172">
        <f>Data!MW19</f>
        <v>0</v>
      </c>
      <c r="E158" s="172">
        <f>Data!NQ19</f>
        <v>0</v>
      </c>
      <c r="F158" s="172">
        <f>Data!OK19</f>
        <v>0</v>
      </c>
      <c r="G158" s="172">
        <f>Data!PE19</f>
        <v>0</v>
      </c>
      <c r="H158" s="174">
        <f>Data!PY19</f>
        <v>3641550</v>
      </c>
      <c r="I158" s="76">
        <f t="shared" si="6"/>
        <v>3641550</v>
      </c>
    </row>
    <row r="159" spans="2:9" x14ac:dyDescent="0.2">
      <c r="B159" s="9" t="str">
        <f>$B$48</f>
        <v>Optometry</v>
      </c>
      <c r="C159" s="172">
        <f>Data!MD19</f>
        <v>0</v>
      </c>
      <c r="D159" s="172">
        <f>Data!MX19</f>
        <v>0</v>
      </c>
      <c r="E159" s="172">
        <f>Data!NR19</f>
        <v>0</v>
      </c>
      <c r="F159" s="172">
        <f>Data!OL19</f>
        <v>0</v>
      </c>
      <c r="G159" s="172">
        <f>Data!PF19</f>
        <v>0</v>
      </c>
      <c r="H159" s="174">
        <f>Data!PZ19</f>
        <v>0</v>
      </c>
      <c r="I159" s="76">
        <f t="shared" si="6"/>
        <v>0</v>
      </c>
    </row>
    <row r="160" spans="2:9" x14ac:dyDescent="0.2">
      <c r="B160" s="9" t="str">
        <f>$B$49</f>
        <v>Teacher Ed-Practice Teaching</v>
      </c>
      <c r="C160" s="172">
        <f>Data!ME19</f>
        <v>0</v>
      </c>
      <c r="D160" s="172">
        <f>Data!MY19</f>
        <v>0</v>
      </c>
      <c r="E160" s="172">
        <f>Data!NS19</f>
        <v>0</v>
      </c>
      <c r="F160" s="172">
        <f>Data!OM19</f>
        <v>0</v>
      </c>
      <c r="G160" s="172">
        <f>Data!PG19</f>
        <v>0</v>
      </c>
      <c r="H160" s="174">
        <f>Data!QA19</f>
        <v>10984</v>
      </c>
      <c r="I160" s="76">
        <f t="shared" si="6"/>
        <v>10984</v>
      </c>
    </row>
    <row r="161" spans="2:10" x14ac:dyDescent="0.2">
      <c r="B161" s="9" t="str">
        <f>$B$50</f>
        <v>Technology</v>
      </c>
      <c r="C161" s="172">
        <f>Data!MF19</f>
        <v>0</v>
      </c>
      <c r="D161" s="172">
        <f>Data!MZ19</f>
        <v>0</v>
      </c>
      <c r="E161" s="172">
        <f>Data!NT19</f>
        <v>0</v>
      </c>
      <c r="F161" s="172">
        <f>Data!ON19</f>
        <v>0</v>
      </c>
      <c r="G161" s="172">
        <f>Data!PH19</f>
        <v>0</v>
      </c>
      <c r="H161" s="174">
        <f>Data!QB19</f>
        <v>618878</v>
      </c>
      <c r="I161" s="76">
        <f t="shared" si="6"/>
        <v>618878</v>
      </c>
    </row>
    <row r="162" spans="2:10" x14ac:dyDescent="0.2">
      <c r="B162" s="9" t="str">
        <f>$B$51</f>
        <v>Nursing</v>
      </c>
      <c r="C162" s="172">
        <f>Data!MG19</f>
        <v>0</v>
      </c>
      <c r="D162" s="172">
        <f>Data!NA19</f>
        <v>0</v>
      </c>
      <c r="E162" s="172">
        <f>Data!NU19</f>
        <v>0</v>
      </c>
      <c r="F162" s="172">
        <f>Data!OO19</f>
        <v>0</v>
      </c>
      <c r="G162" s="172">
        <f>Data!PI19</f>
        <v>0</v>
      </c>
      <c r="H162" s="174">
        <f>Data!QC19</f>
        <v>1307982</v>
      </c>
      <c r="I162" s="76">
        <f t="shared" si="6"/>
        <v>1307982</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21520019</v>
      </c>
      <c r="I163" s="76">
        <f>SUM(I143:I162)</f>
        <v>21520019</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2978771.6186452555</v>
      </c>
      <c r="D168" s="21">
        <f t="shared" si="8"/>
        <v>1676385.8625959491</v>
      </c>
      <c r="E168" s="21">
        <f t="shared" si="8"/>
        <v>1258166.5187587955</v>
      </c>
      <c r="F168" s="21">
        <f t="shared" si="8"/>
        <v>0</v>
      </c>
      <c r="G168" s="21">
        <f t="shared" si="8"/>
        <v>0</v>
      </c>
      <c r="H168" s="40">
        <f t="shared" ref="H168:H188" si="9">SUM(C168:G168)</f>
        <v>5913324</v>
      </c>
      <c r="I168" s="56"/>
      <c r="J168" s="57"/>
    </row>
    <row r="169" spans="2:10" x14ac:dyDescent="0.2">
      <c r="B169" s="9" t="str">
        <f>$B$33</f>
        <v>Science</v>
      </c>
      <c r="C169" s="22">
        <f t="shared" si="8"/>
        <v>1237719.2596769389</v>
      </c>
      <c r="D169" s="22">
        <f t="shared" si="8"/>
        <v>1123210.0211683542</v>
      </c>
      <c r="E169" s="22">
        <f t="shared" si="8"/>
        <v>407010.18655106687</v>
      </c>
      <c r="F169" s="22">
        <f t="shared" si="8"/>
        <v>2566.5326036400179</v>
      </c>
      <c r="G169" s="22">
        <f t="shared" si="8"/>
        <v>0</v>
      </c>
      <c r="H169" s="75">
        <f t="shared" si="9"/>
        <v>2770506</v>
      </c>
      <c r="I169" s="56"/>
      <c r="J169" s="57"/>
    </row>
    <row r="170" spans="2:10" x14ac:dyDescent="0.2">
      <c r="B170" s="9" t="str">
        <f>$B$34</f>
        <v>Fine Arts</v>
      </c>
      <c r="C170" s="22">
        <f t="shared" si="8"/>
        <v>1339038.545493331</v>
      </c>
      <c r="D170" s="22">
        <f t="shared" si="8"/>
        <v>1101476.3753223815</v>
      </c>
      <c r="E170" s="22">
        <f t="shared" si="8"/>
        <v>203879.07918428749</v>
      </c>
      <c r="F170" s="22">
        <f t="shared" si="8"/>
        <v>0</v>
      </c>
      <c r="G170" s="22">
        <f t="shared" si="8"/>
        <v>0</v>
      </c>
      <c r="H170" s="75">
        <f t="shared" si="9"/>
        <v>2644394.0000000005</v>
      </c>
      <c r="I170" s="56"/>
      <c r="J170" s="57"/>
    </row>
    <row r="171" spans="2:10" x14ac:dyDescent="0.2">
      <c r="B171" s="9" t="str">
        <f>$B$35</f>
        <v>Teacher Education</v>
      </c>
      <c r="C171" s="22">
        <f t="shared" si="8"/>
        <v>139206.24486419032</v>
      </c>
      <c r="D171" s="22">
        <f t="shared" si="8"/>
        <v>538887.7208232315</v>
      </c>
      <c r="E171" s="22">
        <f t="shared" si="8"/>
        <v>745888.03431257815</v>
      </c>
      <c r="F171" s="22">
        <f t="shared" si="8"/>
        <v>0</v>
      </c>
      <c r="G171" s="22">
        <f t="shared" si="8"/>
        <v>0</v>
      </c>
      <c r="H171" s="75">
        <f t="shared" si="9"/>
        <v>1423982</v>
      </c>
      <c r="I171" s="56"/>
      <c r="J171" s="57"/>
    </row>
    <row r="172" spans="2:10" x14ac:dyDescent="0.2">
      <c r="B172" s="9" t="str">
        <f>$B$36</f>
        <v>Agriculture</v>
      </c>
      <c r="C172" s="22">
        <f t="shared" si="8"/>
        <v>317338.98739965726</v>
      </c>
      <c r="D172" s="22">
        <f t="shared" si="8"/>
        <v>375628.24823667359</v>
      </c>
      <c r="E172" s="22">
        <f t="shared" si="8"/>
        <v>270388.19954902137</v>
      </c>
      <c r="F172" s="22">
        <f t="shared" si="8"/>
        <v>90983.564814647791</v>
      </c>
      <c r="G172" s="22">
        <f t="shared" si="8"/>
        <v>0</v>
      </c>
      <c r="H172" s="75">
        <f t="shared" si="9"/>
        <v>1054339.0000000002</v>
      </c>
      <c r="I172" s="56"/>
      <c r="J172" s="57"/>
    </row>
    <row r="173" spans="2:10" x14ac:dyDescent="0.2">
      <c r="B173" s="9" t="str">
        <f>$B$37</f>
        <v>Engineering</v>
      </c>
      <c r="C173" s="22">
        <f t="shared" si="8"/>
        <v>287546.74160266097</v>
      </c>
      <c r="D173" s="22">
        <f t="shared" si="8"/>
        <v>681141.41589955275</v>
      </c>
      <c r="E173" s="22">
        <f t="shared" si="8"/>
        <v>167554.8424977863</v>
      </c>
      <c r="F173" s="22">
        <f t="shared" si="8"/>
        <v>0</v>
      </c>
      <c r="G173" s="22">
        <f t="shared" si="8"/>
        <v>0</v>
      </c>
      <c r="H173" s="75">
        <f t="shared" si="9"/>
        <v>1136243</v>
      </c>
      <c r="I173" s="56"/>
      <c r="J173" s="57"/>
    </row>
    <row r="174" spans="2:10" x14ac:dyDescent="0.2">
      <c r="B174" s="9" t="str">
        <f>$B$38</f>
        <v>Home Economics</v>
      </c>
      <c r="C174" s="22">
        <f t="shared" si="8"/>
        <v>27206.706732247156</v>
      </c>
      <c r="D174" s="22">
        <f t="shared" si="8"/>
        <v>0</v>
      </c>
      <c r="E174" s="22">
        <f t="shared" si="8"/>
        <v>1782.2932677528436</v>
      </c>
      <c r="F174" s="22">
        <f t="shared" si="8"/>
        <v>0</v>
      </c>
      <c r="G174" s="22">
        <f t="shared" si="8"/>
        <v>0</v>
      </c>
      <c r="H174" s="75">
        <f t="shared" si="9"/>
        <v>28989</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24571.67694323144</v>
      </c>
      <c r="D176" s="22">
        <f t="shared" si="8"/>
        <v>84937.281863173223</v>
      </c>
      <c r="E176" s="22">
        <f t="shared" si="8"/>
        <v>104768.04119359535</v>
      </c>
      <c r="F176" s="22">
        <f t="shared" si="8"/>
        <v>0</v>
      </c>
      <c r="G176" s="22">
        <f t="shared" si="8"/>
        <v>0</v>
      </c>
      <c r="H176" s="75">
        <f t="shared" si="9"/>
        <v>214277</v>
      </c>
      <c r="I176" s="56"/>
      <c r="J176" s="57"/>
    </row>
    <row r="177" spans="2:10" x14ac:dyDescent="0.2">
      <c r="B177" s="9" t="str">
        <f>$B$41</f>
        <v>Library Science</v>
      </c>
      <c r="C177" s="22">
        <f t="shared" si="8"/>
        <v>0</v>
      </c>
      <c r="D177" s="22">
        <f t="shared" si="8"/>
        <v>6960.3850883585355</v>
      </c>
      <c r="E177" s="22">
        <f t="shared" si="8"/>
        <v>12604.614911641465</v>
      </c>
      <c r="F177" s="22">
        <f t="shared" si="8"/>
        <v>0</v>
      </c>
      <c r="G177" s="22">
        <f t="shared" si="8"/>
        <v>0</v>
      </c>
      <c r="H177" s="75">
        <f t="shared" si="9"/>
        <v>19565</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27144</v>
      </c>
      <c r="D180" s="22">
        <f t="shared" si="8"/>
        <v>0</v>
      </c>
      <c r="E180" s="22">
        <f t="shared" si="8"/>
        <v>0</v>
      </c>
      <c r="F180" s="22">
        <f t="shared" si="8"/>
        <v>0</v>
      </c>
      <c r="G180" s="22">
        <f t="shared" si="8"/>
        <v>0</v>
      </c>
      <c r="H180" s="75">
        <f t="shared" si="9"/>
        <v>27144</v>
      </c>
      <c r="I180" s="56"/>
      <c r="J180" s="57"/>
    </row>
    <row r="181" spans="2:10" x14ac:dyDescent="0.2">
      <c r="B181" s="9" t="str">
        <f>$B$45</f>
        <v>Health Services</v>
      </c>
      <c r="C181" s="22">
        <f t="shared" si="8"/>
        <v>160390.22453195756</v>
      </c>
      <c r="D181" s="22">
        <f t="shared" si="8"/>
        <v>186968.94687147104</v>
      </c>
      <c r="E181" s="22">
        <f t="shared" si="8"/>
        <v>360502.8285965714</v>
      </c>
      <c r="F181" s="22">
        <f t="shared" si="8"/>
        <v>0</v>
      </c>
      <c r="G181" s="22">
        <f t="shared" si="8"/>
        <v>0</v>
      </c>
      <c r="H181" s="75">
        <f t="shared" si="9"/>
        <v>707862</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418414.96922651486</v>
      </c>
      <c r="D183" s="22">
        <f t="shared" si="8"/>
        <v>1389779.5458494339</v>
      </c>
      <c r="E183" s="22">
        <f t="shared" si="8"/>
        <v>1833355.4849240512</v>
      </c>
      <c r="F183" s="22">
        <f t="shared" si="8"/>
        <v>0</v>
      </c>
      <c r="G183" s="22">
        <f t="shared" si="8"/>
        <v>0</v>
      </c>
      <c r="H183" s="75">
        <f t="shared" si="9"/>
        <v>3641550</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10984</v>
      </c>
      <c r="E185" s="22">
        <f t="shared" si="10"/>
        <v>0</v>
      </c>
      <c r="F185" s="22">
        <f t="shared" si="10"/>
        <v>0</v>
      </c>
      <c r="G185" s="22">
        <f t="shared" si="10"/>
        <v>0</v>
      </c>
      <c r="H185" s="75">
        <f t="shared" si="9"/>
        <v>10984</v>
      </c>
      <c r="I185" s="56"/>
      <c r="J185" s="57"/>
    </row>
    <row r="186" spans="2:10" x14ac:dyDescent="0.2">
      <c r="B186" s="9" t="str">
        <f>$B$50</f>
        <v>Technology</v>
      </c>
      <c r="C186" s="22">
        <f t="shared" si="10"/>
        <v>256620.88389606948</v>
      </c>
      <c r="D186" s="22">
        <f t="shared" si="10"/>
        <v>301443.51943369274</v>
      </c>
      <c r="E186" s="22">
        <f t="shared" si="10"/>
        <v>60813.596670237763</v>
      </c>
      <c r="F186" s="22">
        <f t="shared" si="10"/>
        <v>0</v>
      </c>
      <c r="G186" s="22">
        <f t="shared" si="10"/>
        <v>0</v>
      </c>
      <c r="H186" s="75">
        <f t="shared" si="9"/>
        <v>618877.99999999988</v>
      </c>
      <c r="I186" s="56"/>
      <c r="J186" s="57"/>
    </row>
    <row r="187" spans="2:10" x14ac:dyDescent="0.2">
      <c r="B187" s="9" t="str">
        <f>$B$51</f>
        <v>Nursing</v>
      </c>
      <c r="C187" s="22">
        <f t="shared" si="10"/>
        <v>27705.192083851707</v>
      </c>
      <c r="D187" s="22">
        <f t="shared" si="10"/>
        <v>894058.10685723706</v>
      </c>
      <c r="E187" s="22">
        <f t="shared" si="10"/>
        <v>386218.70105891122</v>
      </c>
      <c r="F187" s="22">
        <f t="shared" si="10"/>
        <v>0</v>
      </c>
      <c r="G187" s="22">
        <f t="shared" si="10"/>
        <v>0</v>
      </c>
      <c r="H187" s="75">
        <f t="shared" si="9"/>
        <v>1307982</v>
      </c>
      <c r="I187" s="56"/>
      <c r="J187" s="57"/>
    </row>
    <row r="188" spans="2:10" x14ac:dyDescent="0.2">
      <c r="B188" s="39" t="str">
        <f>$B$52</f>
        <v>Totals</v>
      </c>
      <c r="C188" s="40">
        <f>SUM(C168:C187)</f>
        <v>7241675.0510959057</v>
      </c>
      <c r="D188" s="40">
        <f>SUM(D168:D187)</f>
        <v>8371861.4300095094</v>
      </c>
      <c r="E188" s="40">
        <f>SUM(E168:E187)</f>
        <v>5812932.4214762961</v>
      </c>
      <c r="F188" s="40">
        <f>SUM(F168:F187)</f>
        <v>93550.097418287813</v>
      </c>
      <c r="G188" s="40">
        <f>SUM(G168:G187)</f>
        <v>0</v>
      </c>
      <c r="H188" s="40">
        <f t="shared" si="9"/>
        <v>21520019</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13501963</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1849152.4006346238</v>
      </c>
      <c r="D193" s="42">
        <f t="shared" si="11"/>
        <v>1040661.5004674558</v>
      </c>
      <c r="E193" s="42">
        <f t="shared" si="11"/>
        <v>781040.62224785285</v>
      </c>
      <c r="F193" s="42">
        <f t="shared" si="11"/>
        <v>0</v>
      </c>
      <c r="G193" s="42">
        <f t="shared" si="11"/>
        <v>0</v>
      </c>
      <c r="H193" s="42">
        <f>SUM(C193:G193)</f>
        <v>3670854.5233499324</v>
      </c>
      <c r="I193" s="1"/>
    </row>
    <row r="194" spans="2:9" x14ac:dyDescent="0.2">
      <c r="B194" s="9" t="str">
        <f>$B$33</f>
        <v>Science</v>
      </c>
      <c r="C194" s="43">
        <f t="shared" si="11"/>
        <v>768347.77306242823</v>
      </c>
      <c r="D194" s="43">
        <f t="shared" si="11"/>
        <v>697263.06001844583</v>
      </c>
      <c r="E194" s="43">
        <f t="shared" si="11"/>
        <v>252662.60341772588</v>
      </c>
      <c r="F194" s="43">
        <f t="shared" si="11"/>
        <v>1593.244667626517</v>
      </c>
      <c r="G194" s="43">
        <f t="shared" si="11"/>
        <v>0</v>
      </c>
      <c r="H194" s="43">
        <f t="shared" ref="H194:H213" si="12">SUM(C194:G194)</f>
        <v>1719866.6811662265</v>
      </c>
      <c r="I194" s="1"/>
    </row>
    <row r="195" spans="2:9" x14ac:dyDescent="0.2">
      <c r="B195" s="9" t="str">
        <f>$B$34</f>
        <v>Fine Arts</v>
      </c>
      <c r="C195" s="43">
        <f t="shared" si="11"/>
        <v>831243.87236675515</v>
      </c>
      <c r="D195" s="43">
        <f t="shared" si="11"/>
        <v>683770.82244943781</v>
      </c>
      <c r="E195" s="43">
        <f t="shared" si="11"/>
        <v>126563.37328458144</v>
      </c>
      <c r="F195" s="43">
        <f t="shared" si="11"/>
        <v>0</v>
      </c>
      <c r="G195" s="43">
        <f t="shared" si="11"/>
        <v>0</v>
      </c>
      <c r="H195" s="43">
        <f t="shared" si="12"/>
        <v>1641578.0681007744</v>
      </c>
      <c r="I195" s="1"/>
    </row>
    <row r="196" spans="2:9" x14ac:dyDescent="0.2">
      <c r="B196" s="9" t="str">
        <f>$B$35</f>
        <v>Teacher Education</v>
      </c>
      <c r="C196" s="43">
        <f t="shared" si="11"/>
        <v>86415.82050020936</v>
      </c>
      <c r="D196" s="43">
        <f t="shared" si="11"/>
        <v>334528.27204598102</v>
      </c>
      <c r="E196" s="43">
        <f t="shared" si="11"/>
        <v>463028.98658959998</v>
      </c>
      <c r="F196" s="43">
        <f t="shared" si="11"/>
        <v>0</v>
      </c>
      <c r="G196" s="43">
        <f t="shared" si="11"/>
        <v>0</v>
      </c>
      <c r="H196" s="43">
        <f t="shared" si="12"/>
        <v>883973.07913579035</v>
      </c>
      <c r="I196" s="1"/>
    </row>
    <row r="197" spans="2:9" x14ac:dyDescent="0.2">
      <c r="B197" s="9" t="str">
        <f>$B$36</f>
        <v>Agriculture</v>
      </c>
      <c r="C197" s="43">
        <f t="shared" si="11"/>
        <v>239988.56337073853</v>
      </c>
      <c r="D197" s="43">
        <f t="shared" si="11"/>
        <v>284069.99213826761</v>
      </c>
      <c r="E197" s="43">
        <f t="shared" si="11"/>
        <v>204481.88889078275</v>
      </c>
      <c r="F197" s="43">
        <f t="shared" si="11"/>
        <v>68806.594453258091</v>
      </c>
      <c r="G197" s="43">
        <f t="shared" si="11"/>
        <v>0</v>
      </c>
      <c r="H197" s="43">
        <f t="shared" si="12"/>
        <v>797347.03885304695</v>
      </c>
      <c r="I197" s="1"/>
    </row>
    <row r="198" spans="2:9" x14ac:dyDescent="0.2">
      <c r="B198" s="9" t="str">
        <f>$B$37</f>
        <v>Engineering</v>
      </c>
      <c r="C198" s="43">
        <f t="shared" si="11"/>
        <v>178502.04302929784</v>
      </c>
      <c r="D198" s="43">
        <f t="shared" si="11"/>
        <v>422836.07058899692</v>
      </c>
      <c r="E198" s="43">
        <f t="shared" si="11"/>
        <v>104013.98234807991</v>
      </c>
      <c r="F198" s="43">
        <f t="shared" si="11"/>
        <v>0</v>
      </c>
      <c r="G198" s="43">
        <f t="shared" si="11"/>
        <v>0</v>
      </c>
      <c r="H198" s="43">
        <f t="shared" si="12"/>
        <v>705352.09596637462</v>
      </c>
      <c r="I198" s="1"/>
    </row>
    <row r="199" spans="2:9" x14ac:dyDescent="0.2">
      <c r="B199" s="9" t="str">
        <f>$B$38</f>
        <v>Home Economics</v>
      </c>
      <c r="C199" s="43">
        <f t="shared" si="11"/>
        <v>16889.499896749156</v>
      </c>
      <c r="D199" s="43">
        <f t="shared" si="11"/>
        <v>0</v>
      </c>
      <c r="E199" s="43">
        <f t="shared" si="11"/>
        <v>1106.4199080739702</v>
      </c>
      <c r="F199" s="43">
        <f t="shared" si="11"/>
        <v>0</v>
      </c>
      <c r="G199" s="43">
        <f t="shared" si="11"/>
        <v>0</v>
      </c>
      <c r="H199" s="43">
        <f t="shared" si="12"/>
        <v>17995.919804823126</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15253.658062661791</v>
      </c>
      <c r="D201" s="43">
        <f t="shared" si="11"/>
        <v>52727.547139173126</v>
      </c>
      <c r="E201" s="43">
        <f t="shared" si="11"/>
        <v>65038.128246358152</v>
      </c>
      <c r="F201" s="43">
        <f t="shared" si="11"/>
        <v>0</v>
      </c>
      <c r="G201" s="43">
        <f t="shared" si="11"/>
        <v>0</v>
      </c>
      <c r="H201" s="43">
        <f t="shared" si="12"/>
        <v>133019.33344819307</v>
      </c>
      <c r="I201" s="1"/>
    </row>
    <row r="202" spans="2:9" x14ac:dyDescent="0.2">
      <c r="B202" s="9" t="str">
        <f>$B$41</f>
        <v>Library Science</v>
      </c>
      <c r="C202" s="43">
        <f t="shared" si="11"/>
        <v>0</v>
      </c>
      <c r="D202" s="43">
        <f t="shared" si="11"/>
        <v>4321.12295098289</v>
      </c>
      <c r="E202" s="43">
        <f t="shared" si="11"/>
        <v>7825.1547998531541</v>
      </c>
      <c r="F202" s="43">
        <f t="shared" si="11"/>
        <v>0</v>
      </c>
      <c r="G202" s="43">
        <f t="shared" si="11"/>
        <v>0</v>
      </c>
      <c r="H202" s="43">
        <f t="shared" si="12"/>
        <v>12146.277750836045</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16849.668780058495</v>
      </c>
      <c r="D205" s="43">
        <f t="shared" si="11"/>
        <v>0</v>
      </c>
      <c r="E205" s="43">
        <f t="shared" si="11"/>
        <v>0</v>
      </c>
      <c r="F205" s="43">
        <f t="shared" si="11"/>
        <v>0</v>
      </c>
      <c r="G205" s="43">
        <f t="shared" si="11"/>
        <v>0</v>
      </c>
      <c r="H205" s="43">
        <f t="shared" si="12"/>
        <v>16849.668780058495</v>
      </c>
      <c r="I205" s="1"/>
    </row>
    <row r="206" spans="2:9" x14ac:dyDescent="0.2">
      <c r="B206" s="9" t="str">
        <f>$B$45</f>
        <v>Health Services</v>
      </c>
      <c r="C206" s="43">
        <f t="shared" si="11"/>
        <v>99566.727527576586</v>
      </c>
      <c r="D206" s="43">
        <f t="shared" si="11"/>
        <v>116066.21440672965</v>
      </c>
      <c r="E206" s="43">
        <f t="shared" si="11"/>
        <v>223792.23554639771</v>
      </c>
      <c r="F206" s="43">
        <f t="shared" si="11"/>
        <v>0</v>
      </c>
      <c r="G206" s="43">
        <f t="shared" si="11"/>
        <v>0</v>
      </c>
      <c r="H206" s="43">
        <f t="shared" si="12"/>
        <v>439425.17748070392</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259742.03119953716</v>
      </c>
      <c r="D208" s="43">
        <f t="shared" si="11"/>
        <v>862741.98751975899</v>
      </c>
      <c r="E208" s="43">
        <f t="shared" si="11"/>
        <v>1138103.3485615763</v>
      </c>
      <c r="F208" s="43">
        <f t="shared" si="11"/>
        <v>0</v>
      </c>
      <c r="G208" s="43">
        <f t="shared" si="11"/>
        <v>0</v>
      </c>
      <c r="H208" s="43">
        <f t="shared" si="12"/>
        <v>2260587.3672808725</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6818.3126835058411</v>
      </c>
      <c r="E210" s="43">
        <f t="shared" si="13"/>
        <v>0</v>
      </c>
      <c r="F210" s="43">
        <f t="shared" si="13"/>
        <v>0</v>
      </c>
      <c r="G210" s="43">
        <f t="shared" si="13"/>
        <v>0</v>
      </c>
      <c r="H210" s="43">
        <f t="shared" si="12"/>
        <v>6818.3126835058411</v>
      </c>
      <c r="I210" s="1"/>
    </row>
    <row r="211" spans="2:9" x14ac:dyDescent="0.2">
      <c r="B211" s="9" t="str">
        <f>$B$50</f>
        <v>Technology</v>
      </c>
      <c r="C211" s="43">
        <f t="shared" si="13"/>
        <v>159303.99799435236</v>
      </c>
      <c r="D211" s="43">
        <f t="shared" si="13"/>
        <v>187128.79905255057</v>
      </c>
      <c r="E211" s="43">
        <f t="shared" si="13"/>
        <v>37751.600473437902</v>
      </c>
      <c r="F211" s="43">
        <f t="shared" si="13"/>
        <v>0</v>
      </c>
      <c r="G211" s="43">
        <f t="shared" si="13"/>
        <v>0</v>
      </c>
      <c r="H211" s="43">
        <f t="shared" si="12"/>
        <v>384184.39752034086</v>
      </c>
      <c r="I211" s="1"/>
    </row>
    <row r="212" spans="2:9" x14ac:dyDescent="0.2">
      <c r="B212" s="9" t="str">
        <f>$B$51</f>
        <v>Nursing</v>
      </c>
      <c r="C212" s="43">
        <f t="shared" si="13"/>
        <v>17198.744261055832</v>
      </c>
      <c r="D212" s="43">
        <f t="shared" si="13"/>
        <v>555010.65243737551</v>
      </c>
      <c r="E212" s="43">
        <f t="shared" si="13"/>
        <v>239755.66198008897</v>
      </c>
      <c r="F212" s="43">
        <f t="shared" si="13"/>
        <v>0</v>
      </c>
      <c r="G212" s="43">
        <f t="shared" si="13"/>
        <v>0</v>
      </c>
      <c r="H212" s="43">
        <f t="shared" si="12"/>
        <v>811965.05867852038</v>
      </c>
      <c r="I212" s="1"/>
    </row>
    <row r="213" spans="2:9" x14ac:dyDescent="0.2">
      <c r="B213" s="39" t="str">
        <f>$B$52</f>
        <v>Totals</v>
      </c>
      <c r="C213" s="42">
        <f>SUM(C193:C212)</f>
        <v>4538454.8006860446</v>
      </c>
      <c r="D213" s="42">
        <f>SUM(D193:D212)</f>
        <v>5247944.3538986621</v>
      </c>
      <c r="E213" s="42">
        <f>SUM(E193:E212)</f>
        <v>3645164.0062944083</v>
      </c>
      <c r="F213" s="42">
        <f>SUM(F193:F212)</f>
        <v>70399.839120884601</v>
      </c>
      <c r="G213" s="42">
        <f>SUM(G193:G212)</f>
        <v>0</v>
      </c>
      <c r="H213" s="42">
        <f t="shared" si="12"/>
        <v>13501963</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12482609</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1803468.1846828605</v>
      </c>
      <c r="D218" s="42">
        <f t="shared" si="14"/>
        <v>1358628.9447579684</v>
      </c>
      <c r="E218" s="42">
        <f t="shared" si="14"/>
        <v>555016.52151625091</v>
      </c>
      <c r="F218" s="42">
        <f t="shared" si="14"/>
        <v>0</v>
      </c>
      <c r="G218" s="42">
        <f t="shared" si="14"/>
        <v>0</v>
      </c>
      <c r="H218" s="42">
        <f>SUM(C218:G218)</f>
        <v>3717113.6509570801</v>
      </c>
      <c r="I218" s="1"/>
    </row>
    <row r="219" spans="2:9" x14ac:dyDescent="0.2">
      <c r="B219" s="9" t="str">
        <f>$B$33</f>
        <v>Science</v>
      </c>
      <c r="C219" s="43">
        <f t="shared" si="14"/>
        <v>735148.81669412274</v>
      </c>
      <c r="D219" s="43">
        <f t="shared" si="14"/>
        <v>724530.7285651766</v>
      </c>
      <c r="E219" s="43">
        <f t="shared" si="14"/>
        <v>87827.800836457274</v>
      </c>
      <c r="F219" s="43">
        <f t="shared" si="14"/>
        <v>315.18556206443793</v>
      </c>
      <c r="G219" s="43">
        <f t="shared" si="14"/>
        <v>0</v>
      </c>
      <c r="H219" s="43">
        <f t="shared" ref="H219:H238" si="15">SUM(C219:G219)</f>
        <v>1547822.5316578208</v>
      </c>
      <c r="I219" s="1"/>
    </row>
    <row r="220" spans="2:9" x14ac:dyDescent="0.2">
      <c r="B220" s="9" t="str">
        <f>$B$34</f>
        <v>Fine Arts</v>
      </c>
      <c r="C220" s="43">
        <f t="shared" si="14"/>
        <v>366432.22798214114</v>
      </c>
      <c r="D220" s="43">
        <f t="shared" si="14"/>
        <v>314836.47361846064</v>
      </c>
      <c r="E220" s="43">
        <f t="shared" si="14"/>
        <v>35330.38061571274</v>
      </c>
      <c r="F220" s="43">
        <f t="shared" si="14"/>
        <v>0</v>
      </c>
      <c r="G220" s="43">
        <f t="shared" si="14"/>
        <v>0</v>
      </c>
      <c r="H220" s="43">
        <f t="shared" si="15"/>
        <v>716599.08221631451</v>
      </c>
      <c r="I220" s="1"/>
    </row>
    <row r="221" spans="2:9" x14ac:dyDescent="0.2">
      <c r="B221" s="9" t="str">
        <f>$B$35</f>
        <v>Teacher Education</v>
      </c>
      <c r="C221" s="43">
        <f t="shared" si="14"/>
        <v>93208.84008273411</v>
      </c>
      <c r="D221" s="43">
        <f t="shared" si="14"/>
        <v>583635.87503472064</v>
      </c>
      <c r="E221" s="43">
        <f t="shared" si="14"/>
        <v>532254.86632565071</v>
      </c>
      <c r="F221" s="43">
        <f t="shared" si="14"/>
        <v>0</v>
      </c>
      <c r="G221" s="43">
        <f t="shared" si="14"/>
        <v>0</v>
      </c>
      <c r="H221" s="43">
        <f t="shared" si="15"/>
        <v>1209099.5814431054</v>
      </c>
      <c r="I221" s="1"/>
    </row>
    <row r="222" spans="2:9" x14ac:dyDescent="0.2">
      <c r="B222" s="9" t="str">
        <f>$B$36</f>
        <v>Agriculture</v>
      </c>
      <c r="C222" s="43">
        <f t="shared" si="14"/>
        <v>225009.53188928869</v>
      </c>
      <c r="D222" s="43">
        <f t="shared" si="14"/>
        <v>347597.73895304999</v>
      </c>
      <c r="E222" s="43">
        <f t="shared" si="14"/>
        <v>38472.561971990879</v>
      </c>
      <c r="F222" s="43">
        <f t="shared" si="14"/>
        <v>19856.690410059589</v>
      </c>
      <c r="G222" s="43">
        <f t="shared" si="14"/>
        <v>0</v>
      </c>
      <c r="H222" s="43">
        <f t="shared" si="15"/>
        <v>630936.52322438918</v>
      </c>
      <c r="I222" s="1"/>
    </row>
    <row r="223" spans="2:9" x14ac:dyDescent="0.2">
      <c r="B223" s="9" t="str">
        <f>$B$37</f>
        <v>Engineering</v>
      </c>
      <c r="C223" s="43">
        <f t="shared" si="14"/>
        <v>85317.412106921489</v>
      </c>
      <c r="D223" s="43">
        <f t="shared" si="14"/>
        <v>235609.88424723162</v>
      </c>
      <c r="E223" s="43">
        <f t="shared" si="14"/>
        <v>100013.33341324322</v>
      </c>
      <c r="F223" s="43">
        <f t="shared" si="14"/>
        <v>0</v>
      </c>
      <c r="G223" s="43">
        <f t="shared" si="14"/>
        <v>0</v>
      </c>
      <c r="H223" s="43">
        <f t="shared" si="15"/>
        <v>420940.62976739631</v>
      </c>
      <c r="I223" s="1"/>
    </row>
    <row r="224" spans="2:9" x14ac:dyDescent="0.2">
      <c r="B224" s="9" t="str">
        <f>$B$38</f>
        <v>Home Economics</v>
      </c>
      <c r="C224" s="43">
        <f t="shared" si="14"/>
        <v>16302.028844770801</v>
      </c>
      <c r="D224" s="43">
        <f t="shared" si="14"/>
        <v>0</v>
      </c>
      <c r="E224" s="43">
        <f t="shared" si="14"/>
        <v>9426.5440688344188</v>
      </c>
      <c r="F224" s="43">
        <f t="shared" si="14"/>
        <v>0</v>
      </c>
      <c r="G224" s="43">
        <f t="shared" si="14"/>
        <v>0</v>
      </c>
      <c r="H224" s="43">
        <f t="shared" si="15"/>
        <v>25728.572913605218</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13117.76843347799</v>
      </c>
      <c r="D226" s="43">
        <f t="shared" si="14"/>
        <v>135755.83151718706</v>
      </c>
      <c r="E226" s="43">
        <f t="shared" si="14"/>
        <v>68438.242711131184</v>
      </c>
      <c r="F226" s="43">
        <f t="shared" si="14"/>
        <v>0</v>
      </c>
      <c r="G226" s="43">
        <f t="shared" si="14"/>
        <v>0</v>
      </c>
      <c r="H226" s="43">
        <f t="shared" si="15"/>
        <v>217311.84266179625</v>
      </c>
      <c r="I226" s="1"/>
    </row>
    <row r="227" spans="2:10" x14ac:dyDescent="0.2">
      <c r="B227" s="9" t="str">
        <f>$B$41</f>
        <v>Library Science</v>
      </c>
      <c r="C227" s="43">
        <f t="shared" si="14"/>
        <v>0</v>
      </c>
      <c r="D227" s="43">
        <f t="shared" si="14"/>
        <v>214.12591721953797</v>
      </c>
      <c r="E227" s="43">
        <f t="shared" si="14"/>
        <v>459.83141799192288</v>
      </c>
      <c r="F227" s="43">
        <f t="shared" si="14"/>
        <v>0</v>
      </c>
      <c r="G227" s="43">
        <f t="shared" si="14"/>
        <v>0</v>
      </c>
      <c r="H227" s="43">
        <f t="shared" si="15"/>
        <v>673.95733521146087</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4049.5485665354222</v>
      </c>
      <c r="D230" s="43">
        <f t="shared" si="14"/>
        <v>0</v>
      </c>
      <c r="E230" s="43">
        <f t="shared" si="14"/>
        <v>0</v>
      </c>
      <c r="F230" s="43">
        <f t="shared" si="14"/>
        <v>0</v>
      </c>
      <c r="G230" s="43">
        <f t="shared" si="14"/>
        <v>0</v>
      </c>
      <c r="H230" s="43">
        <f t="shared" si="15"/>
        <v>4049.5485665354222</v>
      </c>
      <c r="I230" s="1"/>
    </row>
    <row r="231" spans="2:10" x14ac:dyDescent="0.2">
      <c r="B231" s="9" t="str">
        <f>$B$45</f>
        <v>Health Services</v>
      </c>
      <c r="C231" s="43">
        <f t="shared" si="14"/>
        <v>41014.658558499788</v>
      </c>
      <c r="D231" s="43">
        <f t="shared" si="14"/>
        <v>140752.10291897628</v>
      </c>
      <c r="E231" s="43">
        <f t="shared" si="14"/>
        <v>130592.12270970609</v>
      </c>
      <c r="F231" s="43">
        <f t="shared" si="14"/>
        <v>0</v>
      </c>
      <c r="G231" s="43">
        <f t="shared" si="14"/>
        <v>0</v>
      </c>
      <c r="H231" s="43">
        <f t="shared" si="15"/>
        <v>312358.88418718218</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214626.07402637735</v>
      </c>
      <c r="D233" s="43">
        <f t="shared" si="14"/>
        <v>1253064.8675687362</v>
      </c>
      <c r="E233" s="43">
        <f t="shared" si="14"/>
        <v>1272123.6178746547</v>
      </c>
      <c r="F233" s="43">
        <f t="shared" si="14"/>
        <v>0</v>
      </c>
      <c r="G233" s="43">
        <f t="shared" si="14"/>
        <v>0</v>
      </c>
      <c r="H233" s="43">
        <f t="shared" si="15"/>
        <v>2739814.5594697683</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80297.218957326739</v>
      </c>
      <c r="E235" s="43">
        <f t="shared" si="16"/>
        <v>0</v>
      </c>
      <c r="F235" s="43">
        <f t="shared" si="16"/>
        <v>0</v>
      </c>
      <c r="G235" s="43">
        <f t="shared" si="16"/>
        <v>0</v>
      </c>
      <c r="H235" s="43">
        <f t="shared" si="15"/>
        <v>80297.218957326739</v>
      </c>
      <c r="I235" s="1"/>
    </row>
    <row r="236" spans="2:10" x14ac:dyDescent="0.2">
      <c r="B236" s="9" t="str">
        <f>$B$50</f>
        <v>Technology</v>
      </c>
      <c r="C236" s="43">
        <f t="shared" si="16"/>
        <v>82513.878483935419</v>
      </c>
      <c r="D236" s="43">
        <f t="shared" si="16"/>
        <v>172442.7386674679</v>
      </c>
      <c r="E236" s="43">
        <f t="shared" si="16"/>
        <v>9886.3754868263422</v>
      </c>
      <c r="F236" s="43">
        <f t="shared" si="16"/>
        <v>0</v>
      </c>
      <c r="G236" s="43">
        <f t="shared" si="16"/>
        <v>0</v>
      </c>
      <c r="H236" s="43">
        <f t="shared" si="15"/>
        <v>264842.99263822968</v>
      </c>
      <c r="I236" s="1"/>
    </row>
    <row r="237" spans="2:10" x14ac:dyDescent="0.2">
      <c r="B237" s="9" t="str">
        <f>$B$51</f>
        <v>Nursing</v>
      </c>
      <c r="C237" s="43">
        <f t="shared" si="16"/>
        <v>17548.043788320159</v>
      </c>
      <c r="D237" s="43">
        <f t="shared" si="16"/>
        <v>476001.91397903289</v>
      </c>
      <c r="E237" s="43">
        <f t="shared" si="16"/>
        <v>101469.46623688433</v>
      </c>
      <c r="F237" s="43">
        <f t="shared" si="16"/>
        <v>0</v>
      </c>
      <c r="G237" s="43">
        <f t="shared" si="16"/>
        <v>0</v>
      </c>
      <c r="H237" s="43">
        <f t="shared" si="15"/>
        <v>595019.4240042374</v>
      </c>
      <c r="I237" s="1"/>
    </row>
    <row r="238" spans="2:10" x14ac:dyDescent="0.2">
      <c r="B238" s="39" t="str">
        <f>$B$52</f>
        <v>Totals</v>
      </c>
      <c r="C238" s="42">
        <f>SUM(C218:C237)</f>
        <v>3697757.0141399861</v>
      </c>
      <c r="D238" s="42">
        <f>SUM(D218:D237)</f>
        <v>5823368.4447025545</v>
      </c>
      <c r="E238" s="42">
        <f>SUM(E218:E237)</f>
        <v>2941311.6651853356</v>
      </c>
      <c r="F238" s="42">
        <f>SUM(F218:F237)</f>
        <v>20171.875972124028</v>
      </c>
      <c r="G238" s="42">
        <f>SUM(G218:G237)</f>
        <v>0</v>
      </c>
      <c r="H238" s="42">
        <f t="shared" si="15"/>
        <v>12482609</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11845533</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1711424.4222590742</v>
      </c>
      <c r="D243" s="42">
        <f t="shared" si="17"/>
        <v>1289288.4812690753</v>
      </c>
      <c r="E243" s="42">
        <f t="shared" si="17"/>
        <v>526690.09508877189</v>
      </c>
      <c r="F243" s="42">
        <f t="shared" si="17"/>
        <v>0</v>
      </c>
      <c r="G243" s="42">
        <f t="shared" si="17"/>
        <v>0</v>
      </c>
      <c r="H243" s="42">
        <f>SUM(C243:G243)</f>
        <v>3527402.9986169212</v>
      </c>
      <c r="I243" s="1"/>
    </row>
    <row r="244" spans="2:9" x14ac:dyDescent="0.2">
      <c r="B244" s="9" t="str">
        <f>$B$33</f>
        <v>Science</v>
      </c>
      <c r="C244" s="43">
        <f t="shared" si="17"/>
        <v>697628.96266807534</v>
      </c>
      <c r="D244" s="43">
        <f t="shared" si="17"/>
        <v>687552.79082544707</v>
      </c>
      <c r="E244" s="43">
        <f t="shared" si="17"/>
        <v>83345.325734842947</v>
      </c>
      <c r="F244" s="43">
        <f t="shared" si="17"/>
        <v>299.09940915059087</v>
      </c>
      <c r="G244" s="43">
        <f t="shared" si="17"/>
        <v>0</v>
      </c>
      <c r="H244" s="43">
        <f t="shared" ref="H244:H263" si="18">SUM(C244:G244)</f>
        <v>1468826.178637516</v>
      </c>
      <c r="I244" s="1"/>
    </row>
    <row r="245" spans="2:9" x14ac:dyDescent="0.2">
      <c r="B245" s="9" t="str">
        <f>$B$34</f>
        <v>Fine Arts</v>
      </c>
      <c r="C245" s="43">
        <f t="shared" si="17"/>
        <v>347730.59452763246</v>
      </c>
      <c r="D245" s="43">
        <f t="shared" si="17"/>
        <v>298768.13716195914</v>
      </c>
      <c r="E245" s="43">
        <f t="shared" si="17"/>
        <v>33527.220910787612</v>
      </c>
      <c r="F245" s="43">
        <f t="shared" si="17"/>
        <v>0</v>
      </c>
      <c r="G245" s="43">
        <f t="shared" si="17"/>
        <v>0</v>
      </c>
      <c r="H245" s="43">
        <f t="shared" si="18"/>
        <v>680025.95260037924</v>
      </c>
      <c r="I245" s="1"/>
    </row>
    <row r="246" spans="2:9" x14ac:dyDescent="0.2">
      <c r="B246" s="9" t="str">
        <f>$B$35</f>
        <v>Teacher Education</v>
      </c>
      <c r="C246" s="43">
        <f t="shared" si="17"/>
        <v>88451.732413612379</v>
      </c>
      <c r="D246" s="43">
        <f t="shared" si="17"/>
        <v>553848.80017532071</v>
      </c>
      <c r="E246" s="43">
        <f t="shared" si="17"/>
        <v>505090.12847162684</v>
      </c>
      <c r="F246" s="43">
        <f t="shared" si="17"/>
        <v>0</v>
      </c>
      <c r="G246" s="43">
        <f t="shared" si="17"/>
        <v>0</v>
      </c>
      <c r="H246" s="43">
        <f t="shared" si="18"/>
        <v>1147390.66106056</v>
      </c>
      <c r="I246" s="1"/>
    </row>
    <row r="247" spans="2:9" x14ac:dyDescent="0.2">
      <c r="B247" s="9" t="str">
        <f>$B$36</f>
        <v>Agriculture</v>
      </c>
      <c r="C247" s="43">
        <f t="shared" si="17"/>
        <v>213525.70086182473</v>
      </c>
      <c r="D247" s="43">
        <f t="shared" si="17"/>
        <v>329857.36295142618</v>
      </c>
      <c r="E247" s="43">
        <f t="shared" si="17"/>
        <v>36509.034484198222</v>
      </c>
      <c r="F247" s="43">
        <f t="shared" si="17"/>
        <v>18843.262776487223</v>
      </c>
      <c r="G247" s="43">
        <f t="shared" si="17"/>
        <v>0</v>
      </c>
      <c r="H247" s="43">
        <f t="shared" si="18"/>
        <v>598735.36107393645</v>
      </c>
      <c r="I247" s="1"/>
    </row>
    <row r="248" spans="2:9" x14ac:dyDescent="0.2">
      <c r="B248" s="9" t="str">
        <f>$B$37</f>
        <v>Engineering</v>
      </c>
      <c r="C248" s="43">
        <f t="shared" si="17"/>
        <v>80963.059932994613</v>
      </c>
      <c r="D248" s="43">
        <f t="shared" si="17"/>
        <v>223585.0421155355</v>
      </c>
      <c r="E248" s="43">
        <f t="shared" si="17"/>
        <v>94908.94422684997</v>
      </c>
      <c r="F248" s="43">
        <f t="shared" si="17"/>
        <v>0</v>
      </c>
      <c r="G248" s="43">
        <f t="shared" si="17"/>
        <v>0</v>
      </c>
      <c r="H248" s="43">
        <f t="shared" si="18"/>
        <v>399457.04627538007</v>
      </c>
      <c r="I248" s="1"/>
    </row>
    <row r="249" spans="2:9" x14ac:dyDescent="0.2">
      <c r="B249" s="9" t="str">
        <f>$B$38</f>
        <v>Home Economics</v>
      </c>
      <c r="C249" s="43">
        <f t="shared" si="17"/>
        <v>15470.020782328789</v>
      </c>
      <c r="D249" s="43">
        <f t="shared" si="17"/>
        <v>0</v>
      </c>
      <c r="E249" s="43">
        <f t="shared" si="17"/>
        <v>8945.4407202318362</v>
      </c>
      <c r="F249" s="43">
        <f t="shared" si="17"/>
        <v>0</v>
      </c>
      <c r="G249" s="43">
        <f t="shared" si="17"/>
        <v>0</v>
      </c>
      <c r="H249" s="43">
        <f t="shared" si="18"/>
        <v>24415.461502560625</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12448.275746290044</v>
      </c>
      <c r="D251" s="43">
        <f t="shared" si="17"/>
        <v>128827.24934981778</v>
      </c>
      <c r="E251" s="43">
        <f t="shared" si="17"/>
        <v>64945.354172089668</v>
      </c>
      <c r="F251" s="43">
        <f t="shared" si="17"/>
        <v>0</v>
      </c>
      <c r="G251" s="43">
        <f t="shared" si="17"/>
        <v>0</v>
      </c>
      <c r="H251" s="43">
        <f t="shared" si="18"/>
        <v>206220.87926819749</v>
      </c>
      <c r="I251" s="1"/>
    </row>
    <row r="252" spans="2:9" x14ac:dyDescent="0.2">
      <c r="B252" s="9" t="str">
        <f>$B$41</f>
        <v>Library Science</v>
      </c>
      <c r="C252" s="43">
        <f t="shared" si="17"/>
        <v>0</v>
      </c>
      <c r="D252" s="43">
        <f t="shared" si="17"/>
        <v>203.19755417952331</v>
      </c>
      <c r="E252" s="43">
        <f t="shared" si="17"/>
        <v>436.36296196252857</v>
      </c>
      <c r="F252" s="43">
        <f t="shared" si="17"/>
        <v>0</v>
      </c>
      <c r="G252" s="43">
        <f t="shared" si="17"/>
        <v>0</v>
      </c>
      <c r="H252" s="43">
        <f t="shared" si="18"/>
        <v>639.56051614205194</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3842.8714045275337</v>
      </c>
      <c r="D255" s="43">
        <f t="shared" si="17"/>
        <v>0</v>
      </c>
      <c r="E255" s="43">
        <f t="shared" si="17"/>
        <v>0</v>
      </c>
      <c r="F255" s="43">
        <f t="shared" si="17"/>
        <v>0</v>
      </c>
      <c r="G255" s="43">
        <f t="shared" si="17"/>
        <v>0</v>
      </c>
      <c r="H255" s="43">
        <f t="shared" si="18"/>
        <v>3842.8714045275337</v>
      </c>
      <c r="I255" s="1"/>
    </row>
    <row r="256" spans="2:9" x14ac:dyDescent="0.2">
      <c r="B256" s="9" t="str">
        <f>$B$45</f>
        <v>Health Services</v>
      </c>
      <c r="C256" s="43">
        <f t="shared" si="17"/>
        <v>38921.389866368612</v>
      </c>
      <c r="D256" s="43">
        <f t="shared" si="17"/>
        <v>133568.52561400665</v>
      </c>
      <c r="E256" s="43">
        <f t="shared" si="17"/>
        <v>123927.0811973581</v>
      </c>
      <c r="F256" s="43">
        <f t="shared" si="17"/>
        <v>0</v>
      </c>
      <c r="G256" s="43">
        <f t="shared" si="17"/>
        <v>0</v>
      </c>
      <c r="H256" s="43">
        <f t="shared" si="18"/>
        <v>296416.99667773338</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203672.1844399593</v>
      </c>
      <c r="D258" s="43">
        <f t="shared" si="17"/>
        <v>1189112.0870585705</v>
      </c>
      <c r="E258" s="43">
        <f t="shared" si="17"/>
        <v>1207198.1342693353</v>
      </c>
      <c r="F258" s="43">
        <f t="shared" si="17"/>
        <v>0</v>
      </c>
      <c r="G258" s="43">
        <f t="shared" si="17"/>
        <v>0</v>
      </c>
      <c r="H258" s="43">
        <f t="shared" si="18"/>
        <v>2599982.405767865</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76199.08281732125</v>
      </c>
      <c r="E260" s="43">
        <f t="shared" si="19"/>
        <v>0</v>
      </c>
      <c r="F260" s="43">
        <f t="shared" si="19"/>
        <v>0</v>
      </c>
      <c r="G260" s="43">
        <f t="shared" si="19"/>
        <v>0</v>
      </c>
      <c r="H260" s="43">
        <f t="shared" si="18"/>
        <v>76199.08281732125</v>
      </c>
      <c r="I260" s="1"/>
    </row>
    <row r="261" spans="2:10" x14ac:dyDescent="0.2">
      <c r="B261" s="9" t="str">
        <f>$B$50</f>
        <v>Technology</v>
      </c>
      <c r="C261" s="43">
        <f t="shared" si="19"/>
        <v>78302.610499090937</v>
      </c>
      <c r="D261" s="43">
        <f t="shared" si="19"/>
        <v>163641.76363257613</v>
      </c>
      <c r="E261" s="43">
        <f t="shared" si="19"/>
        <v>9381.8036821943642</v>
      </c>
      <c r="F261" s="43">
        <f t="shared" si="19"/>
        <v>0</v>
      </c>
      <c r="G261" s="43">
        <f t="shared" si="19"/>
        <v>0</v>
      </c>
      <c r="H261" s="43">
        <f t="shared" si="18"/>
        <v>251326.17781386143</v>
      </c>
      <c r="I261" s="1"/>
    </row>
    <row r="262" spans="2:10" x14ac:dyDescent="0.2">
      <c r="B262" s="9" t="str">
        <f>$B$51</f>
        <v>Nursing</v>
      </c>
      <c r="C262" s="43">
        <f t="shared" si="19"/>
        <v>16652.442752952644</v>
      </c>
      <c r="D262" s="43">
        <f t="shared" si="19"/>
        <v>451708.16294108034</v>
      </c>
      <c r="E262" s="43">
        <f t="shared" si="19"/>
        <v>96290.760273064647</v>
      </c>
      <c r="F262" s="43">
        <f t="shared" si="19"/>
        <v>0</v>
      </c>
      <c r="G262" s="43">
        <f t="shared" si="19"/>
        <v>0</v>
      </c>
      <c r="H262" s="43">
        <f t="shared" si="18"/>
        <v>564651.36596709758</v>
      </c>
      <c r="I262" s="1"/>
    </row>
    <row r="263" spans="2:10" x14ac:dyDescent="0.2">
      <c r="B263" s="39" t="str">
        <f>$B$52</f>
        <v>Totals</v>
      </c>
      <c r="C263" s="42">
        <f>SUM(C243:C262)</f>
        <v>3509034.268154732</v>
      </c>
      <c r="D263" s="42">
        <f>SUM(D243:D262)</f>
        <v>5526160.6834663162</v>
      </c>
      <c r="E263" s="42">
        <f>SUM(E243:E262)</f>
        <v>2791195.6861933139</v>
      </c>
      <c r="F263" s="42">
        <f>SUM(F243:F262)</f>
        <v>19142.362185637816</v>
      </c>
      <c r="G263" s="42">
        <f>SUM(G243:G262)</f>
        <v>0</v>
      </c>
      <c r="H263" s="42">
        <f t="shared" si="18"/>
        <v>11845533</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11685403.626221813</v>
      </c>
      <c r="D268" s="42">
        <f t="shared" si="20"/>
        <v>7246097.789090449</v>
      </c>
      <c r="E268" s="42">
        <f t="shared" si="20"/>
        <v>4532747.7576116715</v>
      </c>
      <c r="F268" s="42">
        <f t="shared" si="20"/>
        <v>0</v>
      </c>
      <c r="G268" s="42">
        <f t="shared" si="20"/>
        <v>0</v>
      </c>
      <c r="H268" s="42">
        <f>SUM(C268:G268)</f>
        <v>23464249.17292393</v>
      </c>
      <c r="I268" s="1"/>
    </row>
    <row r="269" spans="2:10" x14ac:dyDescent="0.2">
      <c r="B269" s="9" t="str">
        <f>$B$33</f>
        <v>Science</v>
      </c>
      <c r="C269" s="43">
        <f t="shared" si="20"/>
        <v>4827734.8121015653</v>
      </c>
      <c r="D269" s="43">
        <f t="shared" si="20"/>
        <v>4492951.6005774233</v>
      </c>
      <c r="E269" s="43">
        <f t="shared" si="20"/>
        <v>1287566.916540093</v>
      </c>
      <c r="F269" s="43">
        <f t="shared" si="20"/>
        <v>7654.0622424815638</v>
      </c>
      <c r="G269" s="43">
        <f t="shared" si="20"/>
        <v>0</v>
      </c>
      <c r="H269" s="43">
        <f t="shared" ref="H269:H288" si="21">SUM(C269:G269)</f>
        <v>10615907.391461564</v>
      </c>
      <c r="I269" s="1"/>
    </row>
    <row r="270" spans="2:10" x14ac:dyDescent="0.2">
      <c r="B270" s="9" t="str">
        <f>$B$34</f>
        <v>Fine Arts</v>
      </c>
      <c r="C270" s="43">
        <f t="shared" si="20"/>
        <v>4387028.2403698601</v>
      </c>
      <c r="D270" s="43">
        <f t="shared" si="20"/>
        <v>3634857.8085522391</v>
      </c>
      <c r="E270" s="43">
        <f t="shared" si="20"/>
        <v>628080.05399536924</v>
      </c>
      <c r="F270" s="43">
        <f t="shared" si="20"/>
        <v>0</v>
      </c>
      <c r="G270" s="43">
        <f t="shared" si="20"/>
        <v>0</v>
      </c>
      <c r="H270" s="43">
        <f t="shared" si="21"/>
        <v>8649966.1029174682</v>
      </c>
      <c r="I270" s="1"/>
    </row>
    <row r="271" spans="2:10" x14ac:dyDescent="0.2">
      <c r="B271" s="9" t="str">
        <f>$B$35</f>
        <v>Teacher Education</v>
      </c>
      <c r="C271" s="43">
        <f t="shared" si="20"/>
        <v>563490.63786074612</v>
      </c>
      <c r="D271" s="43">
        <f t="shared" si="20"/>
        <v>2615604.6680792542</v>
      </c>
      <c r="E271" s="43">
        <f t="shared" si="20"/>
        <v>3083248.0156994555</v>
      </c>
      <c r="F271" s="43">
        <f t="shared" si="20"/>
        <v>0</v>
      </c>
      <c r="G271" s="43">
        <f t="shared" si="20"/>
        <v>0</v>
      </c>
      <c r="H271" s="43">
        <f t="shared" si="21"/>
        <v>6262343.3216394559</v>
      </c>
      <c r="I271" s="1"/>
    </row>
    <row r="272" spans="2:10" x14ac:dyDescent="0.2">
      <c r="B272" s="9" t="str">
        <f>$B$36</f>
        <v>Agriculture</v>
      </c>
      <c r="C272" s="43">
        <f t="shared" si="20"/>
        <v>1429673.7835215093</v>
      </c>
      <c r="D272" s="43">
        <f t="shared" si="20"/>
        <v>1850647.3422794174</v>
      </c>
      <c r="E272" s="43">
        <f t="shared" si="20"/>
        <v>919479.68489599321</v>
      </c>
      <c r="F272" s="43">
        <f t="shared" si="20"/>
        <v>322867.11245445267</v>
      </c>
      <c r="G272" s="43">
        <f t="shared" si="20"/>
        <v>0</v>
      </c>
      <c r="H272" s="43">
        <f t="shared" si="21"/>
        <v>4522667.9231513729</v>
      </c>
      <c r="I272" s="1"/>
    </row>
    <row r="273" spans="2:10" x14ac:dyDescent="0.2">
      <c r="B273" s="9" t="str">
        <f>$B$37</f>
        <v>Engineering</v>
      </c>
      <c r="C273" s="43">
        <f t="shared" si="20"/>
        <v>954995.2566718749</v>
      </c>
      <c r="D273" s="43">
        <f t="shared" si="20"/>
        <v>2327504.4128513169</v>
      </c>
      <c r="E273" s="43">
        <f t="shared" si="20"/>
        <v>654510.10248595942</v>
      </c>
      <c r="F273" s="43">
        <f t="shared" si="20"/>
        <v>0</v>
      </c>
      <c r="G273" s="43">
        <f t="shared" si="20"/>
        <v>0</v>
      </c>
      <c r="H273" s="43">
        <f t="shared" si="21"/>
        <v>3937009.7720091511</v>
      </c>
      <c r="I273" s="1"/>
    </row>
    <row r="274" spans="2:10" x14ac:dyDescent="0.2">
      <c r="B274" s="9" t="str">
        <f>$B$38</f>
        <v>Home Economics</v>
      </c>
      <c r="C274" s="43">
        <f t="shared" si="20"/>
        <v>106398.2562560959</v>
      </c>
      <c r="D274" s="43">
        <f t="shared" si="20"/>
        <v>0</v>
      </c>
      <c r="E274" s="43">
        <f t="shared" si="20"/>
        <v>23260.697964893072</v>
      </c>
      <c r="F274" s="43">
        <f t="shared" si="20"/>
        <v>0</v>
      </c>
      <c r="G274" s="43">
        <f t="shared" si="20"/>
        <v>0</v>
      </c>
      <c r="H274" s="43">
        <f t="shared" si="21"/>
        <v>129658.95422098898</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92964.379185661266</v>
      </c>
      <c r="D276" s="43">
        <f t="shared" si="20"/>
        <v>497559.90986935119</v>
      </c>
      <c r="E276" s="43">
        <f t="shared" si="20"/>
        <v>420754.76632317435</v>
      </c>
      <c r="F276" s="43">
        <f t="shared" si="20"/>
        <v>0</v>
      </c>
      <c r="G276" s="43">
        <f t="shared" si="20"/>
        <v>0</v>
      </c>
      <c r="H276" s="43">
        <f t="shared" si="21"/>
        <v>1011279.0553781867</v>
      </c>
      <c r="I276" s="1"/>
    </row>
    <row r="277" spans="2:10" x14ac:dyDescent="0.2">
      <c r="B277" s="9" t="str">
        <f>$B$41</f>
        <v>Library Science</v>
      </c>
      <c r="C277" s="43">
        <f t="shared" si="20"/>
        <v>0</v>
      </c>
      <c r="D277" s="43">
        <f t="shared" si="20"/>
        <v>19509.831510740485</v>
      </c>
      <c r="E277" s="43">
        <f t="shared" si="20"/>
        <v>35470.964091449074</v>
      </c>
      <c r="F277" s="43">
        <f t="shared" si="20"/>
        <v>0</v>
      </c>
      <c r="G277" s="43">
        <f t="shared" si="20"/>
        <v>0</v>
      </c>
      <c r="H277" s="43">
        <f t="shared" si="21"/>
        <v>54980.795602189559</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82344.088751121453</v>
      </c>
      <c r="D280" s="43">
        <f t="shared" si="20"/>
        <v>0</v>
      </c>
      <c r="E280" s="43">
        <f t="shared" si="20"/>
        <v>0</v>
      </c>
      <c r="F280" s="43">
        <f t="shared" si="20"/>
        <v>0</v>
      </c>
      <c r="G280" s="43">
        <f t="shared" si="20"/>
        <v>0</v>
      </c>
      <c r="H280" s="43">
        <f t="shared" si="21"/>
        <v>82344.088751121453</v>
      </c>
      <c r="I280" s="1"/>
    </row>
    <row r="281" spans="2:10" x14ac:dyDescent="0.2">
      <c r="B281" s="9" t="str">
        <f>$B$45</f>
        <v>Health Services</v>
      </c>
      <c r="C281" s="43">
        <f t="shared" si="20"/>
        <v>519873.00048440252</v>
      </c>
      <c r="D281" s="43">
        <f t="shared" si="20"/>
        <v>787160.78981118358</v>
      </c>
      <c r="E281" s="43">
        <f t="shared" si="20"/>
        <v>1243348.2680500334</v>
      </c>
      <c r="F281" s="43">
        <f t="shared" si="20"/>
        <v>0</v>
      </c>
      <c r="G281" s="43">
        <f t="shared" si="20"/>
        <v>0</v>
      </c>
      <c r="H281" s="43">
        <f t="shared" si="21"/>
        <v>2550382.0583456196</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1565973.2588923888</v>
      </c>
      <c r="D283" s="43">
        <f t="shared" si="20"/>
        <v>6254218.4879965</v>
      </c>
      <c r="E283" s="43">
        <f t="shared" si="20"/>
        <v>7508052.5856296178</v>
      </c>
      <c r="F283" s="43">
        <f t="shared" si="20"/>
        <v>0</v>
      </c>
      <c r="G283" s="43">
        <f t="shared" si="20"/>
        <v>0</v>
      </c>
      <c r="H283" s="43">
        <f t="shared" si="21"/>
        <v>15328244.332518507</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186623.61445815384</v>
      </c>
      <c r="E285" s="43">
        <f t="shared" si="22"/>
        <v>0</v>
      </c>
      <c r="F285" s="43">
        <f t="shared" si="22"/>
        <v>0</v>
      </c>
      <c r="G285" s="43">
        <f t="shared" si="22"/>
        <v>0</v>
      </c>
      <c r="H285" s="43">
        <f t="shared" si="21"/>
        <v>186623.61445815384</v>
      </c>
      <c r="I285" s="1"/>
    </row>
    <row r="286" spans="2:10" x14ac:dyDescent="0.2">
      <c r="B286" s="9" t="str">
        <f>$B$50</f>
        <v>Technology</v>
      </c>
      <c r="C286" s="43">
        <f t="shared" si="22"/>
        <v>864704.37087344821</v>
      </c>
      <c r="D286" s="43">
        <f t="shared" si="22"/>
        <v>1162916.8207862873</v>
      </c>
      <c r="E286" s="43">
        <f t="shared" si="22"/>
        <v>186074.37631269637</v>
      </c>
      <c r="F286" s="43">
        <f t="shared" si="22"/>
        <v>0</v>
      </c>
      <c r="G286" s="43">
        <f t="shared" si="22"/>
        <v>0</v>
      </c>
      <c r="H286" s="43">
        <f t="shared" si="21"/>
        <v>2213695.5679724319</v>
      </c>
      <c r="I286" s="1"/>
    </row>
    <row r="287" spans="2:10" x14ac:dyDescent="0.2">
      <c r="B287" s="9" t="str">
        <f>$B$51</f>
        <v>Nursing</v>
      </c>
      <c r="C287" s="43">
        <f t="shared" si="22"/>
        <v>110193.42288618034</v>
      </c>
      <c r="D287" s="43">
        <f t="shared" si="22"/>
        <v>3380033.8362147259</v>
      </c>
      <c r="E287" s="43">
        <f t="shared" si="22"/>
        <v>1257124.5895489492</v>
      </c>
      <c r="F287" s="43">
        <f t="shared" si="22"/>
        <v>0</v>
      </c>
      <c r="G287" s="43">
        <f t="shared" si="22"/>
        <v>0</v>
      </c>
      <c r="H287" s="43">
        <f t="shared" si="21"/>
        <v>4747351.8486498557</v>
      </c>
      <c r="I287" s="1"/>
    </row>
    <row r="288" spans="2:10" x14ac:dyDescent="0.2">
      <c r="B288" s="39" t="str">
        <f>$B$52</f>
        <v>Totals</v>
      </c>
      <c r="C288" s="42">
        <f>SUM(C268:C287)</f>
        <v>27190777.13407667</v>
      </c>
      <c r="D288" s="42">
        <f>SUM(D268:D287)</f>
        <v>34455686.912077039</v>
      </c>
      <c r="E288" s="42">
        <f>SUM(E268:E287)</f>
        <v>21779718.77914935</v>
      </c>
      <c r="F288" s="42">
        <f>SUM(F268:F287)</f>
        <v>330521.17469693423</v>
      </c>
      <c r="G288" s="42">
        <f>SUM(G268:G287)</f>
        <v>0</v>
      </c>
      <c r="H288" s="42">
        <f t="shared" si="21"/>
        <v>83756704</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224.26215073545873</v>
      </c>
      <c r="D293" s="40">
        <f t="shared" si="23"/>
        <v>380.67232934543995</v>
      </c>
      <c r="E293" s="40">
        <f t="shared" si="23"/>
        <v>625.89723247882785</v>
      </c>
      <c r="F293" s="40">
        <f t="shared" si="23"/>
        <v>0</v>
      </c>
      <c r="G293" s="41">
        <f t="shared" si="23"/>
        <v>0</v>
      </c>
      <c r="H293" s="42">
        <f t="shared" si="23"/>
        <v>299.35380341303511</v>
      </c>
      <c r="I293" s="1"/>
    </row>
    <row r="294" spans="2:10" x14ac:dyDescent="0.2">
      <c r="B294" s="9" t="str">
        <f>$B$33</f>
        <v>Science</v>
      </c>
      <c r="C294" s="75">
        <f t="shared" si="23"/>
        <v>227.29448267898141</v>
      </c>
      <c r="D294" s="75">
        <f t="shared" si="23"/>
        <v>442.61172303984074</v>
      </c>
      <c r="E294" s="75">
        <f t="shared" si="23"/>
        <v>1123.5313407854214</v>
      </c>
      <c r="F294" s="75">
        <f t="shared" si="23"/>
        <v>2551.3540808271878</v>
      </c>
      <c r="G294" s="96">
        <f t="shared" si="23"/>
        <v>0</v>
      </c>
      <c r="H294" s="43">
        <f t="shared" si="23"/>
        <v>326.24177601295526</v>
      </c>
      <c r="I294" s="1"/>
    </row>
    <row r="295" spans="2:10" x14ac:dyDescent="0.2">
      <c r="B295" s="9" t="str">
        <f>$B$34</f>
        <v>Fine Arts</v>
      </c>
      <c r="C295" s="75">
        <f t="shared" si="23"/>
        <v>414.37878911588365</v>
      </c>
      <c r="D295" s="75">
        <f t="shared" si="23"/>
        <v>824.04393755435024</v>
      </c>
      <c r="E295" s="75">
        <f t="shared" si="23"/>
        <v>1362.429618211213</v>
      </c>
      <c r="F295" s="75">
        <f t="shared" si="23"/>
        <v>0</v>
      </c>
      <c r="G295" s="96">
        <f t="shared" si="23"/>
        <v>0</v>
      </c>
      <c r="H295" s="43">
        <f t="shared" si="23"/>
        <v>559.54240914143656</v>
      </c>
      <c r="I295" s="1"/>
    </row>
    <row r="296" spans="2:10" x14ac:dyDescent="0.2">
      <c r="B296" s="9" t="str">
        <f>$B$35</f>
        <v>Teacher Education</v>
      </c>
      <c r="C296" s="75">
        <f t="shared" si="23"/>
        <v>209.24271736381215</v>
      </c>
      <c r="D296" s="75">
        <f t="shared" si="23"/>
        <v>319.87338486966541</v>
      </c>
      <c r="E296" s="75">
        <f t="shared" si="23"/>
        <v>443.95219808487479</v>
      </c>
      <c r="F296" s="75">
        <f t="shared" si="23"/>
        <v>0</v>
      </c>
      <c r="G296" s="96">
        <f t="shared" si="23"/>
        <v>0</v>
      </c>
      <c r="H296" s="43">
        <f t="shared" si="23"/>
        <v>351.5208151355294</v>
      </c>
      <c r="I296" s="1"/>
    </row>
    <row r="297" spans="2:10" x14ac:dyDescent="0.2">
      <c r="B297" s="9" t="str">
        <f>$B$36</f>
        <v>Agriculture</v>
      </c>
      <c r="C297" s="75">
        <f t="shared" si="23"/>
        <v>219.91597962182882</v>
      </c>
      <c r="D297" s="75">
        <f t="shared" si="23"/>
        <v>380.00972120727255</v>
      </c>
      <c r="E297" s="75">
        <f t="shared" si="23"/>
        <v>1831.6328384382334</v>
      </c>
      <c r="F297" s="75">
        <f t="shared" si="23"/>
        <v>1708.2916002881093</v>
      </c>
      <c r="G297" s="96">
        <f t="shared" si="23"/>
        <v>0</v>
      </c>
      <c r="H297" s="43">
        <f t="shared" si="23"/>
        <v>374.95174292417283</v>
      </c>
      <c r="I297" s="1"/>
    </row>
    <row r="298" spans="2:10" x14ac:dyDescent="0.2">
      <c r="B298" s="9" t="str">
        <f>$B$37</f>
        <v>Engineering</v>
      </c>
      <c r="C298" s="75">
        <f t="shared" si="23"/>
        <v>387.4220108202332</v>
      </c>
      <c r="D298" s="75">
        <f t="shared" si="23"/>
        <v>705.09070368110179</v>
      </c>
      <c r="E298" s="75">
        <f t="shared" si="23"/>
        <v>501.5403084183597</v>
      </c>
      <c r="F298" s="75">
        <f t="shared" si="23"/>
        <v>0</v>
      </c>
      <c r="G298" s="96">
        <f t="shared" si="23"/>
        <v>0</v>
      </c>
      <c r="H298" s="43">
        <f t="shared" si="23"/>
        <v>556.78260104782225</v>
      </c>
      <c r="I298" s="1"/>
    </row>
    <row r="299" spans="2:10" x14ac:dyDescent="0.2">
      <c r="B299" s="9" t="str">
        <f>$B$38</f>
        <v>Home Economics</v>
      </c>
      <c r="C299" s="75">
        <f t="shared" si="23"/>
        <v>225.8986332401187</v>
      </c>
      <c r="D299" s="75">
        <f t="shared" si="23"/>
        <v>0</v>
      </c>
      <c r="E299" s="75">
        <f t="shared" si="23"/>
        <v>189.11136556823635</v>
      </c>
      <c r="F299" s="75">
        <f t="shared" si="23"/>
        <v>0</v>
      </c>
      <c r="G299" s="96">
        <f t="shared" si="23"/>
        <v>0</v>
      </c>
      <c r="H299" s="43">
        <f t="shared" si="23"/>
        <v>218.28106771210267</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245.28859943446244</v>
      </c>
      <c r="D301" s="75">
        <f t="shared" si="23"/>
        <v>261.59827017316047</v>
      </c>
      <c r="E301" s="75">
        <f t="shared" si="23"/>
        <v>471.16995108978091</v>
      </c>
      <c r="F301" s="75">
        <f t="shared" si="23"/>
        <v>0</v>
      </c>
      <c r="G301" s="96">
        <f t="shared" si="23"/>
        <v>0</v>
      </c>
      <c r="H301" s="43">
        <f t="shared" si="23"/>
        <v>318.61343899753837</v>
      </c>
      <c r="I301" s="1"/>
    </row>
    <row r="302" spans="2:10" x14ac:dyDescent="0.2">
      <c r="B302" s="9" t="str">
        <f>$B$41</f>
        <v>Library Science</v>
      </c>
      <c r="C302" s="75">
        <f t="shared" si="23"/>
        <v>0</v>
      </c>
      <c r="D302" s="75">
        <f t="shared" si="23"/>
        <v>6503.2771702468281</v>
      </c>
      <c r="E302" s="75">
        <f t="shared" si="23"/>
        <v>5911.8273485748459</v>
      </c>
      <c r="F302" s="75">
        <f t="shared" si="23"/>
        <v>0</v>
      </c>
      <c r="G302" s="96">
        <f t="shared" si="23"/>
        <v>0</v>
      </c>
      <c r="H302" s="43">
        <f t="shared" si="23"/>
        <v>6108.9772891321736</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703.79563035146543</v>
      </c>
      <c r="D305" s="75">
        <f t="shared" si="23"/>
        <v>0</v>
      </c>
      <c r="E305" s="75">
        <f t="shared" si="23"/>
        <v>0</v>
      </c>
      <c r="F305" s="75">
        <f t="shared" si="23"/>
        <v>0</v>
      </c>
      <c r="G305" s="96">
        <f t="shared" si="23"/>
        <v>0</v>
      </c>
      <c r="H305" s="43">
        <f t="shared" si="23"/>
        <v>703.79563035146543</v>
      </c>
      <c r="I305" s="1"/>
    </row>
    <row r="306" spans="2:10" x14ac:dyDescent="0.2">
      <c r="B306" s="9" t="str">
        <f>$B$45</f>
        <v>Health Services</v>
      </c>
      <c r="C306" s="75">
        <f t="shared" si="23"/>
        <v>438.71139281384177</v>
      </c>
      <c r="D306" s="75">
        <f t="shared" si="23"/>
        <v>399.16875751074218</v>
      </c>
      <c r="E306" s="75">
        <f t="shared" si="23"/>
        <v>729.66447655518391</v>
      </c>
      <c r="F306" s="75">
        <f t="shared" si="23"/>
        <v>0</v>
      </c>
      <c r="G306" s="96">
        <f t="shared" si="23"/>
        <v>0</v>
      </c>
      <c r="H306" s="43">
        <f t="shared" si="23"/>
        <v>524.66201570574356</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252.53560053094481</v>
      </c>
      <c r="D308" s="75">
        <f t="shared" si="23"/>
        <v>356.24393301415472</v>
      </c>
      <c r="E308" s="75">
        <f t="shared" si="23"/>
        <v>452.31957260254342</v>
      </c>
      <c r="F308" s="75">
        <f t="shared" si="23"/>
        <v>0</v>
      </c>
      <c r="G308" s="96">
        <f t="shared" si="23"/>
        <v>0</v>
      </c>
      <c r="H308" s="43">
        <f t="shared" si="23"/>
        <v>379.82565993950112</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165.88765729613675</v>
      </c>
      <c r="E310" s="75">
        <f t="shared" si="24"/>
        <v>0</v>
      </c>
      <c r="F310" s="75">
        <f t="shared" si="24"/>
        <v>0</v>
      </c>
      <c r="G310" s="96">
        <f t="shared" si="24"/>
        <v>0</v>
      </c>
      <c r="H310" s="43">
        <f t="shared" si="24"/>
        <v>165.88765729613675</v>
      </c>
      <c r="I310" s="1"/>
    </row>
    <row r="311" spans="2:10" x14ac:dyDescent="0.2">
      <c r="B311" s="9" t="str">
        <f>$B$50</f>
        <v>Technology</v>
      </c>
      <c r="C311" s="75">
        <f t="shared" si="24"/>
        <v>362.71156496369474</v>
      </c>
      <c r="D311" s="75">
        <f t="shared" si="24"/>
        <v>481.3397437029335</v>
      </c>
      <c r="E311" s="75">
        <f t="shared" si="24"/>
        <v>1442.4370256798168</v>
      </c>
      <c r="F311" s="75">
        <f t="shared" si="24"/>
        <v>0</v>
      </c>
      <c r="G311" s="96">
        <f t="shared" si="24"/>
        <v>0</v>
      </c>
      <c r="H311" s="43">
        <f t="shared" si="24"/>
        <v>449.11656887247551</v>
      </c>
      <c r="I311" s="1"/>
    </row>
    <row r="312" spans="2:10" x14ac:dyDescent="0.2">
      <c r="B312" s="9" t="str">
        <f>$B$51</f>
        <v>Nursing</v>
      </c>
      <c r="C312" s="75">
        <f t="shared" si="24"/>
        <v>217.34402936130246</v>
      </c>
      <c r="D312" s="75">
        <f t="shared" si="24"/>
        <v>506.82768574219909</v>
      </c>
      <c r="E312" s="75">
        <f t="shared" si="24"/>
        <v>949.48987126053566</v>
      </c>
      <c r="F312" s="75">
        <f t="shared" si="24"/>
        <v>0</v>
      </c>
      <c r="G312" s="96">
        <f t="shared" si="24"/>
        <v>0</v>
      </c>
      <c r="H312" s="43">
        <f t="shared" si="24"/>
        <v>558.51198219410071</v>
      </c>
      <c r="I312" s="1"/>
    </row>
    <row r="313" spans="2:10" x14ac:dyDescent="0.2">
      <c r="B313" s="39" t="str">
        <f>$B$52</f>
        <v>Totals</v>
      </c>
      <c r="C313" s="42">
        <f t="shared" si="24"/>
        <v>254.50950179786466</v>
      </c>
      <c r="D313" s="42">
        <f t="shared" si="24"/>
        <v>422.31316997692113</v>
      </c>
      <c r="E313" s="42">
        <f t="shared" si="24"/>
        <v>567.49052292006957</v>
      </c>
      <c r="F313" s="42">
        <f t="shared" si="24"/>
        <v>1721.4644515465325</v>
      </c>
      <c r="G313" s="42">
        <f t="shared" si="24"/>
        <v>0</v>
      </c>
      <c r="H313" s="42">
        <f t="shared" si="24"/>
        <v>368.98039163858238</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1.6974434968051466</v>
      </c>
      <c r="E318" s="59">
        <f t="shared" si="25"/>
        <v>2.7909178183934427</v>
      </c>
      <c r="F318" s="59">
        <f t="shared" si="25"/>
        <v>0</v>
      </c>
      <c r="G318" s="59">
        <f t="shared" si="25"/>
        <v>0</v>
      </c>
      <c r="H318" s="59">
        <f t="shared" si="25"/>
        <v>1.3348387252655711</v>
      </c>
      <c r="I318" s="1"/>
    </row>
    <row r="319" spans="2:10" x14ac:dyDescent="0.2">
      <c r="B319" s="9" t="str">
        <f>$B$33</f>
        <v>Science</v>
      </c>
      <c r="C319" s="59">
        <f t="shared" ref="C319:H334" si="26">IF($C$293=0,"",C294/$C$293)</f>
        <v>1.0135213719014924</v>
      </c>
      <c r="D319" s="59">
        <f t="shared" si="26"/>
        <v>1.9736354154649518</v>
      </c>
      <c r="E319" s="59">
        <f t="shared" si="26"/>
        <v>5.0099017471331893</v>
      </c>
      <c r="F319" s="59">
        <f t="shared" si="26"/>
        <v>11.37665929119169</v>
      </c>
      <c r="G319" s="59">
        <f t="shared" si="26"/>
        <v>0</v>
      </c>
      <c r="H319" s="59">
        <f t="shared" si="26"/>
        <v>1.4547340018949182</v>
      </c>
      <c r="I319" s="1"/>
    </row>
    <row r="320" spans="2:10" x14ac:dyDescent="0.2">
      <c r="B320" s="9" t="str">
        <f>$B$34</f>
        <v>Fine Arts</v>
      </c>
      <c r="C320" s="59">
        <f t="shared" si="26"/>
        <v>1.8477428659135973</v>
      </c>
      <c r="D320" s="59">
        <f t="shared" si="26"/>
        <v>3.6744672913014131</v>
      </c>
      <c r="E320" s="59">
        <f t="shared" si="26"/>
        <v>6.0751652195574675</v>
      </c>
      <c r="F320" s="59">
        <f t="shared" si="26"/>
        <v>0</v>
      </c>
      <c r="G320" s="59">
        <f t="shared" si="26"/>
        <v>0</v>
      </c>
      <c r="H320" s="59">
        <f t="shared" si="26"/>
        <v>2.4950372022494194</v>
      </c>
      <c r="I320" s="1"/>
    </row>
    <row r="321" spans="2:9" x14ac:dyDescent="0.2">
      <c r="B321" s="9" t="str">
        <f>$B$35</f>
        <v>Teacher Education</v>
      </c>
      <c r="C321" s="59">
        <f t="shared" si="26"/>
        <v>0.93302733732646836</v>
      </c>
      <c r="D321" s="59">
        <f t="shared" si="26"/>
        <v>1.426336917846607</v>
      </c>
      <c r="E321" s="59">
        <f t="shared" si="26"/>
        <v>1.9796126837674184</v>
      </c>
      <c r="F321" s="59">
        <f t="shared" si="26"/>
        <v>0</v>
      </c>
      <c r="G321" s="59">
        <f t="shared" si="26"/>
        <v>0</v>
      </c>
      <c r="H321" s="59">
        <f t="shared" si="26"/>
        <v>1.5674549360323664</v>
      </c>
      <c r="I321" s="1"/>
    </row>
    <row r="322" spans="2:9" x14ac:dyDescent="0.2">
      <c r="B322" s="9" t="str">
        <f>$B$36</f>
        <v>Agriculture</v>
      </c>
      <c r="C322" s="59">
        <f t="shared" si="26"/>
        <v>0.98062013095220568</v>
      </c>
      <c r="D322" s="59">
        <f t="shared" si="26"/>
        <v>1.6944888825914044</v>
      </c>
      <c r="E322" s="59">
        <f t="shared" si="26"/>
        <v>8.1673739078639311</v>
      </c>
      <c r="F322" s="59">
        <f t="shared" si="26"/>
        <v>7.6173870387215832</v>
      </c>
      <c r="G322" s="59">
        <f t="shared" si="26"/>
        <v>0</v>
      </c>
      <c r="H322" s="59">
        <f t="shared" si="26"/>
        <v>1.671935017543235</v>
      </c>
      <c r="I322" s="1"/>
    </row>
    <row r="323" spans="2:9" x14ac:dyDescent="0.2">
      <c r="B323" s="9" t="str">
        <f>$B$37</f>
        <v>Engineering</v>
      </c>
      <c r="C323" s="59">
        <f t="shared" si="26"/>
        <v>1.7275407800634135</v>
      </c>
      <c r="D323" s="59">
        <f t="shared" si="26"/>
        <v>3.1440468280928595</v>
      </c>
      <c r="E323" s="59">
        <f t="shared" si="26"/>
        <v>2.2364019375252506</v>
      </c>
      <c r="F323" s="59">
        <f t="shared" si="26"/>
        <v>0</v>
      </c>
      <c r="G323" s="59">
        <f t="shared" si="26"/>
        <v>0</v>
      </c>
      <c r="H323" s="59">
        <f t="shared" si="26"/>
        <v>2.482731032507608</v>
      </c>
      <c r="I323" s="1"/>
    </row>
    <row r="324" spans="2:9" x14ac:dyDescent="0.2">
      <c r="B324" s="9" t="str">
        <f>$B$38</f>
        <v>Home Economics</v>
      </c>
      <c r="C324" s="59">
        <f t="shared" si="26"/>
        <v>1.0072971854559192</v>
      </c>
      <c r="D324" s="59">
        <f t="shared" si="26"/>
        <v>0</v>
      </c>
      <c r="E324" s="59">
        <f t="shared" si="26"/>
        <v>0.84326028689216259</v>
      </c>
      <c r="F324" s="59">
        <f t="shared" si="26"/>
        <v>0</v>
      </c>
      <c r="G324" s="59">
        <f t="shared" si="26"/>
        <v>0</v>
      </c>
      <c r="H324" s="59">
        <f t="shared" si="26"/>
        <v>0.97332994888463642</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1.0937583476750237</v>
      </c>
      <c r="D326" s="59">
        <f t="shared" si="26"/>
        <v>1.1664842654690479</v>
      </c>
      <c r="E326" s="59">
        <f t="shared" si="26"/>
        <v>2.1009784733830381</v>
      </c>
      <c r="F326" s="59">
        <f t="shared" si="26"/>
        <v>0</v>
      </c>
      <c r="G326" s="59">
        <f t="shared" si="26"/>
        <v>0</v>
      </c>
      <c r="H326" s="59">
        <f t="shared" si="26"/>
        <v>1.4207187345374972</v>
      </c>
      <c r="I326" s="1"/>
    </row>
    <row r="327" spans="2:9" x14ac:dyDescent="0.2">
      <c r="B327" s="9" t="str">
        <f>$B$41</f>
        <v>Library Science</v>
      </c>
      <c r="C327" s="59">
        <f t="shared" si="26"/>
        <v>0</v>
      </c>
      <c r="D327" s="59">
        <f t="shared" si="26"/>
        <v>28.998549906524982</v>
      </c>
      <c r="E327" s="59">
        <f t="shared" si="26"/>
        <v>26.361235407701411</v>
      </c>
      <c r="F327" s="59">
        <f t="shared" si="26"/>
        <v>0</v>
      </c>
      <c r="G327" s="59">
        <f t="shared" si="26"/>
        <v>0</v>
      </c>
      <c r="H327" s="59">
        <f t="shared" si="26"/>
        <v>27.240340240642603</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3.1382720090902358</v>
      </c>
      <c r="D330" s="59">
        <f t="shared" si="26"/>
        <v>0</v>
      </c>
      <c r="E330" s="59">
        <f t="shared" si="26"/>
        <v>0</v>
      </c>
      <c r="F330" s="59">
        <f t="shared" si="26"/>
        <v>0</v>
      </c>
      <c r="G330" s="59">
        <f t="shared" si="26"/>
        <v>0</v>
      </c>
      <c r="H330" s="59">
        <f t="shared" si="26"/>
        <v>3.1382720090902358</v>
      </c>
      <c r="I330" s="1"/>
    </row>
    <row r="331" spans="2:9" x14ac:dyDescent="0.2">
      <c r="B331" s="9" t="str">
        <f>$B$45</f>
        <v>Health Services</v>
      </c>
      <c r="C331" s="59">
        <f t="shared" si="26"/>
        <v>1.956243580894526</v>
      </c>
      <c r="D331" s="59">
        <f t="shared" si="26"/>
        <v>1.7799203129091745</v>
      </c>
      <c r="E331" s="59">
        <f t="shared" si="26"/>
        <v>3.253622932636107</v>
      </c>
      <c r="F331" s="59">
        <f t="shared" si="26"/>
        <v>0</v>
      </c>
      <c r="G331" s="59">
        <f t="shared" si="26"/>
        <v>0</v>
      </c>
      <c r="H331" s="59">
        <f t="shared" si="26"/>
        <v>2.3395031840421376</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1.1260732125450703</v>
      </c>
      <c r="D333" s="59">
        <f t="shared" si="26"/>
        <v>1.5885156360351804</v>
      </c>
      <c r="E333" s="59">
        <f t="shared" si="26"/>
        <v>2.016923369008901</v>
      </c>
      <c r="F333" s="59">
        <f t="shared" si="26"/>
        <v>0</v>
      </c>
      <c r="G333" s="59">
        <f t="shared" si="26"/>
        <v>0</v>
      </c>
      <c r="H333" s="59">
        <f t="shared" si="26"/>
        <v>1.6936681410299423</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0.73970421113021001</v>
      </c>
      <c r="E335" s="59">
        <f t="shared" si="27"/>
        <v>0</v>
      </c>
      <c r="F335" s="59">
        <f t="shared" si="27"/>
        <v>0</v>
      </c>
      <c r="G335" s="59">
        <f t="shared" si="27"/>
        <v>0</v>
      </c>
      <c r="H335" s="59">
        <f t="shared" si="27"/>
        <v>0.73970421113021001</v>
      </c>
      <c r="I335" s="1"/>
    </row>
    <row r="336" spans="2:9" x14ac:dyDescent="0.2">
      <c r="B336" s="9" t="str">
        <f>$B$50</f>
        <v>Technology</v>
      </c>
      <c r="C336" s="59">
        <f t="shared" si="27"/>
        <v>1.6173552415073016</v>
      </c>
      <c r="D336" s="59">
        <f t="shared" si="27"/>
        <v>2.1463262620303922</v>
      </c>
      <c r="E336" s="59">
        <f t="shared" si="27"/>
        <v>6.4319236257629848</v>
      </c>
      <c r="F336" s="59">
        <f t="shared" si="27"/>
        <v>0</v>
      </c>
      <c r="G336" s="59">
        <f t="shared" si="27"/>
        <v>0</v>
      </c>
      <c r="H336" s="59">
        <f t="shared" si="27"/>
        <v>2.0026409601424748</v>
      </c>
      <c r="I336" s="1"/>
    </row>
    <row r="337" spans="2:10" x14ac:dyDescent="0.2">
      <c r="B337" s="9" t="str">
        <f>$B$51</f>
        <v>Nursing</v>
      </c>
      <c r="C337" s="59">
        <f t="shared" si="27"/>
        <v>0.96915163191172216</v>
      </c>
      <c r="D337" s="59">
        <f t="shared" si="27"/>
        <v>2.2599787083111349</v>
      </c>
      <c r="E337" s="59">
        <f t="shared" si="27"/>
        <v>4.2338391393586559</v>
      </c>
      <c r="F337" s="59">
        <f t="shared" si="27"/>
        <v>0</v>
      </c>
      <c r="G337" s="59">
        <f t="shared" si="27"/>
        <v>0</v>
      </c>
      <c r="H337" s="59">
        <f t="shared" si="27"/>
        <v>2.4904424592490666</v>
      </c>
      <c r="I337" s="1"/>
    </row>
    <row r="338" spans="2:10" x14ac:dyDescent="0.2">
      <c r="B338" s="39" t="str">
        <f>$B$52</f>
        <v>Totals</v>
      </c>
      <c r="C338" s="59">
        <f t="shared" si="27"/>
        <v>1.1348749709356258</v>
      </c>
      <c r="D338" s="59">
        <f t="shared" si="27"/>
        <v>1.8831228033440419</v>
      </c>
      <c r="E338" s="59">
        <f t="shared" si="27"/>
        <v>2.5304783756822413</v>
      </c>
      <c r="F338" s="59">
        <f t="shared" si="27"/>
        <v>7.6761256676664287</v>
      </c>
      <c r="G338" s="59">
        <f t="shared" si="27"/>
        <v>0</v>
      </c>
      <c r="H338" s="59">
        <f t="shared" si="27"/>
        <v>1.6453083609005175</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6727.8645220637618</v>
      </c>
      <c r="D343" s="42">
        <f t="shared" si="28"/>
        <v>11420.169880363199</v>
      </c>
      <c r="E343" s="42">
        <f>E293*24</f>
        <v>15021.533579491868</v>
      </c>
      <c r="F343" s="42">
        <f>F293*18</f>
        <v>0</v>
      </c>
      <c r="G343" s="42">
        <f>G293*24</f>
        <v>0</v>
      </c>
      <c r="H343" s="42">
        <f>IF((C32/30+D32/30+E32/24+F32/18+G32/24)=0,0,H268/(C32/30+D32/30+E32/24+F32/18+G32/24))</f>
        <v>8777.8619861674306</v>
      </c>
      <c r="I343" s="1"/>
    </row>
    <row r="344" spans="2:10" x14ac:dyDescent="0.2">
      <c r="B344" s="9" t="str">
        <f>$B$33</f>
        <v>Science</v>
      </c>
      <c r="C344" s="43">
        <f t="shared" si="28"/>
        <v>6818.8344803694426</v>
      </c>
      <c r="D344" s="43">
        <f t="shared" si="28"/>
        <v>13278.351691195223</v>
      </c>
      <c r="E344" s="43">
        <f>E294*24</f>
        <v>26964.752178850114</v>
      </c>
      <c r="F344" s="43">
        <f>F294*18</f>
        <v>45924.373454889377</v>
      </c>
      <c r="G344" s="43">
        <f>G294*24</f>
        <v>0</v>
      </c>
      <c r="H344" s="43">
        <f t="shared" ref="H344:H363" si="29">IF((C33/30+D33/30+E33/24+F33/18+G33/24)=0,0,H269/(C33/30+D33/30+E33/24+F33/18+G33/24))</f>
        <v>9701.2419618272797</v>
      </c>
      <c r="I344" s="1"/>
    </row>
    <row r="345" spans="2:10" x14ac:dyDescent="0.2">
      <c r="B345" s="9" t="str">
        <f>$B$34</f>
        <v>Fine Arts</v>
      </c>
      <c r="C345" s="43">
        <f t="shared" si="28"/>
        <v>12431.36367347651</v>
      </c>
      <c r="D345" s="43">
        <f t="shared" si="28"/>
        <v>24721.318126630507</v>
      </c>
      <c r="E345" s="43">
        <f t="shared" ref="E345:E363" si="30">E295*24</f>
        <v>32698.310837069112</v>
      </c>
      <c r="F345" s="43">
        <f t="shared" ref="F345:F363" si="31">F295*18</f>
        <v>0</v>
      </c>
      <c r="G345" s="43">
        <f t="shared" ref="G345:G363" si="32">G295*24</f>
        <v>0</v>
      </c>
      <c r="H345" s="43">
        <f t="shared" si="29"/>
        <v>16662.053266611492</v>
      </c>
      <c r="I345" s="1"/>
    </row>
    <row r="346" spans="2:10" x14ac:dyDescent="0.2">
      <c r="B346" s="9" t="str">
        <f>$B$35</f>
        <v>Teacher Education</v>
      </c>
      <c r="C346" s="43">
        <f t="shared" si="28"/>
        <v>6277.2815209143646</v>
      </c>
      <c r="D346" s="43">
        <f t="shared" si="28"/>
        <v>9596.201546089962</v>
      </c>
      <c r="E346" s="43">
        <f t="shared" si="30"/>
        <v>10654.852754036994</v>
      </c>
      <c r="F346" s="43">
        <f t="shared" si="31"/>
        <v>0</v>
      </c>
      <c r="G346" s="43">
        <f t="shared" si="32"/>
        <v>0</v>
      </c>
      <c r="H346" s="43">
        <f t="shared" si="29"/>
        <v>9609.1196035641551</v>
      </c>
      <c r="I346" s="1"/>
    </row>
    <row r="347" spans="2:10" x14ac:dyDescent="0.2">
      <c r="B347" s="9" t="str">
        <f>$B$36</f>
        <v>Agriculture</v>
      </c>
      <c r="C347" s="43">
        <f t="shared" si="28"/>
        <v>6597.479388654865</v>
      </c>
      <c r="D347" s="43">
        <f t="shared" si="28"/>
        <v>11400.291636218177</v>
      </c>
      <c r="E347" s="43">
        <f t="shared" si="30"/>
        <v>43959.188122517604</v>
      </c>
      <c r="F347" s="43">
        <f t="shared" si="31"/>
        <v>30749.248805185969</v>
      </c>
      <c r="G347" s="43">
        <f t="shared" si="32"/>
        <v>0</v>
      </c>
      <c r="H347" s="43">
        <f t="shared" si="29"/>
        <v>11018.803564749356</v>
      </c>
      <c r="I347" s="1"/>
    </row>
    <row r="348" spans="2:10" x14ac:dyDescent="0.2">
      <c r="B348" s="9" t="str">
        <f>$B$37</f>
        <v>Engineering</v>
      </c>
      <c r="C348" s="43">
        <f t="shared" si="28"/>
        <v>11622.660324606995</v>
      </c>
      <c r="D348" s="43">
        <f t="shared" si="28"/>
        <v>21152.721110433053</v>
      </c>
      <c r="E348" s="43">
        <f t="shared" si="30"/>
        <v>12036.967402040633</v>
      </c>
      <c r="F348" s="43">
        <f t="shared" si="31"/>
        <v>0</v>
      </c>
      <c r="G348" s="43">
        <f t="shared" si="32"/>
        <v>0</v>
      </c>
      <c r="H348" s="43">
        <f t="shared" si="29"/>
        <v>15966.784029237155</v>
      </c>
      <c r="I348" s="1"/>
    </row>
    <row r="349" spans="2:10" x14ac:dyDescent="0.2">
      <c r="B349" s="9" t="str">
        <f>$B$38</f>
        <v>Home Economics</v>
      </c>
      <c r="C349" s="43">
        <f t="shared" si="28"/>
        <v>6776.958997203561</v>
      </c>
      <c r="D349" s="43">
        <f t="shared" si="28"/>
        <v>0</v>
      </c>
      <c r="E349" s="43">
        <f t="shared" si="30"/>
        <v>4538.6727736376724</v>
      </c>
      <c r="F349" s="43">
        <f t="shared" si="31"/>
        <v>0</v>
      </c>
      <c r="G349" s="43">
        <f t="shared" si="32"/>
        <v>0</v>
      </c>
      <c r="H349" s="43">
        <f t="shared" si="29"/>
        <v>6226.1202507077542</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7358.6579830338733</v>
      </c>
      <c r="D351" s="43">
        <f t="shared" si="28"/>
        <v>7847.9481051948142</v>
      </c>
      <c r="E351" s="43">
        <f t="shared" si="30"/>
        <v>11308.078826154742</v>
      </c>
      <c r="F351" s="43">
        <f t="shared" si="31"/>
        <v>0</v>
      </c>
      <c r="G351" s="43">
        <f t="shared" si="32"/>
        <v>0</v>
      </c>
      <c r="H351" s="43">
        <f t="shared" si="29"/>
        <v>8930.2735039651488</v>
      </c>
      <c r="I351" s="1"/>
    </row>
    <row r="352" spans="2:10" x14ac:dyDescent="0.2">
      <c r="B352" s="9" t="str">
        <f>$B$41</f>
        <v>Library Science</v>
      </c>
      <c r="C352" s="43">
        <f t="shared" si="28"/>
        <v>0</v>
      </c>
      <c r="D352" s="43">
        <f t="shared" si="28"/>
        <v>195098.31510740484</v>
      </c>
      <c r="E352" s="43">
        <f t="shared" si="30"/>
        <v>141883.85636579629</v>
      </c>
      <c r="F352" s="43">
        <f t="shared" si="31"/>
        <v>0</v>
      </c>
      <c r="G352" s="43">
        <f t="shared" si="32"/>
        <v>0</v>
      </c>
      <c r="H352" s="43">
        <f t="shared" si="29"/>
        <v>157087.98743482732</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21113.868910543963</v>
      </c>
      <c r="D355" s="43">
        <f t="shared" si="28"/>
        <v>0</v>
      </c>
      <c r="E355" s="43">
        <f t="shared" si="30"/>
        <v>0</v>
      </c>
      <c r="F355" s="43">
        <f t="shared" si="31"/>
        <v>0</v>
      </c>
      <c r="G355" s="43">
        <f t="shared" si="32"/>
        <v>0</v>
      </c>
      <c r="H355" s="43">
        <f t="shared" si="29"/>
        <v>21113.868910543963</v>
      </c>
      <c r="I355" s="1"/>
    </row>
    <row r="356" spans="2:9" x14ac:dyDescent="0.2">
      <c r="B356" s="9" t="str">
        <f>$B$45</f>
        <v>Health Services</v>
      </c>
      <c r="C356" s="43">
        <f t="shared" si="28"/>
        <v>13161.341784415254</v>
      </c>
      <c r="D356" s="43">
        <f t="shared" si="28"/>
        <v>11975.062725322265</v>
      </c>
      <c r="E356" s="43">
        <f t="shared" si="30"/>
        <v>17511.947437324416</v>
      </c>
      <c r="F356" s="43">
        <f t="shared" si="31"/>
        <v>0</v>
      </c>
      <c r="G356" s="43">
        <f t="shared" si="32"/>
        <v>0</v>
      </c>
      <c r="H356" s="43">
        <f t="shared" si="29"/>
        <v>14471.62128813478</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7576.0680159283438</v>
      </c>
      <c r="D358" s="43">
        <f t="shared" si="28"/>
        <v>10687.317990424641</v>
      </c>
      <c r="E358" s="43">
        <f t="shared" si="30"/>
        <v>10855.669742461043</v>
      </c>
      <c r="F358" s="43">
        <f t="shared" si="31"/>
        <v>0</v>
      </c>
      <c r="G358" s="43">
        <f t="shared" si="32"/>
        <v>0</v>
      </c>
      <c r="H358" s="43">
        <f t="shared" si="29"/>
        <v>10332.312790494603</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4976.6297188841027</v>
      </c>
      <c r="E360" s="43">
        <f t="shared" si="30"/>
        <v>0</v>
      </c>
      <c r="F360" s="43">
        <f t="shared" si="31"/>
        <v>0</v>
      </c>
      <c r="G360" s="43">
        <f t="shared" si="32"/>
        <v>0</v>
      </c>
      <c r="H360" s="43">
        <f t="shared" si="29"/>
        <v>4976.6297188841027</v>
      </c>
      <c r="I360" s="1"/>
    </row>
    <row r="361" spans="2:9" x14ac:dyDescent="0.2">
      <c r="B361" s="9" t="str">
        <f>$B$50</f>
        <v>Technology</v>
      </c>
      <c r="C361" s="43">
        <f t="shared" si="33"/>
        <v>10881.346948910843</v>
      </c>
      <c r="D361" s="43">
        <f t="shared" si="33"/>
        <v>14440.192311088005</v>
      </c>
      <c r="E361" s="43">
        <f t="shared" si="30"/>
        <v>34618.488616315604</v>
      </c>
      <c r="F361" s="43">
        <f t="shared" si="31"/>
        <v>0</v>
      </c>
      <c r="G361" s="43">
        <f t="shared" si="32"/>
        <v>0</v>
      </c>
      <c r="H361" s="43">
        <f t="shared" si="29"/>
        <v>13385.914243219542</v>
      </c>
      <c r="I361" s="1"/>
    </row>
    <row r="362" spans="2:9" x14ac:dyDescent="0.2">
      <c r="B362" s="9" t="str">
        <f>$B$51</f>
        <v>Nursing</v>
      </c>
      <c r="C362" s="43">
        <f t="shared" si="33"/>
        <v>6520.3208808390737</v>
      </c>
      <c r="D362" s="43">
        <f t="shared" si="33"/>
        <v>15204.830572265973</v>
      </c>
      <c r="E362" s="43">
        <f t="shared" si="30"/>
        <v>22787.756910252858</v>
      </c>
      <c r="F362" s="43">
        <f t="shared" si="31"/>
        <v>0</v>
      </c>
      <c r="G362" s="43">
        <f t="shared" si="32"/>
        <v>0</v>
      </c>
      <c r="H362" s="43">
        <f t="shared" si="29"/>
        <v>16127.341802683237</v>
      </c>
      <c r="I362" s="1"/>
    </row>
    <row r="363" spans="2:9" x14ac:dyDescent="0.2">
      <c r="B363" s="39" t="str">
        <f>$B$52</f>
        <v>Totals</v>
      </c>
      <c r="C363" s="42">
        <f t="shared" si="33"/>
        <v>7635.2850539359397</v>
      </c>
      <c r="D363" s="42">
        <f t="shared" si="33"/>
        <v>12669.395099307634</v>
      </c>
      <c r="E363" s="42">
        <f t="shared" si="30"/>
        <v>13619.77255008167</v>
      </c>
      <c r="F363" s="42">
        <f t="shared" si="31"/>
        <v>30986.360127837586</v>
      </c>
      <c r="G363" s="42">
        <f t="shared" si="32"/>
        <v>0</v>
      </c>
      <c r="H363" s="42">
        <f t="shared" si="29"/>
        <v>10614.755843193001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92</v>
      </c>
      <c r="C3" s="6"/>
      <c r="D3" s="6"/>
      <c r="E3" s="6"/>
      <c r="F3" s="6"/>
      <c r="G3" s="6"/>
      <c r="H3" s="6"/>
    </row>
    <row r="4" spans="2:8" x14ac:dyDescent="0.2">
      <c r="B4" s="90" t="s">
        <v>153</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Data!G20</f>
        <v>60934997</v>
      </c>
      <c r="G13" s="33"/>
      <c r="H13" s="60">
        <f>F13</f>
        <v>60934997</v>
      </c>
    </row>
    <row r="14" spans="2:8" x14ac:dyDescent="0.2">
      <c r="B14" s="338" t="s">
        <v>15</v>
      </c>
      <c r="C14" s="338"/>
      <c r="D14" s="338"/>
      <c r="E14" s="338"/>
      <c r="F14" s="82">
        <f>Data!H20</f>
        <v>3865914</v>
      </c>
      <c r="G14" s="33"/>
      <c r="H14" s="30">
        <f>F14</f>
        <v>3865914</v>
      </c>
    </row>
    <row r="15" spans="2:8" x14ac:dyDescent="0.2">
      <c r="B15" s="338" t="s">
        <v>16</v>
      </c>
      <c r="C15" s="338"/>
      <c r="D15" s="338"/>
      <c r="E15" s="338"/>
      <c r="F15" s="82">
        <f>Data!I20</f>
        <v>11597864</v>
      </c>
      <c r="G15" s="33"/>
      <c r="H15" s="30">
        <f>F15</f>
        <v>11597864</v>
      </c>
    </row>
    <row r="16" spans="2:8" x14ac:dyDescent="0.2">
      <c r="B16" s="338" t="s">
        <v>20</v>
      </c>
      <c r="C16" s="338"/>
      <c r="D16" s="338"/>
      <c r="E16" s="338"/>
      <c r="F16" s="82">
        <f>Data!J20</f>
        <v>13050200</v>
      </c>
      <c r="G16" s="33"/>
      <c r="H16" s="30">
        <f>F16-G16</f>
        <v>13050200</v>
      </c>
    </row>
    <row r="17" spans="2:23" x14ac:dyDescent="0.2">
      <c r="B17" s="338" t="s">
        <v>17</v>
      </c>
      <c r="C17" s="338"/>
      <c r="D17" s="338"/>
      <c r="E17" s="338"/>
      <c r="F17" s="82">
        <f>Data!K20</f>
        <v>14430440</v>
      </c>
      <c r="G17" s="33"/>
      <c r="H17" s="30">
        <f>F17</f>
        <v>14430440</v>
      </c>
    </row>
    <row r="18" spans="2:23" x14ac:dyDescent="0.2">
      <c r="B18" s="338" t="s">
        <v>1</v>
      </c>
      <c r="C18" s="338"/>
      <c r="D18" s="338"/>
      <c r="E18" s="338"/>
      <c r="F18" s="83">
        <f>SUM(F13:F17)</f>
        <v>103879415</v>
      </c>
      <c r="G18" s="34"/>
      <c r="H18" s="29">
        <f>SUM(H13:H17)</f>
        <v>103879415</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Data!L20</f>
        <v>Monica Poehl</v>
      </c>
      <c r="E21" s="343"/>
      <c r="F21" s="343"/>
      <c r="G21" s="94" t="str">
        <f>Data!M20</f>
        <v>979-458-6090</v>
      </c>
      <c r="H21" s="84" t="str">
        <f>Data!N20</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Data!O20</f>
        <v>3113</v>
      </c>
      <c r="D25" s="86">
        <f>Data!P20</f>
        <v>4611</v>
      </c>
      <c r="E25" s="86">
        <f>Data!Q20</f>
        <v>4042</v>
      </c>
      <c r="F25" s="86">
        <f>Data!R20</f>
        <v>619</v>
      </c>
      <c r="G25" s="86">
        <f>Data!S20</f>
        <v>0</v>
      </c>
      <c r="H25" s="74">
        <f>SUM(C25:G25)</f>
        <v>12385</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Data!T20</f>
        <v>Bussell, Paige</v>
      </c>
      <c r="E28" s="343"/>
      <c r="F28" s="343"/>
      <c r="G28" s="94" t="str">
        <f>Data!U20</f>
        <v>(903) 468-3209</v>
      </c>
      <c r="H28" s="84" t="str">
        <f>Data!V20</f>
        <v>Paige_Bussell@tamu-commerce.edu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Data!W20</f>
        <v>51475</v>
      </c>
      <c r="D32" s="87">
        <f>Data!AQ20</f>
        <v>25339</v>
      </c>
      <c r="E32" s="87">
        <f>Data!BK20</f>
        <v>9776</v>
      </c>
      <c r="F32" s="87">
        <f>Data!CE20</f>
        <v>1547</v>
      </c>
      <c r="G32" s="87">
        <f>Data!CY20</f>
        <v>0</v>
      </c>
      <c r="H32" s="22">
        <f>SUM(C32:G32)</f>
        <v>88137</v>
      </c>
      <c r="I32" s="1"/>
      <c r="W32" s="18"/>
    </row>
    <row r="33" spans="2:23" x14ac:dyDescent="0.2">
      <c r="B33" s="7" t="s">
        <v>47</v>
      </c>
      <c r="C33" s="87">
        <f>Data!X20</f>
        <v>15614</v>
      </c>
      <c r="D33" s="87">
        <f>Data!AR20</f>
        <v>10316</v>
      </c>
      <c r="E33" s="87">
        <f>Data!BL20</f>
        <v>4456</v>
      </c>
      <c r="F33" s="87">
        <f>Data!CF20</f>
        <v>90</v>
      </c>
      <c r="G33" s="87">
        <f>Data!CZ20</f>
        <v>0</v>
      </c>
      <c r="H33" s="22">
        <f t="shared" ref="H33:H52" si="0">SUM(C33:G33)</f>
        <v>30476</v>
      </c>
      <c r="I33" s="1"/>
      <c r="W33" s="18"/>
    </row>
    <row r="34" spans="2:23" x14ac:dyDescent="0.2">
      <c r="B34" s="7" t="s">
        <v>48</v>
      </c>
      <c r="C34" s="87">
        <f>Data!Y20</f>
        <v>10428</v>
      </c>
      <c r="D34" s="87">
        <f>Data!AS20</f>
        <v>4444</v>
      </c>
      <c r="E34" s="87">
        <f>Data!BM20</f>
        <v>2414</v>
      </c>
      <c r="F34" s="87">
        <f>Data!CG20</f>
        <v>21</v>
      </c>
      <c r="G34" s="87">
        <f>Data!DA20</f>
        <v>0</v>
      </c>
      <c r="H34" s="22">
        <f t="shared" si="0"/>
        <v>17307</v>
      </c>
      <c r="I34" s="1"/>
      <c r="W34" s="18"/>
    </row>
    <row r="35" spans="2:23" x14ac:dyDescent="0.2">
      <c r="B35" s="7" t="s">
        <v>49</v>
      </c>
      <c r="C35" s="87">
        <f>Data!Z20</f>
        <v>1536</v>
      </c>
      <c r="D35" s="87">
        <f>Data!AT20</f>
        <v>13791</v>
      </c>
      <c r="E35" s="87">
        <f>Data!BN20</f>
        <v>16628</v>
      </c>
      <c r="F35" s="87">
        <f>Data!CH20</f>
        <v>5762</v>
      </c>
      <c r="G35" s="87">
        <f>Data!DB20</f>
        <v>0</v>
      </c>
      <c r="H35" s="22">
        <f t="shared" si="0"/>
        <v>37717</v>
      </c>
      <c r="I35" s="1"/>
      <c r="W35" s="18"/>
    </row>
    <row r="36" spans="2:23" x14ac:dyDescent="0.2">
      <c r="B36" s="7" t="s">
        <v>50</v>
      </c>
      <c r="C36" s="87">
        <f>Data!AA20</f>
        <v>2706</v>
      </c>
      <c r="D36" s="87">
        <f>Data!AU20</f>
        <v>3698</v>
      </c>
      <c r="E36" s="87">
        <f>Data!BO20</f>
        <v>1072</v>
      </c>
      <c r="F36" s="87">
        <f>Data!CI20</f>
        <v>0</v>
      </c>
      <c r="G36" s="87">
        <f>Data!DC20</f>
        <v>0</v>
      </c>
      <c r="H36" s="22">
        <f t="shared" si="0"/>
        <v>7476</v>
      </c>
      <c r="I36" s="1"/>
      <c r="W36" s="18"/>
    </row>
    <row r="37" spans="2:23" x14ac:dyDescent="0.2">
      <c r="B37" s="7" t="s">
        <v>51</v>
      </c>
      <c r="C37" s="87">
        <f>Data!AB20</f>
        <v>2966</v>
      </c>
      <c r="D37" s="87">
        <f>Data!AV20</f>
        <v>2366</v>
      </c>
      <c r="E37" s="87">
        <f>Data!BP20</f>
        <v>7109</v>
      </c>
      <c r="F37" s="87">
        <f>Data!CJ20</f>
        <v>0</v>
      </c>
      <c r="G37" s="87">
        <f>Data!DD20</f>
        <v>0</v>
      </c>
      <c r="H37" s="22">
        <f t="shared" si="0"/>
        <v>12441</v>
      </c>
      <c r="I37" s="1"/>
      <c r="W37" s="18"/>
    </row>
    <row r="38" spans="2:23" x14ac:dyDescent="0.2">
      <c r="B38" s="7" t="s">
        <v>52</v>
      </c>
      <c r="C38" s="87">
        <f>Data!AC20</f>
        <v>132</v>
      </c>
      <c r="D38" s="87">
        <f>Data!AW20</f>
        <v>342</v>
      </c>
      <c r="E38" s="87">
        <f>Data!BQ20</f>
        <v>210</v>
      </c>
      <c r="F38" s="87">
        <f>Data!CK20</f>
        <v>39</v>
      </c>
      <c r="G38" s="87">
        <f>Data!DE20</f>
        <v>0</v>
      </c>
      <c r="H38" s="22">
        <f t="shared" si="0"/>
        <v>723</v>
      </c>
      <c r="I38" s="1"/>
      <c r="W38" s="18"/>
    </row>
    <row r="39" spans="2:23" x14ac:dyDescent="0.2">
      <c r="B39" s="7" t="s">
        <v>53</v>
      </c>
      <c r="C39" s="87">
        <f>Data!AD20</f>
        <v>0</v>
      </c>
      <c r="D39" s="87">
        <f>Data!AX20</f>
        <v>0</v>
      </c>
      <c r="E39" s="87">
        <f>Data!BR20</f>
        <v>0</v>
      </c>
      <c r="F39" s="87">
        <f>Data!CL20</f>
        <v>0</v>
      </c>
      <c r="G39" s="87">
        <f>Data!DF20</f>
        <v>0</v>
      </c>
      <c r="H39" s="22">
        <f t="shared" si="0"/>
        <v>0</v>
      </c>
      <c r="I39" s="1"/>
      <c r="W39" s="18"/>
    </row>
    <row r="40" spans="2:23" x14ac:dyDescent="0.2">
      <c r="B40" s="7" t="s">
        <v>54</v>
      </c>
      <c r="C40" s="87">
        <f>Data!AE20</f>
        <v>540</v>
      </c>
      <c r="D40" s="87">
        <f>Data!AY20</f>
        <v>2868</v>
      </c>
      <c r="E40" s="87">
        <f>Data!BS20</f>
        <v>3156</v>
      </c>
      <c r="F40" s="87">
        <f>Data!CM20</f>
        <v>0</v>
      </c>
      <c r="G40" s="87">
        <f>Data!DG20</f>
        <v>0</v>
      </c>
      <c r="H40" s="22">
        <f t="shared" si="0"/>
        <v>6564</v>
      </c>
      <c r="I40" s="1"/>
      <c r="W40" s="18"/>
    </row>
    <row r="41" spans="2:23" x14ac:dyDescent="0.2">
      <c r="B41" s="7" t="s">
        <v>55</v>
      </c>
      <c r="C41" s="87">
        <f>Data!AF20</f>
        <v>0</v>
      </c>
      <c r="D41" s="87">
        <f>Data!AZ20</f>
        <v>0</v>
      </c>
      <c r="E41" s="87">
        <f>Data!BT20</f>
        <v>1284</v>
      </c>
      <c r="F41" s="87">
        <f>Data!CN20</f>
        <v>0</v>
      </c>
      <c r="G41" s="87">
        <f>Data!DH20</f>
        <v>0</v>
      </c>
      <c r="H41" s="22">
        <f t="shared" si="0"/>
        <v>1284</v>
      </c>
      <c r="I41" s="1"/>
      <c r="W41" s="18"/>
    </row>
    <row r="42" spans="2:23" x14ac:dyDescent="0.2">
      <c r="B42" s="7" t="s">
        <v>56</v>
      </c>
      <c r="C42" s="87">
        <f>Data!AG20</f>
        <v>0</v>
      </c>
      <c r="D42" s="87">
        <f>Data!BA20</f>
        <v>0</v>
      </c>
      <c r="E42" s="87">
        <f>Data!BU20</f>
        <v>0</v>
      </c>
      <c r="F42" s="87">
        <f>Data!CO20</f>
        <v>0</v>
      </c>
      <c r="G42" s="87">
        <f>Data!DI20</f>
        <v>0</v>
      </c>
      <c r="H42" s="22">
        <f t="shared" si="0"/>
        <v>0</v>
      </c>
      <c r="I42" s="1"/>
      <c r="W42" s="18"/>
    </row>
    <row r="43" spans="2:23" x14ac:dyDescent="0.2">
      <c r="B43" s="7" t="s">
        <v>57</v>
      </c>
      <c r="C43" s="87">
        <f>Data!AH20</f>
        <v>0</v>
      </c>
      <c r="D43" s="87">
        <f>Data!BB20</f>
        <v>0</v>
      </c>
      <c r="E43" s="87">
        <f>Data!BV20</f>
        <v>0</v>
      </c>
      <c r="F43" s="87">
        <f>Data!CP20</f>
        <v>0</v>
      </c>
      <c r="G43" s="87">
        <f>Data!DJ20</f>
        <v>0</v>
      </c>
      <c r="H43" s="22">
        <f t="shared" si="0"/>
        <v>0</v>
      </c>
      <c r="I43" s="1"/>
      <c r="W43" s="18"/>
    </row>
    <row r="44" spans="2:23" x14ac:dyDescent="0.2">
      <c r="B44" s="7" t="s">
        <v>58</v>
      </c>
      <c r="C44" s="87">
        <f>Data!AI20</f>
        <v>292</v>
      </c>
      <c r="D44" s="87">
        <f>Data!BC20</f>
        <v>0</v>
      </c>
      <c r="E44" s="87">
        <f>Data!BW20</f>
        <v>0</v>
      </c>
      <c r="F44" s="87">
        <f>Data!CQ20</f>
        <v>0</v>
      </c>
      <c r="G44" s="87">
        <f>Data!DK20</f>
        <v>0</v>
      </c>
      <c r="H44" s="22">
        <f t="shared" si="0"/>
        <v>292</v>
      </c>
      <c r="I44" s="1"/>
      <c r="W44" s="18"/>
    </row>
    <row r="45" spans="2:23" x14ac:dyDescent="0.2">
      <c r="B45" s="7" t="s">
        <v>59</v>
      </c>
      <c r="C45" s="87">
        <f>Data!AJ20</f>
        <v>5169</v>
      </c>
      <c r="D45" s="87">
        <f>Data!BD20</f>
        <v>3240</v>
      </c>
      <c r="E45" s="87">
        <f>Data!BX20</f>
        <v>570</v>
      </c>
      <c r="F45" s="87">
        <f>Data!CR20</f>
        <v>0</v>
      </c>
      <c r="G45" s="87">
        <f>Data!DL20</f>
        <v>0</v>
      </c>
      <c r="H45" s="22">
        <f t="shared" si="0"/>
        <v>8979</v>
      </c>
      <c r="I45" s="1"/>
      <c r="W45" s="18"/>
    </row>
    <row r="46" spans="2:23" x14ac:dyDescent="0.2">
      <c r="B46" s="7" t="s">
        <v>60</v>
      </c>
      <c r="C46" s="87">
        <f>Data!AK20</f>
        <v>0</v>
      </c>
      <c r="D46" s="87">
        <f>Data!BE20</f>
        <v>0</v>
      </c>
      <c r="E46" s="87">
        <f>Data!BY20</f>
        <v>0</v>
      </c>
      <c r="F46" s="87">
        <f>Data!CS20</f>
        <v>0</v>
      </c>
      <c r="G46" s="87">
        <f>Data!DM20</f>
        <v>0</v>
      </c>
      <c r="H46" s="22">
        <f t="shared" si="0"/>
        <v>0</v>
      </c>
      <c r="I46" s="1"/>
      <c r="W46" s="18"/>
    </row>
    <row r="47" spans="2:23" x14ac:dyDescent="0.2">
      <c r="B47" s="7" t="s">
        <v>61</v>
      </c>
      <c r="C47" s="87">
        <f>Data!AL20</f>
        <v>5196</v>
      </c>
      <c r="D47" s="87">
        <f>Data!BF20</f>
        <v>19158</v>
      </c>
      <c r="E47" s="87">
        <f>Data!BZ20</f>
        <v>26338</v>
      </c>
      <c r="F47" s="87">
        <f>Data!CT20</f>
        <v>0</v>
      </c>
      <c r="G47" s="87">
        <f>Data!DN20</f>
        <v>0</v>
      </c>
      <c r="H47" s="22">
        <f t="shared" si="0"/>
        <v>50692</v>
      </c>
      <c r="I47" s="1"/>
      <c r="W47" s="18"/>
    </row>
    <row r="48" spans="2:23" x14ac:dyDescent="0.2">
      <c r="B48" s="7" t="s">
        <v>62</v>
      </c>
      <c r="C48" s="87">
        <f>Data!AM20</f>
        <v>0</v>
      </c>
      <c r="D48" s="87">
        <f>Data!BG20</f>
        <v>0</v>
      </c>
      <c r="E48" s="87">
        <f>Data!CA20</f>
        <v>0</v>
      </c>
      <c r="F48" s="87">
        <f>Data!CU20</f>
        <v>0</v>
      </c>
      <c r="G48" s="87">
        <f>Data!DO20</f>
        <v>0</v>
      </c>
      <c r="H48" s="22">
        <f t="shared" si="0"/>
        <v>0</v>
      </c>
      <c r="I48" s="1"/>
      <c r="W48" s="18"/>
    </row>
    <row r="49" spans="2:23" x14ac:dyDescent="0.2">
      <c r="B49" s="7" t="s">
        <v>63</v>
      </c>
      <c r="C49" s="87">
        <f>Data!AN20</f>
        <v>0</v>
      </c>
      <c r="D49" s="87">
        <f>Data!BH20</f>
        <v>1893</v>
      </c>
      <c r="E49" s="87">
        <f>Data!CB20</f>
        <v>0</v>
      </c>
      <c r="F49" s="87">
        <f>Data!CV20</f>
        <v>0</v>
      </c>
      <c r="G49" s="87">
        <f>Data!DP20</f>
        <v>0</v>
      </c>
      <c r="H49" s="22">
        <f t="shared" si="0"/>
        <v>1893</v>
      </c>
      <c r="I49" s="1"/>
      <c r="W49" s="18"/>
    </row>
    <row r="50" spans="2:23" x14ac:dyDescent="0.2">
      <c r="B50" s="7" t="s">
        <v>64</v>
      </c>
      <c r="C50" s="87">
        <f>Data!AO20</f>
        <v>327</v>
      </c>
      <c r="D50" s="87">
        <f>Data!BI20</f>
        <v>1504</v>
      </c>
      <c r="E50" s="87">
        <f>Data!CC20</f>
        <v>2226</v>
      </c>
      <c r="F50" s="87">
        <f>Data!CW20</f>
        <v>0</v>
      </c>
      <c r="G50" s="87">
        <f>Data!DQ20</f>
        <v>0</v>
      </c>
      <c r="H50" s="22">
        <f t="shared" si="0"/>
        <v>4057</v>
      </c>
      <c r="I50" s="1"/>
      <c r="W50" s="18"/>
    </row>
    <row r="51" spans="2:23" x14ac:dyDescent="0.2">
      <c r="B51" s="7" t="s">
        <v>0</v>
      </c>
      <c r="C51" s="87">
        <f>Data!AP20</f>
        <v>68</v>
      </c>
      <c r="D51" s="87">
        <f>Data!BJ20</f>
        <v>2242</v>
      </c>
      <c r="E51" s="87">
        <f>Data!CD20</f>
        <v>0</v>
      </c>
      <c r="F51" s="87">
        <f>Data!CX20</f>
        <v>0</v>
      </c>
      <c r="G51" s="87">
        <f>Data!DR20</f>
        <v>0</v>
      </c>
      <c r="H51" s="22">
        <f t="shared" si="0"/>
        <v>2310</v>
      </c>
      <c r="I51" s="1"/>
      <c r="W51" s="18"/>
    </row>
    <row r="52" spans="2:23" x14ac:dyDescent="0.2">
      <c r="B52" s="8" t="s">
        <v>35</v>
      </c>
      <c r="C52" s="22">
        <f>SUM(C32:C51)</f>
        <v>96449</v>
      </c>
      <c r="D52" s="22">
        <f>SUM(D32:D51)</f>
        <v>91201</v>
      </c>
      <c r="E52" s="22">
        <f>SUM(E32:E51)</f>
        <v>75239</v>
      </c>
      <c r="F52" s="22">
        <f>SUM(F32:F51)</f>
        <v>7459</v>
      </c>
      <c r="G52" s="22">
        <f>SUM(G32:G51)</f>
        <v>0</v>
      </c>
      <c r="H52" s="22">
        <f t="shared" si="0"/>
        <v>270348</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Data!T20</f>
        <v>Bussell, Paige</v>
      </c>
      <c r="E55" s="343"/>
      <c r="F55" s="343"/>
      <c r="G55" s="94" t="str">
        <f>Data!U20</f>
        <v>(903) 468-3209</v>
      </c>
      <c r="H55" s="84" t="str">
        <f>Data!V20</f>
        <v>Paige_Bussell@tamu-commerce.edu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Data!DS20</f>
        <v>2915943</v>
      </c>
      <c r="D61" s="88">
        <f>Data!EM20</f>
        <v>1999278</v>
      </c>
      <c r="E61" s="88">
        <f>Data!FG20</f>
        <v>1768346</v>
      </c>
      <c r="F61" s="88">
        <f>Data!GA20</f>
        <v>343736</v>
      </c>
      <c r="G61" s="88">
        <f>Data!GU20</f>
        <v>0</v>
      </c>
      <c r="H61" s="21">
        <f>SUM(C61:G61)</f>
        <v>7027303</v>
      </c>
      <c r="I61" s="1"/>
    </row>
    <row r="62" spans="2:23" x14ac:dyDescent="0.2">
      <c r="B62" s="9" t="str">
        <f>$B$33</f>
        <v>Science</v>
      </c>
      <c r="C62" s="87">
        <f>Data!DT20</f>
        <v>917649</v>
      </c>
      <c r="D62" s="87">
        <f>Data!EN20</f>
        <v>1158791</v>
      </c>
      <c r="E62" s="87">
        <f>Data!FH20</f>
        <v>617868</v>
      </c>
      <c r="F62" s="87">
        <f>Data!GB20</f>
        <v>6200</v>
      </c>
      <c r="G62" s="87">
        <f>Data!GV20</f>
        <v>0</v>
      </c>
      <c r="H62" s="22">
        <f t="shared" ref="H62:H81" si="1">SUM(C62:G62)</f>
        <v>2700508</v>
      </c>
      <c r="I62" s="1"/>
    </row>
    <row r="63" spans="2:23" x14ac:dyDescent="0.2">
      <c r="B63" s="9" t="str">
        <f>$B$34</f>
        <v>Fine Arts</v>
      </c>
      <c r="C63" s="87">
        <f>Data!DU20</f>
        <v>1386135</v>
      </c>
      <c r="D63" s="87">
        <f>Data!EO20</f>
        <v>1121290</v>
      </c>
      <c r="E63" s="87">
        <f>Data!FI20</f>
        <v>669146</v>
      </c>
      <c r="F63" s="87">
        <f>Data!GC20</f>
        <v>4096</v>
      </c>
      <c r="G63" s="87">
        <f>Data!GW20</f>
        <v>0</v>
      </c>
      <c r="H63" s="22">
        <f t="shared" si="1"/>
        <v>3180667</v>
      </c>
      <c r="I63" s="1"/>
    </row>
    <row r="64" spans="2:23" x14ac:dyDescent="0.2">
      <c r="B64" s="9" t="str">
        <f>$B$35</f>
        <v>Teacher Education</v>
      </c>
      <c r="C64" s="87">
        <f>Data!DV20</f>
        <v>89686</v>
      </c>
      <c r="D64" s="87">
        <f>Data!EP20</f>
        <v>1369272</v>
      </c>
      <c r="E64" s="87">
        <f>Data!FJ20</f>
        <v>2003514</v>
      </c>
      <c r="F64" s="87">
        <f>Data!GD20</f>
        <v>776683</v>
      </c>
      <c r="G64" s="87">
        <f>Data!GX20</f>
        <v>0</v>
      </c>
      <c r="H64" s="22">
        <f t="shared" si="1"/>
        <v>4239155</v>
      </c>
      <c r="I64" s="1"/>
    </row>
    <row r="65" spans="2:9" x14ac:dyDescent="0.2">
      <c r="B65" s="9" t="str">
        <f>$B$36</f>
        <v>Agriculture</v>
      </c>
      <c r="C65" s="87">
        <f>Data!DW20</f>
        <v>245727</v>
      </c>
      <c r="D65" s="87">
        <f>Data!EQ20</f>
        <v>450328</v>
      </c>
      <c r="E65" s="87">
        <f>Data!FK20</f>
        <v>152346</v>
      </c>
      <c r="F65" s="87">
        <f>Data!GE20</f>
        <v>0</v>
      </c>
      <c r="G65" s="87">
        <f>Data!GY20</f>
        <v>0</v>
      </c>
      <c r="H65" s="22">
        <f t="shared" si="1"/>
        <v>848401</v>
      </c>
      <c r="I65" s="1"/>
    </row>
    <row r="66" spans="2:9" x14ac:dyDescent="0.2">
      <c r="B66" s="9" t="str">
        <f>$B$37</f>
        <v>Engineering</v>
      </c>
      <c r="C66" s="87">
        <f>Data!DX20</f>
        <v>354356</v>
      </c>
      <c r="D66" s="87">
        <f>Data!ER20</f>
        <v>490590</v>
      </c>
      <c r="E66" s="87">
        <f>Data!FL20</f>
        <v>840524</v>
      </c>
      <c r="F66" s="87">
        <f>Data!GF20</f>
        <v>0</v>
      </c>
      <c r="G66" s="87">
        <f>Data!GZ20</f>
        <v>0</v>
      </c>
      <c r="H66" s="22">
        <f t="shared" si="1"/>
        <v>1685470</v>
      </c>
      <c r="I66" s="1"/>
    </row>
    <row r="67" spans="2:9" x14ac:dyDescent="0.2">
      <c r="B67" s="9" t="str">
        <f>$B$38</f>
        <v>Home Economics</v>
      </c>
      <c r="C67" s="87">
        <f>Data!DY20</f>
        <v>7341</v>
      </c>
      <c r="D67" s="87">
        <f>Data!ES20</f>
        <v>18409</v>
      </c>
      <c r="E67" s="87">
        <f>Data!FM20</f>
        <v>33609</v>
      </c>
      <c r="F67" s="87">
        <f>Data!GG20</f>
        <v>21145</v>
      </c>
      <c r="G67" s="87">
        <f>Data!HA20</f>
        <v>0</v>
      </c>
      <c r="H67" s="22">
        <f t="shared" si="1"/>
        <v>80504</v>
      </c>
      <c r="I67" s="1"/>
    </row>
    <row r="68" spans="2:9" x14ac:dyDescent="0.2">
      <c r="B68" s="9" t="str">
        <f>$B$39</f>
        <v>Law</v>
      </c>
      <c r="C68" s="87">
        <f>Data!DZ20</f>
        <v>0</v>
      </c>
      <c r="D68" s="87">
        <f>Data!ET20</f>
        <v>0</v>
      </c>
      <c r="E68" s="87">
        <f>Data!FN20</f>
        <v>0</v>
      </c>
      <c r="F68" s="87">
        <f>Data!GH20</f>
        <v>0</v>
      </c>
      <c r="G68" s="87">
        <f>Data!HB20</f>
        <v>0</v>
      </c>
      <c r="H68" s="22">
        <f t="shared" si="1"/>
        <v>0</v>
      </c>
      <c r="I68" s="1"/>
    </row>
    <row r="69" spans="2:9" x14ac:dyDescent="0.2">
      <c r="B69" s="9" t="str">
        <f>$B$40</f>
        <v>Social Service</v>
      </c>
      <c r="C69" s="87">
        <f>Data!EA20</f>
        <v>39995</v>
      </c>
      <c r="D69" s="87">
        <f>Data!EU20</f>
        <v>324341</v>
      </c>
      <c r="E69" s="87">
        <f>Data!FO20</f>
        <v>439983</v>
      </c>
      <c r="F69" s="87">
        <f>Data!GI20</f>
        <v>0</v>
      </c>
      <c r="G69" s="87">
        <f>Data!HC20</f>
        <v>0</v>
      </c>
      <c r="H69" s="22">
        <f t="shared" si="1"/>
        <v>804319</v>
      </c>
      <c r="I69" s="1"/>
    </row>
    <row r="70" spans="2:9" x14ac:dyDescent="0.2">
      <c r="B70" s="9" t="str">
        <f>$B$41</f>
        <v>Library Science</v>
      </c>
      <c r="C70" s="87">
        <f>Data!EB20</f>
        <v>0</v>
      </c>
      <c r="D70" s="87">
        <f>Data!EV20</f>
        <v>0</v>
      </c>
      <c r="E70" s="87">
        <f>Data!FP20</f>
        <v>30013</v>
      </c>
      <c r="F70" s="87">
        <f>Data!GJ20</f>
        <v>0</v>
      </c>
      <c r="G70" s="87">
        <f>Data!HD20</f>
        <v>0</v>
      </c>
      <c r="H70" s="22">
        <f t="shared" si="1"/>
        <v>30013</v>
      </c>
      <c r="I70" s="1"/>
    </row>
    <row r="71" spans="2:9" x14ac:dyDescent="0.2">
      <c r="B71" s="9" t="str">
        <f>$B$42</f>
        <v>Veterinary Science</v>
      </c>
      <c r="C71" s="87">
        <f>Data!EC20</f>
        <v>0</v>
      </c>
      <c r="D71" s="87">
        <f>Data!EW20</f>
        <v>0</v>
      </c>
      <c r="E71" s="87">
        <f>Data!FQ20</f>
        <v>0</v>
      </c>
      <c r="F71" s="87">
        <f>Data!GK20</f>
        <v>0</v>
      </c>
      <c r="G71" s="87">
        <f>Data!HE20</f>
        <v>0</v>
      </c>
      <c r="H71" s="22">
        <f t="shared" si="1"/>
        <v>0</v>
      </c>
      <c r="I71" s="1"/>
    </row>
    <row r="72" spans="2:9" x14ac:dyDescent="0.2">
      <c r="B72" s="9" t="str">
        <f>$B$43</f>
        <v>Vocational Training</v>
      </c>
      <c r="C72" s="87">
        <f>Data!ED20</f>
        <v>0</v>
      </c>
      <c r="D72" s="87">
        <f>Data!EX20</f>
        <v>0</v>
      </c>
      <c r="E72" s="87">
        <f>Data!FR20</f>
        <v>0</v>
      </c>
      <c r="F72" s="87">
        <f>Data!GL20</f>
        <v>0</v>
      </c>
      <c r="G72" s="87">
        <f>Data!HF20</f>
        <v>0</v>
      </c>
      <c r="H72" s="22">
        <f t="shared" si="1"/>
        <v>0</v>
      </c>
      <c r="I72" s="1"/>
    </row>
    <row r="73" spans="2:9" x14ac:dyDescent="0.2">
      <c r="B73" s="9" t="str">
        <f>$B$44</f>
        <v>Physical Training</v>
      </c>
      <c r="C73" s="87">
        <f>Data!EE20</f>
        <v>67761</v>
      </c>
      <c r="D73" s="87">
        <f>Data!EY20</f>
        <v>0</v>
      </c>
      <c r="E73" s="87">
        <f>Data!FS20</f>
        <v>0</v>
      </c>
      <c r="F73" s="87">
        <f>Data!GM20</f>
        <v>0</v>
      </c>
      <c r="G73" s="87">
        <f>Data!HG20</f>
        <v>0</v>
      </c>
      <c r="H73" s="22">
        <f t="shared" si="1"/>
        <v>67761</v>
      </c>
      <c r="I73" s="1"/>
    </row>
    <row r="74" spans="2:9" x14ac:dyDescent="0.2">
      <c r="B74" s="9" t="str">
        <f>$B$45</f>
        <v>Health Services</v>
      </c>
      <c r="C74" s="87">
        <f>Data!EF20</f>
        <v>298612</v>
      </c>
      <c r="D74" s="87">
        <f>Data!EZ20</f>
        <v>257215</v>
      </c>
      <c r="E74" s="87">
        <f>Data!FT20</f>
        <v>149526</v>
      </c>
      <c r="F74" s="87">
        <f>Data!GN20</f>
        <v>0</v>
      </c>
      <c r="G74" s="87">
        <f>Data!HH20</f>
        <v>0</v>
      </c>
      <c r="H74" s="22">
        <f t="shared" si="1"/>
        <v>705353</v>
      </c>
      <c r="I74" s="1"/>
    </row>
    <row r="75" spans="2:9" x14ac:dyDescent="0.2">
      <c r="B75" s="9" t="str">
        <f>$B$46</f>
        <v>Pharmacy</v>
      </c>
      <c r="C75" s="87">
        <f>Data!EG20</f>
        <v>0</v>
      </c>
      <c r="D75" s="87">
        <f>Data!FA20</f>
        <v>0</v>
      </c>
      <c r="E75" s="87">
        <f>Data!FU20</f>
        <v>0</v>
      </c>
      <c r="F75" s="87">
        <f>Data!GO20</f>
        <v>0</v>
      </c>
      <c r="G75" s="87">
        <f>Data!HI20</f>
        <v>0</v>
      </c>
      <c r="H75" s="22">
        <f t="shared" si="1"/>
        <v>0</v>
      </c>
      <c r="I75" s="1"/>
    </row>
    <row r="76" spans="2:9" x14ac:dyDescent="0.2">
      <c r="B76" s="9" t="str">
        <f>$B$47</f>
        <v>Business Administration</v>
      </c>
      <c r="C76" s="87">
        <f>Data!EH20</f>
        <v>350795</v>
      </c>
      <c r="D76" s="87">
        <f>Data!FB20</f>
        <v>1441790</v>
      </c>
      <c r="E76" s="87">
        <f>Data!FV20</f>
        <v>4401900</v>
      </c>
      <c r="F76" s="87">
        <f>Data!GP20</f>
        <v>0</v>
      </c>
      <c r="G76" s="87">
        <f>Data!HJ20</f>
        <v>0</v>
      </c>
      <c r="H76" s="22">
        <f t="shared" si="1"/>
        <v>6194485</v>
      </c>
      <c r="I76" s="1"/>
    </row>
    <row r="77" spans="2:9" x14ac:dyDescent="0.2">
      <c r="B77" s="9" t="str">
        <f>$B$48</f>
        <v>Optometry</v>
      </c>
      <c r="C77" s="87">
        <f>Data!EI20</f>
        <v>0</v>
      </c>
      <c r="D77" s="87">
        <f>Data!FC20</f>
        <v>0</v>
      </c>
      <c r="E77" s="87">
        <f>Data!FW20</f>
        <v>0</v>
      </c>
      <c r="F77" s="87">
        <f>Data!GQ20</f>
        <v>0</v>
      </c>
      <c r="G77" s="87">
        <f>Data!HK20</f>
        <v>0</v>
      </c>
      <c r="H77" s="22">
        <f t="shared" si="1"/>
        <v>0</v>
      </c>
      <c r="I77" s="1"/>
    </row>
    <row r="78" spans="2:9" x14ac:dyDescent="0.2">
      <c r="B78" s="9" t="str">
        <f>$B$49</f>
        <v>Teacher Ed-Practice Teaching</v>
      </c>
      <c r="C78" s="87">
        <f>Data!EJ20</f>
        <v>0</v>
      </c>
      <c r="D78" s="87">
        <f>Data!FD20</f>
        <v>343055</v>
      </c>
      <c r="E78" s="87">
        <f>Data!FX20</f>
        <v>0</v>
      </c>
      <c r="F78" s="87">
        <f>Data!GR20</f>
        <v>0</v>
      </c>
      <c r="G78" s="87">
        <f>Data!HL20</f>
        <v>0</v>
      </c>
      <c r="H78" s="22">
        <f t="shared" si="1"/>
        <v>343055</v>
      </c>
      <c r="I78" s="1"/>
    </row>
    <row r="79" spans="2:9" x14ac:dyDescent="0.2">
      <c r="B79" s="9" t="str">
        <f>$B$50</f>
        <v>Technology</v>
      </c>
      <c r="C79" s="87">
        <f>Data!EK20</f>
        <v>30870</v>
      </c>
      <c r="D79" s="87">
        <f>Data!FE20</f>
        <v>144897</v>
      </c>
      <c r="E79" s="87">
        <f>Data!FY20</f>
        <v>401503</v>
      </c>
      <c r="F79" s="87">
        <f>Data!GS20</f>
        <v>0</v>
      </c>
      <c r="G79" s="87">
        <f>Data!HM20</f>
        <v>0</v>
      </c>
      <c r="H79" s="22">
        <f t="shared" si="1"/>
        <v>577270</v>
      </c>
      <c r="I79" s="1"/>
    </row>
    <row r="80" spans="2:9" x14ac:dyDescent="0.2">
      <c r="B80" s="9" t="str">
        <f>$B$51</f>
        <v>Nursing</v>
      </c>
      <c r="C80" s="87">
        <f>Data!EL20</f>
        <v>14804</v>
      </c>
      <c r="D80" s="87">
        <f>Data!FF20</f>
        <v>729112</v>
      </c>
      <c r="E80" s="87">
        <f>Data!FZ20</f>
        <v>0</v>
      </c>
      <c r="F80" s="87">
        <f>Data!GT20</f>
        <v>0</v>
      </c>
      <c r="G80" s="87">
        <f>Data!HN20</f>
        <v>0</v>
      </c>
      <c r="H80" s="22">
        <f t="shared" si="1"/>
        <v>743916</v>
      </c>
      <c r="I80" s="1"/>
    </row>
    <row r="81" spans="2:9" x14ac:dyDescent="0.2">
      <c r="B81" s="39" t="str">
        <f>$B$52</f>
        <v>Totals</v>
      </c>
      <c r="C81" s="21">
        <f>SUM(C61:C80)</f>
        <v>6719674</v>
      </c>
      <c r="D81" s="21">
        <f>SUM(D61:D80)</f>
        <v>9848368</v>
      </c>
      <c r="E81" s="21">
        <f>SUM(E61:E80)</f>
        <v>11508278</v>
      </c>
      <c r="F81" s="21">
        <f>SUM(F61:F80)</f>
        <v>1151860</v>
      </c>
      <c r="G81" s="21">
        <f>SUM(G61:G80)</f>
        <v>0</v>
      </c>
      <c r="H81" s="21">
        <f t="shared" si="1"/>
        <v>29228180</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Data!T20</f>
        <v>Bussell, Paige</v>
      </c>
      <c r="E84" s="343"/>
      <c r="F84" s="343"/>
      <c r="G84" s="94" t="str">
        <f>Data!U20</f>
        <v>(903) 468-3209</v>
      </c>
      <c r="H84" s="84" t="str">
        <f>Data!V20</f>
        <v>Paige_Bussell@tamu-commerce.edu</v>
      </c>
    </row>
    <row r="85" spans="2:9" ht="13.5" customHeight="1" x14ac:dyDescent="0.2">
      <c r="B85" s="27"/>
      <c r="C85" s="27"/>
      <c r="D85" s="27"/>
      <c r="E85" s="27"/>
      <c r="F85" s="27"/>
      <c r="G85" s="27"/>
      <c r="H85" s="5"/>
    </row>
    <row r="86" spans="2:9" x14ac:dyDescent="0.2">
      <c r="B86" s="28" t="s">
        <v>34</v>
      </c>
      <c r="C86" s="13"/>
      <c r="D86" s="13"/>
      <c r="E86" s="13"/>
      <c r="F86" s="13"/>
      <c r="G86" s="13"/>
      <c r="H86" s="17">
        <f>H13+H14</f>
        <v>64800911</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Data!HR20</f>
        <v>688618.62</v>
      </c>
      <c r="D91" s="172">
        <f>Data!IL20</f>
        <v>472142.31</v>
      </c>
      <c r="E91" s="172">
        <f>Data!JF20</f>
        <v>417606.24</v>
      </c>
      <c r="F91" s="172">
        <f>Data!JZ20</f>
        <v>81175.460000000006</v>
      </c>
      <c r="G91" s="172">
        <f>Data!KT20</f>
        <v>0</v>
      </c>
      <c r="H91" s="40">
        <f t="shared" ref="H91:H111" si="2">SUM(C91:G91)</f>
        <v>1659542.63</v>
      </c>
    </row>
    <row r="92" spans="2:9" x14ac:dyDescent="0.2">
      <c r="B92" s="9" t="str">
        <f>$B$33</f>
        <v>Science</v>
      </c>
      <c r="C92" s="172">
        <f>Data!HS20</f>
        <v>216708.69</v>
      </c>
      <c r="D92" s="172">
        <f>Data!IM20</f>
        <v>273655.92</v>
      </c>
      <c r="E92" s="172">
        <f>Data!JG20</f>
        <v>145913.49</v>
      </c>
      <c r="F92" s="172">
        <f>Data!KA20</f>
        <v>1464.17</v>
      </c>
      <c r="G92" s="172">
        <f>Data!KU20</f>
        <v>0</v>
      </c>
      <c r="H92" s="75">
        <f t="shared" si="2"/>
        <v>637742.27</v>
      </c>
    </row>
    <row r="93" spans="2:9" x14ac:dyDescent="0.2">
      <c r="B93" s="9" t="str">
        <f>$B$34</f>
        <v>Fine Arts</v>
      </c>
      <c r="C93" s="172">
        <f>Data!HT20</f>
        <v>327344.65999999997</v>
      </c>
      <c r="D93" s="172">
        <f>Data!IN20</f>
        <v>264799.82</v>
      </c>
      <c r="E93" s="172">
        <f>Data!JH20</f>
        <v>158023.12</v>
      </c>
      <c r="F93" s="172">
        <f>Data!KB20</f>
        <v>967.3</v>
      </c>
      <c r="G93" s="172">
        <f>Data!KV20</f>
        <v>0</v>
      </c>
      <c r="H93" s="75">
        <f t="shared" si="2"/>
        <v>751134.9</v>
      </c>
    </row>
    <row r="94" spans="2:9" x14ac:dyDescent="0.2">
      <c r="B94" s="9" t="str">
        <f>$B$35</f>
        <v>Teacher Education</v>
      </c>
      <c r="C94" s="172">
        <f>Data!HU20</f>
        <v>21179.919999999998</v>
      </c>
      <c r="D94" s="172">
        <f>Data!IO20</f>
        <v>323362.36</v>
      </c>
      <c r="E94" s="172">
        <f>Data!JI20</f>
        <v>473142.67</v>
      </c>
      <c r="F94" s="172">
        <f>Data!KC20</f>
        <v>183418.67</v>
      </c>
      <c r="G94" s="172">
        <f>Data!KW20</f>
        <v>0</v>
      </c>
      <c r="H94" s="75">
        <f t="shared" si="2"/>
        <v>1001103.62</v>
      </c>
    </row>
    <row r="95" spans="2:9" x14ac:dyDescent="0.2">
      <c r="B95" s="9" t="str">
        <f>$B$36</f>
        <v>Agriculture</v>
      </c>
      <c r="C95" s="172">
        <f>Data!HV20</f>
        <v>58030.01</v>
      </c>
      <c r="D95" s="172">
        <f>Data!IP20</f>
        <v>106347.84</v>
      </c>
      <c r="E95" s="172">
        <f>Data!JJ20</f>
        <v>35977.480000000003</v>
      </c>
      <c r="F95" s="172">
        <f>Data!KD20</f>
        <v>0</v>
      </c>
      <c r="G95" s="172">
        <f>Data!KX20</f>
        <v>0</v>
      </c>
      <c r="H95" s="75">
        <f t="shared" si="2"/>
        <v>200355.33000000002</v>
      </c>
    </row>
    <row r="96" spans="2:9" x14ac:dyDescent="0.2">
      <c r="B96" s="9" t="str">
        <f>$B$37</f>
        <v>Engineering</v>
      </c>
      <c r="C96" s="172">
        <f>Data!HW20</f>
        <v>83683.44</v>
      </c>
      <c r="D96" s="172">
        <f>Data!IQ20</f>
        <v>115855.97</v>
      </c>
      <c r="E96" s="172">
        <f>Data!JK20</f>
        <v>198495.13</v>
      </c>
      <c r="F96" s="172">
        <f>Data!KE20</f>
        <v>0</v>
      </c>
      <c r="G96" s="172">
        <f>Data!KY20</f>
        <v>0</v>
      </c>
      <c r="H96" s="75">
        <f t="shared" si="2"/>
        <v>398034.54000000004</v>
      </c>
    </row>
    <row r="97" spans="2:8" x14ac:dyDescent="0.2">
      <c r="B97" s="9" t="str">
        <f>$B$38</f>
        <v>Home Economics</v>
      </c>
      <c r="C97" s="172">
        <f>Data!HX20</f>
        <v>1733.62</v>
      </c>
      <c r="D97" s="172">
        <f>Data!IR20</f>
        <v>4347.3999999999996</v>
      </c>
      <c r="E97" s="172">
        <f>Data!JL20</f>
        <v>7936.98</v>
      </c>
      <c r="F97" s="172">
        <f>Data!KF20</f>
        <v>4993.53</v>
      </c>
      <c r="G97" s="172">
        <f>Data!KZ20</f>
        <v>0</v>
      </c>
      <c r="H97" s="75">
        <f t="shared" si="2"/>
        <v>19011.53</v>
      </c>
    </row>
    <row r="98" spans="2:8" x14ac:dyDescent="0.2">
      <c r="B98" s="9" t="str">
        <f>$B$39</f>
        <v>Law</v>
      </c>
      <c r="C98" s="172">
        <f>Data!HY20</f>
        <v>0</v>
      </c>
      <c r="D98" s="172">
        <f>Data!IS20</f>
        <v>0</v>
      </c>
      <c r="E98" s="172">
        <f>Data!JM20</f>
        <v>0</v>
      </c>
      <c r="F98" s="172">
        <f>Data!KG20</f>
        <v>0</v>
      </c>
      <c r="G98" s="172">
        <f>Data!LA20</f>
        <v>0</v>
      </c>
      <c r="H98" s="75">
        <f t="shared" si="2"/>
        <v>0</v>
      </c>
    </row>
    <row r="99" spans="2:8" x14ac:dyDescent="0.2">
      <c r="B99" s="9" t="str">
        <f>$B$40</f>
        <v>Social Service</v>
      </c>
      <c r="C99" s="172">
        <f>Data!HZ20</f>
        <v>9445.08</v>
      </c>
      <c r="D99" s="172">
        <f>Data!IT20</f>
        <v>76595.210000000006</v>
      </c>
      <c r="E99" s="172">
        <f>Data!JN20</f>
        <v>103904.8</v>
      </c>
      <c r="F99" s="172">
        <f>Data!KH20</f>
        <v>0</v>
      </c>
      <c r="G99" s="172">
        <f>Data!LB20</f>
        <v>0</v>
      </c>
      <c r="H99" s="75">
        <f t="shared" si="2"/>
        <v>189945.09000000003</v>
      </c>
    </row>
    <row r="100" spans="2:8" x14ac:dyDescent="0.2">
      <c r="B100" s="9" t="str">
        <f>$B$41</f>
        <v>Library Science</v>
      </c>
      <c r="C100" s="172">
        <f>Data!IA20</f>
        <v>0</v>
      </c>
      <c r="D100" s="172">
        <f>Data!IU20</f>
        <v>0</v>
      </c>
      <c r="E100" s="172">
        <f>Data!JO20</f>
        <v>7087.76</v>
      </c>
      <c r="F100" s="172">
        <f>Data!KI20</f>
        <v>0</v>
      </c>
      <c r="G100" s="172">
        <f>Data!LC20</f>
        <v>0</v>
      </c>
      <c r="H100" s="75">
        <f t="shared" si="2"/>
        <v>7087.76</v>
      </c>
    </row>
    <row r="101" spans="2:8" x14ac:dyDescent="0.2">
      <c r="B101" s="9" t="str">
        <f>$B$42</f>
        <v>Veterinary Science</v>
      </c>
      <c r="C101" s="172">
        <f>Data!IB20</f>
        <v>0</v>
      </c>
      <c r="D101" s="172">
        <f>Data!IV20</f>
        <v>0</v>
      </c>
      <c r="E101" s="172">
        <f>Data!JP20</f>
        <v>0</v>
      </c>
      <c r="F101" s="172">
        <f>Data!KJ20</f>
        <v>0</v>
      </c>
      <c r="G101" s="172">
        <f>Data!LD20</f>
        <v>0</v>
      </c>
      <c r="H101" s="75">
        <f t="shared" si="2"/>
        <v>0</v>
      </c>
    </row>
    <row r="102" spans="2:8" x14ac:dyDescent="0.2">
      <c r="B102" s="9" t="str">
        <f>$B$43</f>
        <v>Vocational Training</v>
      </c>
      <c r="C102" s="172">
        <f>Data!IC20</f>
        <v>0</v>
      </c>
      <c r="D102" s="172">
        <f>Data!IW20</f>
        <v>0</v>
      </c>
      <c r="E102" s="172">
        <f>Data!JQ20</f>
        <v>0</v>
      </c>
      <c r="F102" s="172">
        <f>Data!KK20</f>
        <v>0</v>
      </c>
      <c r="G102" s="172">
        <f>Data!LE20</f>
        <v>0</v>
      </c>
      <c r="H102" s="75">
        <f t="shared" si="2"/>
        <v>0</v>
      </c>
    </row>
    <row r="103" spans="2:8" x14ac:dyDescent="0.2">
      <c r="B103" s="9" t="str">
        <f>$B$44</f>
        <v>Physical Training</v>
      </c>
      <c r="C103" s="172">
        <f>Data!ID20</f>
        <v>16002.19</v>
      </c>
      <c r="D103" s="172">
        <f>Data!IX20</f>
        <v>0</v>
      </c>
      <c r="E103" s="172">
        <f>Data!JR20</f>
        <v>0</v>
      </c>
      <c r="F103" s="172">
        <f>Data!KL20</f>
        <v>0</v>
      </c>
      <c r="G103" s="172">
        <f>Data!LF20</f>
        <v>0</v>
      </c>
      <c r="H103" s="75">
        <f t="shared" si="2"/>
        <v>16002.19</v>
      </c>
    </row>
    <row r="104" spans="2:8" x14ac:dyDescent="0.2">
      <c r="B104" s="9" t="str">
        <f>$B$45</f>
        <v>Health Services</v>
      </c>
      <c r="C104" s="172">
        <f>Data!IE20</f>
        <v>70519.14</v>
      </c>
      <c r="D104" s="172">
        <f>Data!IY20</f>
        <v>60742.97</v>
      </c>
      <c r="E104" s="172">
        <f>Data!JS20</f>
        <v>35311.519999999997</v>
      </c>
      <c r="F104" s="172">
        <f>Data!KM20</f>
        <v>0</v>
      </c>
      <c r="G104" s="172">
        <f>Data!LG20</f>
        <v>0</v>
      </c>
      <c r="H104" s="75">
        <f t="shared" si="2"/>
        <v>166573.62999999998</v>
      </c>
    </row>
    <row r="105" spans="2:8" x14ac:dyDescent="0.2">
      <c r="B105" s="9" t="str">
        <f>$B$46</f>
        <v>Pharmacy</v>
      </c>
      <c r="C105" s="172">
        <f>Data!IF20</f>
        <v>0</v>
      </c>
      <c r="D105" s="172">
        <f>Data!IZ20</f>
        <v>0</v>
      </c>
      <c r="E105" s="172">
        <f>Data!JT20</f>
        <v>0</v>
      </c>
      <c r="F105" s="172">
        <f>Data!KN20</f>
        <v>0</v>
      </c>
      <c r="G105" s="172">
        <f>Data!LH20</f>
        <v>0</v>
      </c>
      <c r="H105" s="75">
        <f t="shared" si="2"/>
        <v>0</v>
      </c>
    </row>
    <row r="106" spans="2:8" x14ac:dyDescent="0.2">
      <c r="B106" s="9" t="str">
        <f>$B$47</f>
        <v>Business Administration</v>
      </c>
      <c r="C106" s="172">
        <f>Data!IG20</f>
        <v>82842.490000000005</v>
      </c>
      <c r="D106" s="172">
        <f>Data!JA20</f>
        <v>340487.95</v>
      </c>
      <c r="E106" s="172">
        <f>Data!JU20</f>
        <v>1039536.89</v>
      </c>
      <c r="F106" s="172">
        <f>Data!KO20</f>
        <v>0</v>
      </c>
      <c r="G106" s="172">
        <f>Data!LI20</f>
        <v>0</v>
      </c>
      <c r="H106" s="75">
        <f t="shared" si="2"/>
        <v>1462867.33</v>
      </c>
    </row>
    <row r="107" spans="2:8" x14ac:dyDescent="0.2">
      <c r="B107" s="9" t="str">
        <f>$B$48</f>
        <v>Optometry</v>
      </c>
      <c r="C107" s="172">
        <f>Data!IH20</f>
        <v>0</v>
      </c>
      <c r="D107" s="172">
        <f>Data!JB20</f>
        <v>0</v>
      </c>
      <c r="E107" s="172">
        <f>Data!JV20</f>
        <v>0</v>
      </c>
      <c r="F107" s="172">
        <f>Data!KP20</f>
        <v>0</v>
      </c>
      <c r="G107" s="172">
        <f>Data!LJ20</f>
        <v>0</v>
      </c>
      <c r="H107" s="75">
        <f t="shared" si="2"/>
        <v>0</v>
      </c>
    </row>
    <row r="108" spans="2:8" x14ac:dyDescent="0.2">
      <c r="B108" s="9" t="str">
        <f>$B$49</f>
        <v>Teacher Ed-Practice Teaching</v>
      </c>
      <c r="C108" s="172">
        <f>Data!II20</f>
        <v>0</v>
      </c>
      <c r="D108" s="172">
        <f>Data!JC20</f>
        <v>81014.64</v>
      </c>
      <c r="E108" s="172">
        <f>Data!JW20</f>
        <v>0</v>
      </c>
      <c r="F108" s="172">
        <f>Data!KQ20</f>
        <v>0</v>
      </c>
      <c r="G108" s="172">
        <f>Data!LK20</f>
        <v>0</v>
      </c>
      <c r="H108" s="75">
        <f t="shared" si="2"/>
        <v>81014.64</v>
      </c>
    </row>
    <row r="109" spans="2:8" x14ac:dyDescent="0.2">
      <c r="B109" s="9" t="str">
        <f>$B$50</f>
        <v>Technology</v>
      </c>
      <c r="C109" s="172">
        <f>Data!IJ20</f>
        <v>7290.15</v>
      </c>
      <c r="D109" s="172">
        <f>Data!JD20</f>
        <v>34218.35</v>
      </c>
      <c r="E109" s="172">
        <f>Data!JX20</f>
        <v>94817.51</v>
      </c>
      <c r="F109" s="172">
        <f>Data!KR20</f>
        <v>0</v>
      </c>
      <c r="G109" s="172">
        <f>Data!LL20</f>
        <v>0</v>
      </c>
      <c r="H109" s="75">
        <f t="shared" si="2"/>
        <v>136326.01</v>
      </c>
    </row>
    <row r="110" spans="2:8" x14ac:dyDescent="0.2">
      <c r="B110" s="9" t="str">
        <f>$B$51</f>
        <v>Nursing</v>
      </c>
      <c r="C110" s="172">
        <f>Data!IK20</f>
        <v>3496.06</v>
      </c>
      <c r="D110" s="172">
        <f>Data!JE20</f>
        <v>172184.47</v>
      </c>
      <c r="E110" s="172">
        <f>Data!JY20</f>
        <v>0</v>
      </c>
      <c r="F110" s="172">
        <f>Data!KS20</f>
        <v>0</v>
      </c>
      <c r="G110" s="172">
        <f>Data!HPM20</f>
        <v>0</v>
      </c>
      <c r="H110" s="75">
        <f t="shared" si="2"/>
        <v>175680.53</v>
      </c>
    </row>
    <row r="111" spans="2:8" x14ac:dyDescent="0.2">
      <c r="B111" s="39" t="str">
        <f>$B$52</f>
        <v>Totals</v>
      </c>
      <c r="C111" s="40">
        <f>SUM(C91:C110)</f>
        <v>1586894.0699999998</v>
      </c>
      <c r="D111" s="40">
        <f>SUM(D91:D110)</f>
        <v>2325755.2100000004</v>
      </c>
      <c r="E111" s="40">
        <f>SUM(E91:E110)</f>
        <v>2717753.59</v>
      </c>
      <c r="F111" s="40">
        <f>SUM(F91:F110)</f>
        <v>272019.13000000006</v>
      </c>
      <c r="G111" s="40">
        <f>SUM(G91:G110)</f>
        <v>0</v>
      </c>
      <c r="H111" s="40">
        <f t="shared" si="2"/>
        <v>6902422</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3604561.62</v>
      </c>
      <c r="D116" s="21">
        <f t="shared" si="3"/>
        <v>2471420.31</v>
      </c>
      <c r="E116" s="21">
        <f t="shared" si="3"/>
        <v>2185952.2400000002</v>
      </c>
      <c r="F116" s="21">
        <f t="shared" si="3"/>
        <v>424911.46</v>
      </c>
      <c r="G116" s="21">
        <f t="shared" si="3"/>
        <v>0</v>
      </c>
      <c r="H116" s="40">
        <f t="shared" ref="H116:H136" si="4">SUM(C116:G116)</f>
        <v>8686845.6300000008</v>
      </c>
      <c r="I116" s="1"/>
    </row>
    <row r="117" spans="2:9" x14ac:dyDescent="0.2">
      <c r="B117" s="9" t="str">
        <f>$B$33</f>
        <v>Science</v>
      </c>
      <c r="C117" s="22">
        <f t="shared" si="3"/>
        <v>1134357.69</v>
      </c>
      <c r="D117" s="22">
        <f t="shared" si="3"/>
        <v>1432446.92</v>
      </c>
      <c r="E117" s="22">
        <f t="shared" si="3"/>
        <v>763781.49</v>
      </c>
      <c r="F117" s="22">
        <f t="shared" si="3"/>
        <v>7664.17</v>
      </c>
      <c r="G117" s="22">
        <f t="shared" si="3"/>
        <v>0</v>
      </c>
      <c r="H117" s="75">
        <f t="shared" si="4"/>
        <v>3338250.2699999996</v>
      </c>
      <c r="I117" s="1"/>
    </row>
    <row r="118" spans="2:9" x14ac:dyDescent="0.2">
      <c r="B118" s="9" t="str">
        <f>$B$34</f>
        <v>Fine Arts</v>
      </c>
      <c r="C118" s="22">
        <f t="shared" si="3"/>
        <v>1713479.66</v>
      </c>
      <c r="D118" s="22">
        <f t="shared" si="3"/>
        <v>1386089.82</v>
      </c>
      <c r="E118" s="22">
        <f t="shared" si="3"/>
        <v>827169.12</v>
      </c>
      <c r="F118" s="22">
        <f t="shared" si="3"/>
        <v>5063.3</v>
      </c>
      <c r="G118" s="22">
        <f t="shared" si="3"/>
        <v>0</v>
      </c>
      <c r="H118" s="75">
        <f t="shared" si="4"/>
        <v>3931801.9</v>
      </c>
      <c r="I118" s="1"/>
    </row>
    <row r="119" spans="2:9" x14ac:dyDescent="0.2">
      <c r="B119" s="9" t="str">
        <f>$B$35</f>
        <v>Teacher Education</v>
      </c>
      <c r="C119" s="22">
        <f t="shared" si="3"/>
        <v>110865.92</v>
      </c>
      <c r="D119" s="22">
        <f t="shared" si="3"/>
        <v>1692634.3599999999</v>
      </c>
      <c r="E119" s="22">
        <f t="shared" si="3"/>
        <v>2476656.67</v>
      </c>
      <c r="F119" s="22">
        <f t="shared" si="3"/>
        <v>960101.67</v>
      </c>
      <c r="G119" s="22">
        <f t="shared" si="3"/>
        <v>0</v>
      </c>
      <c r="H119" s="75">
        <f t="shared" si="4"/>
        <v>5240258.6199999992</v>
      </c>
      <c r="I119" s="1"/>
    </row>
    <row r="120" spans="2:9" x14ac:dyDescent="0.2">
      <c r="B120" s="9" t="str">
        <f>$B$36</f>
        <v>Agriculture</v>
      </c>
      <c r="C120" s="22">
        <f t="shared" si="3"/>
        <v>303757.01</v>
      </c>
      <c r="D120" s="22">
        <f t="shared" si="3"/>
        <v>556675.83999999997</v>
      </c>
      <c r="E120" s="22">
        <f t="shared" si="3"/>
        <v>188323.48</v>
      </c>
      <c r="F120" s="22">
        <f t="shared" si="3"/>
        <v>0</v>
      </c>
      <c r="G120" s="22">
        <f t="shared" si="3"/>
        <v>0</v>
      </c>
      <c r="H120" s="75">
        <f t="shared" si="4"/>
        <v>1048756.33</v>
      </c>
      <c r="I120" s="1"/>
    </row>
    <row r="121" spans="2:9" x14ac:dyDescent="0.2">
      <c r="B121" s="9" t="str">
        <f>$B$37</f>
        <v>Engineering</v>
      </c>
      <c r="C121" s="22">
        <f t="shared" si="3"/>
        <v>438039.44</v>
      </c>
      <c r="D121" s="22">
        <f t="shared" si="3"/>
        <v>606445.97</v>
      </c>
      <c r="E121" s="22">
        <f t="shared" si="3"/>
        <v>1039019.13</v>
      </c>
      <c r="F121" s="22">
        <f t="shared" si="3"/>
        <v>0</v>
      </c>
      <c r="G121" s="22">
        <f t="shared" si="3"/>
        <v>0</v>
      </c>
      <c r="H121" s="75">
        <f t="shared" si="4"/>
        <v>2083504.54</v>
      </c>
      <c r="I121" s="1"/>
    </row>
    <row r="122" spans="2:9" x14ac:dyDescent="0.2">
      <c r="B122" s="9" t="str">
        <f>$B$38</f>
        <v>Home Economics</v>
      </c>
      <c r="C122" s="22">
        <f t="shared" si="3"/>
        <v>9074.619999999999</v>
      </c>
      <c r="D122" s="22">
        <f t="shared" si="3"/>
        <v>22756.400000000001</v>
      </c>
      <c r="E122" s="22">
        <f t="shared" si="3"/>
        <v>41545.979999999996</v>
      </c>
      <c r="F122" s="22">
        <f t="shared" si="3"/>
        <v>26138.53</v>
      </c>
      <c r="G122" s="22">
        <f t="shared" si="3"/>
        <v>0</v>
      </c>
      <c r="H122" s="75">
        <f t="shared" si="4"/>
        <v>99515.53</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49440.08</v>
      </c>
      <c r="D124" s="22">
        <f t="shared" si="3"/>
        <v>400936.21</v>
      </c>
      <c r="E124" s="22">
        <f t="shared" si="3"/>
        <v>543887.80000000005</v>
      </c>
      <c r="F124" s="22">
        <f t="shared" si="3"/>
        <v>0</v>
      </c>
      <c r="G124" s="22">
        <f t="shared" si="3"/>
        <v>0</v>
      </c>
      <c r="H124" s="75">
        <f t="shared" si="4"/>
        <v>994264.09000000008</v>
      </c>
      <c r="I124" s="1"/>
    </row>
    <row r="125" spans="2:9" x14ac:dyDescent="0.2">
      <c r="B125" s="9" t="str">
        <f>$B$41</f>
        <v>Library Science</v>
      </c>
      <c r="C125" s="22">
        <f t="shared" si="3"/>
        <v>0</v>
      </c>
      <c r="D125" s="22">
        <f t="shared" si="3"/>
        <v>0</v>
      </c>
      <c r="E125" s="22">
        <f t="shared" si="3"/>
        <v>37100.76</v>
      </c>
      <c r="F125" s="22">
        <f t="shared" si="3"/>
        <v>0</v>
      </c>
      <c r="G125" s="22">
        <f t="shared" si="3"/>
        <v>0</v>
      </c>
      <c r="H125" s="75">
        <f t="shared" si="4"/>
        <v>37100.76</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83763.19</v>
      </c>
      <c r="D128" s="22">
        <f t="shared" si="3"/>
        <v>0</v>
      </c>
      <c r="E128" s="22">
        <f t="shared" si="3"/>
        <v>0</v>
      </c>
      <c r="F128" s="22">
        <f t="shared" si="3"/>
        <v>0</v>
      </c>
      <c r="G128" s="22">
        <f t="shared" si="3"/>
        <v>0</v>
      </c>
      <c r="H128" s="75">
        <f t="shared" si="4"/>
        <v>83763.19</v>
      </c>
      <c r="I128" s="1"/>
    </row>
    <row r="129" spans="2:12" x14ac:dyDescent="0.2">
      <c r="B129" s="9" t="str">
        <f>$B$45</f>
        <v>Health Services</v>
      </c>
      <c r="C129" s="22">
        <f t="shared" si="3"/>
        <v>369131.14</v>
      </c>
      <c r="D129" s="22">
        <f t="shared" si="3"/>
        <v>317957.96999999997</v>
      </c>
      <c r="E129" s="22">
        <f t="shared" si="3"/>
        <v>184837.52</v>
      </c>
      <c r="F129" s="22">
        <f t="shared" si="3"/>
        <v>0</v>
      </c>
      <c r="G129" s="22">
        <f t="shared" si="3"/>
        <v>0</v>
      </c>
      <c r="H129" s="75">
        <f t="shared" si="4"/>
        <v>871926.63</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433637.49</v>
      </c>
      <c r="D131" s="22">
        <f t="shared" si="3"/>
        <v>1782277.95</v>
      </c>
      <c r="E131" s="22">
        <f t="shared" si="3"/>
        <v>5441436.8899999997</v>
      </c>
      <c r="F131" s="22">
        <f t="shared" si="3"/>
        <v>0</v>
      </c>
      <c r="G131" s="22">
        <f t="shared" si="3"/>
        <v>0</v>
      </c>
      <c r="H131" s="75">
        <f t="shared" si="4"/>
        <v>7657352.3300000001</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424069.64</v>
      </c>
      <c r="E133" s="22">
        <f t="shared" si="5"/>
        <v>0</v>
      </c>
      <c r="F133" s="22">
        <f t="shared" si="5"/>
        <v>0</v>
      </c>
      <c r="G133" s="22">
        <f t="shared" si="5"/>
        <v>0</v>
      </c>
      <c r="H133" s="75">
        <f t="shared" si="4"/>
        <v>424069.64</v>
      </c>
      <c r="I133" s="1"/>
    </row>
    <row r="134" spans="2:12" x14ac:dyDescent="0.2">
      <c r="B134" s="9" t="str">
        <f>$B$50</f>
        <v>Technology</v>
      </c>
      <c r="C134" s="22">
        <f t="shared" si="5"/>
        <v>38160.15</v>
      </c>
      <c r="D134" s="22">
        <f t="shared" si="5"/>
        <v>179115.35</v>
      </c>
      <c r="E134" s="22">
        <f t="shared" si="5"/>
        <v>496320.51</v>
      </c>
      <c r="F134" s="22">
        <f t="shared" si="5"/>
        <v>0</v>
      </c>
      <c r="G134" s="22">
        <f t="shared" si="5"/>
        <v>0</v>
      </c>
      <c r="H134" s="75">
        <f t="shared" si="4"/>
        <v>713596.01</v>
      </c>
      <c r="I134" s="1"/>
    </row>
    <row r="135" spans="2:12" x14ac:dyDescent="0.2">
      <c r="B135" s="9" t="str">
        <f>$B$51</f>
        <v>Nursing</v>
      </c>
      <c r="C135" s="22">
        <f t="shared" si="5"/>
        <v>18300.060000000001</v>
      </c>
      <c r="D135" s="22">
        <f t="shared" si="5"/>
        <v>901296.47</v>
      </c>
      <c r="E135" s="22">
        <f t="shared" si="5"/>
        <v>0</v>
      </c>
      <c r="F135" s="22">
        <f t="shared" si="5"/>
        <v>0</v>
      </c>
      <c r="G135" s="22">
        <f t="shared" si="5"/>
        <v>0</v>
      </c>
      <c r="H135" s="75">
        <f t="shared" si="4"/>
        <v>919596.53</v>
      </c>
      <c r="I135" s="1"/>
    </row>
    <row r="136" spans="2:12" x14ac:dyDescent="0.2">
      <c r="B136" s="39" t="str">
        <f>$B$52</f>
        <v>Totals</v>
      </c>
      <c r="C136" s="40">
        <f>SUM(C116:C135)</f>
        <v>8306568.0700000012</v>
      </c>
      <c r="D136" s="40">
        <f>SUM(D116:D135)</f>
        <v>12174123.210000001</v>
      </c>
      <c r="E136" s="40">
        <f>SUM(E116:E135)</f>
        <v>14226031.59</v>
      </c>
      <c r="F136" s="40">
        <f>SUM(F116:F135)</f>
        <v>1423879.1300000001</v>
      </c>
      <c r="G136" s="40">
        <f>SUM(G116:G135)</f>
        <v>0</v>
      </c>
      <c r="H136" s="40">
        <f t="shared" si="4"/>
        <v>36130602.000000007</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28670309</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Data!QD20</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Data!LN20</f>
        <v>0</v>
      </c>
      <c r="D143" s="172">
        <f>Data!MH20</f>
        <v>0</v>
      </c>
      <c r="E143" s="172">
        <f>Data!NB20</f>
        <v>0</v>
      </c>
      <c r="F143" s="172">
        <f>Data!NV20</f>
        <v>0</v>
      </c>
      <c r="G143" s="172">
        <f>Data!OP20</f>
        <v>0</v>
      </c>
      <c r="H143" s="173">
        <f>Data!PJ20</f>
        <v>6893174.6126842713</v>
      </c>
      <c r="I143" s="76">
        <f t="shared" ref="I143:I162" si="6">SUM(C143:H143)</f>
        <v>6893174.6126842713</v>
      </c>
    </row>
    <row r="144" spans="2:12" x14ac:dyDescent="0.2">
      <c r="B144" s="9" t="str">
        <f>$B$33</f>
        <v>Science</v>
      </c>
      <c r="C144" s="172">
        <f>Data!LO20</f>
        <v>0</v>
      </c>
      <c r="D144" s="172">
        <f>Data!MI20</f>
        <v>0</v>
      </c>
      <c r="E144" s="172">
        <f>Data!NC20</f>
        <v>0</v>
      </c>
      <c r="F144" s="172">
        <f>Data!NW20</f>
        <v>0</v>
      </c>
      <c r="G144" s="172">
        <f>Data!OQ20</f>
        <v>0</v>
      </c>
      <c r="H144" s="174">
        <f>Data!PK20</f>
        <v>2648964.0764976284</v>
      </c>
      <c r="I144" s="76">
        <f t="shared" si="6"/>
        <v>2648964.0764976284</v>
      </c>
    </row>
    <row r="145" spans="2:9" x14ac:dyDescent="0.2">
      <c r="B145" s="9" t="str">
        <f>$B$34</f>
        <v>Fine Arts</v>
      </c>
      <c r="C145" s="172">
        <f>Data!LP20</f>
        <v>0</v>
      </c>
      <c r="D145" s="172">
        <f>Data!MJ20</f>
        <v>0</v>
      </c>
      <c r="E145" s="172">
        <f>Data!ND20</f>
        <v>0</v>
      </c>
      <c r="F145" s="172">
        <f>Data!NX20</f>
        <v>0</v>
      </c>
      <c r="G145" s="172">
        <f>Data!OR20</f>
        <v>0</v>
      </c>
      <c r="H145" s="174">
        <f>Data!PL20</f>
        <v>3119958.4053370338</v>
      </c>
      <c r="I145" s="76">
        <f t="shared" si="6"/>
        <v>3119958.4053370338</v>
      </c>
    </row>
    <row r="146" spans="2:9" x14ac:dyDescent="0.2">
      <c r="B146" s="9" t="str">
        <f>$B$35</f>
        <v>Teacher Education</v>
      </c>
      <c r="C146" s="172">
        <f>Data!LQ20</f>
        <v>0</v>
      </c>
      <c r="D146" s="172">
        <f>Data!MK20</f>
        <v>0</v>
      </c>
      <c r="E146" s="172">
        <f>Data!NE20</f>
        <v>0</v>
      </c>
      <c r="F146" s="172">
        <f>Data!NY20</f>
        <v>0</v>
      </c>
      <c r="G146" s="172">
        <f>Data!OS20</f>
        <v>0</v>
      </c>
      <c r="H146" s="174">
        <f>Data!PN20</f>
        <v>4158243.305088398</v>
      </c>
      <c r="I146" s="76">
        <f t="shared" si="6"/>
        <v>4158243.305088398</v>
      </c>
    </row>
    <row r="147" spans="2:9" x14ac:dyDescent="0.2">
      <c r="B147" s="9" t="str">
        <f>$B$36</f>
        <v>Agriculture</v>
      </c>
      <c r="C147" s="172">
        <f>Data!LR20</f>
        <v>0</v>
      </c>
      <c r="D147" s="172">
        <f>Data!ML20</f>
        <v>0</v>
      </c>
      <c r="E147" s="172">
        <f>Data!NF20</f>
        <v>0</v>
      </c>
      <c r="F147" s="172">
        <f>Data!NZ20</f>
        <v>0</v>
      </c>
      <c r="G147" s="172">
        <f>Data!OT20</f>
        <v>0</v>
      </c>
      <c r="H147" s="174">
        <f>Data!PM20</f>
        <v>832207.77906789258</v>
      </c>
      <c r="I147" s="76">
        <f t="shared" si="6"/>
        <v>832207.77906789258</v>
      </c>
    </row>
    <row r="148" spans="2:9" x14ac:dyDescent="0.2">
      <c r="B148" s="9" t="str">
        <f>$B$37</f>
        <v>Engineering</v>
      </c>
      <c r="C148" s="172">
        <f>Data!LS20</f>
        <v>0</v>
      </c>
      <c r="D148" s="172">
        <f>Data!MM20</f>
        <v>0</v>
      </c>
      <c r="E148" s="172">
        <f>Data!NG20</f>
        <v>0</v>
      </c>
      <c r="F148" s="172">
        <f>Data!OA20</f>
        <v>0</v>
      </c>
      <c r="G148" s="172">
        <f>Data!OU20</f>
        <v>0</v>
      </c>
      <c r="H148" s="174">
        <f>Data!PO20</f>
        <v>1653299.8527038889</v>
      </c>
      <c r="I148" s="76">
        <f t="shared" si="6"/>
        <v>1653299.8527038889</v>
      </c>
    </row>
    <row r="149" spans="2:9" x14ac:dyDescent="0.2">
      <c r="B149" s="9" t="str">
        <f>$B$38</f>
        <v>Home Economics</v>
      </c>
      <c r="C149" s="172">
        <f>Data!LT20</f>
        <v>0</v>
      </c>
      <c r="D149" s="172">
        <f>Data!MN20</f>
        <v>0</v>
      </c>
      <c r="E149" s="172">
        <f>Data!NH20</f>
        <v>0</v>
      </c>
      <c r="F149" s="172">
        <f>Data!OB20</f>
        <v>0</v>
      </c>
      <c r="G149" s="172">
        <f>Data!OV20</f>
        <v>0</v>
      </c>
      <c r="H149" s="174">
        <f>Data!PP20</f>
        <v>78967.43584285611</v>
      </c>
      <c r="I149" s="76">
        <f t="shared" si="6"/>
        <v>78967.43584285611</v>
      </c>
    </row>
    <row r="150" spans="2:9" x14ac:dyDescent="0.2">
      <c r="B150" s="9" t="str">
        <f>$B$39</f>
        <v>Law</v>
      </c>
      <c r="C150" s="172">
        <f>Data!LU20</f>
        <v>0</v>
      </c>
      <c r="D150" s="172">
        <f>Data!MO20</f>
        <v>0</v>
      </c>
      <c r="E150" s="172">
        <f>Data!NI20</f>
        <v>0</v>
      </c>
      <c r="F150" s="172">
        <f>Data!OC20</f>
        <v>0</v>
      </c>
      <c r="G150" s="172">
        <f>Data!OW20</f>
        <v>0</v>
      </c>
      <c r="H150" s="174">
        <f>Data!PQ20</f>
        <v>0</v>
      </c>
      <c r="I150" s="76">
        <f t="shared" si="6"/>
        <v>0</v>
      </c>
    </row>
    <row r="151" spans="2:9" x14ac:dyDescent="0.2">
      <c r="B151" s="9" t="str">
        <f>$B$40</f>
        <v>Social Service</v>
      </c>
      <c r="C151" s="172">
        <f>Data!LV20</f>
        <v>0</v>
      </c>
      <c r="D151" s="172">
        <f>Data!MP20</f>
        <v>0</v>
      </c>
      <c r="E151" s="172">
        <f>Data!NJ20</f>
        <v>0</v>
      </c>
      <c r="F151" s="172">
        <f>Data!OD20</f>
        <v>0</v>
      </c>
      <c r="G151" s="172">
        <f>Data!OX20</f>
        <v>0</v>
      </c>
      <c r="H151" s="174">
        <f>Data!PR20</f>
        <v>788967.16661138949</v>
      </c>
      <c r="I151" s="76">
        <f t="shared" si="6"/>
        <v>788967.16661138949</v>
      </c>
    </row>
    <row r="152" spans="2:9" x14ac:dyDescent="0.2">
      <c r="B152" s="9" t="str">
        <f>$B$41</f>
        <v>Library Science</v>
      </c>
      <c r="C152" s="172">
        <f>Data!LW20</f>
        <v>0</v>
      </c>
      <c r="D152" s="172">
        <f>Data!MQ20</f>
        <v>0</v>
      </c>
      <c r="E152" s="172">
        <f>Data!NK20</f>
        <v>0</v>
      </c>
      <c r="F152" s="172">
        <f>Data!OE20</f>
        <v>0</v>
      </c>
      <c r="G152" s="172">
        <f>Data!OY20</f>
        <v>0</v>
      </c>
      <c r="H152" s="174">
        <f>Data!PS20</f>
        <v>29440.147532964977</v>
      </c>
      <c r="I152" s="76">
        <f t="shared" si="6"/>
        <v>29440.147532964977</v>
      </c>
    </row>
    <row r="153" spans="2:9" x14ac:dyDescent="0.2">
      <c r="B153" s="9" t="str">
        <f>$B$42</f>
        <v>Veterinary Science</v>
      </c>
      <c r="C153" s="172">
        <f>Data!LX20</f>
        <v>0</v>
      </c>
      <c r="D153" s="172">
        <f>Data!MR20</f>
        <v>0</v>
      </c>
      <c r="E153" s="172">
        <f>Data!NL20</f>
        <v>0</v>
      </c>
      <c r="F153" s="172">
        <f>Data!OF20</f>
        <v>0</v>
      </c>
      <c r="G153" s="172">
        <f>Data!OZ20</f>
        <v>0</v>
      </c>
      <c r="H153" s="174">
        <f>Data!PT20</f>
        <v>0</v>
      </c>
      <c r="I153" s="76">
        <f t="shared" si="6"/>
        <v>0</v>
      </c>
    </row>
    <row r="154" spans="2:9" x14ac:dyDescent="0.2">
      <c r="B154" s="9" t="str">
        <f>$B$43</f>
        <v>Vocational Training</v>
      </c>
      <c r="C154" s="172">
        <f>Data!LY20</f>
        <v>0</v>
      </c>
      <c r="D154" s="172">
        <f>Data!MS20</f>
        <v>0</v>
      </c>
      <c r="E154" s="172">
        <f>Data!NM20</f>
        <v>0</v>
      </c>
      <c r="F154" s="172">
        <f>Data!OG20</f>
        <v>0</v>
      </c>
      <c r="G154" s="172">
        <f>Data!PA20</f>
        <v>0</v>
      </c>
      <c r="H154" s="174">
        <f>Data!PU20</f>
        <v>0</v>
      </c>
      <c r="I154" s="76">
        <f t="shared" si="6"/>
        <v>0</v>
      </c>
    </row>
    <row r="155" spans="2:9" x14ac:dyDescent="0.2">
      <c r="B155" s="9" t="str">
        <f>$B$44</f>
        <v>Physical Training</v>
      </c>
      <c r="C155" s="172">
        <f>Data!LZ20</f>
        <v>0</v>
      </c>
      <c r="D155" s="172">
        <f>Data!MT20</f>
        <v>0</v>
      </c>
      <c r="E155" s="172">
        <f>Data!NN20</f>
        <v>0</v>
      </c>
      <c r="F155" s="172">
        <f>Data!OH20</f>
        <v>0</v>
      </c>
      <c r="G155" s="172">
        <f>Data!PB20</f>
        <v>0</v>
      </c>
      <c r="H155" s="174">
        <f>Data!PV20</f>
        <v>66467.659191665531</v>
      </c>
      <c r="I155" s="76">
        <f t="shared" si="6"/>
        <v>66467.659191665531</v>
      </c>
    </row>
    <row r="156" spans="2:9" x14ac:dyDescent="0.2">
      <c r="B156" s="9" t="str">
        <f>$B$45</f>
        <v>Health Services</v>
      </c>
      <c r="C156" s="172">
        <f>Data!MA20</f>
        <v>0</v>
      </c>
      <c r="D156" s="172">
        <f>Data!MU20</f>
        <v>0</v>
      </c>
      <c r="E156" s="172">
        <f>Data!NO20</f>
        <v>0</v>
      </c>
      <c r="F156" s="172">
        <f>Data!OI20</f>
        <v>0</v>
      </c>
      <c r="G156" s="172">
        <f>Data!PC20</f>
        <v>0</v>
      </c>
      <c r="H156" s="174">
        <f>Data!PW20</f>
        <v>691890.10211976699</v>
      </c>
      <c r="I156" s="76">
        <f t="shared" si="6"/>
        <v>691890.10211976699</v>
      </c>
    </row>
    <row r="157" spans="2:9" x14ac:dyDescent="0.2">
      <c r="B157" s="9" t="str">
        <f>$B$46</f>
        <v>Pharmacy</v>
      </c>
      <c r="C157" s="172">
        <f>Data!MB20</f>
        <v>0</v>
      </c>
      <c r="D157" s="172">
        <f>Data!MV20</f>
        <v>0</v>
      </c>
      <c r="E157" s="172">
        <f>Data!NP20</f>
        <v>0</v>
      </c>
      <c r="F157" s="172">
        <f>Data!OJ20</f>
        <v>0</v>
      </c>
      <c r="G157" s="172">
        <f>Data!PD20</f>
        <v>0</v>
      </c>
      <c r="H157" s="174">
        <f>Data!PX20</f>
        <v>0</v>
      </c>
      <c r="I157" s="76">
        <f t="shared" si="6"/>
        <v>0</v>
      </c>
    </row>
    <row r="158" spans="2:9" x14ac:dyDescent="0.2">
      <c r="B158" s="9" t="str">
        <f>$B$47</f>
        <v>Business Administration</v>
      </c>
      <c r="C158" s="172">
        <f>Data!MC20</f>
        <v>0</v>
      </c>
      <c r="D158" s="172">
        <f>Data!MW20</f>
        <v>0</v>
      </c>
      <c r="E158" s="172">
        <f>Data!NQ20</f>
        <v>0</v>
      </c>
      <c r="F158" s="172">
        <f>Data!OK20</f>
        <v>0</v>
      </c>
      <c r="G158" s="172">
        <f>Data!PE20</f>
        <v>0</v>
      </c>
      <c r="H158" s="174">
        <f>Data!PY20</f>
        <v>6076252.4084976455</v>
      </c>
      <c r="I158" s="76">
        <f t="shared" si="6"/>
        <v>6076252.4084976455</v>
      </c>
    </row>
    <row r="159" spans="2:9" x14ac:dyDescent="0.2">
      <c r="B159" s="9" t="str">
        <f>$B$48</f>
        <v>Optometry</v>
      </c>
      <c r="C159" s="172">
        <f>Data!MD20</f>
        <v>0</v>
      </c>
      <c r="D159" s="172">
        <f>Data!MX20</f>
        <v>0</v>
      </c>
      <c r="E159" s="172">
        <f>Data!NR20</f>
        <v>0</v>
      </c>
      <c r="F159" s="172">
        <f>Data!OL20</f>
        <v>0</v>
      </c>
      <c r="G159" s="172">
        <f>Data!PF20</f>
        <v>0</v>
      </c>
      <c r="H159" s="174">
        <f>Data!PZ20</f>
        <v>0</v>
      </c>
      <c r="I159" s="76">
        <f t="shared" si="6"/>
        <v>0</v>
      </c>
    </row>
    <row r="160" spans="2:9" x14ac:dyDescent="0.2">
      <c r="B160" s="9" t="str">
        <f>$B$49</f>
        <v>Teacher Ed-Practice Teaching</v>
      </c>
      <c r="C160" s="172">
        <f>Data!ME20</f>
        <v>0</v>
      </c>
      <c r="D160" s="172">
        <f>Data!MY20</f>
        <v>0</v>
      </c>
      <c r="E160" s="172">
        <f>Data!NS20</f>
        <v>0</v>
      </c>
      <c r="F160" s="172">
        <f>Data!OM20</f>
        <v>0</v>
      </c>
      <c r="G160" s="172">
        <f>Data!PG20</f>
        <v>0</v>
      </c>
      <c r="H160" s="174">
        <f>Data!QA20</f>
        <v>336507.19731486222</v>
      </c>
      <c r="I160" s="76">
        <f t="shared" si="6"/>
        <v>336507.19731486222</v>
      </c>
    </row>
    <row r="161" spans="2:10" x14ac:dyDescent="0.2">
      <c r="B161" s="9" t="str">
        <f>$B$50</f>
        <v>Technology</v>
      </c>
      <c r="C161" s="172">
        <f>Data!MF20</f>
        <v>0</v>
      </c>
      <c r="D161" s="172">
        <f>Data!MZ20</f>
        <v>0</v>
      </c>
      <c r="E161" s="172">
        <f>Data!NT20</f>
        <v>0</v>
      </c>
      <c r="F161" s="172">
        <f>Data!ON20</f>
        <v>0</v>
      </c>
      <c r="G161" s="172">
        <f>Data!PH20</f>
        <v>0</v>
      </c>
      <c r="H161" s="174">
        <f>Data!QB20</f>
        <v>566251.79142786167</v>
      </c>
      <c r="I161" s="76">
        <f t="shared" si="6"/>
        <v>566251.79142786167</v>
      </c>
    </row>
    <row r="162" spans="2:10" x14ac:dyDescent="0.2">
      <c r="B162" s="9" t="str">
        <f>$B$51</f>
        <v>Nursing</v>
      </c>
      <c r="C162" s="172">
        <f>Data!MG20</f>
        <v>0</v>
      </c>
      <c r="D162" s="172">
        <f>Data!NA20</f>
        <v>0</v>
      </c>
      <c r="E162" s="172">
        <f>Data!NU20</f>
        <v>0</v>
      </c>
      <c r="F162" s="172">
        <f>Data!OO20</f>
        <v>0</v>
      </c>
      <c r="G162" s="172">
        <f>Data!PI20</f>
        <v>0</v>
      </c>
      <c r="H162" s="174">
        <f>Data!QC20</f>
        <v>729717.0600818597</v>
      </c>
      <c r="I162" s="76">
        <f t="shared" si="6"/>
        <v>729717.0600818597</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28670308.999999981</v>
      </c>
      <c r="I163" s="76">
        <f>SUM(I143:I162)</f>
        <v>28670308.999999981</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2860287.1176887816</v>
      </c>
      <c r="D168" s="21">
        <f t="shared" si="8"/>
        <v>1961118.2774252074</v>
      </c>
      <c r="E168" s="21">
        <f t="shared" si="8"/>
        <v>1734594.0203277578</v>
      </c>
      <c r="F168" s="21">
        <f t="shared" si="8"/>
        <v>337175.19724252407</v>
      </c>
      <c r="G168" s="21">
        <f t="shared" si="8"/>
        <v>0</v>
      </c>
      <c r="H168" s="40">
        <f t="shared" ref="H168:H188" si="9">SUM(C168:G168)</f>
        <v>6893174.6126842713</v>
      </c>
      <c r="I168" s="56"/>
      <c r="J168" s="57"/>
    </row>
    <row r="169" spans="2:10" x14ac:dyDescent="0.2">
      <c r="B169" s="9" t="str">
        <f>$B$33</f>
        <v>Science</v>
      </c>
      <c r="C169" s="22">
        <f t="shared" si="8"/>
        <v>900134.0605624615</v>
      </c>
      <c r="D169" s="22">
        <f t="shared" si="8"/>
        <v>1136673.444369907</v>
      </c>
      <c r="E169" s="22">
        <f t="shared" si="8"/>
        <v>606074.9092080004</v>
      </c>
      <c r="F169" s="22">
        <f t="shared" si="8"/>
        <v>6081.6623572596409</v>
      </c>
      <c r="G169" s="22">
        <f t="shared" si="8"/>
        <v>0</v>
      </c>
      <c r="H169" s="75">
        <f t="shared" si="9"/>
        <v>2648964.0764976284</v>
      </c>
      <c r="I169" s="56"/>
      <c r="J169" s="57"/>
    </row>
    <row r="170" spans="2:10" x14ac:dyDescent="0.2">
      <c r="B170" s="9" t="str">
        <f>$B$34</f>
        <v>Fine Arts</v>
      </c>
      <c r="C170" s="22">
        <f t="shared" si="8"/>
        <v>1359678.1840893468</v>
      </c>
      <c r="D170" s="22">
        <f t="shared" si="8"/>
        <v>1099888.2177815461</v>
      </c>
      <c r="E170" s="22">
        <f t="shared" si="8"/>
        <v>656374.18013843405</v>
      </c>
      <c r="F170" s="22">
        <f t="shared" si="8"/>
        <v>4017.8233277070763</v>
      </c>
      <c r="G170" s="22">
        <f t="shared" si="8"/>
        <v>0</v>
      </c>
      <c r="H170" s="75">
        <f t="shared" si="9"/>
        <v>3119958.4053370338</v>
      </c>
      <c r="I170" s="56"/>
      <c r="J170" s="57"/>
    </row>
    <row r="171" spans="2:10" x14ac:dyDescent="0.2">
      <c r="B171" s="9" t="str">
        <f>$B$35</f>
        <v>Teacher Education</v>
      </c>
      <c r="C171" s="22">
        <f t="shared" si="8"/>
        <v>87974.182770862171</v>
      </c>
      <c r="D171" s="22">
        <f t="shared" si="8"/>
        <v>1343137.0483452564</v>
      </c>
      <c r="E171" s="22">
        <f t="shared" si="8"/>
        <v>1965273.4271023492</v>
      </c>
      <c r="F171" s="22">
        <f t="shared" si="8"/>
        <v>761858.64686993079</v>
      </c>
      <c r="G171" s="22">
        <f t="shared" si="8"/>
        <v>0</v>
      </c>
      <c r="H171" s="75">
        <f t="shared" si="9"/>
        <v>4158243.3050883985</v>
      </c>
      <c r="I171" s="56"/>
      <c r="J171" s="57"/>
    </row>
    <row r="172" spans="2:10" x14ac:dyDescent="0.2">
      <c r="B172" s="9" t="str">
        <f>$B$36</f>
        <v>Agriculture</v>
      </c>
      <c r="C172" s="22">
        <f t="shared" si="8"/>
        <v>241036.87333015061</v>
      </c>
      <c r="D172" s="22">
        <f t="shared" si="8"/>
        <v>441732.69921255537</v>
      </c>
      <c r="E172" s="22">
        <f t="shared" si="8"/>
        <v>149438.20652518654</v>
      </c>
      <c r="F172" s="22">
        <f t="shared" si="8"/>
        <v>0</v>
      </c>
      <c r="G172" s="22">
        <f t="shared" si="8"/>
        <v>0</v>
      </c>
      <c r="H172" s="75">
        <f t="shared" si="9"/>
        <v>832207.77906789258</v>
      </c>
      <c r="I172" s="56"/>
      <c r="J172" s="57"/>
    </row>
    <row r="173" spans="2:10" x14ac:dyDescent="0.2">
      <c r="B173" s="9" t="str">
        <f>$B$37</f>
        <v>Engineering</v>
      </c>
      <c r="C173" s="22">
        <f t="shared" si="8"/>
        <v>347592.49510946299</v>
      </c>
      <c r="D173" s="22">
        <f t="shared" si="8"/>
        <v>481226.22899293847</v>
      </c>
      <c r="E173" s="22">
        <f t="shared" si="8"/>
        <v>824481.12860148726</v>
      </c>
      <c r="F173" s="22">
        <f t="shared" si="8"/>
        <v>0</v>
      </c>
      <c r="G173" s="22">
        <f t="shared" si="8"/>
        <v>0</v>
      </c>
      <c r="H173" s="75">
        <f t="shared" si="9"/>
        <v>1653299.8527038887</v>
      </c>
      <c r="I173" s="56"/>
      <c r="J173" s="57"/>
    </row>
    <row r="174" spans="2:10" x14ac:dyDescent="0.2">
      <c r="B174" s="9" t="str">
        <f>$B$38</f>
        <v>Home Economics</v>
      </c>
      <c r="C174" s="22">
        <f t="shared" si="8"/>
        <v>7200.8808338587842</v>
      </c>
      <c r="D174" s="22">
        <f t="shared" si="8"/>
        <v>18057.629367138685</v>
      </c>
      <c r="E174" s="22">
        <f t="shared" si="8"/>
        <v>32967.512811101769</v>
      </c>
      <c r="F174" s="22">
        <f t="shared" si="8"/>
        <v>20741.412830756864</v>
      </c>
      <c r="G174" s="22">
        <f t="shared" si="8"/>
        <v>0</v>
      </c>
      <c r="H174" s="75">
        <f t="shared" si="9"/>
        <v>78967.435842856095</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39231.628927320933</v>
      </c>
      <c r="D176" s="22">
        <f t="shared" si="8"/>
        <v>318150.38758526323</v>
      </c>
      <c r="E176" s="22">
        <f t="shared" si="8"/>
        <v>431585.15009880532</v>
      </c>
      <c r="F176" s="22">
        <f t="shared" si="8"/>
        <v>0</v>
      </c>
      <c r="G176" s="22">
        <f t="shared" si="8"/>
        <v>0</v>
      </c>
      <c r="H176" s="75">
        <f t="shared" si="9"/>
        <v>788967.16661138949</v>
      </c>
      <c r="I176" s="56"/>
      <c r="J176" s="57"/>
    </row>
    <row r="177" spans="2:10" x14ac:dyDescent="0.2">
      <c r="B177" s="9" t="str">
        <f>$B$41</f>
        <v>Library Science</v>
      </c>
      <c r="C177" s="22">
        <f t="shared" si="8"/>
        <v>0</v>
      </c>
      <c r="D177" s="22">
        <f t="shared" si="8"/>
        <v>0</v>
      </c>
      <c r="E177" s="22">
        <f t="shared" si="8"/>
        <v>29440.147532964977</v>
      </c>
      <c r="F177" s="22">
        <f t="shared" si="8"/>
        <v>0</v>
      </c>
      <c r="G177" s="22">
        <f t="shared" si="8"/>
        <v>0</v>
      </c>
      <c r="H177" s="75">
        <f t="shared" si="9"/>
        <v>29440.147532964977</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66467.659191665531</v>
      </c>
      <c r="D180" s="22">
        <f t="shared" si="8"/>
        <v>0</v>
      </c>
      <c r="E180" s="22">
        <f t="shared" si="8"/>
        <v>0</v>
      </c>
      <c r="F180" s="22">
        <f t="shared" si="8"/>
        <v>0</v>
      </c>
      <c r="G180" s="22">
        <f t="shared" si="8"/>
        <v>0</v>
      </c>
      <c r="H180" s="75">
        <f t="shared" si="9"/>
        <v>66467.659191665531</v>
      </c>
      <c r="I180" s="56"/>
      <c r="J180" s="57"/>
    </row>
    <row r="181" spans="2:10" x14ac:dyDescent="0.2">
      <c r="B181" s="9" t="str">
        <f>$B$45</f>
        <v>Health Services</v>
      </c>
      <c r="C181" s="22">
        <f t="shared" si="8"/>
        <v>292912.46919501241</v>
      </c>
      <c r="D181" s="22">
        <f t="shared" si="8"/>
        <v>252305.60091173471</v>
      </c>
      <c r="E181" s="22">
        <f t="shared" si="8"/>
        <v>146672.03201301981</v>
      </c>
      <c r="F181" s="22">
        <f t="shared" si="8"/>
        <v>0</v>
      </c>
      <c r="G181" s="22">
        <f t="shared" si="8"/>
        <v>0</v>
      </c>
      <c r="H181" s="75">
        <f t="shared" si="9"/>
        <v>691890.10211976687</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344099.46538627846</v>
      </c>
      <c r="D183" s="22">
        <f t="shared" si="8"/>
        <v>1414270.9150095677</v>
      </c>
      <c r="E183" s="22">
        <f t="shared" si="8"/>
        <v>4317882.0281017991</v>
      </c>
      <c r="F183" s="22">
        <f t="shared" si="8"/>
        <v>0</v>
      </c>
      <c r="G183" s="22">
        <f t="shared" si="8"/>
        <v>0</v>
      </c>
      <c r="H183" s="75">
        <f t="shared" si="9"/>
        <v>6076252.4084976455</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336507.19731486222</v>
      </c>
      <c r="E185" s="22">
        <f t="shared" si="10"/>
        <v>0</v>
      </c>
      <c r="F185" s="22">
        <f t="shared" si="10"/>
        <v>0</v>
      </c>
      <c r="G185" s="22">
        <f t="shared" si="10"/>
        <v>0</v>
      </c>
      <c r="H185" s="75">
        <f t="shared" si="9"/>
        <v>336507.19731486222</v>
      </c>
      <c r="I185" s="56"/>
      <c r="J185" s="57"/>
    </row>
    <row r="186" spans="2:10" x14ac:dyDescent="0.2">
      <c r="B186" s="9" t="str">
        <f>$B$50</f>
        <v>Technology</v>
      </c>
      <c r="C186" s="22">
        <f t="shared" si="10"/>
        <v>30280.793328224907</v>
      </c>
      <c r="D186" s="22">
        <f t="shared" si="10"/>
        <v>142131.38300721222</v>
      </c>
      <c r="E186" s="22">
        <f t="shared" si="10"/>
        <v>393839.61509242456</v>
      </c>
      <c r="F186" s="22">
        <f t="shared" si="10"/>
        <v>0</v>
      </c>
      <c r="G186" s="22">
        <f t="shared" si="10"/>
        <v>0</v>
      </c>
      <c r="H186" s="75">
        <f t="shared" si="9"/>
        <v>566251.79142786167</v>
      </c>
      <c r="I186" s="56"/>
      <c r="J186" s="57"/>
    </row>
    <row r="187" spans="2:10" x14ac:dyDescent="0.2">
      <c r="B187" s="9" t="str">
        <f>$B$51</f>
        <v>Nursing</v>
      </c>
      <c r="C187" s="22">
        <f t="shared" si="10"/>
        <v>14521.440160851453</v>
      </c>
      <c r="D187" s="22">
        <f t="shared" si="10"/>
        <v>715195.61992100812</v>
      </c>
      <c r="E187" s="22">
        <f t="shared" si="10"/>
        <v>0</v>
      </c>
      <c r="F187" s="22">
        <f t="shared" si="10"/>
        <v>0</v>
      </c>
      <c r="G187" s="22">
        <f t="shared" si="10"/>
        <v>0</v>
      </c>
      <c r="H187" s="75">
        <f t="shared" si="9"/>
        <v>729717.06008185958</v>
      </c>
      <c r="I187" s="56"/>
      <c r="J187" s="57"/>
    </row>
    <row r="188" spans="2:10" x14ac:dyDescent="0.2">
      <c r="B188" s="39" t="str">
        <f>$B$52</f>
        <v>Totals</v>
      </c>
      <c r="C188" s="40">
        <f>SUM(C168:C187)</f>
        <v>6591417.2505742777</v>
      </c>
      <c r="D188" s="40">
        <f>SUM(D168:D187)</f>
        <v>9660394.6492441967</v>
      </c>
      <c r="E188" s="40">
        <f>SUM(E168:E187)</f>
        <v>11288622.357553331</v>
      </c>
      <c r="F188" s="40">
        <f>SUM(F168:F187)</f>
        <v>1129874.7426281786</v>
      </c>
      <c r="G188" s="40">
        <f>SUM(G168:G187)</f>
        <v>0</v>
      </c>
      <c r="H188" s="40">
        <f t="shared" si="9"/>
        <v>28670308.999999985</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11597864</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1157058.3697548043</v>
      </c>
      <c r="D193" s="42">
        <f t="shared" si="11"/>
        <v>793321.86721433082</v>
      </c>
      <c r="E193" s="42">
        <f t="shared" si="11"/>
        <v>701687.084815674</v>
      </c>
      <c r="F193" s="42">
        <f t="shared" si="11"/>
        <v>136395.88194853324</v>
      </c>
      <c r="G193" s="42">
        <f t="shared" si="11"/>
        <v>0</v>
      </c>
      <c r="H193" s="42">
        <f>SUM(C193:G193)</f>
        <v>2788463.2037333427</v>
      </c>
      <c r="I193" s="1"/>
    </row>
    <row r="194" spans="2:9" x14ac:dyDescent="0.2">
      <c r="B194" s="9" t="str">
        <f>$B$33</f>
        <v>Science</v>
      </c>
      <c r="C194" s="43">
        <f t="shared" si="11"/>
        <v>364126.95852602058</v>
      </c>
      <c r="D194" s="43">
        <f t="shared" si="11"/>
        <v>459813.1125902324</v>
      </c>
      <c r="E194" s="43">
        <f t="shared" si="11"/>
        <v>245172.60594598891</v>
      </c>
      <c r="F194" s="43">
        <f t="shared" si="11"/>
        <v>2460.186003346415</v>
      </c>
      <c r="G194" s="43">
        <f t="shared" si="11"/>
        <v>0</v>
      </c>
      <c r="H194" s="43">
        <f t="shared" ref="H194:H213" si="12">SUM(C194:G194)</f>
        <v>1071572.8630655883</v>
      </c>
      <c r="I194" s="1"/>
    </row>
    <row r="195" spans="2:9" x14ac:dyDescent="0.2">
      <c r="B195" s="9" t="str">
        <f>$B$34</f>
        <v>Fine Arts</v>
      </c>
      <c r="C195" s="43">
        <f t="shared" si="11"/>
        <v>550024.1613313345</v>
      </c>
      <c r="D195" s="43">
        <f t="shared" si="11"/>
        <v>444932.55950023967</v>
      </c>
      <c r="E195" s="43">
        <f t="shared" si="11"/>
        <v>265519.93124165712</v>
      </c>
      <c r="F195" s="43">
        <f t="shared" si="11"/>
        <v>1625.3109978959108</v>
      </c>
      <c r="G195" s="43">
        <f t="shared" si="11"/>
        <v>0</v>
      </c>
      <c r="H195" s="43">
        <f t="shared" si="12"/>
        <v>1262101.9630711272</v>
      </c>
      <c r="I195" s="1"/>
    </row>
    <row r="196" spans="2:9" x14ac:dyDescent="0.2">
      <c r="B196" s="9" t="str">
        <f>$B$35</f>
        <v>Teacher Education</v>
      </c>
      <c r="C196" s="43">
        <f t="shared" si="11"/>
        <v>35587.778537287581</v>
      </c>
      <c r="D196" s="43">
        <f t="shared" si="11"/>
        <v>543332.85421059513</v>
      </c>
      <c r="E196" s="43">
        <f t="shared" si="11"/>
        <v>795002.73018846661</v>
      </c>
      <c r="F196" s="43">
        <f t="shared" si="11"/>
        <v>308191.06182711478</v>
      </c>
      <c r="G196" s="43">
        <f t="shared" si="11"/>
        <v>0</v>
      </c>
      <c r="H196" s="43">
        <f t="shared" si="12"/>
        <v>1682114.4247634641</v>
      </c>
      <c r="I196" s="1"/>
    </row>
    <row r="197" spans="2:9" x14ac:dyDescent="0.2">
      <c r="B197" s="9" t="str">
        <f>$B$36</f>
        <v>Agriculture</v>
      </c>
      <c r="C197" s="43">
        <f t="shared" si="11"/>
        <v>97505.502150964428</v>
      </c>
      <c r="D197" s="43">
        <f t="shared" si="11"/>
        <v>178692.03187939571</v>
      </c>
      <c r="E197" s="43">
        <f t="shared" si="11"/>
        <v>60451.528293016534</v>
      </c>
      <c r="F197" s="43">
        <f t="shared" si="11"/>
        <v>0</v>
      </c>
      <c r="G197" s="43">
        <f t="shared" si="11"/>
        <v>0</v>
      </c>
      <c r="H197" s="43">
        <f t="shared" si="12"/>
        <v>336649.06232337671</v>
      </c>
      <c r="I197" s="1"/>
    </row>
    <row r="198" spans="2:9" x14ac:dyDescent="0.2">
      <c r="B198" s="9" t="str">
        <f>$B$37</f>
        <v>Engineering</v>
      </c>
      <c r="C198" s="43">
        <f t="shared" si="11"/>
        <v>140609.94200307428</v>
      </c>
      <c r="D198" s="43">
        <f t="shared" si="11"/>
        <v>194668.16200317055</v>
      </c>
      <c r="E198" s="43">
        <f t="shared" si="11"/>
        <v>333523.43708910019</v>
      </c>
      <c r="F198" s="43">
        <f t="shared" si="11"/>
        <v>0</v>
      </c>
      <c r="G198" s="43">
        <f t="shared" si="11"/>
        <v>0</v>
      </c>
      <c r="H198" s="43">
        <f t="shared" si="12"/>
        <v>668801.54109534505</v>
      </c>
      <c r="I198" s="1"/>
    </row>
    <row r="199" spans="2:9" x14ac:dyDescent="0.2">
      <c r="B199" s="9" t="str">
        <f>$B$38</f>
        <v>Home Economics</v>
      </c>
      <c r="C199" s="43">
        <f t="shared" si="11"/>
        <v>2912.9381406841758</v>
      </c>
      <c r="D199" s="43">
        <f t="shared" si="11"/>
        <v>7304.7670871800028</v>
      </c>
      <c r="E199" s="43">
        <f t="shared" si="11"/>
        <v>13336.191458606747</v>
      </c>
      <c r="F199" s="43">
        <f t="shared" si="11"/>
        <v>8390.4252716276333</v>
      </c>
      <c r="G199" s="43">
        <f t="shared" si="11"/>
        <v>0</v>
      </c>
      <c r="H199" s="43">
        <f t="shared" si="12"/>
        <v>31944.321958098561</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15870.184614945521</v>
      </c>
      <c r="D201" s="43">
        <f t="shared" si="11"/>
        <v>128699.86600985612</v>
      </c>
      <c r="E201" s="43">
        <f t="shared" si="11"/>
        <v>174587.09200746779</v>
      </c>
      <c r="F201" s="43">
        <f t="shared" si="11"/>
        <v>0</v>
      </c>
      <c r="G201" s="43">
        <f t="shared" si="11"/>
        <v>0</v>
      </c>
      <c r="H201" s="43">
        <f t="shared" si="12"/>
        <v>319157.14263226942</v>
      </c>
      <c r="I201" s="1"/>
    </row>
    <row r="202" spans="2:9" x14ac:dyDescent="0.2">
      <c r="B202" s="9" t="str">
        <f>$B$41</f>
        <v>Library Science</v>
      </c>
      <c r="C202" s="43">
        <f t="shared" si="11"/>
        <v>0</v>
      </c>
      <c r="D202" s="43">
        <f t="shared" si="11"/>
        <v>0</v>
      </c>
      <c r="E202" s="43">
        <f t="shared" si="11"/>
        <v>11909.283127268123</v>
      </c>
      <c r="F202" s="43">
        <f t="shared" si="11"/>
        <v>0</v>
      </c>
      <c r="G202" s="43">
        <f t="shared" si="11"/>
        <v>0</v>
      </c>
      <c r="H202" s="43">
        <f t="shared" si="12"/>
        <v>11909.283127268123</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26887.846646622711</v>
      </c>
      <c r="D205" s="43">
        <f t="shared" si="11"/>
        <v>0</v>
      </c>
      <c r="E205" s="43">
        <f t="shared" si="11"/>
        <v>0</v>
      </c>
      <c r="F205" s="43">
        <f t="shared" si="11"/>
        <v>0</v>
      </c>
      <c r="G205" s="43">
        <f t="shared" si="11"/>
        <v>0</v>
      </c>
      <c r="H205" s="43">
        <f t="shared" si="12"/>
        <v>26887.846646622711</v>
      </c>
      <c r="I205" s="1"/>
    </row>
    <row r="206" spans="2:9" x14ac:dyDescent="0.2">
      <c r="B206" s="9" t="str">
        <f>$B$45</f>
        <v>Health Services</v>
      </c>
      <c r="C206" s="43">
        <f t="shared" si="11"/>
        <v>118490.49068944268</v>
      </c>
      <c r="D206" s="43">
        <f t="shared" si="11"/>
        <v>102063.98702618016</v>
      </c>
      <c r="E206" s="43">
        <f t="shared" si="11"/>
        <v>59332.540848815072</v>
      </c>
      <c r="F206" s="43">
        <f t="shared" si="11"/>
        <v>0</v>
      </c>
      <c r="G206" s="43">
        <f t="shared" si="11"/>
        <v>0</v>
      </c>
      <c r="H206" s="43">
        <f t="shared" si="12"/>
        <v>279887.01856443792</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139196.92327078743</v>
      </c>
      <c r="D208" s="43">
        <f t="shared" si="11"/>
        <v>572108.29961534531</v>
      </c>
      <c r="E208" s="43">
        <f t="shared" si="11"/>
        <v>1746692.3195689609</v>
      </c>
      <c r="F208" s="43">
        <f t="shared" si="11"/>
        <v>0</v>
      </c>
      <c r="G208" s="43">
        <f t="shared" si="11"/>
        <v>0</v>
      </c>
      <c r="H208" s="43">
        <f t="shared" si="12"/>
        <v>2457997.5424550939</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136125.65910883411</v>
      </c>
      <c r="E210" s="43">
        <f t="shared" si="13"/>
        <v>0</v>
      </c>
      <c r="F210" s="43">
        <f t="shared" si="13"/>
        <v>0</v>
      </c>
      <c r="G210" s="43">
        <f t="shared" si="13"/>
        <v>0</v>
      </c>
      <c r="H210" s="43">
        <f t="shared" si="12"/>
        <v>136125.65910883411</v>
      </c>
      <c r="I210" s="1"/>
    </row>
    <row r="211" spans="2:9" x14ac:dyDescent="0.2">
      <c r="B211" s="9" t="str">
        <f>$B$50</f>
        <v>Technology</v>
      </c>
      <c r="C211" s="43">
        <f t="shared" si="13"/>
        <v>12249.345580225869</v>
      </c>
      <c r="D211" s="43">
        <f t="shared" si="13"/>
        <v>57495.733661243721</v>
      </c>
      <c r="E211" s="43">
        <f t="shared" si="13"/>
        <v>159318.06991177835</v>
      </c>
      <c r="F211" s="43">
        <f t="shared" si="13"/>
        <v>0</v>
      </c>
      <c r="G211" s="43">
        <f t="shared" si="13"/>
        <v>0</v>
      </c>
      <c r="H211" s="43">
        <f t="shared" si="12"/>
        <v>229063.14915324794</v>
      </c>
      <c r="I211" s="1"/>
    </row>
    <row r="212" spans="2:9" x14ac:dyDescent="0.2">
      <c r="B212" s="9" t="str">
        <f>$B$51</f>
        <v>Nursing</v>
      </c>
      <c r="C212" s="43">
        <f t="shared" si="13"/>
        <v>5874.2892540744269</v>
      </c>
      <c r="D212" s="43">
        <f t="shared" si="13"/>
        <v>289314.68904780713</v>
      </c>
      <c r="E212" s="43">
        <f t="shared" si="13"/>
        <v>0</v>
      </c>
      <c r="F212" s="43">
        <f t="shared" si="13"/>
        <v>0</v>
      </c>
      <c r="G212" s="43">
        <f t="shared" si="13"/>
        <v>0</v>
      </c>
      <c r="H212" s="43">
        <f t="shared" si="12"/>
        <v>295188.97830188158</v>
      </c>
      <c r="I212" s="1"/>
    </row>
    <row r="213" spans="2:9" x14ac:dyDescent="0.2">
      <c r="B213" s="39" t="str">
        <f>$B$52</f>
        <v>Totals</v>
      </c>
      <c r="C213" s="42">
        <f>SUM(C193:C212)</f>
        <v>2666394.7305002683</v>
      </c>
      <c r="D213" s="42">
        <f>SUM(D193:D212)</f>
        <v>3907873.5889544114</v>
      </c>
      <c r="E213" s="42">
        <f>SUM(E193:E212)</f>
        <v>4566532.8144968003</v>
      </c>
      <c r="F213" s="42">
        <f>SUM(F193:F212)</f>
        <v>457062.86604851793</v>
      </c>
      <c r="G213" s="42">
        <f>SUM(G193:G212)</f>
        <v>0</v>
      </c>
      <c r="H213" s="42">
        <f t="shared" si="12"/>
        <v>11597863.999999998</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14430440</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1935803.6718655392</v>
      </c>
      <c r="D218" s="42">
        <f t="shared" si="14"/>
        <v>1492686.3312001538</v>
      </c>
      <c r="E218" s="42">
        <f t="shared" si="14"/>
        <v>611924.79333960218</v>
      </c>
      <c r="F218" s="42">
        <f t="shared" si="14"/>
        <v>149583.57828793908</v>
      </c>
      <c r="G218" s="42">
        <f t="shared" si="14"/>
        <v>0</v>
      </c>
      <c r="H218" s="42">
        <f>SUM(C218:G218)</f>
        <v>4189998.3746932345</v>
      </c>
      <c r="I218" s="1"/>
    </row>
    <row r="219" spans="2:9" x14ac:dyDescent="0.2">
      <c r="B219" s="9" t="str">
        <f>$B$33</f>
        <v>Science</v>
      </c>
      <c r="C219" s="43">
        <f t="shared" si="14"/>
        <v>587190.64657617349</v>
      </c>
      <c r="D219" s="43">
        <f t="shared" si="14"/>
        <v>607701.65328784834</v>
      </c>
      <c r="E219" s="43">
        <f t="shared" si="14"/>
        <v>278921.53018834564</v>
      </c>
      <c r="F219" s="43">
        <f t="shared" si="14"/>
        <v>8702.341335432784</v>
      </c>
      <c r="G219" s="43">
        <f t="shared" si="14"/>
        <v>0</v>
      </c>
      <c r="H219" s="43">
        <f t="shared" ref="H219:H238" si="15">SUM(C219:G219)</f>
        <v>1482516.1713878002</v>
      </c>
      <c r="I219" s="1"/>
    </row>
    <row r="220" spans="2:9" x14ac:dyDescent="0.2">
      <c r="B220" s="9" t="str">
        <f>$B$34</f>
        <v>Fine Arts</v>
      </c>
      <c r="C220" s="43">
        <f t="shared" si="14"/>
        <v>392162.42234509654</v>
      </c>
      <c r="D220" s="43">
        <f t="shared" si="14"/>
        <v>261790.04916742901</v>
      </c>
      <c r="E220" s="43">
        <f t="shared" si="14"/>
        <v>151103.36038479948</v>
      </c>
      <c r="F220" s="43">
        <f t="shared" si="14"/>
        <v>2030.546311600983</v>
      </c>
      <c r="G220" s="43">
        <f t="shared" si="14"/>
        <v>0</v>
      </c>
      <c r="H220" s="43">
        <f t="shared" si="15"/>
        <v>807086.37820892606</v>
      </c>
      <c r="I220" s="1"/>
    </row>
    <row r="221" spans="2:9" x14ac:dyDescent="0.2">
      <c r="B221" s="9" t="str">
        <f>$B$35</f>
        <v>Teacher Education</v>
      </c>
      <c r="C221" s="43">
        <f t="shared" si="14"/>
        <v>57763.855074996958</v>
      </c>
      <c r="D221" s="43">
        <f t="shared" si="14"/>
        <v>812409.21873717674</v>
      </c>
      <c r="E221" s="43">
        <f t="shared" si="14"/>
        <v>1040822.9811426866</v>
      </c>
      <c r="F221" s="43">
        <f t="shared" si="14"/>
        <v>557143.23083070782</v>
      </c>
      <c r="G221" s="43">
        <f t="shared" si="14"/>
        <v>0</v>
      </c>
      <c r="H221" s="43">
        <f t="shared" si="15"/>
        <v>2468139.2857855679</v>
      </c>
      <c r="I221" s="1"/>
    </row>
    <row r="222" spans="2:9" x14ac:dyDescent="0.2">
      <c r="B222" s="9" t="str">
        <f>$B$36</f>
        <v>Agriculture</v>
      </c>
      <c r="C222" s="43">
        <f t="shared" si="14"/>
        <v>101763.66655790478</v>
      </c>
      <c r="D222" s="43">
        <f t="shared" si="14"/>
        <v>217844.19482924225</v>
      </c>
      <c r="E222" s="43">
        <f t="shared" si="14"/>
        <v>67101.409416944924</v>
      </c>
      <c r="F222" s="43">
        <f t="shared" si="14"/>
        <v>0</v>
      </c>
      <c r="G222" s="43">
        <f t="shared" si="14"/>
        <v>0</v>
      </c>
      <c r="H222" s="43">
        <f t="shared" si="15"/>
        <v>386709.27080409194</v>
      </c>
      <c r="I222" s="1"/>
    </row>
    <row r="223" spans="2:9" x14ac:dyDescent="0.2">
      <c r="B223" s="9" t="str">
        <f>$B$37</f>
        <v>Engineering</v>
      </c>
      <c r="C223" s="43">
        <f t="shared" si="14"/>
        <v>111541.40244299542</v>
      </c>
      <c r="D223" s="43">
        <f t="shared" si="14"/>
        <v>139377.87046132697</v>
      </c>
      <c r="E223" s="43">
        <f t="shared" si="14"/>
        <v>444984.99957561702</v>
      </c>
      <c r="F223" s="43">
        <f t="shared" si="14"/>
        <v>0</v>
      </c>
      <c r="G223" s="43">
        <f t="shared" si="14"/>
        <v>0</v>
      </c>
      <c r="H223" s="43">
        <f t="shared" si="15"/>
        <v>695904.27247993939</v>
      </c>
      <c r="I223" s="1"/>
    </row>
    <row r="224" spans="2:9" x14ac:dyDescent="0.2">
      <c r="B224" s="9" t="str">
        <f>$B$38</f>
        <v>Home Economics</v>
      </c>
      <c r="C224" s="43">
        <f t="shared" si="14"/>
        <v>4964.0812955075507</v>
      </c>
      <c r="D224" s="43">
        <f t="shared" si="14"/>
        <v>20146.758959329596</v>
      </c>
      <c r="E224" s="43">
        <f t="shared" si="14"/>
        <v>13144.865650707494</v>
      </c>
      <c r="F224" s="43">
        <f t="shared" si="14"/>
        <v>3771.0145786875396</v>
      </c>
      <c r="G224" s="43">
        <f t="shared" si="14"/>
        <v>0</v>
      </c>
      <c r="H224" s="43">
        <f t="shared" si="15"/>
        <v>42026.720484232173</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20307.605299803618</v>
      </c>
      <c r="D226" s="43">
        <f t="shared" si="14"/>
        <v>168950.01372911487</v>
      </c>
      <c r="E226" s="43">
        <f t="shared" si="14"/>
        <v>197548.55235063261</v>
      </c>
      <c r="F226" s="43">
        <f t="shared" si="14"/>
        <v>0</v>
      </c>
      <c r="G226" s="43">
        <f t="shared" si="14"/>
        <v>0</v>
      </c>
      <c r="H226" s="43">
        <f t="shared" si="15"/>
        <v>386806.17137955112</v>
      </c>
      <c r="I226" s="1"/>
    </row>
    <row r="227" spans="2:10" x14ac:dyDescent="0.2">
      <c r="B227" s="9" t="str">
        <f>$B$41</f>
        <v>Library Science</v>
      </c>
      <c r="C227" s="43">
        <f t="shared" si="14"/>
        <v>0</v>
      </c>
      <c r="D227" s="43">
        <f t="shared" si="14"/>
        <v>0</v>
      </c>
      <c r="E227" s="43">
        <f t="shared" si="14"/>
        <v>80371.464264325812</v>
      </c>
      <c r="F227" s="43">
        <f t="shared" si="14"/>
        <v>0</v>
      </c>
      <c r="G227" s="43">
        <f t="shared" si="14"/>
        <v>0</v>
      </c>
      <c r="H227" s="43">
        <f t="shared" si="15"/>
        <v>80371.464264325812</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10981.149532486399</v>
      </c>
      <c r="D230" s="43">
        <f t="shared" si="14"/>
        <v>0</v>
      </c>
      <c r="E230" s="43">
        <f t="shared" si="14"/>
        <v>0</v>
      </c>
      <c r="F230" s="43">
        <f t="shared" si="14"/>
        <v>0</v>
      </c>
      <c r="G230" s="43">
        <f t="shared" si="14"/>
        <v>0</v>
      </c>
      <c r="H230" s="43">
        <f t="shared" si="15"/>
        <v>10981.149532486399</v>
      </c>
      <c r="I230" s="1"/>
    </row>
    <row r="231" spans="2:10" x14ac:dyDescent="0.2">
      <c r="B231" s="9" t="str">
        <f>$B$45</f>
        <v>Health Services</v>
      </c>
      <c r="C231" s="43">
        <f t="shared" si="14"/>
        <v>194388.91073089794</v>
      </c>
      <c r="D231" s="43">
        <f t="shared" si="14"/>
        <v>190864.03224628037</v>
      </c>
      <c r="E231" s="43">
        <f t="shared" si="14"/>
        <v>35678.921051920341</v>
      </c>
      <c r="F231" s="43">
        <f t="shared" si="14"/>
        <v>0</v>
      </c>
      <c r="G231" s="43">
        <f t="shared" si="14"/>
        <v>0</v>
      </c>
      <c r="H231" s="43">
        <f t="shared" si="15"/>
        <v>420931.86402909865</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195404.29099588815</v>
      </c>
      <c r="D233" s="43">
        <f t="shared" si="14"/>
        <v>1128571.9536340246</v>
      </c>
      <c r="E233" s="43">
        <f t="shared" si="14"/>
        <v>1648616.5309920665</v>
      </c>
      <c r="F233" s="43">
        <f t="shared" si="14"/>
        <v>0</v>
      </c>
      <c r="G233" s="43">
        <f t="shared" si="14"/>
        <v>0</v>
      </c>
      <c r="H233" s="43">
        <f t="shared" si="15"/>
        <v>2972592.7756219795</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111514.07809944716</v>
      </c>
      <c r="E235" s="43">
        <f t="shared" si="16"/>
        <v>0</v>
      </c>
      <c r="F235" s="43">
        <f t="shared" si="16"/>
        <v>0</v>
      </c>
      <c r="G235" s="43">
        <f t="shared" si="16"/>
        <v>0</v>
      </c>
      <c r="H235" s="43">
        <f t="shared" si="15"/>
        <v>111514.07809944716</v>
      </c>
      <c r="I235" s="1"/>
    </row>
    <row r="236" spans="2:10" x14ac:dyDescent="0.2">
      <c r="B236" s="9" t="str">
        <f>$B$50</f>
        <v>Technology</v>
      </c>
      <c r="C236" s="43">
        <f t="shared" si="16"/>
        <v>12297.383209325522</v>
      </c>
      <c r="D236" s="43">
        <f t="shared" si="16"/>
        <v>88598.61249950793</v>
      </c>
      <c r="E236" s="43">
        <f t="shared" si="16"/>
        <v>139335.57589749942</v>
      </c>
      <c r="F236" s="43">
        <f t="shared" si="16"/>
        <v>0</v>
      </c>
      <c r="G236" s="43">
        <f t="shared" si="16"/>
        <v>0</v>
      </c>
      <c r="H236" s="43">
        <f t="shared" si="15"/>
        <v>240231.57160633287</v>
      </c>
      <c r="I236" s="1"/>
    </row>
    <row r="237" spans="2:10" x14ac:dyDescent="0.2">
      <c r="B237" s="9" t="str">
        <f>$B$51</f>
        <v>Nursing</v>
      </c>
      <c r="C237" s="43">
        <f t="shared" si="16"/>
        <v>2557.254000716011</v>
      </c>
      <c r="D237" s="43">
        <f t="shared" si="16"/>
        <v>132073.19762227178</v>
      </c>
      <c r="E237" s="43">
        <f t="shared" si="16"/>
        <v>0</v>
      </c>
      <c r="F237" s="43">
        <f t="shared" si="16"/>
        <v>0</v>
      </c>
      <c r="G237" s="43">
        <f t="shared" si="16"/>
        <v>0</v>
      </c>
      <c r="H237" s="43">
        <f t="shared" si="15"/>
        <v>134630.45162298778</v>
      </c>
      <c r="I237" s="1"/>
    </row>
    <row r="238" spans="2:10" x14ac:dyDescent="0.2">
      <c r="B238" s="39" t="str">
        <f>$B$52</f>
        <v>Totals</v>
      </c>
      <c r="C238" s="42">
        <f>SUM(C218:C237)</f>
        <v>3627126.3399273311</v>
      </c>
      <c r="D238" s="42">
        <f>SUM(D218:D237)</f>
        <v>5372527.9644731544</v>
      </c>
      <c r="E238" s="42">
        <f>SUM(E218:E237)</f>
        <v>4709554.9842551472</v>
      </c>
      <c r="F238" s="42">
        <f>SUM(F218:F237)</f>
        <v>721230.71134436817</v>
      </c>
      <c r="G238" s="42">
        <f>SUM(G218:G237)</f>
        <v>0</v>
      </c>
      <c r="H238" s="42">
        <f t="shared" si="15"/>
        <v>14430440</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13050200</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1750648.2878262659</v>
      </c>
      <c r="D243" s="42">
        <f t="shared" si="17"/>
        <v>1349914.1508802397</v>
      </c>
      <c r="E243" s="42">
        <f t="shared" si="17"/>
        <v>553395.52626534447</v>
      </c>
      <c r="F243" s="42">
        <f t="shared" si="17"/>
        <v>135276.23644000202</v>
      </c>
      <c r="G243" s="42">
        <f t="shared" si="17"/>
        <v>0</v>
      </c>
      <c r="H243" s="42">
        <f>SUM(C243:G243)</f>
        <v>3789234.2014118521</v>
      </c>
      <c r="I243" s="1"/>
    </row>
    <row r="244" spans="2:9" x14ac:dyDescent="0.2">
      <c r="B244" s="9" t="str">
        <f>$B$33</f>
        <v>Science</v>
      </c>
      <c r="C244" s="43">
        <f t="shared" si="17"/>
        <v>531027.14650061808</v>
      </c>
      <c r="D244" s="43">
        <f t="shared" si="17"/>
        <v>549576.32031574077</v>
      </c>
      <c r="E244" s="43">
        <f t="shared" si="17"/>
        <v>252243.29634189594</v>
      </c>
      <c r="F244" s="43">
        <f t="shared" si="17"/>
        <v>7869.9814347771044</v>
      </c>
      <c r="G244" s="43">
        <f t="shared" si="17"/>
        <v>0</v>
      </c>
      <c r="H244" s="43">
        <f t="shared" ref="H244:H263" si="18">SUM(C244:G244)</f>
        <v>1340716.7445930319</v>
      </c>
      <c r="I244" s="1"/>
    </row>
    <row r="245" spans="2:9" x14ac:dyDescent="0.2">
      <c r="B245" s="9" t="str">
        <f>$B$34</f>
        <v>Fine Arts</v>
      </c>
      <c r="C245" s="43">
        <f t="shared" si="17"/>
        <v>354652.94503064209</v>
      </c>
      <c r="D245" s="43">
        <f t="shared" si="17"/>
        <v>236750.40398246914</v>
      </c>
      <c r="E245" s="43">
        <f t="shared" si="17"/>
        <v>136650.65470586554</v>
      </c>
      <c r="F245" s="43">
        <f t="shared" si="17"/>
        <v>1836.3290014479912</v>
      </c>
      <c r="G245" s="43">
        <f t="shared" si="17"/>
        <v>0</v>
      </c>
      <c r="H245" s="43">
        <f t="shared" si="18"/>
        <v>729890.33272042475</v>
      </c>
      <c r="I245" s="1"/>
    </row>
    <row r="246" spans="2:9" x14ac:dyDescent="0.2">
      <c r="B246" s="9" t="str">
        <f>$B$35</f>
        <v>Teacher Education</v>
      </c>
      <c r="C246" s="43">
        <f t="shared" si="17"/>
        <v>52238.868773213107</v>
      </c>
      <c r="D246" s="43">
        <f t="shared" si="17"/>
        <v>734704.05520302244</v>
      </c>
      <c r="E246" s="43">
        <f t="shared" si="17"/>
        <v>941270.54119682347</v>
      </c>
      <c r="F246" s="43">
        <f t="shared" si="17"/>
        <v>503853.70030206308</v>
      </c>
      <c r="G246" s="43">
        <f t="shared" si="17"/>
        <v>0</v>
      </c>
      <c r="H246" s="43">
        <f t="shared" si="18"/>
        <v>2232067.1654751222</v>
      </c>
      <c r="I246" s="1"/>
    </row>
    <row r="247" spans="2:9" x14ac:dyDescent="0.2">
      <c r="B247" s="9" t="str">
        <f>$B$36</f>
        <v>Agriculture</v>
      </c>
      <c r="C247" s="43">
        <f t="shared" si="17"/>
        <v>92030.194596559028</v>
      </c>
      <c r="D247" s="43">
        <f t="shared" si="17"/>
        <v>197007.87442105557</v>
      </c>
      <c r="E247" s="43">
        <f t="shared" si="17"/>
        <v>60683.306480815176</v>
      </c>
      <c r="F247" s="43">
        <f t="shared" si="17"/>
        <v>0</v>
      </c>
      <c r="G247" s="43">
        <f t="shared" si="17"/>
        <v>0</v>
      </c>
      <c r="H247" s="43">
        <f t="shared" si="18"/>
        <v>349721.37549842976</v>
      </c>
      <c r="I247" s="1"/>
    </row>
    <row r="248" spans="2:9" x14ac:dyDescent="0.2">
      <c r="B248" s="9" t="str">
        <f>$B$37</f>
        <v>Engineering</v>
      </c>
      <c r="C248" s="43">
        <f t="shared" si="17"/>
        <v>100872.71144619145</v>
      </c>
      <c r="D248" s="43">
        <f t="shared" si="17"/>
        <v>126046.68222829027</v>
      </c>
      <c r="E248" s="43">
        <f t="shared" si="17"/>
        <v>402423.15836951038</v>
      </c>
      <c r="F248" s="43">
        <f t="shared" si="17"/>
        <v>0</v>
      </c>
      <c r="G248" s="43">
        <f t="shared" si="17"/>
        <v>0</v>
      </c>
      <c r="H248" s="43">
        <f t="shared" si="18"/>
        <v>629342.55204399209</v>
      </c>
      <c r="I248" s="1"/>
    </row>
    <row r="249" spans="2:9" x14ac:dyDescent="0.2">
      <c r="B249" s="9" t="str">
        <f>$B$38</f>
        <v>Home Economics</v>
      </c>
      <c r="C249" s="43">
        <f t="shared" si="17"/>
        <v>4489.2777851980009</v>
      </c>
      <c r="D249" s="43">
        <f t="shared" si="17"/>
        <v>18219.765563007302</v>
      </c>
      <c r="E249" s="43">
        <f t="shared" si="17"/>
        <v>11887.588023294018</v>
      </c>
      <c r="F249" s="43">
        <f t="shared" si="17"/>
        <v>3410.3252884034118</v>
      </c>
      <c r="G249" s="43">
        <f t="shared" si="17"/>
        <v>0</v>
      </c>
      <c r="H249" s="43">
        <f t="shared" si="18"/>
        <v>38006.956659902731</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18365.227303082731</v>
      </c>
      <c r="D251" s="43">
        <f t="shared" si="17"/>
        <v>152790.31472135946</v>
      </c>
      <c r="E251" s="43">
        <f t="shared" si="17"/>
        <v>178653.46572150438</v>
      </c>
      <c r="F251" s="43">
        <f t="shared" si="17"/>
        <v>0</v>
      </c>
      <c r="G251" s="43">
        <f t="shared" si="17"/>
        <v>0</v>
      </c>
      <c r="H251" s="43">
        <f t="shared" si="18"/>
        <v>349809.00774594658</v>
      </c>
      <c r="I251" s="1"/>
    </row>
    <row r="252" spans="2:9" x14ac:dyDescent="0.2">
      <c r="B252" s="9" t="str">
        <f>$B$41</f>
        <v>Library Science</v>
      </c>
      <c r="C252" s="43">
        <f t="shared" si="17"/>
        <v>0</v>
      </c>
      <c r="D252" s="43">
        <f t="shared" si="17"/>
        <v>0</v>
      </c>
      <c r="E252" s="43">
        <f t="shared" si="17"/>
        <v>72684.109628140563</v>
      </c>
      <c r="F252" s="43">
        <f t="shared" si="17"/>
        <v>0</v>
      </c>
      <c r="G252" s="43">
        <f t="shared" si="17"/>
        <v>0</v>
      </c>
      <c r="H252" s="43">
        <f t="shared" si="18"/>
        <v>72684.109628140563</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9930.8266157410326</v>
      </c>
      <c r="D255" s="43">
        <f t="shared" si="17"/>
        <v>0</v>
      </c>
      <c r="E255" s="43">
        <f t="shared" si="17"/>
        <v>0</v>
      </c>
      <c r="F255" s="43">
        <f t="shared" si="17"/>
        <v>0</v>
      </c>
      <c r="G255" s="43">
        <f t="shared" si="17"/>
        <v>0</v>
      </c>
      <c r="H255" s="43">
        <f t="shared" si="18"/>
        <v>9930.8266157410326</v>
      </c>
      <c r="I255" s="1"/>
    </row>
    <row r="256" spans="2:9" x14ac:dyDescent="0.2">
      <c r="B256" s="9" t="str">
        <f>$B$45</f>
        <v>Health Services</v>
      </c>
      <c r="C256" s="43">
        <f t="shared" si="17"/>
        <v>175796.03690673082</v>
      </c>
      <c r="D256" s="43">
        <f t="shared" si="17"/>
        <v>172608.30533375338</v>
      </c>
      <c r="E256" s="43">
        <f t="shared" si="17"/>
        <v>32266.310348940908</v>
      </c>
      <c r="F256" s="43">
        <f t="shared" si="17"/>
        <v>0</v>
      </c>
      <c r="G256" s="43">
        <f t="shared" si="17"/>
        <v>0</v>
      </c>
      <c r="H256" s="43">
        <f t="shared" si="18"/>
        <v>380670.6525894251</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176714.29827188497</v>
      </c>
      <c r="D258" s="43">
        <f t="shared" si="17"/>
        <v>1020626.5165382862</v>
      </c>
      <c r="E258" s="43">
        <f t="shared" si="17"/>
        <v>1490929.9683691326</v>
      </c>
      <c r="F258" s="43">
        <f t="shared" si="17"/>
        <v>0</v>
      </c>
      <c r="G258" s="43">
        <f t="shared" si="17"/>
        <v>0</v>
      </c>
      <c r="H258" s="43">
        <f t="shared" si="18"/>
        <v>2688270.7831793036</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100848.0006162948</v>
      </c>
      <c r="E260" s="43">
        <f t="shared" si="19"/>
        <v>0</v>
      </c>
      <c r="F260" s="43">
        <f t="shared" si="19"/>
        <v>0</v>
      </c>
      <c r="G260" s="43">
        <f t="shared" si="19"/>
        <v>0</v>
      </c>
      <c r="H260" s="43">
        <f t="shared" si="18"/>
        <v>100848.0006162948</v>
      </c>
      <c r="I260" s="1"/>
    </row>
    <row r="261" spans="2:10" x14ac:dyDescent="0.2">
      <c r="B261" s="9" t="str">
        <f>$B$50</f>
        <v>Technology</v>
      </c>
      <c r="C261" s="43">
        <f t="shared" si="19"/>
        <v>11121.16542242232</v>
      </c>
      <c r="D261" s="43">
        <f t="shared" si="19"/>
        <v>80124.349142581807</v>
      </c>
      <c r="E261" s="43">
        <f t="shared" si="19"/>
        <v>126008.43304691659</v>
      </c>
      <c r="F261" s="43">
        <f t="shared" si="19"/>
        <v>0</v>
      </c>
      <c r="G261" s="43">
        <f t="shared" si="19"/>
        <v>0</v>
      </c>
      <c r="H261" s="43">
        <f t="shared" si="18"/>
        <v>217253.94761192071</v>
      </c>
      <c r="I261" s="1"/>
    </row>
    <row r="262" spans="2:10" x14ac:dyDescent="0.2">
      <c r="B262" s="9" t="str">
        <f>$B$51</f>
        <v>Nursing</v>
      </c>
      <c r="C262" s="43">
        <f t="shared" si="19"/>
        <v>2312.6582529807883</v>
      </c>
      <c r="D262" s="43">
        <f t="shared" si="19"/>
        <v>119440.6853574923</v>
      </c>
      <c r="E262" s="43">
        <f t="shared" si="19"/>
        <v>0</v>
      </c>
      <c r="F262" s="43">
        <f t="shared" si="19"/>
        <v>0</v>
      </c>
      <c r="G262" s="43">
        <f t="shared" si="19"/>
        <v>0</v>
      </c>
      <c r="H262" s="43">
        <f t="shared" si="18"/>
        <v>121753.34361047309</v>
      </c>
      <c r="I262" s="1"/>
    </row>
    <row r="263" spans="2:10" x14ac:dyDescent="0.2">
      <c r="B263" s="39" t="str">
        <f>$B$52</f>
        <v>Totals</v>
      </c>
      <c r="C263" s="42">
        <f>SUM(C243:C262)</f>
        <v>3280199.64473153</v>
      </c>
      <c r="D263" s="42">
        <f>SUM(D243:D262)</f>
        <v>4858657.424303594</v>
      </c>
      <c r="E263" s="42">
        <f>SUM(E243:E262)</f>
        <v>4259096.358498184</v>
      </c>
      <c r="F263" s="42">
        <f>SUM(F243:F262)</f>
        <v>652246.5724666937</v>
      </c>
      <c r="G263" s="42">
        <f>SUM(G243:G262)</f>
        <v>0</v>
      </c>
      <c r="H263" s="42">
        <f t="shared" si="18"/>
        <v>13050200.000000002</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11308359.06713539</v>
      </c>
      <c r="D268" s="42">
        <f t="shared" si="20"/>
        <v>8068460.9367199317</v>
      </c>
      <c r="E268" s="42">
        <f t="shared" si="20"/>
        <v>5787553.664748379</v>
      </c>
      <c r="F268" s="42">
        <f t="shared" si="20"/>
        <v>1183342.3539189983</v>
      </c>
      <c r="G268" s="42">
        <f t="shared" si="20"/>
        <v>0</v>
      </c>
      <c r="H268" s="42">
        <f>SUM(C268:G268)</f>
        <v>26347716.022522699</v>
      </c>
      <c r="I268" s="1"/>
    </row>
    <row r="269" spans="2:10" x14ac:dyDescent="0.2">
      <c r="B269" s="9" t="str">
        <f>$B$33</f>
        <v>Science</v>
      </c>
      <c r="C269" s="43">
        <f t="shared" si="20"/>
        <v>3516836.5021652738</v>
      </c>
      <c r="D269" s="43">
        <f t="shared" si="20"/>
        <v>4186211.4505637283</v>
      </c>
      <c r="E269" s="43">
        <f t="shared" si="20"/>
        <v>2146193.8316842308</v>
      </c>
      <c r="F269" s="43">
        <f t="shared" si="20"/>
        <v>32778.341130815941</v>
      </c>
      <c r="G269" s="43">
        <f t="shared" si="20"/>
        <v>0</v>
      </c>
      <c r="H269" s="43">
        <f t="shared" ref="H269:H288" si="21">SUM(C269:G269)</f>
        <v>9882020.1255440488</v>
      </c>
      <c r="I269" s="1"/>
    </row>
    <row r="270" spans="2:10" x14ac:dyDescent="0.2">
      <c r="B270" s="9" t="str">
        <f>$B$34</f>
        <v>Fine Arts</v>
      </c>
      <c r="C270" s="43">
        <f t="shared" si="20"/>
        <v>4369997.37279642</v>
      </c>
      <c r="D270" s="43">
        <f t="shared" si="20"/>
        <v>3429451.0504316837</v>
      </c>
      <c r="E270" s="43">
        <f t="shared" si="20"/>
        <v>2036817.2464707564</v>
      </c>
      <c r="F270" s="43">
        <f t="shared" si="20"/>
        <v>14573.309638651961</v>
      </c>
      <c r="G270" s="43">
        <f t="shared" si="20"/>
        <v>0</v>
      </c>
      <c r="H270" s="43">
        <f t="shared" si="21"/>
        <v>9850838.9793375116</v>
      </c>
      <c r="I270" s="1"/>
    </row>
    <row r="271" spans="2:10" x14ac:dyDescent="0.2">
      <c r="B271" s="9" t="str">
        <f>$B$35</f>
        <v>Teacher Education</v>
      </c>
      <c r="C271" s="43">
        <f t="shared" si="20"/>
        <v>344430.60515635979</v>
      </c>
      <c r="D271" s="43">
        <f t="shared" si="20"/>
        <v>5126217.5364960507</v>
      </c>
      <c r="E271" s="43">
        <f t="shared" si="20"/>
        <v>7219026.349630326</v>
      </c>
      <c r="F271" s="43">
        <f t="shared" si="20"/>
        <v>3091148.3098298162</v>
      </c>
      <c r="G271" s="43">
        <f t="shared" si="20"/>
        <v>0</v>
      </c>
      <c r="H271" s="43">
        <f t="shared" si="21"/>
        <v>15780822.801112553</v>
      </c>
      <c r="I271" s="1"/>
    </row>
    <row r="272" spans="2:10" x14ac:dyDescent="0.2">
      <c r="B272" s="9" t="str">
        <f>$B$36</f>
        <v>Agriculture</v>
      </c>
      <c r="C272" s="43">
        <f t="shared" si="20"/>
        <v>836093.24663557881</v>
      </c>
      <c r="D272" s="43">
        <f t="shared" si="20"/>
        <v>1591952.6403422491</v>
      </c>
      <c r="E272" s="43">
        <f t="shared" si="20"/>
        <v>525997.93071596313</v>
      </c>
      <c r="F272" s="43">
        <f t="shared" si="20"/>
        <v>0</v>
      </c>
      <c r="G272" s="43">
        <f t="shared" si="20"/>
        <v>0</v>
      </c>
      <c r="H272" s="43">
        <f t="shared" si="21"/>
        <v>2954043.8176937914</v>
      </c>
      <c r="I272" s="1"/>
    </row>
    <row r="273" spans="2:10" x14ac:dyDescent="0.2">
      <c r="B273" s="9" t="str">
        <f>$B$37</f>
        <v>Engineering</v>
      </c>
      <c r="C273" s="43">
        <f t="shared" si="20"/>
        <v>1138655.991001724</v>
      </c>
      <c r="D273" s="43">
        <f t="shared" si="20"/>
        <v>1547764.9136857262</v>
      </c>
      <c r="E273" s="43">
        <f t="shared" si="20"/>
        <v>3044431.8536357149</v>
      </c>
      <c r="F273" s="43">
        <f t="shared" si="20"/>
        <v>0</v>
      </c>
      <c r="G273" s="43">
        <f t="shared" si="20"/>
        <v>0</v>
      </c>
      <c r="H273" s="43">
        <f t="shared" si="21"/>
        <v>5730852.7583231647</v>
      </c>
      <c r="I273" s="1"/>
    </row>
    <row r="274" spans="2:10" x14ac:dyDescent="0.2">
      <c r="B274" s="9" t="str">
        <f>$B$38</f>
        <v>Home Economics</v>
      </c>
      <c r="C274" s="43">
        <f t="shared" si="20"/>
        <v>28641.79805524851</v>
      </c>
      <c r="D274" s="43">
        <f t="shared" si="20"/>
        <v>86485.320976655581</v>
      </c>
      <c r="E274" s="43">
        <f t="shared" si="20"/>
        <v>112882.13794371003</v>
      </c>
      <c r="F274" s="43">
        <f t="shared" si="20"/>
        <v>62451.70796947545</v>
      </c>
      <c r="G274" s="43">
        <f t="shared" si="20"/>
        <v>0</v>
      </c>
      <c r="H274" s="43">
        <f t="shared" si="21"/>
        <v>290460.96494508954</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143214.72614515282</v>
      </c>
      <c r="D276" s="43">
        <f t="shared" si="20"/>
        <v>1169526.7920455937</v>
      </c>
      <c r="E276" s="43">
        <f t="shared" si="20"/>
        <v>1526262.0601784103</v>
      </c>
      <c r="F276" s="43">
        <f t="shared" si="20"/>
        <v>0</v>
      </c>
      <c r="G276" s="43">
        <f t="shared" si="20"/>
        <v>0</v>
      </c>
      <c r="H276" s="43">
        <f t="shared" si="21"/>
        <v>2839003.5783691569</v>
      </c>
      <c r="I276" s="1"/>
    </row>
    <row r="277" spans="2:10" x14ac:dyDescent="0.2">
      <c r="B277" s="9" t="str">
        <f>$B$41</f>
        <v>Library Science</v>
      </c>
      <c r="C277" s="43">
        <f t="shared" si="20"/>
        <v>0</v>
      </c>
      <c r="D277" s="43">
        <f t="shared" si="20"/>
        <v>0</v>
      </c>
      <c r="E277" s="43">
        <f t="shared" si="20"/>
        <v>231505.76455269949</v>
      </c>
      <c r="F277" s="43">
        <f t="shared" si="20"/>
        <v>0</v>
      </c>
      <c r="G277" s="43">
        <f t="shared" si="20"/>
        <v>0</v>
      </c>
      <c r="H277" s="43">
        <f t="shared" si="21"/>
        <v>231505.76455269949</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198030.67198651569</v>
      </c>
      <c r="D280" s="43">
        <f t="shared" si="20"/>
        <v>0</v>
      </c>
      <c r="E280" s="43">
        <f t="shared" si="20"/>
        <v>0</v>
      </c>
      <c r="F280" s="43">
        <f t="shared" si="20"/>
        <v>0</v>
      </c>
      <c r="G280" s="43">
        <f t="shared" si="20"/>
        <v>0</v>
      </c>
      <c r="H280" s="43">
        <f t="shared" si="21"/>
        <v>198030.67198651569</v>
      </c>
      <c r="I280" s="1"/>
    </row>
    <row r="281" spans="2:10" x14ac:dyDescent="0.2">
      <c r="B281" s="9" t="str">
        <f>$B$45</f>
        <v>Health Services</v>
      </c>
      <c r="C281" s="43">
        <f t="shared" si="20"/>
        <v>1150719.0475220839</v>
      </c>
      <c r="D281" s="43">
        <f t="shared" si="20"/>
        <v>1035799.8955179485</v>
      </c>
      <c r="E281" s="43">
        <f t="shared" si="20"/>
        <v>458787.32426269609</v>
      </c>
      <c r="F281" s="43">
        <f t="shared" si="20"/>
        <v>0</v>
      </c>
      <c r="G281" s="43">
        <f t="shared" si="20"/>
        <v>0</v>
      </c>
      <c r="H281" s="43">
        <f t="shared" si="21"/>
        <v>2645306.2673027283</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1289052.4679248389</v>
      </c>
      <c r="D283" s="43">
        <f t="shared" si="20"/>
        <v>5917855.6347972238</v>
      </c>
      <c r="E283" s="43">
        <f t="shared" si="20"/>
        <v>14645557.737031959</v>
      </c>
      <c r="F283" s="43">
        <f t="shared" si="20"/>
        <v>0</v>
      </c>
      <c r="G283" s="43">
        <f t="shared" si="20"/>
        <v>0</v>
      </c>
      <c r="H283" s="43">
        <f t="shared" si="21"/>
        <v>21852465.839754023</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1109064.5751394383</v>
      </c>
      <c r="E285" s="43">
        <f t="shared" si="22"/>
        <v>0</v>
      </c>
      <c r="F285" s="43">
        <f t="shared" si="22"/>
        <v>0</v>
      </c>
      <c r="G285" s="43">
        <f t="shared" si="22"/>
        <v>0</v>
      </c>
      <c r="H285" s="43">
        <f t="shared" si="21"/>
        <v>1109064.5751394383</v>
      </c>
      <c r="I285" s="1"/>
    </row>
    <row r="286" spans="2:10" x14ac:dyDescent="0.2">
      <c r="B286" s="9" t="str">
        <f>$B$50</f>
        <v>Technology</v>
      </c>
      <c r="C286" s="43">
        <f t="shared" si="22"/>
        <v>104108.83754019861</v>
      </c>
      <c r="D286" s="43">
        <f t="shared" si="22"/>
        <v>547465.42831054563</v>
      </c>
      <c r="E286" s="43">
        <f t="shared" si="22"/>
        <v>1314822.2039486188</v>
      </c>
      <c r="F286" s="43">
        <f t="shared" si="22"/>
        <v>0</v>
      </c>
      <c r="G286" s="43">
        <f t="shared" si="22"/>
        <v>0</v>
      </c>
      <c r="H286" s="43">
        <f t="shared" si="21"/>
        <v>1966396.4697993631</v>
      </c>
      <c r="I286" s="1"/>
    </row>
    <row r="287" spans="2:10" x14ac:dyDescent="0.2">
      <c r="B287" s="9" t="str">
        <f>$B$51</f>
        <v>Nursing</v>
      </c>
      <c r="C287" s="43">
        <f t="shared" si="22"/>
        <v>43565.701668622685</v>
      </c>
      <c r="D287" s="43">
        <f t="shared" si="22"/>
        <v>2157320.6619485794</v>
      </c>
      <c r="E287" s="43">
        <f t="shared" si="22"/>
        <v>0</v>
      </c>
      <c r="F287" s="43">
        <f t="shared" si="22"/>
        <v>0</v>
      </c>
      <c r="G287" s="43">
        <f t="shared" si="22"/>
        <v>0</v>
      </c>
      <c r="H287" s="43">
        <f t="shared" si="21"/>
        <v>2200886.3636172023</v>
      </c>
      <c r="I287" s="1"/>
    </row>
    <row r="288" spans="2:10" x14ac:dyDescent="0.2">
      <c r="B288" s="39" t="str">
        <f>$B$52</f>
        <v>Totals</v>
      </c>
      <c r="C288" s="42">
        <f>SUM(C268:C287)</f>
        <v>24471706.035733409</v>
      </c>
      <c r="D288" s="42">
        <f>SUM(D268:D287)</f>
        <v>35973576.836975351</v>
      </c>
      <c r="E288" s="42">
        <f>SUM(E268:E287)</f>
        <v>39049838.104803465</v>
      </c>
      <c r="F288" s="42">
        <f>SUM(F268:F287)</f>
        <v>4384294.0224877577</v>
      </c>
      <c r="G288" s="42">
        <f>SUM(G268:G287)</f>
        <v>0</v>
      </c>
      <c r="H288" s="42">
        <f t="shared" si="21"/>
        <v>103879414.99999999</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219.68643161020671</v>
      </c>
      <c r="D293" s="40">
        <f t="shared" si="23"/>
        <v>318.42065340857698</v>
      </c>
      <c r="E293" s="40">
        <f t="shared" si="23"/>
        <v>592.01653690142996</v>
      </c>
      <c r="F293" s="40">
        <f t="shared" si="23"/>
        <v>764.92718417517665</v>
      </c>
      <c r="G293" s="41">
        <f t="shared" si="23"/>
        <v>0</v>
      </c>
      <c r="H293" s="42">
        <f t="shared" si="23"/>
        <v>298.94046793653854</v>
      </c>
      <c r="I293" s="1"/>
    </row>
    <row r="294" spans="2:10" x14ac:dyDescent="0.2">
      <c r="B294" s="9" t="str">
        <f>$B$33</f>
        <v>Science</v>
      </c>
      <c r="C294" s="75">
        <f t="shared" si="23"/>
        <v>225.23610235463519</v>
      </c>
      <c r="D294" s="75">
        <f t="shared" si="23"/>
        <v>405.79793045402562</v>
      </c>
      <c r="E294" s="75">
        <f t="shared" si="23"/>
        <v>481.6413446329064</v>
      </c>
      <c r="F294" s="75">
        <f t="shared" si="23"/>
        <v>364.20379034239937</v>
      </c>
      <c r="G294" s="96">
        <f t="shared" si="23"/>
        <v>0</v>
      </c>
      <c r="H294" s="43">
        <f t="shared" si="23"/>
        <v>324.2558119682389</v>
      </c>
      <c r="I294" s="1"/>
    </row>
    <row r="295" spans="2:10" x14ac:dyDescent="0.2">
      <c r="B295" s="9" t="str">
        <f>$B$34</f>
        <v>Fine Arts</v>
      </c>
      <c r="C295" s="75">
        <f t="shared" si="23"/>
        <v>419.0638063671289</v>
      </c>
      <c r="D295" s="75">
        <f t="shared" si="23"/>
        <v>771.70365671280013</v>
      </c>
      <c r="E295" s="75">
        <f t="shared" si="23"/>
        <v>843.75196622649389</v>
      </c>
      <c r="F295" s="75">
        <f t="shared" si="23"/>
        <v>693.96712565009341</v>
      </c>
      <c r="G295" s="96">
        <f t="shared" si="23"/>
        <v>0</v>
      </c>
      <c r="H295" s="43">
        <f t="shared" si="23"/>
        <v>569.18235276694463</v>
      </c>
      <c r="I295" s="1"/>
    </row>
    <row r="296" spans="2:10" x14ac:dyDescent="0.2">
      <c r="B296" s="9" t="str">
        <f>$B$35</f>
        <v>Teacher Education</v>
      </c>
      <c r="C296" s="75">
        <f t="shared" si="23"/>
        <v>224.23867523200508</v>
      </c>
      <c r="D296" s="75">
        <f t="shared" si="23"/>
        <v>371.70745678312312</v>
      </c>
      <c r="E296" s="75">
        <f t="shared" si="23"/>
        <v>434.14880620822265</v>
      </c>
      <c r="F296" s="75">
        <f t="shared" si="23"/>
        <v>536.47141788091221</v>
      </c>
      <c r="G296" s="96">
        <f t="shared" si="23"/>
        <v>0</v>
      </c>
      <c r="H296" s="43">
        <f t="shared" si="23"/>
        <v>418.40079542679837</v>
      </c>
      <c r="I296" s="1"/>
    </row>
    <row r="297" spans="2:10" x14ac:dyDescent="0.2">
      <c r="B297" s="9" t="str">
        <f>$B$36</f>
        <v>Agriculture</v>
      </c>
      <c r="C297" s="75">
        <f t="shared" si="23"/>
        <v>308.97754864581628</v>
      </c>
      <c r="D297" s="75">
        <f t="shared" si="23"/>
        <v>430.49016775074341</v>
      </c>
      <c r="E297" s="75">
        <f t="shared" si="23"/>
        <v>490.66971148877155</v>
      </c>
      <c r="F297" s="75">
        <f t="shared" si="23"/>
        <v>0</v>
      </c>
      <c r="G297" s="96">
        <f t="shared" si="23"/>
        <v>0</v>
      </c>
      <c r="H297" s="43">
        <f t="shared" si="23"/>
        <v>395.13694725706142</v>
      </c>
      <c r="I297" s="1"/>
    </row>
    <row r="298" spans="2:10" x14ac:dyDescent="0.2">
      <c r="B298" s="9" t="str">
        <f>$B$37</f>
        <v>Engineering</v>
      </c>
      <c r="C298" s="75">
        <f t="shared" si="23"/>
        <v>383.90289649417531</v>
      </c>
      <c r="D298" s="75">
        <f t="shared" si="23"/>
        <v>654.16944788069577</v>
      </c>
      <c r="E298" s="75">
        <f t="shared" si="23"/>
        <v>428.25036624500137</v>
      </c>
      <c r="F298" s="75">
        <f t="shared" si="23"/>
        <v>0</v>
      </c>
      <c r="G298" s="96">
        <f t="shared" si="23"/>
        <v>0</v>
      </c>
      <c r="H298" s="43">
        <f t="shared" si="23"/>
        <v>460.6424530442219</v>
      </c>
      <c r="I298" s="1"/>
    </row>
    <row r="299" spans="2:10" x14ac:dyDescent="0.2">
      <c r="B299" s="9" t="str">
        <f>$B$38</f>
        <v>Home Economics</v>
      </c>
      <c r="C299" s="75">
        <f t="shared" si="23"/>
        <v>216.98331860036751</v>
      </c>
      <c r="D299" s="75">
        <f t="shared" si="23"/>
        <v>252.88105548729703</v>
      </c>
      <c r="E299" s="75">
        <f t="shared" si="23"/>
        <v>537.533990208143</v>
      </c>
      <c r="F299" s="75">
        <f t="shared" si="23"/>
        <v>1601.3258453711653</v>
      </c>
      <c r="G299" s="96">
        <f t="shared" si="23"/>
        <v>0</v>
      </c>
      <c r="H299" s="43">
        <f t="shared" si="23"/>
        <v>401.74407322972274</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265.21245582435705</v>
      </c>
      <c r="D301" s="75">
        <f t="shared" si="23"/>
        <v>407.78479499497689</v>
      </c>
      <c r="E301" s="75">
        <f t="shared" si="23"/>
        <v>483.60648294626435</v>
      </c>
      <c r="F301" s="75">
        <f t="shared" si="23"/>
        <v>0</v>
      </c>
      <c r="G301" s="96">
        <f t="shared" si="23"/>
        <v>0</v>
      </c>
      <c r="H301" s="43">
        <f t="shared" si="23"/>
        <v>432.51120937982279</v>
      </c>
      <c r="I301" s="1"/>
    </row>
    <row r="302" spans="2:10" x14ac:dyDescent="0.2">
      <c r="B302" s="9" t="str">
        <f>$B$41</f>
        <v>Library Science</v>
      </c>
      <c r="C302" s="75">
        <f t="shared" si="23"/>
        <v>0</v>
      </c>
      <c r="D302" s="75">
        <f t="shared" si="23"/>
        <v>0</v>
      </c>
      <c r="E302" s="75">
        <f t="shared" si="23"/>
        <v>180.30043968278775</v>
      </c>
      <c r="F302" s="75">
        <f t="shared" si="23"/>
        <v>0</v>
      </c>
      <c r="G302" s="96">
        <f t="shared" si="23"/>
        <v>0</v>
      </c>
      <c r="H302" s="43">
        <f t="shared" si="23"/>
        <v>180.30043968278775</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678.18723283053316</v>
      </c>
      <c r="D305" s="75">
        <f t="shared" si="23"/>
        <v>0</v>
      </c>
      <c r="E305" s="75">
        <f t="shared" si="23"/>
        <v>0</v>
      </c>
      <c r="F305" s="75">
        <f t="shared" si="23"/>
        <v>0</v>
      </c>
      <c r="G305" s="96">
        <f t="shared" si="23"/>
        <v>0</v>
      </c>
      <c r="H305" s="43">
        <f t="shared" si="23"/>
        <v>678.18723283053316</v>
      </c>
      <c r="I305" s="1"/>
    </row>
    <row r="306" spans="2:10" x14ac:dyDescent="0.2">
      <c r="B306" s="9" t="str">
        <f>$B$45</f>
        <v>Health Services</v>
      </c>
      <c r="C306" s="75">
        <f t="shared" si="23"/>
        <v>222.61927791102414</v>
      </c>
      <c r="D306" s="75">
        <f t="shared" si="23"/>
        <v>319.69132577714464</v>
      </c>
      <c r="E306" s="75">
        <f t="shared" si="23"/>
        <v>804.8900425661335</v>
      </c>
      <c r="F306" s="75">
        <f t="shared" si="23"/>
        <v>0</v>
      </c>
      <c r="G306" s="96">
        <f t="shared" si="23"/>
        <v>0</v>
      </c>
      <c r="H306" s="43">
        <f t="shared" si="23"/>
        <v>294.61034272221053</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248.0855404012392</v>
      </c>
      <c r="D308" s="75">
        <f t="shared" si="23"/>
        <v>308.89736062204946</v>
      </c>
      <c r="E308" s="75">
        <f t="shared" si="23"/>
        <v>556.06187778236608</v>
      </c>
      <c r="F308" s="75">
        <f t="shared" si="23"/>
        <v>0</v>
      </c>
      <c r="G308" s="96">
        <f t="shared" si="23"/>
        <v>0</v>
      </c>
      <c r="H308" s="43">
        <f t="shared" si="23"/>
        <v>431.08312632671868</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585.87669051211742</v>
      </c>
      <c r="E310" s="75">
        <f t="shared" si="24"/>
        <v>0</v>
      </c>
      <c r="F310" s="75">
        <f t="shared" si="24"/>
        <v>0</v>
      </c>
      <c r="G310" s="96">
        <f t="shared" si="24"/>
        <v>0</v>
      </c>
      <c r="H310" s="43">
        <f t="shared" si="24"/>
        <v>585.87669051211742</v>
      </c>
      <c r="I310" s="1"/>
    </row>
    <row r="311" spans="2:10" x14ac:dyDescent="0.2">
      <c r="B311" s="9" t="str">
        <f>$B$50</f>
        <v>Technology</v>
      </c>
      <c r="C311" s="75">
        <f t="shared" si="24"/>
        <v>318.37564997002636</v>
      </c>
      <c r="D311" s="75">
        <f t="shared" si="24"/>
        <v>364.0062688235011</v>
      </c>
      <c r="E311" s="75">
        <f t="shared" si="24"/>
        <v>590.66585981519268</v>
      </c>
      <c r="F311" s="75">
        <f t="shared" si="24"/>
        <v>0</v>
      </c>
      <c r="G311" s="96">
        <f t="shared" si="24"/>
        <v>0</v>
      </c>
      <c r="H311" s="43">
        <f t="shared" si="24"/>
        <v>484.69225284677424</v>
      </c>
      <c r="I311" s="1"/>
    </row>
    <row r="312" spans="2:10" x14ac:dyDescent="0.2">
      <c r="B312" s="9" t="str">
        <f>$B$51</f>
        <v>Nursing</v>
      </c>
      <c r="C312" s="75">
        <f t="shared" si="24"/>
        <v>640.67208336209831</v>
      </c>
      <c r="D312" s="75">
        <f t="shared" si="24"/>
        <v>962.23044689945561</v>
      </c>
      <c r="E312" s="75">
        <f t="shared" si="24"/>
        <v>0</v>
      </c>
      <c r="F312" s="75">
        <f t="shared" si="24"/>
        <v>0</v>
      </c>
      <c r="G312" s="96">
        <f t="shared" si="24"/>
        <v>0</v>
      </c>
      <c r="H312" s="43">
        <f t="shared" si="24"/>
        <v>952.76465957454639</v>
      </c>
      <c r="I312" s="1"/>
    </row>
    <row r="313" spans="2:10" x14ac:dyDescent="0.2">
      <c r="B313" s="39" t="str">
        <f>$B$52</f>
        <v>Totals</v>
      </c>
      <c r="C313" s="42">
        <f t="shared" si="24"/>
        <v>253.72690267118799</v>
      </c>
      <c r="D313" s="42">
        <f t="shared" si="24"/>
        <v>394.44278940993354</v>
      </c>
      <c r="E313" s="42">
        <f t="shared" si="24"/>
        <v>519.01059430353223</v>
      </c>
      <c r="F313" s="42">
        <f t="shared" si="24"/>
        <v>587.78576518135912</v>
      </c>
      <c r="G313" s="42">
        <f t="shared" si="24"/>
        <v>0</v>
      </c>
      <c r="H313" s="42">
        <f t="shared" si="24"/>
        <v>384.24332711912047</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1.4494324982871771</v>
      </c>
      <c r="E318" s="59">
        <f t="shared" si="25"/>
        <v>2.6948252223052842</v>
      </c>
      <c r="F318" s="59">
        <f t="shared" si="25"/>
        <v>3.48190454261827</v>
      </c>
      <c r="G318" s="59">
        <f t="shared" si="25"/>
        <v>0</v>
      </c>
      <c r="H318" s="59">
        <f t="shared" si="25"/>
        <v>1.3607598145476438</v>
      </c>
      <c r="I318" s="1"/>
    </row>
    <row r="319" spans="2:10" x14ac:dyDescent="0.2">
      <c r="B319" s="9" t="str">
        <f>$B$33</f>
        <v>Science</v>
      </c>
      <c r="C319" s="59">
        <f t="shared" ref="C319:H334" si="26">IF($C$293=0,"",C294/$C$293)</f>
        <v>1.025261782003339</v>
      </c>
      <c r="D319" s="59">
        <f t="shared" si="26"/>
        <v>1.847168837327376</v>
      </c>
      <c r="E319" s="59">
        <f t="shared" si="26"/>
        <v>2.1924036960438715</v>
      </c>
      <c r="F319" s="59">
        <f t="shared" si="26"/>
        <v>1.6578347040959371</v>
      </c>
      <c r="G319" s="59">
        <f t="shared" si="26"/>
        <v>0</v>
      </c>
      <c r="H319" s="59">
        <f t="shared" si="26"/>
        <v>1.4759938044037757</v>
      </c>
      <c r="I319" s="1"/>
    </row>
    <row r="320" spans="2:10" x14ac:dyDescent="0.2">
      <c r="B320" s="9" t="str">
        <f>$B$34</f>
        <v>Fine Arts</v>
      </c>
      <c r="C320" s="59">
        <f t="shared" si="26"/>
        <v>1.907554341410947</v>
      </c>
      <c r="D320" s="59">
        <f t="shared" si="26"/>
        <v>3.5127506558167725</v>
      </c>
      <c r="E320" s="59">
        <f t="shared" si="26"/>
        <v>3.8407104163973904</v>
      </c>
      <c r="F320" s="59">
        <f t="shared" si="26"/>
        <v>3.1588984379399947</v>
      </c>
      <c r="G320" s="59">
        <f t="shared" si="26"/>
        <v>0</v>
      </c>
      <c r="H320" s="59">
        <f t="shared" si="26"/>
        <v>2.5908853295812748</v>
      </c>
      <c r="I320" s="1"/>
    </row>
    <row r="321" spans="2:9" x14ac:dyDescent="0.2">
      <c r="B321" s="9" t="str">
        <f>$B$35</f>
        <v>Teacher Education</v>
      </c>
      <c r="C321" s="59">
        <f t="shared" si="26"/>
        <v>1.0207215511146155</v>
      </c>
      <c r="D321" s="59">
        <f t="shared" si="26"/>
        <v>1.691990962112079</v>
      </c>
      <c r="E321" s="59">
        <f t="shared" si="26"/>
        <v>1.9762203929760218</v>
      </c>
      <c r="F321" s="59">
        <f t="shared" si="26"/>
        <v>2.441987035561588</v>
      </c>
      <c r="G321" s="59">
        <f t="shared" si="26"/>
        <v>0</v>
      </c>
      <c r="H321" s="59">
        <f t="shared" si="26"/>
        <v>1.9045363537479358</v>
      </c>
      <c r="I321" s="1"/>
    </row>
    <row r="322" spans="2:9" x14ac:dyDescent="0.2">
      <c r="B322" s="9" t="str">
        <f>$B$36</f>
        <v>Agriculture</v>
      </c>
      <c r="C322" s="59">
        <f t="shared" si="26"/>
        <v>1.4064480285884942</v>
      </c>
      <c r="D322" s="59">
        <f t="shared" si="26"/>
        <v>1.9595664811678914</v>
      </c>
      <c r="E322" s="59">
        <f t="shared" si="26"/>
        <v>2.2335003026467057</v>
      </c>
      <c r="F322" s="59">
        <f t="shared" si="26"/>
        <v>0</v>
      </c>
      <c r="G322" s="59">
        <f t="shared" si="26"/>
        <v>0</v>
      </c>
      <c r="H322" s="59">
        <f t="shared" si="26"/>
        <v>1.7986406550503742</v>
      </c>
      <c r="I322" s="1"/>
    </row>
    <row r="323" spans="2:9" x14ac:dyDescent="0.2">
      <c r="B323" s="9" t="str">
        <f>$B$37</f>
        <v>Engineering</v>
      </c>
      <c r="C323" s="59">
        <f t="shared" si="26"/>
        <v>1.7475039021769929</v>
      </c>
      <c r="D323" s="59">
        <f t="shared" si="26"/>
        <v>2.9777416979551998</v>
      </c>
      <c r="E323" s="59">
        <f t="shared" si="26"/>
        <v>1.9493710335504613</v>
      </c>
      <c r="F323" s="59">
        <f t="shared" si="26"/>
        <v>0</v>
      </c>
      <c r="G323" s="59">
        <f t="shared" si="26"/>
        <v>0</v>
      </c>
      <c r="H323" s="59">
        <f t="shared" si="26"/>
        <v>2.0968179494195955</v>
      </c>
      <c r="I323" s="1"/>
    </row>
    <row r="324" spans="2:9" x14ac:dyDescent="0.2">
      <c r="B324" s="9" t="str">
        <f>$B$38</f>
        <v>Home Economics</v>
      </c>
      <c r="C324" s="59">
        <f t="shared" si="26"/>
        <v>0.98769558506628496</v>
      </c>
      <c r="D324" s="59">
        <f t="shared" si="26"/>
        <v>1.1511000184844737</v>
      </c>
      <c r="E324" s="59">
        <f t="shared" si="26"/>
        <v>2.446823803674405</v>
      </c>
      <c r="F324" s="59">
        <f t="shared" si="26"/>
        <v>7.2891431374898215</v>
      </c>
      <c r="G324" s="59">
        <f t="shared" si="26"/>
        <v>0</v>
      </c>
      <c r="H324" s="59">
        <f t="shared" si="26"/>
        <v>1.8287159124262347</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1.2072318434983182</v>
      </c>
      <c r="D326" s="59">
        <f t="shared" si="26"/>
        <v>1.8562129304303883</v>
      </c>
      <c r="E326" s="59">
        <f t="shared" si="26"/>
        <v>2.2013488926086038</v>
      </c>
      <c r="F326" s="59">
        <f t="shared" si="26"/>
        <v>0</v>
      </c>
      <c r="G326" s="59">
        <f t="shared" si="26"/>
        <v>0</v>
      </c>
      <c r="H326" s="59">
        <f t="shared" si="26"/>
        <v>1.9687661464101462</v>
      </c>
      <c r="I326" s="1"/>
    </row>
    <row r="327" spans="2:9" x14ac:dyDescent="0.2">
      <c r="B327" s="9" t="str">
        <f>$B$41</f>
        <v>Library Science</v>
      </c>
      <c r="C327" s="59">
        <f t="shared" si="26"/>
        <v>0</v>
      </c>
      <c r="D327" s="59">
        <f t="shared" si="26"/>
        <v>0</v>
      </c>
      <c r="E327" s="59">
        <f t="shared" si="26"/>
        <v>0.8207172302871113</v>
      </c>
      <c r="F327" s="59">
        <f t="shared" si="26"/>
        <v>0</v>
      </c>
      <c r="G327" s="59">
        <f t="shared" si="26"/>
        <v>0</v>
      </c>
      <c r="H327" s="59">
        <f t="shared" si="26"/>
        <v>0.8207172302871113</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3.0870692735082157</v>
      </c>
      <c r="D330" s="59">
        <f t="shared" si="26"/>
        <v>0</v>
      </c>
      <c r="E330" s="59">
        <f t="shared" si="26"/>
        <v>0</v>
      </c>
      <c r="F330" s="59">
        <f t="shared" si="26"/>
        <v>0</v>
      </c>
      <c r="G330" s="59">
        <f t="shared" si="26"/>
        <v>0</v>
      </c>
      <c r="H330" s="59">
        <f t="shared" si="26"/>
        <v>3.0870692735082157</v>
      </c>
      <c r="I330" s="1"/>
    </row>
    <row r="331" spans="2:9" x14ac:dyDescent="0.2">
      <c r="B331" s="9" t="str">
        <f>$B$45</f>
        <v>Health Services</v>
      </c>
      <c r="C331" s="59">
        <f t="shared" si="26"/>
        <v>1.013350147659648</v>
      </c>
      <c r="D331" s="59">
        <f t="shared" si="26"/>
        <v>1.4552165258179361</v>
      </c>
      <c r="E331" s="59">
        <f t="shared" si="26"/>
        <v>3.6638131752909677</v>
      </c>
      <c r="F331" s="59">
        <f t="shared" si="26"/>
        <v>0</v>
      </c>
      <c r="G331" s="59">
        <f t="shared" si="26"/>
        <v>0</v>
      </c>
      <c r="H331" s="59">
        <f t="shared" si="26"/>
        <v>1.3410493336472531</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1.1292711096578849</v>
      </c>
      <c r="D333" s="59">
        <f t="shared" si="26"/>
        <v>1.4060830173168417</v>
      </c>
      <c r="E333" s="59">
        <f t="shared" si="26"/>
        <v>2.5311616821606711</v>
      </c>
      <c r="F333" s="59">
        <f t="shared" si="26"/>
        <v>0</v>
      </c>
      <c r="G333" s="59">
        <f t="shared" si="26"/>
        <v>0</v>
      </c>
      <c r="H333" s="59">
        <f t="shared" si="26"/>
        <v>1.9622655944978735</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2.6668769947142126</v>
      </c>
      <c r="E335" s="59">
        <f t="shared" si="27"/>
        <v>0</v>
      </c>
      <c r="F335" s="59">
        <f t="shared" si="27"/>
        <v>0</v>
      </c>
      <c r="G335" s="59">
        <f t="shared" si="27"/>
        <v>0</v>
      </c>
      <c r="H335" s="59">
        <f t="shared" si="27"/>
        <v>2.6668769947142126</v>
      </c>
      <c r="I335" s="1"/>
    </row>
    <row r="336" spans="2:9" x14ac:dyDescent="0.2">
      <c r="B336" s="9" t="str">
        <f>$B$50</f>
        <v>Technology</v>
      </c>
      <c r="C336" s="59">
        <f t="shared" si="27"/>
        <v>1.4492276452235593</v>
      </c>
      <c r="D336" s="59">
        <f t="shared" si="27"/>
        <v>1.6569355975036433</v>
      </c>
      <c r="E336" s="59">
        <f t="shared" si="27"/>
        <v>2.6886770179016835</v>
      </c>
      <c r="F336" s="59">
        <f t="shared" si="27"/>
        <v>0</v>
      </c>
      <c r="G336" s="59">
        <f t="shared" si="27"/>
        <v>0</v>
      </c>
      <c r="H336" s="59">
        <f t="shared" si="27"/>
        <v>2.2062912547406284</v>
      </c>
      <c r="I336" s="1"/>
    </row>
    <row r="337" spans="2:10" x14ac:dyDescent="0.2">
      <c r="B337" s="9" t="str">
        <f>$B$51</f>
        <v>Nursing</v>
      </c>
      <c r="C337" s="59">
        <f t="shared" si="27"/>
        <v>2.9163024710549874</v>
      </c>
      <c r="D337" s="59">
        <f t="shared" si="27"/>
        <v>4.3800176453626278</v>
      </c>
      <c r="E337" s="59">
        <f t="shared" si="27"/>
        <v>0</v>
      </c>
      <c r="F337" s="59">
        <f t="shared" si="27"/>
        <v>0</v>
      </c>
      <c r="G337" s="59">
        <f t="shared" si="27"/>
        <v>0</v>
      </c>
      <c r="H337" s="59">
        <f t="shared" si="27"/>
        <v>4.3369299259457801</v>
      </c>
      <c r="I337" s="1"/>
    </row>
    <row r="338" spans="2:10" x14ac:dyDescent="0.2">
      <c r="B338" s="39" t="str">
        <f>$B$52</f>
        <v>Totals</v>
      </c>
      <c r="C338" s="59">
        <f t="shared" si="27"/>
        <v>1.1549502662111597</v>
      </c>
      <c r="D338" s="59">
        <f t="shared" si="27"/>
        <v>1.7954808884592379</v>
      </c>
      <c r="E338" s="59">
        <f t="shared" si="27"/>
        <v>2.3625063710098462</v>
      </c>
      <c r="F338" s="59">
        <f t="shared" si="27"/>
        <v>2.6755669927957917</v>
      </c>
      <c r="G338" s="59">
        <f t="shared" si="27"/>
        <v>0</v>
      </c>
      <c r="H338" s="59">
        <f t="shared" si="27"/>
        <v>1.7490535227996684</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6590.5929483062009</v>
      </c>
      <c r="D343" s="42">
        <f t="shared" si="28"/>
        <v>9552.6196022573095</v>
      </c>
      <c r="E343" s="42">
        <f>E293*24</f>
        <v>14208.39688563432</v>
      </c>
      <c r="F343" s="42">
        <f>F293*18</f>
        <v>13768.68931515318</v>
      </c>
      <c r="G343" s="42">
        <f>G293*24</f>
        <v>0</v>
      </c>
      <c r="H343" s="42">
        <f>IF((C32/30+D32/30+E32/24+F32/18+G32/24)=0,0,H268/(C32/30+D32/30+E32/24+F32/18+G32/24))</f>
        <v>8628.0029327457469</v>
      </c>
      <c r="I343" s="1"/>
    </row>
    <row r="344" spans="2:10" x14ac:dyDescent="0.2">
      <c r="B344" s="9" t="str">
        <f>$B$33</f>
        <v>Science</v>
      </c>
      <c r="C344" s="43">
        <f t="shared" si="28"/>
        <v>6757.0830706390561</v>
      </c>
      <c r="D344" s="43">
        <f t="shared" si="28"/>
        <v>12173.937913620768</v>
      </c>
      <c r="E344" s="43">
        <f>E294*24</f>
        <v>11559.392271189754</v>
      </c>
      <c r="F344" s="43">
        <f>F294*18</f>
        <v>6555.6682261631886</v>
      </c>
      <c r="G344" s="43">
        <f>G294*24</f>
        <v>0</v>
      </c>
      <c r="H344" s="43">
        <f t="shared" ref="H344:H363" si="29">IF((C33/30+D33/30+E33/24+F33/18+G33/24)=0,0,H269/(C33/30+D33/30+E33/24+F33/18+G33/24))</f>
        <v>9366.8437208948326</v>
      </c>
      <c r="I344" s="1"/>
    </row>
    <row r="345" spans="2:10" x14ac:dyDescent="0.2">
      <c r="B345" s="9" t="str">
        <f>$B$34</f>
        <v>Fine Arts</v>
      </c>
      <c r="C345" s="43">
        <f t="shared" si="28"/>
        <v>12571.914191013868</v>
      </c>
      <c r="D345" s="43">
        <f t="shared" si="28"/>
        <v>23151.109701384004</v>
      </c>
      <c r="E345" s="43">
        <f t="shared" ref="E345:E363" si="30">E295*24</f>
        <v>20250.047189435852</v>
      </c>
      <c r="F345" s="43">
        <f t="shared" ref="F345:F363" si="31">F295*18</f>
        <v>12491.408261701681</v>
      </c>
      <c r="G345" s="43">
        <f t="shared" ref="G345:G363" si="32">G295*24</f>
        <v>0</v>
      </c>
      <c r="H345" s="43">
        <f t="shared" si="29"/>
        <v>16487.219692606508</v>
      </c>
      <c r="I345" s="1"/>
    </row>
    <row r="346" spans="2:10" x14ac:dyDescent="0.2">
      <c r="B346" s="9" t="str">
        <f>$B$35</f>
        <v>Teacher Education</v>
      </c>
      <c r="C346" s="43">
        <f t="shared" si="28"/>
        <v>6727.1602569601528</v>
      </c>
      <c r="D346" s="43">
        <f t="shared" si="28"/>
        <v>11151.223703493693</v>
      </c>
      <c r="E346" s="43">
        <f t="shared" si="30"/>
        <v>10419.571348997344</v>
      </c>
      <c r="F346" s="43">
        <f t="shared" si="31"/>
        <v>9656.4855218564189</v>
      </c>
      <c r="G346" s="43">
        <f t="shared" si="32"/>
        <v>0</v>
      </c>
      <c r="H346" s="43">
        <f t="shared" si="29"/>
        <v>10355.927639888365</v>
      </c>
      <c r="I346" s="1"/>
    </row>
    <row r="347" spans="2:10" x14ac:dyDescent="0.2">
      <c r="B347" s="9" t="str">
        <f>$B$36</f>
        <v>Agriculture</v>
      </c>
      <c r="C347" s="43">
        <f t="shared" si="28"/>
        <v>9269.326459374488</v>
      </c>
      <c r="D347" s="43">
        <f t="shared" si="28"/>
        <v>12914.705032522303</v>
      </c>
      <c r="E347" s="43">
        <f t="shared" si="30"/>
        <v>11776.073075730517</v>
      </c>
      <c r="F347" s="43">
        <f t="shared" si="31"/>
        <v>0</v>
      </c>
      <c r="G347" s="43">
        <f t="shared" si="32"/>
        <v>0</v>
      </c>
      <c r="H347" s="43">
        <f t="shared" si="29"/>
        <v>11443.868095404667</v>
      </c>
      <c r="I347" s="1"/>
    </row>
    <row r="348" spans="2:10" x14ac:dyDescent="0.2">
      <c r="B348" s="9" t="str">
        <f>$B$37</f>
        <v>Engineering</v>
      </c>
      <c r="C348" s="43">
        <f t="shared" si="28"/>
        <v>11517.086894825259</v>
      </c>
      <c r="D348" s="43">
        <f t="shared" si="28"/>
        <v>19625.083436420871</v>
      </c>
      <c r="E348" s="43">
        <f t="shared" si="30"/>
        <v>10278.008789880034</v>
      </c>
      <c r="F348" s="43">
        <f t="shared" si="31"/>
        <v>0</v>
      </c>
      <c r="G348" s="43">
        <f t="shared" si="32"/>
        <v>0</v>
      </c>
      <c r="H348" s="43">
        <f t="shared" si="29"/>
        <v>12091.894765508763</v>
      </c>
      <c r="I348" s="1"/>
    </row>
    <row r="349" spans="2:10" x14ac:dyDescent="0.2">
      <c r="B349" s="9" t="str">
        <f>$B$38</f>
        <v>Home Economics</v>
      </c>
      <c r="C349" s="43">
        <f t="shared" si="28"/>
        <v>6509.4995580110253</v>
      </c>
      <c r="D349" s="43">
        <f t="shared" si="28"/>
        <v>7586.4316646189109</v>
      </c>
      <c r="E349" s="43">
        <f t="shared" si="30"/>
        <v>12900.815764995432</v>
      </c>
      <c r="F349" s="43">
        <f t="shared" si="31"/>
        <v>28823.865216680977</v>
      </c>
      <c r="G349" s="43">
        <f t="shared" si="32"/>
        <v>0</v>
      </c>
      <c r="H349" s="43">
        <f t="shared" si="29"/>
        <v>10871.90137037141</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7956.3736747307112</v>
      </c>
      <c r="D351" s="43">
        <f t="shared" si="28"/>
        <v>12233.543849849306</v>
      </c>
      <c r="E351" s="43">
        <f t="shared" si="30"/>
        <v>11606.555590710344</v>
      </c>
      <c r="F351" s="43">
        <f t="shared" si="31"/>
        <v>0</v>
      </c>
      <c r="G351" s="43">
        <f t="shared" si="32"/>
        <v>0</v>
      </c>
      <c r="H351" s="43">
        <f t="shared" si="29"/>
        <v>11583.041935410678</v>
      </c>
      <c r="I351" s="1"/>
    </row>
    <row r="352" spans="2:10" x14ac:dyDescent="0.2">
      <c r="B352" s="9" t="str">
        <f>$B$41</f>
        <v>Library Science</v>
      </c>
      <c r="C352" s="43">
        <f t="shared" si="28"/>
        <v>0</v>
      </c>
      <c r="D352" s="43">
        <f t="shared" si="28"/>
        <v>0</v>
      </c>
      <c r="E352" s="43">
        <f t="shared" si="30"/>
        <v>4327.2105523869059</v>
      </c>
      <c r="F352" s="43">
        <f t="shared" si="31"/>
        <v>0</v>
      </c>
      <c r="G352" s="43">
        <f t="shared" si="32"/>
        <v>0</v>
      </c>
      <c r="H352" s="43">
        <f t="shared" si="29"/>
        <v>4327.2105523869068</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20345.616984915996</v>
      </c>
      <c r="D355" s="43">
        <f t="shared" si="28"/>
        <v>0</v>
      </c>
      <c r="E355" s="43">
        <f t="shared" si="30"/>
        <v>0</v>
      </c>
      <c r="F355" s="43">
        <f t="shared" si="31"/>
        <v>0</v>
      </c>
      <c r="G355" s="43">
        <f t="shared" si="32"/>
        <v>0</v>
      </c>
      <c r="H355" s="43">
        <f t="shared" si="29"/>
        <v>20345.616984915996</v>
      </c>
      <c r="I355" s="1"/>
    </row>
    <row r="356" spans="2:9" x14ac:dyDescent="0.2">
      <c r="B356" s="9" t="str">
        <f>$B$45</f>
        <v>Health Services</v>
      </c>
      <c r="C356" s="43">
        <f t="shared" si="28"/>
        <v>6678.578337330724</v>
      </c>
      <c r="D356" s="43">
        <f t="shared" si="28"/>
        <v>9590.7397733143389</v>
      </c>
      <c r="E356" s="43">
        <f t="shared" si="30"/>
        <v>19317.361021587203</v>
      </c>
      <c r="F356" s="43">
        <f t="shared" si="31"/>
        <v>0</v>
      </c>
      <c r="G356" s="43">
        <f t="shared" si="32"/>
        <v>0</v>
      </c>
      <c r="H356" s="43">
        <f t="shared" si="29"/>
        <v>8700.2343933653283</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7442.5662120371762</v>
      </c>
      <c r="D358" s="43">
        <f t="shared" si="28"/>
        <v>9266.9208186614833</v>
      </c>
      <c r="E358" s="43">
        <f t="shared" si="30"/>
        <v>13345.485066776786</v>
      </c>
      <c r="F358" s="43">
        <f t="shared" si="31"/>
        <v>0</v>
      </c>
      <c r="G358" s="43">
        <f t="shared" si="32"/>
        <v>0</v>
      </c>
      <c r="H358" s="43">
        <f t="shared" si="29"/>
        <v>11445.775757817266</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17576.300715363523</v>
      </c>
      <c r="E360" s="43">
        <f t="shared" si="30"/>
        <v>0</v>
      </c>
      <c r="F360" s="43">
        <f t="shared" si="31"/>
        <v>0</v>
      </c>
      <c r="G360" s="43">
        <f t="shared" si="32"/>
        <v>0</v>
      </c>
      <c r="H360" s="43">
        <f t="shared" si="29"/>
        <v>17576.300715363523</v>
      </c>
      <c r="I360" s="1"/>
    </row>
    <row r="361" spans="2:9" x14ac:dyDescent="0.2">
      <c r="B361" s="9" t="str">
        <f>$B$50</f>
        <v>Technology</v>
      </c>
      <c r="C361" s="43">
        <f t="shared" si="33"/>
        <v>9551.2694991007902</v>
      </c>
      <c r="D361" s="43">
        <f t="shared" si="33"/>
        <v>10920.188064705033</v>
      </c>
      <c r="E361" s="43">
        <f t="shared" si="30"/>
        <v>14175.980635564625</v>
      </c>
      <c r="F361" s="43">
        <f t="shared" si="31"/>
        <v>0</v>
      </c>
      <c r="G361" s="43">
        <f t="shared" si="32"/>
        <v>0</v>
      </c>
      <c r="H361" s="43">
        <f t="shared" si="29"/>
        <v>12786.79832968048</v>
      </c>
      <c r="I361" s="1"/>
    </row>
    <row r="362" spans="2:9" x14ac:dyDescent="0.2">
      <c r="B362" s="9" t="str">
        <f>$B$51</f>
        <v>Nursing</v>
      </c>
      <c r="C362" s="43">
        <f t="shared" si="33"/>
        <v>19220.162500862949</v>
      </c>
      <c r="D362" s="43">
        <f t="shared" si="33"/>
        <v>28866.913406983669</v>
      </c>
      <c r="E362" s="43">
        <f t="shared" si="30"/>
        <v>0</v>
      </c>
      <c r="F362" s="43">
        <f t="shared" si="31"/>
        <v>0</v>
      </c>
      <c r="G362" s="43">
        <f t="shared" si="32"/>
        <v>0</v>
      </c>
      <c r="H362" s="43">
        <f t="shared" si="29"/>
        <v>28582.939787236392</v>
      </c>
      <c r="I362" s="1"/>
    </row>
    <row r="363" spans="2:9" x14ac:dyDescent="0.2">
      <c r="B363" s="39" t="str">
        <f>$B$52</f>
        <v>Totals</v>
      </c>
      <c r="C363" s="42">
        <f t="shared" si="33"/>
        <v>7611.8070801356398</v>
      </c>
      <c r="D363" s="42">
        <f t="shared" si="33"/>
        <v>11833.283682298006</v>
      </c>
      <c r="E363" s="42">
        <f t="shared" si="30"/>
        <v>12456.254263284773</v>
      </c>
      <c r="F363" s="42">
        <f t="shared" si="31"/>
        <v>10580.143773264464</v>
      </c>
      <c r="G363" s="42">
        <f t="shared" si="32"/>
        <v>0</v>
      </c>
      <c r="H363" s="42">
        <f t="shared" si="29"/>
        <v>10595.240319982771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88</v>
      </c>
      <c r="C3" s="6"/>
      <c r="D3" s="6"/>
      <c r="E3" s="6"/>
      <c r="F3" s="6"/>
      <c r="G3" s="6"/>
      <c r="H3" s="6"/>
    </row>
    <row r="4" spans="2:8" x14ac:dyDescent="0.2">
      <c r="B4" s="90" t="s">
        <v>154</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Data!G21</f>
        <v>12119886</v>
      </c>
      <c r="G13" s="33"/>
      <c r="H13" s="60">
        <f>F13</f>
        <v>12119886</v>
      </c>
    </row>
    <row r="14" spans="2:8" x14ac:dyDescent="0.2">
      <c r="B14" s="338" t="s">
        <v>15</v>
      </c>
      <c r="C14" s="338"/>
      <c r="D14" s="338"/>
      <c r="E14" s="338"/>
      <c r="F14" s="82">
        <f>Data!H21</f>
        <v>75441</v>
      </c>
      <c r="G14" s="33"/>
      <c r="H14" s="30">
        <f>F14</f>
        <v>75441</v>
      </c>
    </row>
    <row r="15" spans="2:8" x14ac:dyDescent="0.2">
      <c r="B15" s="338" t="s">
        <v>16</v>
      </c>
      <c r="C15" s="338"/>
      <c r="D15" s="338"/>
      <c r="E15" s="338"/>
      <c r="F15" s="82">
        <f>Data!I21</f>
        <v>5189432</v>
      </c>
      <c r="G15" s="33"/>
      <c r="H15" s="30">
        <f>F15</f>
        <v>5189432</v>
      </c>
    </row>
    <row r="16" spans="2:8" x14ac:dyDescent="0.2">
      <c r="B16" s="338" t="s">
        <v>20</v>
      </c>
      <c r="C16" s="338"/>
      <c r="D16" s="338"/>
      <c r="E16" s="338"/>
      <c r="F16" s="82">
        <f>Data!J21</f>
        <v>3552558</v>
      </c>
      <c r="G16" s="33"/>
      <c r="H16" s="30">
        <f>F16-G16</f>
        <v>3552558</v>
      </c>
    </row>
    <row r="17" spans="2:23" x14ac:dyDescent="0.2">
      <c r="B17" s="338" t="s">
        <v>17</v>
      </c>
      <c r="C17" s="338"/>
      <c r="D17" s="338"/>
      <c r="E17" s="338"/>
      <c r="F17" s="82">
        <f>Data!K21</f>
        <v>4980226</v>
      </c>
      <c r="G17" s="33"/>
      <c r="H17" s="30">
        <f>F17</f>
        <v>4980226</v>
      </c>
    </row>
    <row r="18" spans="2:23" x14ac:dyDescent="0.2">
      <c r="B18" s="338" t="s">
        <v>1</v>
      </c>
      <c r="C18" s="338"/>
      <c r="D18" s="338"/>
      <c r="E18" s="338"/>
      <c r="F18" s="83">
        <f>SUM(F13:F17)</f>
        <v>25917543</v>
      </c>
      <c r="G18" s="34"/>
      <c r="H18" s="29">
        <f>SUM(H13:H17)</f>
        <v>25917543</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Data!L21</f>
        <v>Monica Poehl</v>
      </c>
      <c r="E21" s="343"/>
      <c r="F21" s="343"/>
      <c r="G21" s="94" t="str">
        <f>Data!M21</f>
        <v>979-458-6090</v>
      </c>
      <c r="H21" s="84" t="str">
        <f>Data!N21</f>
        <v>mpoehl@tamus.edu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Data!O21</f>
        <v>493</v>
      </c>
      <c r="D25" s="86">
        <f>Data!P21</f>
        <v>1069</v>
      </c>
      <c r="E25" s="86">
        <f>Data!Q21</f>
        <v>407</v>
      </c>
      <c r="F25" s="86">
        <f>Data!R21</f>
        <v>24</v>
      </c>
      <c r="G25" s="86">
        <f>Data!S21</f>
        <v>0</v>
      </c>
      <c r="H25" s="74">
        <f>SUM(C25:G25)</f>
        <v>1993</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Data!T21</f>
        <v>Boatright, Janna</v>
      </c>
      <c r="E28" s="343"/>
      <c r="F28" s="343"/>
      <c r="G28" s="94" t="str">
        <f>Data!U21</f>
        <v>(903) 223-3047</v>
      </c>
      <c r="H28" s="84" t="str">
        <f>Data!V21</f>
        <v>jana.boatright@tamut.edu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Data!W21</f>
        <v>10001</v>
      </c>
      <c r="D32" s="87">
        <f>Data!AQ21</f>
        <v>8857</v>
      </c>
      <c r="E32" s="87">
        <f>Data!BK21</f>
        <v>1221</v>
      </c>
      <c r="F32" s="87">
        <f>Data!CE21</f>
        <v>0</v>
      </c>
      <c r="G32" s="87">
        <f>Data!CY21</f>
        <v>0</v>
      </c>
      <c r="H32" s="22">
        <f>SUM(C32:G32)</f>
        <v>20079</v>
      </c>
      <c r="I32" s="1"/>
      <c r="W32" s="18"/>
    </row>
    <row r="33" spans="2:23" x14ac:dyDescent="0.2">
      <c r="B33" s="7" t="s">
        <v>47</v>
      </c>
      <c r="C33" s="87">
        <f>Data!X21</f>
        <v>3706</v>
      </c>
      <c r="D33" s="87">
        <f>Data!AR21</f>
        <v>1886</v>
      </c>
      <c r="E33" s="87">
        <f>Data!BL21</f>
        <v>40</v>
      </c>
      <c r="F33" s="87">
        <f>Data!CF21</f>
        <v>0</v>
      </c>
      <c r="G33" s="87">
        <f>Data!CZ21</f>
        <v>0</v>
      </c>
      <c r="H33" s="22">
        <f t="shared" ref="H33:H52" si="0">SUM(C33:G33)</f>
        <v>5632</v>
      </c>
      <c r="I33" s="1"/>
      <c r="W33" s="18"/>
    </row>
    <row r="34" spans="2:23" x14ac:dyDescent="0.2">
      <c r="B34" s="7" t="s">
        <v>48</v>
      </c>
      <c r="C34" s="87">
        <f>Data!Y21</f>
        <v>630</v>
      </c>
      <c r="D34" s="87">
        <f>Data!AS21</f>
        <v>198</v>
      </c>
      <c r="E34" s="87">
        <f>Data!BM21</f>
        <v>0</v>
      </c>
      <c r="F34" s="87">
        <f>Data!CG21</f>
        <v>0</v>
      </c>
      <c r="G34" s="87">
        <f>Data!DA21</f>
        <v>0</v>
      </c>
      <c r="H34" s="22">
        <f t="shared" si="0"/>
        <v>828</v>
      </c>
      <c r="I34" s="1"/>
      <c r="W34" s="18"/>
    </row>
    <row r="35" spans="2:23" x14ac:dyDescent="0.2">
      <c r="B35" s="7" t="s">
        <v>49</v>
      </c>
      <c r="C35" s="87">
        <f>Data!Z21</f>
        <v>249</v>
      </c>
      <c r="D35" s="87">
        <f>Data!AT21</f>
        <v>2907</v>
      </c>
      <c r="E35" s="87">
        <f>Data!BN21</f>
        <v>2260</v>
      </c>
      <c r="F35" s="87">
        <f>Data!CH21</f>
        <v>438</v>
      </c>
      <c r="G35" s="87">
        <f>Data!DB21</f>
        <v>0</v>
      </c>
      <c r="H35" s="22">
        <f t="shared" si="0"/>
        <v>5854</v>
      </c>
      <c r="I35" s="1"/>
      <c r="W35" s="18"/>
    </row>
    <row r="36" spans="2:23" x14ac:dyDescent="0.2">
      <c r="B36" s="7" t="s">
        <v>50</v>
      </c>
      <c r="C36" s="87">
        <f>Data!AA21</f>
        <v>0</v>
      </c>
      <c r="D36" s="87">
        <f>Data!AU21</f>
        <v>0</v>
      </c>
      <c r="E36" s="87">
        <f>Data!BO21</f>
        <v>0</v>
      </c>
      <c r="F36" s="87">
        <f>Data!CI21</f>
        <v>0</v>
      </c>
      <c r="G36" s="87">
        <f>Data!DC21</f>
        <v>0</v>
      </c>
      <c r="H36" s="22">
        <f t="shared" si="0"/>
        <v>0</v>
      </c>
      <c r="I36" s="1"/>
      <c r="W36" s="18"/>
    </row>
    <row r="37" spans="2:23" x14ac:dyDescent="0.2">
      <c r="B37" s="7" t="s">
        <v>51</v>
      </c>
      <c r="C37" s="87">
        <f>Data!AB21</f>
        <v>416</v>
      </c>
      <c r="D37" s="87">
        <f>Data!AV21</f>
        <v>557</v>
      </c>
      <c r="E37" s="87">
        <f>Data!BP21</f>
        <v>0</v>
      </c>
      <c r="F37" s="87">
        <f>Data!CJ21</f>
        <v>0</v>
      </c>
      <c r="G37" s="87">
        <f>Data!DD21</f>
        <v>0</v>
      </c>
      <c r="H37" s="22">
        <f t="shared" si="0"/>
        <v>973</v>
      </c>
      <c r="I37" s="1"/>
      <c r="W37" s="18"/>
    </row>
    <row r="38" spans="2:23" x14ac:dyDescent="0.2">
      <c r="B38" s="7" t="s">
        <v>52</v>
      </c>
      <c r="C38" s="87">
        <f>Data!AC21</f>
        <v>66</v>
      </c>
      <c r="D38" s="87">
        <f>Data!AW21</f>
        <v>270</v>
      </c>
      <c r="E38" s="87">
        <f>Data!BQ21</f>
        <v>120</v>
      </c>
      <c r="F38" s="87">
        <f>Data!CK21</f>
        <v>0</v>
      </c>
      <c r="G38" s="87">
        <f>Data!DE21</f>
        <v>0</v>
      </c>
      <c r="H38" s="22">
        <f t="shared" si="0"/>
        <v>456</v>
      </c>
      <c r="I38" s="1"/>
      <c r="W38" s="18"/>
    </row>
    <row r="39" spans="2:23" x14ac:dyDescent="0.2">
      <c r="B39" s="7" t="s">
        <v>53</v>
      </c>
      <c r="C39" s="87">
        <f>Data!AD21</f>
        <v>0</v>
      </c>
      <c r="D39" s="87">
        <f>Data!AX21</f>
        <v>0</v>
      </c>
      <c r="E39" s="87">
        <f>Data!BR21</f>
        <v>0</v>
      </c>
      <c r="F39" s="87">
        <f>Data!CL21</f>
        <v>0</v>
      </c>
      <c r="G39" s="87">
        <f>Data!DF21</f>
        <v>0</v>
      </c>
      <c r="H39" s="22">
        <f t="shared" si="0"/>
        <v>0</v>
      </c>
      <c r="I39" s="1"/>
      <c r="W39" s="18"/>
    </row>
    <row r="40" spans="2:23" x14ac:dyDescent="0.2">
      <c r="B40" s="7" t="s">
        <v>54</v>
      </c>
      <c r="C40" s="87">
        <f>Data!AE21</f>
        <v>0</v>
      </c>
      <c r="D40" s="87">
        <f>Data!AY21</f>
        <v>0</v>
      </c>
      <c r="E40" s="87">
        <f>Data!BS21</f>
        <v>0</v>
      </c>
      <c r="F40" s="87">
        <f>Data!CM21</f>
        <v>0</v>
      </c>
      <c r="G40" s="87">
        <f>Data!DG21</f>
        <v>0</v>
      </c>
      <c r="H40" s="22">
        <f t="shared" si="0"/>
        <v>0</v>
      </c>
      <c r="I40" s="1"/>
      <c r="W40" s="18"/>
    </row>
    <row r="41" spans="2:23" x14ac:dyDescent="0.2">
      <c r="B41" s="7" t="s">
        <v>55</v>
      </c>
      <c r="C41" s="87">
        <f>Data!AF21</f>
        <v>0</v>
      </c>
      <c r="D41" s="87">
        <f>Data!AZ21</f>
        <v>0</v>
      </c>
      <c r="E41" s="87">
        <f>Data!BT21</f>
        <v>0</v>
      </c>
      <c r="F41" s="87">
        <f>Data!CN21</f>
        <v>0</v>
      </c>
      <c r="G41" s="87">
        <f>Data!DH21</f>
        <v>0</v>
      </c>
      <c r="H41" s="22">
        <f t="shared" si="0"/>
        <v>0</v>
      </c>
      <c r="I41" s="1"/>
      <c r="W41" s="18"/>
    </row>
    <row r="42" spans="2:23" x14ac:dyDescent="0.2">
      <c r="B42" s="7" t="s">
        <v>56</v>
      </c>
      <c r="C42" s="87">
        <f>Data!AG21</f>
        <v>0</v>
      </c>
      <c r="D42" s="87">
        <f>Data!BA21</f>
        <v>0</v>
      </c>
      <c r="E42" s="87">
        <f>Data!BU21</f>
        <v>0</v>
      </c>
      <c r="F42" s="87">
        <f>Data!CO21</f>
        <v>0</v>
      </c>
      <c r="G42" s="87">
        <f>Data!DI21</f>
        <v>0</v>
      </c>
      <c r="H42" s="22">
        <f t="shared" si="0"/>
        <v>0</v>
      </c>
      <c r="I42" s="1"/>
      <c r="W42" s="18"/>
    </row>
    <row r="43" spans="2:23" x14ac:dyDescent="0.2">
      <c r="B43" s="7" t="s">
        <v>57</v>
      </c>
      <c r="C43" s="87">
        <f>Data!AH21</f>
        <v>0</v>
      </c>
      <c r="D43" s="87">
        <f>Data!BB21</f>
        <v>0</v>
      </c>
      <c r="E43" s="87">
        <f>Data!BV21</f>
        <v>0</v>
      </c>
      <c r="F43" s="87">
        <f>Data!CP21</f>
        <v>0</v>
      </c>
      <c r="G43" s="87">
        <f>Data!DJ21</f>
        <v>0</v>
      </c>
      <c r="H43" s="22">
        <f t="shared" si="0"/>
        <v>0</v>
      </c>
      <c r="I43" s="1"/>
      <c r="W43" s="18"/>
    </row>
    <row r="44" spans="2:23" x14ac:dyDescent="0.2">
      <c r="B44" s="7" t="s">
        <v>58</v>
      </c>
      <c r="C44" s="87">
        <f>Data!AI21</f>
        <v>0</v>
      </c>
      <c r="D44" s="87">
        <f>Data!BC21</f>
        <v>0</v>
      </c>
      <c r="E44" s="87">
        <f>Data!BW21</f>
        <v>0</v>
      </c>
      <c r="F44" s="87">
        <f>Data!CQ21</f>
        <v>0</v>
      </c>
      <c r="G44" s="87">
        <f>Data!DK21</f>
        <v>0</v>
      </c>
      <c r="H44" s="22">
        <f t="shared" si="0"/>
        <v>0</v>
      </c>
      <c r="I44" s="1"/>
      <c r="W44" s="18"/>
    </row>
    <row r="45" spans="2:23" x14ac:dyDescent="0.2">
      <c r="B45" s="7" t="s">
        <v>59</v>
      </c>
      <c r="C45" s="87">
        <f>Data!AJ21</f>
        <v>428</v>
      </c>
      <c r="D45" s="87">
        <f>Data!BD21</f>
        <v>258</v>
      </c>
      <c r="E45" s="87">
        <f>Data!BX21</f>
        <v>0</v>
      </c>
      <c r="F45" s="87">
        <f>Data!CR21</f>
        <v>0</v>
      </c>
      <c r="G45" s="87">
        <f>Data!DL21</f>
        <v>0</v>
      </c>
      <c r="H45" s="22">
        <f t="shared" si="0"/>
        <v>686</v>
      </c>
      <c r="I45" s="1"/>
      <c r="W45" s="18"/>
    </row>
    <row r="46" spans="2:23" x14ac:dyDescent="0.2">
      <c r="B46" s="7" t="s">
        <v>60</v>
      </c>
      <c r="C46" s="87">
        <f>Data!AK21</f>
        <v>0</v>
      </c>
      <c r="D46" s="87">
        <f>Data!BE21</f>
        <v>0</v>
      </c>
      <c r="E46" s="87">
        <f>Data!BY21</f>
        <v>0</v>
      </c>
      <c r="F46" s="87">
        <f>Data!CS21</f>
        <v>0</v>
      </c>
      <c r="G46" s="87">
        <f>Data!DM21</f>
        <v>0</v>
      </c>
      <c r="H46" s="22">
        <f t="shared" si="0"/>
        <v>0</v>
      </c>
      <c r="I46" s="1"/>
      <c r="W46" s="18"/>
    </row>
    <row r="47" spans="2:23" x14ac:dyDescent="0.2">
      <c r="B47" s="7" t="s">
        <v>61</v>
      </c>
      <c r="C47" s="87">
        <f>Data!AL21</f>
        <v>1257</v>
      </c>
      <c r="D47" s="87">
        <f>Data!BF21</f>
        <v>6405</v>
      </c>
      <c r="E47" s="87">
        <f>Data!BZ21</f>
        <v>1914</v>
      </c>
      <c r="F47" s="87">
        <f>Data!CT21</f>
        <v>0</v>
      </c>
      <c r="G47" s="87">
        <f>Data!DN21</f>
        <v>0</v>
      </c>
      <c r="H47" s="22">
        <f t="shared" si="0"/>
        <v>9576</v>
      </c>
      <c r="I47" s="1"/>
      <c r="W47" s="18"/>
    </row>
    <row r="48" spans="2:23" x14ac:dyDescent="0.2">
      <c r="B48" s="7" t="s">
        <v>62</v>
      </c>
      <c r="C48" s="87">
        <f>Data!AM21</f>
        <v>0</v>
      </c>
      <c r="D48" s="87">
        <f>Data!BG21</f>
        <v>0</v>
      </c>
      <c r="E48" s="87">
        <f>Data!CA21</f>
        <v>0</v>
      </c>
      <c r="F48" s="87">
        <f>Data!CU21</f>
        <v>0</v>
      </c>
      <c r="G48" s="87">
        <f>Data!DO21</f>
        <v>0</v>
      </c>
      <c r="H48" s="22">
        <f t="shared" si="0"/>
        <v>0</v>
      </c>
      <c r="I48" s="1"/>
      <c r="W48" s="18"/>
    </row>
    <row r="49" spans="2:23" x14ac:dyDescent="0.2">
      <c r="B49" s="7" t="s">
        <v>63</v>
      </c>
      <c r="C49" s="87">
        <f>Data!AN21</f>
        <v>0</v>
      </c>
      <c r="D49" s="87">
        <f>Data!BH21</f>
        <v>120</v>
      </c>
      <c r="E49" s="87">
        <f>Data!CB21</f>
        <v>0</v>
      </c>
      <c r="F49" s="87">
        <f>Data!CV21</f>
        <v>0</v>
      </c>
      <c r="G49" s="87">
        <f>Data!DP21</f>
        <v>0</v>
      </c>
      <c r="H49" s="22">
        <f t="shared" si="0"/>
        <v>120</v>
      </c>
      <c r="I49" s="1"/>
      <c r="W49" s="18"/>
    </row>
    <row r="50" spans="2:23" x14ac:dyDescent="0.2">
      <c r="B50" s="7" t="s">
        <v>64</v>
      </c>
      <c r="C50" s="87">
        <f>Data!AO21</f>
        <v>0</v>
      </c>
      <c r="D50" s="87">
        <f>Data!BI21</f>
        <v>9</v>
      </c>
      <c r="E50" s="87">
        <f>Data!CC21</f>
        <v>0</v>
      </c>
      <c r="F50" s="87">
        <f>Data!CW21</f>
        <v>0</v>
      </c>
      <c r="G50" s="87">
        <f>Data!DQ21</f>
        <v>0</v>
      </c>
      <c r="H50" s="22">
        <f t="shared" si="0"/>
        <v>9</v>
      </c>
      <c r="I50" s="1"/>
      <c r="W50" s="18"/>
    </row>
    <row r="51" spans="2:23" x14ac:dyDescent="0.2">
      <c r="B51" s="7" t="s">
        <v>0</v>
      </c>
      <c r="C51" s="87">
        <f>Data!AP21</f>
        <v>5</v>
      </c>
      <c r="D51" s="87">
        <f>Data!BJ21</f>
        <v>227</v>
      </c>
      <c r="E51" s="87">
        <f>Data!CD21</f>
        <v>96</v>
      </c>
      <c r="F51" s="87">
        <f>Data!CX21</f>
        <v>0</v>
      </c>
      <c r="G51" s="87">
        <f>Data!DR21</f>
        <v>0</v>
      </c>
      <c r="H51" s="22">
        <f t="shared" si="0"/>
        <v>328</v>
      </c>
      <c r="I51" s="1"/>
      <c r="W51" s="18"/>
    </row>
    <row r="52" spans="2:23" x14ac:dyDescent="0.2">
      <c r="B52" s="8" t="s">
        <v>35</v>
      </c>
      <c r="C52" s="22">
        <f>SUM(C32:C51)</f>
        <v>16758</v>
      </c>
      <c r="D52" s="22">
        <f>SUM(D32:D51)</f>
        <v>21694</v>
      </c>
      <c r="E52" s="22">
        <f>SUM(E32:E51)</f>
        <v>5651</v>
      </c>
      <c r="F52" s="22">
        <f>SUM(F32:F51)</f>
        <v>438</v>
      </c>
      <c r="G52" s="22">
        <f>SUM(G32:G51)</f>
        <v>0</v>
      </c>
      <c r="H52" s="22">
        <f t="shared" si="0"/>
        <v>44541</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Data!T21</f>
        <v>Boatright, Janna</v>
      </c>
      <c r="E55" s="343"/>
      <c r="F55" s="343"/>
      <c r="G55" s="94" t="str">
        <f>Data!U21</f>
        <v>(903) 223-3047</v>
      </c>
      <c r="H55" s="84" t="str">
        <f>Data!V21</f>
        <v>jana.boatright@tamut.edu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Data!DS21</f>
        <v>1044578</v>
      </c>
      <c r="D61" s="88">
        <f>Data!EM21</f>
        <v>1003693</v>
      </c>
      <c r="E61" s="88">
        <f>Data!FG21</f>
        <v>447621</v>
      </c>
      <c r="F61" s="88">
        <f>Data!GA21</f>
        <v>0</v>
      </c>
      <c r="G61" s="88">
        <f>Data!GU21</f>
        <v>0</v>
      </c>
      <c r="H61" s="21">
        <f>SUM(C61:G61)</f>
        <v>2495892</v>
      </c>
      <c r="I61" s="1"/>
    </row>
    <row r="62" spans="2:23" x14ac:dyDescent="0.2">
      <c r="B62" s="9" t="str">
        <f>$B$33</f>
        <v>Science</v>
      </c>
      <c r="C62" s="87">
        <f>Data!DT21</f>
        <v>412372</v>
      </c>
      <c r="D62" s="87">
        <f>Data!EN21</f>
        <v>336690</v>
      </c>
      <c r="E62" s="87">
        <f>Data!FH21</f>
        <v>33489</v>
      </c>
      <c r="F62" s="87">
        <f>Data!GB21</f>
        <v>0</v>
      </c>
      <c r="G62" s="87">
        <f>Data!GV21</f>
        <v>0</v>
      </c>
      <c r="H62" s="22">
        <f t="shared" ref="H62:H81" si="1">SUM(C62:G62)</f>
        <v>782551</v>
      </c>
      <c r="I62" s="1"/>
    </row>
    <row r="63" spans="2:23" x14ac:dyDescent="0.2">
      <c r="B63" s="9" t="str">
        <f>$B$34</f>
        <v>Fine Arts</v>
      </c>
      <c r="C63" s="87">
        <f>Data!DU21</f>
        <v>49235</v>
      </c>
      <c r="D63" s="87">
        <f>Data!EO21</f>
        <v>6452</v>
      </c>
      <c r="E63" s="87">
        <f>Data!FI21</f>
        <v>0</v>
      </c>
      <c r="F63" s="87">
        <f>Data!GC21</f>
        <v>0</v>
      </c>
      <c r="G63" s="87">
        <f>Data!GW21</f>
        <v>0</v>
      </c>
      <c r="H63" s="22">
        <f t="shared" si="1"/>
        <v>55687</v>
      </c>
      <c r="I63" s="1"/>
    </row>
    <row r="64" spans="2:23" x14ac:dyDescent="0.2">
      <c r="B64" s="9" t="str">
        <f>$B$35</f>
        <v>Teacher Education</v>
      </c>
      <c r="C64" s="87">
        <f>Data!DV21</f>
        <v>27791</v>
      </c>
      <c r="D64" s="87">
        <f>Data!EP21</f>
        <v>438172</v>
      </c>
      <c r="E64" s="87">
        <f>Data!FJ21</f>
        <v>721681</v>
      </c>
      <c r="F64" s="87">
        <f>Data!GD21</f>
        <v>184094</v>
      </c>
      <c r="G64" s="87">
        <f>Data!GX21</f>
        <v>0</v>
      </c>
      <c r="H64" s="22">
        <f t="shared" si="1"/>
        <v>1371738</v>
      </c>
      <c r="I64" s="1"/>
    </row>
    <row r="65" spans="2:9" x14ac:dyDescent="0.2">
      <c r="B65" s="9" t="str">
        <f>$B$36</f>
        <v>Agriculture</v>
      </c>
      <c r="C65" s="87">
        <f>Data!DW21</f>
        <v>0</v>
      </c>
      <c r="D65" s="87">
        <f>Data!EQ21</f>
        <v>0</v>
      </c>
      <c r="E65" s="87">
        <f>Data!FK21</f>
        <v>0</v>
      </c>
      <c r="F65" s="87">
        <f>Data!GE21</f>
        <v>0</v>
      </c>
      <c r="G65" s="87">
        <f>Data!GY21</f>
        <v>0</v>
      </c>
      <c r="H65" s="22">
        <f t="shared" si="1"/>
        <v>0</v>
      </c>
      <c r="I65" s="1"/>
    </row>
    <row r="66" spans="2:9" x14ac:dyDescent="0.2">
      <c r="B66" s="9" t="str">
        <f>$B$37</f>
        <v>Engineering</v>
      </c>
      <c r="C66" s="87">
        <f>Data!DX21</f>
        <v>98740</v>
      </c>
      <c r="D66" s="87">
        <f>Data!ER21</f>
        <v>251223</v>
      </c>
      <c r="E66" s="87">
        <f>Data!FL21</f>
        <v>0</v>
      </c>
      <c r="F66" s="87">
        <f>Data!GF21</f>
        <v>0</v>
      </c>
      <c r="G66" s="87">
        <f>Data!GZ21</f>
        <v>0</v>
      </c>
      <c r="H66" s="22">
        <f t="shared" si="1"/>
        <v>349963</v>
      </c>
      <c r="I66" s="1"/>
    </row>
    <row r="67" spans="2:9" x14ac:dyDescent="0.2">
      <c r="B67" s="9" t="str">
        <f>$B$38</f>
        <v>Home Economics</v>
      </c>
      <c r="C67" s="87">
        <f>Data!DY21</f>
        <v>8186</v>
      </c>
      <c r="D67" s="87">
        <f>Data!ES21</f>
        <v>31072</v>
      </c>
      <c r="E67" s="87">
        <f>Data!FM21</f>
        <v>22022</v>
      </c>
      <c r="F67" s="87">
        <f>Data!GG21</f>
        <v>0</v>
      </c>
      <c r="G67" s="87">
        <f>Data!HA21</f>
        <v>0</v>
      </c>
      <c r="H67" s="22">
        <f t="shared" si="1"/>
        <v>61280</v>
      </c>
      <c r="I67" s="1"/>
    </row>
    <row r="68" spans="2:9" x14ac:dyDescent="0.2">
      <c r="B68" s="9" t="str">
        <f>$B$39</f>
        <v>Law</v>
      </c>
      <c r="C68" s="87">
        <f>Data!DZ21</f>
        <v>0</v>
      </c>
      <c r="D68" s="87">
        <f>Data!ET21</f>
        <v>0</v>
      </c>
      <c r="E68" s="87">
        <f>Data!FN21</f>
        <v>0</v>
      </c>
      <c r="F68" s="87">
        <f>Data!GH21</f>
        <v>0</v>
      </c>
      <c r="G68" s="87">
        <f>Data!HB21</f>
        <v>0</v>
      </c>
      <c r="H68" s="22">
        <f t="shared" si="1"/>
        <v>0</v>
      </c>
      <c r="I68" s="1"/>
    </row>
    <row r="69" spans="2:9" x14ac:dyDescent="0.2">
      <c r="B69" s="9" t="str">
        <f>$B$40</f>
        <v>Social Service</v>
      </c>
      <c r="C69" s="87">
        <f>Data!EA21</f>
        <v>0</v>
      </c>
      <c r="D69" s="87">
        <f>Data!EU21</f>
        <v>0</v>
      </c>
      <c r="E69" s="87">
        <f>Data!FO21</f>
        <v>0</v>
      </c>
      <c r="F69" s="87">
        <f>Data!GI21</f>
        <v>0</v>
      </c>
      <c r="G69" s="87">
        <f>Data!HC21</f>
        <v>0</v>
      </c>
      <c r="H69" s="22">
        <f t="shared" si="1"/>
        <v>0</v>
      </c>
      <c r="I69" s="1"/>
    </row>
    <row r="70" spans="2:9" x14ac:dyDescent="0.2">
      <c r="B70" s="9" t="str">
        <f>$B$41</f>
        <v>Library Science</v>
      </c>
      <c r="C70" s="87">
        <f>Data!EB21</f>
        <v>0</v>
      </c>
      <c r="D70" s="87">
        <f>Data!EV21</f>
        <v>0</v>
      </c>
      <c r="E70" s="87">
        <f>Data!FP21</f>
        <v>0</v>
      </c>
      <c r="F70" s="87">
        <f>Data!GJ21</f>
        <v>0</v>
      </c>
      <c r="G70" s="87">
        <f>Data!HD21</f>
        <v>0</v>
      </c>
      <c r="H70" s="22">
        <f t="shared" si="1"/>
        <v>0</v>
      </c>
      <c r="I70" s="1"/>
    </row>
    <row r="71" spans="2:9" x14ac:dyDescent="0.2">
      <c r="B71" s="9" t="str">
        <f>$B$42</f>
        <v>Veterinary Science</v>
      </c>
      <c r="C71" s="87">
        <f>Data!EC21</f>
        <v>0</v>
      </c>
      <c r="D71" s="87">
        <f>Data!EW21</f>
        <v>0</v>
      </c>
      <c r="E71" s="87">
        <f>Data!FQ21</f>
        <v>0</v>
      </c>
      <c r="F71" s="87">
        <f>Data!GK21</f>
        <v>0</v>
      </c>
      <c r="G71" s="87">
        <f>Data!HE21</f>
        <v>0</v>
      </c>
      <c r="H71" s="22">
        <f t="shared" si="1"/>
        <v>0</v>
      </c>
      <c r="I71" s="1"/>
    </row>
    <row r="72" spans="2:9" x14ac:dyDescent="0.2">
      <c r="B72" s="9" t="str">
        <f>$B$43</f>
        <v>Vocational Training</v>
      </c>
      <c r="C72" s="87">
        <f>Data!ED21</f>
        <v>0</v>
      </c>
      <c r="D72" s="87">
        <f>Data!EX21</f>
        <v>0</v>
      </c>
      <c r="E72" s="87">
        <f>Data!FR21</f>
        <v>0</v>
      </c>
      <c r="F72" s="87">
        <f>Data!GL21</f>
        <v>0</v>
      </c>
      <c r="G72" s="87">
        <f>Data!HF21</f>
        <v>0</v>
      </c>
      <c r="H72" s="22">
        <f t="shared" si="1"/>
        <v>0</v>
      </c>
      <c r="I72" s="1"/>
    </row>
    <row r="73" spans="2:9" x14ac:dyDescent="0.2">
      <c r="B73" s="9" t="str">
        <f>$B$44</f>
        <v>Physical Training</v>
      </c>
      <c r="C73" s="87">
        <f>Data!EE21</f>
        <v>0</v>
      </c>
      <c r="D73" s="87">
        <f>Data!EY21</f>
        <v>0</v>
      </c>
      <c r="E73" s="87">
        <f>Data!FS21</f>
        <v>0</v>
      </c>
      <c r="F73" s="87">
        <f>Data!GM21</f>
        <v>0</v>
      </c>
      <c r="G73" s="87">
        <f>Data!HG21</f>
        <v>0</v>
      </c>
      <c r="H73" s="22">
        <f t="shared" si="1"/>
        <v>0</v>
      </c>
      <c r="I73" s="1"/>
    </row>
    <row r="74" spans="2:9" x14ac:dyDescent="0.2">
      <c r="B74" s="9" t="str">
        <f>$B$45</f>
        <v>Health Services</v>
      </c>
      <c r="C74" s="87">
        <f>Data!EF21</f>
        <v>80994</v>
      </c>
      <c r="D74" s="87">
        <f>Data!EZ21</f>
        <v>59131</v>
      </c>
      <c r="E74" s="87">
        <f>Data!FT21</f>
        <v>0</v>
      </c>
      <c r="F74" s="87">
        <f>Data!GN21</f>
        <v>0</v>
      </c>
      <c r="G74" s="87">
        <f>Data!HH21</f>
        <v>0</v>
      </c>
      <c r="H74" s="22">
        <f t="shared" si="1"/>
        <v>140125</v>
      </c>
      <c r="I74" s="1"/>
    </row>
    <row r="75" spans="2:9" x14ac:dyDescent="0.2">
      <c r="B75" s="9" t="str">
        <f>$B$46</f>
        <v>Pharmacy</v>
      </c>
      <c r="C75" s="87">
        <f>Data!EG21</f>
        <v>0</v>
      </c>
      <c r="D75" s="87">
        <f>Data!FA21</f>
        <v>0</v>
      </c>
      <c r="E75" s="87">
        <f>Data!FU21</f>
        <v>0</v>
      </c>
      <c r="F75" s="87">
        <f>Data!GO21</f>
        <v>0</v>
      </c>
      <c r="G75" s="87">
        <f>Data!HI21</f>
        <v>0</v>
      </c>
      <c r="H75" s="22">
        <f t="shared" si="1"/>
        <v>0</v>
      </c>
      <c r="I75" s="1"/>
    </row>
    <row r="76" spans="2:9" x14ac:dyDescent="0.2">
      <c r="B76" s="9" t="str">
        <f>$B$47</f>
        <v>Business Administration</v>
      </c>
      <c r="C76" s="87">
        <f>Data!EH21</f>
        <v>131610</v>
      </c>
      <c r="D76" s="87">
        <f>Data!FB21</f>
        <v>884209</v>
      </c>
      <c r="E76" s="87">
        <f>Data!FV21</f>
        <v>387816</v>
      </c>
      <c r="F76" s="87">
        <f>Data!GP21</f>
        <v>0</v>
      </c>
      <c r="G76" s="87">
        <f>Data!HJ21</f>
        <v>0</v>
      </c>
      <c r="H76" s="22">
        <f t="shared" si="1"/>
        <v>1403635</v>
      </c>
      <c r="I76" s="1"/>
    </row>
    <row r="77" spans="2:9" x14ac:dyDescent="0.2">
      <c r="B77" s="9" t="str">
        <f>$B$48</f>
        <v>Optometry</v>
      </c>
      <c r="C77" s="87">
        <f>Data!EI21</f>
        <v>0</v>
      </c>
      <c r="D77" s="87">
        <f>Data!FC21</f>
        <v>0</v>
      </c>
      <c r="E77" s="87">
        <f>Data!FW21</f>
        <v>0</v>
      </c>
      <c r="F77" s="87">
        <f>Data!GQ21</f>
        <v>0</v>
      </c>
      <c r="G77" s="87">
        <f>Data!HK21</f>
        <v>0</v>
      </c>
      <c r="H77" s="22">
        <f t="shared" si="1"/>
        <v>0</v>
      </c>
      <c r="I77" s="1"/>
    </row>
    <row r="78" spans="2:9" x14ac:dyDescent="0.2">
      <c r="B78" s="9" t="str">
        <f>$B$49</f>
        <v>Teacher Ed-Practice Teaching</v>
      </c>
      <c r="C78" s="87">
        <f>Data!EJ21</f>
        <v>0</v>
      </c>
      <c r="D78" s="87">
        <f>Data!FD21</f>
        <v>69202</v>
      </c>
      <c r="E78" s="87">
        <f>Data!FX21</f>
        <v>0</v>
      </c>
      <c r="F78" s="87">
        <f>Data!GR21</f>
        <v>0</v>
      </c>
      <c r="G78" s="87">
        <f>Data!HL21</f>
        <v>0</v>
      </c>
      <c r="H78" s="22">
        <f t="shared" si="1"/>
        <v>69202</v>
      </c>
      <c r="I78" s="1"/>
    </row>
    <row r="79" spans="2:9" x14ac:dyDescent="0.2">
      <c r="B79" s="9" t="str">
        <f>$B$50</f>
        <v>Technology</v>
      </c>
      <c r="C79" s="87">
        <f>Data!EK21</f>
        <v>0</v>
      </c>
      <c r="D79" s="87">
        <f>Data!FE21</f>
        <v>7270</v>
      </c>
      <c r="E79" s="87">
        <f>Data!FY21</f>
        <v>0</v>
      </c>
      <c r="F79" s="87">
        <f>Data!GS21</f>
        <v>0</v>
      </c>
      <c r="G79" s="87">
        <f>Data!HM21</f>
        <v>0</v>
      </c>
      <c r="H79" s="22">
        <f t="shared" si="1"/>
        <v>7270</v>
      </c>
      <c r="I79" s="1"/>
    </row>
    <row r="80" spans="2:9" x14ac:dyDescent="0.2">
      <c r="B80" s="9" t="str">
        <f>$B$51</f>
        <v>Nursing</v>
      </c>
      <c r="C80" s="87">
        <f>Data!EL21</f>
        <v>1162</v>
      </c>
      <c r="D80" s="87">
        <f>Data!FF21</f>
        <v>61877</v>
      </c>
      <c r="E80" s="87">
        <f>Data!FZ21</f>
        <v>179819</v>
      </c>
      <c r="F80" s="87">
        <f>Data!GT21</f>
        <v>0</v>
      </c>
      <c r="G80" s="87">
        <f>Data!HN21</f>
        <v>0</v>
      </c>
      <c r="H80" s="22">
        <f t="shared" si="1"/>
        <v>242858</v>
      </c>
      <c r="I80" s="1"/>
    </row>
    <row r="81" spans="2:9" x14ac:dyDescent="0.2">
      <c r="B81" s="39" t="str">
        <f>$B$52</f>
        <v>Totals</v>
      </c>
      <c r="C81" s="21">
        <f>SUM(C61:C80)</f>
        <v>1854668</v>
      </c>
      <c r="D81" s="21">
        <f>SUM(D61:D80)</f>
        <v>3148991</v>
      </c>
      <c r="E81" s="21">
        <f>SUM(E61:E80)</f>
        <v>1792448</v>
      </c>
      <c r="F81" s="21">
        <f>SUM(F61:F80)</f>
        <v>184094</v>
      </c>
      <c r="G81" s="21">
        <f>SUM(G61:G80)</f>
        <v>0</v>
      </c>
      <c r="H81" s="21">
        <f t="shared" si="1"/>
        <v>6980201</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Data!T21</f>
        <v>Boatright, Janna</v>
      </c>
      <c r="E84" s="343"/>
      <c r="F84" s="343"/>
      <c r="G84" s="94" t="str">
        <f>Data!U21</f>
        <v>(903) 223-3047</v>
      </c>
      <c r="H84" s="84" t="str">
        <f>Data!V21</f>
        <v>jana.boatright@tamut.edu</v>
      </c>
    </row>
    <row r="85" spans="2:9" ht="13.5" customHeight="1" x14ac:dyDescent="0.2">
      <c r="B85" s="27"/>
      <c r="C85" s="27"/>
      <c r="D85" s="27"/>
      <c r="E85" s="27"/>
      <c r="F85" s="27"/>
      <c r="G85" s="27"/>
      <c r="H85" s="5"/>
    </row>
    <row r="86" spans="2:9" x14ac:dyDescent="0.2">
      <c r="B86" s="28" t="s">
        <v>34</v>
      </c>
      <c r="C86" s="13"/>
      <c r="D86" s="13"/>
      <c r="E86" s="13"/>
      <c r="F86" s="13"/>
      <c r="G86" s="13"/>
      <c r="H86" s="17">
        <f>H13+H14</f>
        <v>12195327</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Data!HR21</f>
        <v>0</v>
      </c>
      <c r="D91" s="172">
        <f>Data!IL21</f>
        <v>0</v>
      </c>
      <c r="E91" s="172">
        <f>Data!JF21</f>
        <v>0</v>
      </c>
      <c r="F91" s="172">
        <f>Data!JZ21</f>
        <v>0</v>
      </c>
      <c r="G91" s="172">
        <f>Data!KT21</f>
        <v>0</v>
      </c>
      <c r="H91" s="40">
        <f t="shared" ref="H91:H111" si="2">SUM(C91:G91)</f>
        <v>0</v>
      </c>
    </row>
    <row r="92" spans="2:9" x14ac:dyDescent="0.2">
      <c r="B92" s="9" t="str">
        <f>$B$33</f>
        <v>Science</v>
      </c>
      <c r="C92" s="172">
        <f>Data!HS21</f>
        <v>0</v>
      </c>
      <c r="D92" s="172">
        <f>Data!IM21</f>
        <v>0</v>
      </c>
      <c r="E92" s="172">
        <f>Data!JG21</f>
        <v>0</v>
      </c>
      <c r="F92" s="172">
        <f>Data!KA21</f>
        <v>0</v>
      </c>
      <c r="G92" s="172">
        <f>Data!KU21</f>
        <v>0</v>
      </c>
      <c r="H92" s="75">
        <f t="shared" si="2"/>
        <v>0</v>
      </c>
    </row>
    <row r="93" spans="2:9" x14ac:dyDescent="0.2">
      <c r="B93" s="9" t="str">
        <f>$B$34</f>
        <v>Fine Arts</v>
      </c>
      <c r="C93" s="172">
        <f>Data!HT21</f>
        <v>0</v>
      </c>
      <c r="D93" s="172">
        <f>Data!IN21</f>
        <v>0</v>
      </c>
      <c r="E93" s="172">
        <f>Data!JH21</f>
        <v>0</v>
      </c>
      <c r="F93" s="172">
        <f>Data!KB21</f>
        <v>0</v>
      </c>
      <c r="G93" s="172">
        <f>Data!KV21</f>
        <v>0</v>
      </c>
      <c r="H93" s="75">
        <f t="shared" si="2"/>
        <v>0</v>
      </c>
    </row>
    <row r="94" spans="2:9" x14ac:dyDescent="0.2">
      <c r="B94" s="9" t="str">
        <f>$B$35</f>
        <v>Teacher Education</v>
      </c>
      <c r="C94" s="172">
        <f>Data!HU21</f>
        <v>0</v>
      </c>
      <c r="D94" s="172">
        <f>Data!IO21</f>
        <v>8061</v>
      </c>
      <c r="E94" s="172">
        <f>Data!JI21</f>
        <v>0</v>
      </c>
      <c r="F94" s="172">
        <f>Data!KC21</f>
        <v>0</v>
      </c>
      <c r="G94" s="172">
        <f>Data!KW21</f>
        <v>0</v>
      </c>
      <c r="H94" s="75">
        <f t="shared" si="2"/>
        <v>8061</v>
      </c>
    </row>
    <row r="95" spans="2:9" x14ac:dyDescent="0.2">
      <c r="B95" s="9" t="str">
        <f>$B$36</f>
        <v>Agriculture</v>
      </c>
      <c r="C95" s="172">
        <f>Data!HV21</f>
        <v>0</v>
      </c>
      <c r="D95" s="172">
        <f>Data!IP21</f>
        <v>0</v>
      </c>
      <c r="E95" s="172">
        <f>Data!JJ21</f>
        <v>0</v>
      </c>
      <c r="F95" s="172">
        <f>Data!KD21</f>
        <v>0</v>
      </c>
      <c r="G95" s="172">
        <f>Data!KX21</f>
        <v>0</v>
      </c>
      <c r="H95" s="75">
        <f t="shared" si="2"/>
        <v>0</v>
      </c>
    </row>
    <row r="96" spans="2:9" x14ac:dyDescent="0.2">
      <c r="B96" s="9" t="str">
        <f>$B$37</f>
        <v>Engineering</v>
      </c>
      <c r="C96" s="172">
        <f>Data!HW21</f>
        <v>0</v>
      </c>
      <c r="D96" s="172">
        <f>Data!IQ21</f>
        <v>0</v>
      </c>
      <c r="E96" s="172">
        <f>Data!JK21</f>
        <v>0</v>
      </c>
      <c r="F96" s="172">
        <f>Data!KE21</f>
        <v>0</v>
      </c>
      <c r="G96" s="172">
        <f>Data!KY21</f>
        <v>0</v>
      </c>
      <c r="H96" s="75">
        <f t="shared" si="2"/>
        <v>0</v>
      </c>
    </row>
    <row r="97" spans="2:8" x14ac:dyDescent="0.2">
      <c r="B97" s="9" t="str">
        <f>$B$38</f>
        <v>Home Economics</v>
      </c>
      <c r="C97" s="172">
        <f>Data!HX21</f>
        <v>0</v>
      </c>
      <c r="D97" s="172">
        <f>Data!IR21</f>
        <v>0</v>
      </c>
      <c r="E97" s="172">
        <f>Data!JL21</f>
        <v>0</v>
      </c>
      <c r="F97" s="172">
        <f>Data!KF21</f>
        <v>0</v>
      </c>
      <c r="G97" s="172">
        <f>Data!KZ21</f>
        <v>0</v>
      </c>
      <c r="H97" s="75">
        <f t="shared" si="2"/>
        <v>0</v>
      </c>
    </row>
    <row r="98" spans="2:8" x14ac:dyDescent="0.2">
      <c r="B98" s="9" t="str">
        <f>$B$39</f>
        <v>Law</v>
      </c>
      <c r="C98" s="172">
        <f>Data!HY21</f>
        <v>0</v>
      </c>
      <c r="D98" s="172">
        <f>Data!IS21</f>
        <v>0</v>
      </c>
      <c r="E98" s="172">
        <f>Data!JM21</f>
        <v>0</v>
      </c>
      <c r="F98" s="172">
        <f>Data!KG21</f>
        <v>0</v>
      </c>
      <c r="G98" s="172">
        <f>Data!LA21</f>
        <v>0</v>
      </c>
      <c r="H98" s="75">
        <f t="shared" si="2"/>
        <v>0</v>
      </c>
    </row>
    <row r="99" spans="2:8" x14ac:dyDescent="0.2">
      <c r="B99" s="9" t="str">
        <f>$B$40</f>
        <v>Social Service</v>
      </c>
      <c r="C99" s="172">
        <f>Data!HZ21</f>
        <v>0</v>
      </c>
      <c r="D99" s="172">
        <f>Data!IT21</f>
        <v>0</v>
      </c>
      <c r="E99" s="172">
        <f>Data!JN21</f>
        <v>0</v>
      </c>
      <c r="F99" s="172">
        <f>Data!KH21</f>
        <v>0</v>
      </c>
      <c r="G99" s="172">
        <f>Data!LB21</f>
        <v>0</v>
      </c>
      <c r="H99" s="75">
        <f t="shared" si="2"/>
        <v>0</v>
      </c>
    </row>
    <row r="100" spans="2:8" x14ac:dyDescent="0.2">
      <c r="B100" s="9" t="str">
        <f>$B$41</f>
        <v>Library Science</v>
      </c>
      <c r="C100" s="172">
        <f>Data!IA21</f>
        <v>0</v>
      </c>
      <c r="D100" s="172">
        <f>Data!IU21</f>
        <v>0</v>
      </c>
      <c r="E100" s="172">
        <f>Data!JO21</f>
        <v>0</v>
      </c>
      <c r="F100" s="172">
        <f>Data!KI21</f>
        <v>0</v>
      </c>
      <c r="G100" s="172">
        <f>Data!LC21</f>
        <v>0</v>
      </c>
      <c r="H100" s="75">
        <f t="shared" si="2"/>
        <v>0</v>
      </c>
    </row>
    <row r="101" spans="2:8" x14ac:dyDescent="0.2">
      <c r="B101" s="9" t="str">
        <f>$B$42</f>
        <v>Veterinary Science</v>
      </c>
      <c r="C101" s="172">
        <f>Data!IB21</f>
        <v>0</v>
      </c>
      <c r="D101" s="172">
        <f>Data!IV21</f>
        <v>0</v>
      </c>
      <c r="E101" s="172">
        <f>Data!JP21</f>
        <v>0</v>
      </c>
      <c r="F101" s="172">
        <f>Data!KJ21</f>
        <v>0</v>
      </c>
      <c r="G101" s="172">
        <f>Data!LD21</f>
        <v>0</v>
      </c>
      <c r="H101" s="75">
        <f t="shared" si="2"/>
        <v>0</v>
      </c>
    </row>
    <row r="102" spans="2:8" x14ac:dyDescent="0.2">
      <c r="B102" s="9" t="str">
        <f>$B$43</f>
        <v>Vocational Training</v>
      </c>
      <c r="C102" s="172">
        <f>Data!IC21</f>
        <v>0</v>
      </c>
      <c r="D102" s="172">
        <f>Data!IW21</f>
        <v>0</v>
      </c>
      <c r="E102" s="172">
        <f>Data!JQ21</f>
        <v>0</v>
      </c>
      <c r="F102" s="172">
        <f>Data!KK21</f>
        <v>0</v>
      </c>
      <c r="G102" s="172">
        <f>Data!LE21</f>
        <v>0</v>
      </c>
      <c r="H102" s="75">
        <f t="shared" si="2"/>
        <v>0</v>
      </c>
    </row>
    <row r="103" spans="2:8" x14ac:dyDescent="0.2">
      <c r="B103" s="9" t="str">
        <f>$B$44</f>
        <v>Physical Training</v>
      </c>
      <c r="C103" s="172">
        <f>Data!ID21</f>
        <v>0</v>
      </c>
      <c r="D103" s="172">
        <f>Data!IX21</f>
        <v>0</v>
      </c>
      <c r="E103" s="172">
        <f>Data!JR21</f>
        <v>0</v>
      </c>
      <c r="F103" s="172">
        <f>Data!KL21</f>
        <v>0</v>
      </c>
      <c r="G103" s="172">
        <f>Data!LF21</f>
        <v>0</v>
      </c>
      <c r="H103" s="75">
        <f t="shared" si="2"/>
        <v>0</v>
      </c>
    </row>
    <row r="104" spans="2:8" x14ac:dyDescent="0.2">
      <c r="B104" s="9" t="str">
        <f>$B$45</f>
        <v>Health Services</v>
      </c>
      <c r="C104" s="172">
        <f>Data!IE21</f>
        <v>0</v>
      </c>
      <c r="D104" s="172">
        <f>Data!IY21</f>
        <v>0</v>
      </c>
      <c r="E104" s="172">
        <f>Data!JS21</f>
        <v>0</v>
      </c>
      <c r="F104" s="172">
        <f>Data!KM21</f>
        <v>0</v>
      </c>
      <c r="G104" s="172">
        <f>Data!LG21</f>
        <v>0</v>
      </c>
      <c r="H104" s="75">
        <f t="shared" si="2"/>
        <v>0</v>
      </c>
    </row>
    <row r="105" spans="2:8" x14ac:dyDescent="0.2">
      <c r="B105" s="9" t="str">
        <f>$B$46</f>
        <v>Pharmacy</v>
      </c>
      <c r="C105" s="172">
        <f>Data!IF21</f>
        <v>0</v>
      </c>
      <c r="D105" s="172">
        <f>Data!IZ21</f>
        <v>0</v>
      </c>
      <c r="E105" s="172">
        <f>Data!JT21</f>
        <v>0</v>
      </c>
      <c r="F105" s="172">
        <f>Data!KN21</f>
        <v>0</v>
      </c>
      <c r="G105" s="172">
        <f>Data!LH21</f>
        <v>0</v>
      </c>
      <c r="H105" s="75">
        <f t="shared" si="2"/>
        <v>0</v>
      </c>
    </row>
    <row r="106" spans="2:8" x14ac:dyDescent="0.2">
      <c r="B106" s="9" t="str">
        <f>$B$47</f>
        <v>Business Administration</v>
      </c>
      <c r="C106" s="172">
        <f>Data!IG21</f>
        <v>0</v>
      </c>
      <c r="D106" s="172">
        <f>Data!JA21</f>
        <v>0</v>
      </c>
      <c r="E106" s="172">
        <f>Data!JU21</f>
        <v>0</v>
      </c>
      <c r="F106" s="172">
        <f>Data!KO21</f>
        <v>0</v>
      </c>
      <c r="G106" s="172">
        <f>Data!LI21</f>
        <v>0</v>
      </c>
      <c r="H106" s="75">
        <f t="shared" si="2"/>
        <v>0</v>
      </c>
    </row>
    <row r="107" spans="2:8" x14ac:dyDescent="0.2">
      <c r="B107" s="9" t="str">
        <f>$B$48</f>
        <v>Optometry</v>
      </c>
      <c r="C107" s="172">
        <f>Data!IH21</f>
        <v>0</v>
      </c>
      <c r="D107" s="172">
        <f>Data!JB21</f>
        <v>0</v>
      </c>
      <c r="E107" s="172">
        <f>Data!JV21</f>
        <v>0</v>
      </c>
      <c r="F107" s="172">
        <f>Data!KP21</f>
        <v>0</v>
      </c>
      <c r="G107" s="172">
        <f>Data!LJ21</f>
        <v>0</v>
      </c>
      <c r="H107" s="75">
        <f t="shared" si="2"/>
        <v>0</v>
      </c>
    </row>
    <row r="108" spans="2:8" x14ac:dyDescent="0.2">
      <c r="B108" s="9" t="str">
        <f>$B$49</f>
        <v>Teacher Ed-Practice Teaching</v>
      </c>
      <c r="C108" s="172">
        <f>Data!II21</f>
        <v>0</v>
      </c>
      <c r="D108" s="172">
        <f>Data!JC21</f>
        <v>0</v>
      </c>
      <c r="E108" s="172">
        <f>Data!JW21</f>
        <v>0</v>
      </c>
      <c r="F108" s="172">
        <f>Data!KQ21</f>
        <v>0</v>
      </c>
      <c r="G108" s="172">
        <f>Data!LK21</f>
        <v>0</v>
      </c>
      <c r="H108" s="75">
        <f t="shared" si="2"/>
        <v>0</v>
      </c>
    </row>
    <row r="109" spans="2:8" x14ac:dyDescent="0.2">
      <c r="B109" s="9" t="str">
        <f>$B$50</f>
        <v>Technology</v>
      </c>
      <c r="C109" s="172">
        <f>Data!IJ21</f>
        <v>0</v>
      </c>
      <c r="D109" s="172">
        <f>Data!JD21</f>
        <v>0</v>
      </c>
      <c r="E109" s="172">
        <f>Data!JX21</f>
        <v>0</v>
      </c>
      <c r="F109" s="172">
        <f>Data!KR21</f>
        <v>0</v>
      </c>
      <c r="G109" s="172">
        <f>Data!LL21</f>
        <v>0</v>
      </c>
      <c r="H109" s="75">
        <f t="shared" si="2"/>
        <v>0</v>
      </c>
    </row>
    <row r="110" spans="2:8" x14ac:dyDescent="0.2">
      <c r="B110" s="9" t="str">
        <f>$B$51</f>
        <v>Nursing</v>
      </c>
      <c r="C110" s="172">
        <f>Data!IK21</f>
        <v>0</v>
      </c>
      <c r="D110" s="172">
        <f>Data!JE21</f>
        <v>0</v>
      </c>
      <c r="E110" s="172">
        <f>Data!JY21</f>
        <v>0</v>
      </c>
      <c r="F110" s="172">
        <f>Data!KS21</f>
        <v>0</v>
      </c>
      <c r="G110" s="172">
        <f>Data!HPM21</f>
        <v>0</v>
      </c>
      <c r="H110" s="75">
        <f t="shared" si="2"/>
        <v>0</v>
      </c>
    </row>
    <row r="111" spans="2:8" x14ac:dyDescent="0.2">
      <c r="B111" s="39" t="str">
        <f>$B$52</f>
        <v>Totals</v>
      </c>
      <c r="C111" s="40">
        <f>SUM(C91:C110)</f>
        <v>0</v>
      </c>
      <c r="D111" s="40">
        <f>SUM(D91:D110)</f>
        <v>8061</v>
      </c>
      <c r="E111" s="40">
        <f>SUM(E91:E110)</f>
        <v>0</v>
      </c>
      <c r="F111" s="40">
        <f>SUM(F91:F110)</f>
        <v>0</v>
      </c>
      <c r="G111" s="40">
        <f>SUM(G91:G110)</f>
        <v>0</v>
      </c>
      <c r="H111" s="40">
        <f t="shared" si="2"/>
        <v>8061</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1044578</v>
      </c>
      <c r="D116" s="21">
        <f t="shared" si="3"/>
        <v>1003693</v>
      </c>
      <c r="E116" s="21">
        <f t="shared" si="3"/>
        <v>447621</v>
      </c>
      <c r="F116" s="21">
        <f t="shared" si="3"/>
        <v>0</v>
      </c>
      <c r="G116" s="21">
        <f t="shared" si="3"/>
        <v>0</v>
      </c>
      <c r="H116" s="40">
        <f t="shared" ref="H116:H136" si="4">SUM(C116:G116)</f>
        <v>2495892</v>
      </c>
      <c r="I116" s="1"/>
    </row>
    <row r="117" spans="2:9" x14ac:dyDescent="0.2">
      <c r="B117" s="9" t="str">
        <f>$B$33</f>
        <v>Science</v>
      </c>
      <c r="C117" s="22">
        <f t="shared" si="3"/>
        <v>412372</v>
      </c>
      <c r="D117" s="22">
        <f t="shared" si="3"/>
        <v>336690</v>
      </c>
      <c r="E117" s="22">
        <f t="shared" si="3"/>
        <v>33489</v>
      </c>
      <c r="F117" s="22">
        <f t="shared" si="3"/>
        <v>0</v>
      </c>
      <c r="G117" s="22">
        <f t="shared" si="3"/>
        <v>0</v>
      </c>
      <c r="H117" s="75">
        <f t="shared" si="4"/>
        <v>782551</v>
      </c>
      <c r="I117" s="1"/>
    </row>
    <row r="118" spans="2:9" x14ac:dyDescent="0.2">
      <c r="B118" s="9" t="str">
        <f>$B$34</f>
        <v>Fine Arts</v>
      </c>
      <c r="C118" s="22">
        <f t="shared" si="3"/>
        <v>49235</v>
      </c>
      <c r="D118" s="22">
        <f t="shared" si="3"/>
        <v>6452</v>
      </c>
      <c r="E118" s="22">
        <f t="shared" si="3"/>
        <v>0</v>
      </c>
      <c r="F118" s="22">
        <f t="shared" si="3"/>
        <v>0</v>
      </c>
      <c r="G118" s="22">
        <f t="shared" si="3"/>
        <v>0</v>
      </c>
      <c r="H118" s="75">
        <f t="shared" si="4"/>
        <v>55687</v>
      </c>
      <c r="I118" s="1"/>
    </row>
    <row r="119" spans="2:9" x14ac:dyDescent="0.2">
      <c r="B119" s="9" t="str">
        <f>$B$35</f>
        <v>Teacher Education</v>
      </c>
      <c r="C119" s="22">
        <f t="shared" si="3"/>
        <v>27791</v>
      </c>
      <c r="D119" s="22">
        <f t="shared" si="3"/>
        <v>446233</v>
      </c>
      <c r="E119" s="22">
        <f t="shared" si="3"/>
        <v>721681</v>
      </c>
      <c r="F119" s="22">
        <f t="shared" si="3"/>
        <v>184094</v>
      </c>
      <c r="G119" s="22">
        <f t="shared" si="3"/>
        <v>0</v>
      </c>
      <c r="H119" s="75">
        <f t="shared" si="4"/>
        <v>1379799</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98740</v>
      </c>
      <c r="D121" s="22">
        <f t="shared" si="3"/>
        <v>251223</v>
      </c>
      <c r="E121" s="22">
        <f t="shared" si="3"/>
        <v>0</v>
      </c>
      <c r="F121" s="22">
        <f t="shared" si="3"/>
        <v>0</v>
      </c>
      <c r="G121" s="22">
        <f t="shared" si="3"/>
        <v>0</v>
      </c>
      <c r="H121" s="75">
        <f t="shared" si="4"/>
        <v>349963</v>
      </c>
      <c r="I121" s="1"/>
    </row>
    <row r="122" spans="2:9" x14ac:dyDescent="0.2">
      <c r="B122" s="9" t="str">
        <f>$B$38</f>
        <v>Home Economics</v>
      </c>
      <c r="C122" s="22">
        <f t="shared" si="3"/>
        <v>8186</v>
      </c>
      <c r="D122" s="22">
        <f t="shared" si="3"/>
        <v>31072</v>
      </c>
      <c r="E122" s="22">
        <f t="shared" si="3"/>
        <v>22022</v>
      </c>
      <c r="F122" s="22">
        <f t="shared" si="3"/>
        <v>0</v>
      </c>
      <c r="G122" s="22">
        <f t="shared" si="3"/>
        <v>0</v>
      </c>
      <c r="H122" s="75">
        <f t="shared" si="4"/>
        <v>61280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75">
        <f t="shared" si="4"/>
        <v>0</v>
      </c>
      <c r="I128" s="1"/>
    </row>
    <row r="129" spans="2:12" x14ac:dyDescent="0.2">
      <c r="B129" s="9" t="str">
        <f>$B$45</f>
        <v>Health Services</v>
      </c>
      <c r="C129" s="22">
        <f t="shared" si="3"/>
        <v>80994</v>
      </c>
      <c r="D129" s="22">
        <f t="shared" si="3"/>
        <v>59131</v>
      </c>
      <c r="E129" s="22">
        <f t="shared" si="3"/>
        <v>0</v>
      </c>
      <c r="F129" s="22">
        <f t="shared" si="3"/>
        <v>0</v>
      </c>
      <c r="G129" s="22">
        <f t="shared" si="3"/>
        <v>0</v>
      </c>
      <c r="H129" s="75">
        <f t="shared" si="4"/>
        <v>140125</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131610</v>
      </c>
      <c r="D131" s="22">
        <f t="shared" si="3"/>
        <v>884209</v>
      </c>
      <c r="E131" s="22">
        <f t="shared" si="3"/>
        <v>387816</v>
      </c>
      <c r="F131" s="22">
        <f t="shared" si="3"/>
        <v>0</v>
      </c>
      <c r="G131" s="22">
        <f t="shared" si="3"/>
        <v>0</v>
      </c>
      <c r="H131" s="75">
        <f t="shared" si="4"/>
        <v>1403635</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69202</v>
      </c>
      <c r="E133" s="22">
        <f t="shared" si="5"/>
        <v>0</v>
      </c>
      <c r="F133" s="22">
        <f t="shared" si="5"/>
        <v>0</v>
      </c>
      <c r="G133" s="22">
        <f t="shared" si="5"/>
        <v>0</v>
      </c>
      <c r="H133" s="75">
        <f t="shared" si="4"/>
        <v>69202</v>
      </c>
      <c r="I133" s="1"/>
    </row>
    <row r="134" spans="2:12" x14ac:dyDescent="0.2">
      <c r="B134" s="9" t="str">
        <f>$B$50</f>
        <v>Technology</v>
      </c>
      <c r="C134" s="22">
        <f t="shared" si="5"/>
        <v>0</v>
      </c>
      <c r="D134" s="22">
        <f t="shared" si="5"/>
        <v>7270</v>
      </c>
      <c r="E134" s="22">
        <f t="shared" si="5"/>
        <v>0</v>
      </c>
      <c r="F134" s="22">
        <f t="shared" si="5"/>
        <v>0</v>
      </c>
      <c r="G134" s="22">
        <f t="shared" si="5"/>
        <v>0</v>
      </c>
      <c r="H134" s="75">
        <f t="shared" si="4"/>
        <v>7270</v>
      </c>
      <c r="I134" s="1"/>
    </row>
    <row r="135" spans="2:12" x14ac:dyDescent="0.2">
      <c r="B135" s="9" t="str">
        <f>$B$51</f>
        <v>Nursing</v>
      </c>
      <c r="C135" s="22">
        <f t="shared" si="5"/>
        <v>1162</v>
      </c>
      <c r="D135" s="22">
        <f t="shared" si="5"/>
        <v>61877</v>
      </c>
      <c r="E135" s="22">
        <f t="shared" si="5"/>
        <v>179819</v>
      </c>
      <c r="F135" s="22">
        <f t="shared" si="5"/>
        <v>0</v>
      </c>
      <c r="G135" s="22">
        <f t="shared" si="5"/>
        <v>0</v>
      </c>
      <c r="H135" s="75">
        <f t="shared" si="4"/>
        <v>242858</v>
      </c>
      <c r="I135" s="1"/>
    </row>
    <row r="136" spans="2:12" x14ac:dyDescent="0.2">
      <c r="B136" s="39" t="str">
        <f>$B$52</f>
        <v>Totals</v>
      </c>
      <c r="C136" s="40">
        <f>SUM(C116:C135)</f>
        <v>1854668</v>
      </c>
      <c r="D136" s="40">
        <f>SUM(D116:D135)</f>
        <v>3157052</v>
      </c>
      <c r="E136" s="40">
        <f>SUM(E116:E135)</f>
        <v>1792448</v>
      </c>
      <c r="F136" s="40">
        <f>SUM(F116:F135)</f>
        <v>184094</v>
      </c>
      <c r="G136" s="40">
        <f>SUM(G116:G135)</f>
        <v>0</v>
      </c>
      <c r="H136" s="40">
        <f t="shared" si="4"/>
        <v>6988262</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5207065</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Data!QD21</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Data!LN21</f>
        <v>0</v>
      </c>
      <c r="D143" s="172">
        <f>Data!MH21</f>
        <v>0</v>
      </c>
      <c r="E143" s="172">
        <f>Data!NB21</f>
        <v>0</v>
      </c>
      <c r="F143" s="172">
        <f>Data!NV21</f>
        <v>0</v>
      </c>
      <c r="G143" s="172">
        <f>Data!OP21</f>
        <v>0</v>
      </c>
      <c r="H143" s="173">
        <f>Data!PJ21</f>
        <v>1900579</v>
      </c>
      <c r="I143" s="76">
        <f t="shared" ref="I143:I162" si="6">SUM(C143:H143)</f>
        <v>1900579</v>
      </c>
    </row>
    <row r="144" spans="2:12" x14ac:dyDescent="0.2">
      <c r="B144" s="9" t="str">
        <f>$B$33</f>
        <v>Science</v>
      </c>
      <c r="C144" s="172">
        <f>Data!LO21</f>
        <v>0</v>
      </c>
      <c r="D144" s="172">
        <f>Data!MI21</f>
        <v>0</v>
      </c>
      <c r="E144" s="172">
        <f>Data!NC21</f>
        <v>0</v>
      </c>
      <c r="F144" s="172">
        <f>Data!NW21</f>
        <v>0</v>
      </c>
      <c r="G144" s="172">
        <f>Data!OQ21</f>
        <v>0</v>
      </c>
      <c r="H144" s="174">
        <f>Data!PK21</f>
        <v>624847</v>
      </c>
      <c r="I144" s="76">
        <f t="shared" si="6"/>
        <v>624847</v>
      </c>
    </row>
    <row r="145" spans="2:9" x14ac:dyDescent="0.2">
      <c r="B145" s="9" t="str">
        <f>$B$34</f>
        <v>Fine Arts</v>
      </c>
      <c r="C145" s="172">
        <f>Data!LP21</f>
        <v>0</v>
      </c>
      <c r="D145" s="172">
        <f>Data!MJ21</f>
        <v>0</v>
      </c>
      <c r="E145" s="172">
        <f>Data!ND21</f>
        <v>0</v>
      </c>
      <c r="F145" s="172">
        <f>Data!NX21</f>
        <v>0</v>
      </c>
      <c r="G145" s="172">
        <f>Data!OR21</f>
        <v>0</v>
      </c>
      <c r="H145" s="174">
        <f>Data!PL21</f>
        <v>41657</v>
      </c>
      <c r="I145" s="76">
        <f t="shared" si="6"/>
        <v>41657</v>
      </c>
    </row>
    <row r="146" spans="2:9" x14ac:dyDescent="0.2">
      <c r="B146" s="9" t="str">
        <f>$B$35</f>
        <v>Teacher Education</v>
      </c>
      <c r="C146" s="172">
        <f>Data!LQ21</f>
        <v>0</v>
      </c>
      <c r="D146" s="172">
        <f>Data!MK21</f>
        <v>0</v>
      </c>
      <c r="E146" s="172">
        <f>Data!NE21</f>
        <v>0</v>
      </c>
      <c r="F146" s="172">
        <f>Data!NY21</f>
        <v>0</v>
      </c>
      <c r="G146" s="172">
        <f>Data!OS21</f>
        <v>0</v>
      </c>
      <c r="H146" s="174">
        <f>Data!PN21</f>
        <v>1041413</v>
      </c>
      <c r="I146" s="76">
        <f t="shared" si="6"/>
        <v>1041413</v>
      </c>
    </row>
    <row r="147" spans="2:9" x14ac:dyDescent="0.2">
      <c r="B147" s="9" t="str">
        <f>$B$36</f>
        <v>Agriculture</v>
      </c>
      <c r="C147" s="172">
        <f>Data!LR21</f>
        <v>0</v>
      </c>
      <c r="D147" s="172">
        <f>Data!ML21</f>
        <v>0</v>
      </c>
      <c r="E147" s="172">
        <f>Data!NF21</f>
        <v>0</v>
      </c>
      <c r="F147" s="172">
        <f>Data!NZ21</f>
        <v>0</v>
      </c>
      <c r="G147" s="172">
        <f>Data!OT21</f>
        <v>0</v>
      </c>
      <c r="H147" s="174">
        <f>Data!PM21</f>
        <v>0</v>
      </c>
      <c r="I147" s="76">
        <f t="shared" si="6"/>
        <v>0</v>
      </c>
    </row>
    <row r="148" spans="2:9" x14ac:dyDescent="0.2">
      <c r="B148" s="9" t="str">
        <f>$B$37</f>
        <v>Engineering</v>
      </c>
      <c r="C148" s="172">
        <f>Data!LS21</f>
        <v>0</v>
      </c>
      <c r="D148" s="172">
        <f>Data!MM21</f>
        <v>0</v>
      </c>
      <c r="E148" s="172">
        <f>Data!NG21</f>
        <v>0</v>
      </c>
      <c r="F148" s="172">
        <f>Data!OA21</f>
        <v>0</v>
      </c>
      <c r="G148" s="172">
        <f>Data!OU21</f>
        <v>0</v>
      </c>
      <c r="H148" s="174">
        <f>Data!PO21</f>
        <v>156212</v>
      </c>
      <c r="I148" s="76">
        <f t="shared" si="6"/>
        <v>156212</v>
      </c>
    </row>
    <row r="149" spans="2:9" x14ac:dyDescent="0.2">
      <c r="B149" s="9" t="str">
        <f>$B$38</f>
        <v>Home Economics</v>
      </c>
      <c r="C149" s="172">
        <f>Data!LT21</f>
        <v>0</v>
      </c>
      <c r="D149" s="172">
        <f>Data!MN21</f>
        <v>0</v>
      </c>
      <c r="E149" s="172">
        <f>Data!NH21</f>
        <v>0</v>
      </c>
      <c r="F149" s="172">
        <f>Data!OB21</f>
        <v>0</v>
      </c>
      <c r="G149" s="172">
        <f>Data!OV21</f>
        <v>0</v>
      </c>
      <c r="H149" s="174">
        <f>Data!PP21</f>
        <v>52071</v>
      </c>
      <c r="I149" s="76">
        <f t="shared" si="6"/>
        <v>52071</v>
      </c>
    </row>
    <row r="150" spans="2:9" x14ac:dyDescent="0.2">
      <c r="B150" s="9" t="str">
        <f>$B$39</f>
        <v>Law</v>
      </c>
      <c r="C150" s="172">
        <f>Data!LU21</f>
        <v>0</v>
      </c>
      <c r="D150" s="172">
        <f>Data!MO21</f>
        <v>0</v>
      </c>
      <c r="E150" s="172">
        <f>Data!NI21</f>
        <v>0</v>
      </c>
      <c r="F150" s="172">
        <f>Data!OC21</f>
        <v>0</v>
      </c>
      <c r="G150" s="172">
        <f>Data!OW21</f>
        <v>0</v>
      </c>
      <c r="H150" s="174">
        <f>Data!PQ21</f>
        <v>0</v>
      </c>
      <c r="I150" s="76">
        <f t="shared" si="6"/>
        <v>0</v>
      </c>
    </row>
    <row r="151" spans="2:9" x14ac:dyDescent="0.2">
      <c r="B151" s="9" t="str">
        <f>$B$40</f>
        <v>Social Service</v>
      </c>
      <c r="C151" s="172">
        <f>Data!LV21</f>
        <v>0</v>
      </c>
      <c r="D151" s="172">
        <f>Data!MP21</f>
        <v>0</v>
      </c>
      <c r="E151" s="172">
        <f>Data!NJ21</f>
        <v>0</v>
      </c>
      <c r="F151" s="172">
        <f>Data!OD21</f>
        <v>0</v>
      </c>
      <c r="G151" s="172">
        <f>Data!OX21</f>
        <v>0</v>
      </c>
      <c r="H151" s="174">
        <f>Data!PR21</f>
        <v>0</v>
      </c>
      <c r="I151" s="76">
        <f t="shared" si="6"/>
        <v>0</v>
      </c>
    </row>
    <row r="152" spans="2:9" x14ac:dyDescent="0.2">
      <c r="B152" s="9" t="str">
        <f>$B$41</f>
        <v>Library Science</v>
      </c>
      <c r="C152" s="172">
        <f>Data!LW21</f>
        <v>0</v>
      </c>
      <c r="D152" s="172">
        <f>Data!MQ21</f>
        <v>0</v>
      </c>
      <c r="E152" s="172">
        <f>Data!NK21</f>
        <v>0</v>
      </c>
      <c r="F152" s="172">
        <f>Data!OE21</f>
        <v>0</v>
      </c>
      <c r="G152" s="172">
        <f>Data!OY21</f>
        <v>0</v>
      </c>
      <c r="H152" s="174">
        <f>Data!PS21</f>
        <v>0</v>
      </c>
      <c r="I152" s="76">
        <f t="shared" si="6"/>
        <v>0</v>
      </c>
    </row>
    <row r="153" spans="2:9" x14ac:dyDescent="0.2">
      <c r="B153" s="9" t="str">
        <f>$B$42</f>
        <v>Veterinary Science</v>
      </c>
      <c r="C153" s="172">
        <f>Data!LX21</f>
        <v>0</v>
      </c>
      <c r="D153" s="172">
        <f>Data!MR21</f>
        <v>0</v>
      </c>
      <c r="E153" s="172">
        <f>Data!NL21</f>
        <v>0</v>
      </c>
      <c r="F153" s="172">
        <f>Data!OF21</f>
        <v>0</v>
      </c>
      <c r="G153" s="172">
        <f>Data!OZ21</f>
        <v>0</v>
      </c>
      <c r="H153" s="174">
        <f>Data!PT21</f>
        <v>0</v>
      </c>
      <c r="I153" s="76">
        <f t="shared" si="6"/>
        <v>0</v>
      </c>
    </row>
    <row r="154" spans="2:9" x14ac:dyDescent="0.2">
      <c r="B154" s="9" t="str">
        <f>$B$43</f>
        <v>Vocational Training</v>
      </c>
      <c r="C154" s="172">
        <f>Data!LY21</f>
        <v>0</v>
      </c>
      <c r="D154" s="172">
        <f>Data!MS21</f>
        <v>0</v>
      </c>
      <c r="E154" s="172">
        <f>Data!NM21</f>
        <v>0</v>
      </c>
      <c r="F154" s="172">
        <f>Data!OG21</f>
        <v>0</v>
      </c>
      <c r="G154" s="172">
        <f>Data!PA21</f>
        <v>0</v>
      </c>
      <c r="H154" s="174">
        <f>Data!PU21</f>
        <v>0</v>
      </c>
      <c r="I154" s="76">
        <f t="shared" si="6"/>
        <v>0</v>
      </c>
    </row>
    <row r="155" spans="2:9" x14ac:dyDescent="0.2">
      <c r="B155" s="9" t="str">
        <f>$B$44</f>
        <v>Physical Training</v>
      </c>
      <c r="C155" s="172">
        <f>Data!LZ21</f>
        <v>0</v>
      </c>
      <c r="D155" s="172">
        <f>Data!MT21</f>
        <v>0</v>
      </c>
      <c r="E155" s="172">
        <f>Data!NN21</f>
        <v>0</v>
      </c>
      <c r="F155" s="172">
        <f>Data!OH21</f>
        <v>0</v>
      </c>
      <c r="G155" s="172">
        <f>Data!PB21</f>
        <v>0</v>
      </c>
      <c r="H155" s="174">
        <f>Data!PV21</f>
        <v>0</v>
      </c>
      <c r="I155" s="76">
        <f t="shared" si="6"/>
        <v>0</v>
      </c>
    </row>
    <row r="156" spans="2:9" x14ac:dyDescent="0.2">
      <c r="B156" s="9" t="str">
        <f>$B$45</f>
        <v>Health Services</v>
      </c>
      <c r="C156" s="172">
        <f>Data!MA21</f>
        <v>0</v>
      </c>
      <c r="D156" s="172">
        <f>Data!MU21</f>
        <v>0</v>
      </c>
      <c r="E156" s="172">
        <f>Data!NO21</f>
        <v>0</v>
      </c>
      <c r="F156" s="172">
        <f>Data!OI21</f>
        <v>0</v>
      </c>
      <c r="G156" s="172">
        <f>Data!PC21</f>
        <v>0</v>
      </c>
      <c r="H156" s="174">
        <f>Data!PW21</f>
        <v>109348</v>
      </c>
      <c r="I156" s="76">
        <f t="shared" si="6"/>
        <v>109348</v>
      </c>
    </row>
    <row r="157" spans="2:9" x14ac:dyDescent="0.2">
      <c r="B157" s="9" t="str">
        <f>$B$46</f>
        <v>Pharmacy</v>
      </c>
      <c r="C157" s="172">
        <f>Data!MB21</f>
        <v>0</v>
      </c>
      <c r="D157" s="172">
        <f>Data!MV21</f>
        <v>0</v>
      </c>
      <c r="E157" s="172">
        <f>Data!NP21</f>
        <v>0</v>
      </c>
      <c r="F157" s="172">
        <f>Data!OJ21</f>
        <v>0</v>
      </c>
      <c r="G157" s="172">
        <f>Data!PD21</f>
        <v>0</v>
      </c>
      <c r="H157" s="174">
        <f>Data!PX21</f>
        <v>0</v>
      </c>
      <c r="I157" s="76">
        <f t="shared" si="6"/>
        <v>0</v>
      </c>
    </row>
    <row r="158" spans="2:9" x14ac:dyDescent="0.2">
      <c r="B158" s="9" t="str">
        <f>$B$47</f>
        <v>Business Administration</v>
      </c>
      <c r="C158" s="172">
        <f>Data!MC21</f>
        <v>0</v>
      </c>
      <c r="D158" s="172">
        <f>Data!MW21</f>
        <v>0</v>
      </c>
      <c r="E158" s="172">
        <f>Data!NQ21</f>
        <v>0</v>
      </c>
      <c r="F158" s="172">
        <f>Data!OK21</f>
        <v>0</v>
      </c>
      <c r="G158" s="172">
        <f>Data!PE21</f>
        <v>0</v>
      </c>
      <c r="H158" s="174">
        <f>Data!PY21</f>
        <v>1041413</v>
      </c>
      <c r="I158" s="76">
        <f t="shared" si="6"/>
        <v>1041413</v>
      </c>
    </row>
    <row r="159" spans="2:9" x14ac:dyDescent="0.2">
      <c r="B159" s="9" t="str">
        <f>$B$48</f>
        <v>Optometry</v>
      </c>
      <c r="C159" s="172">
        <f>Data!MD21</f>
        <v>0</v>
      </c>
      <c r="D159" s="172">
        <f>Data!MX21</f>
        <v>0</v>
      </c>
      <c r="E159" s="172">
        <f>Data!NR21</f>
        <v>0</v>
      </c>
      <c r="F159" s="172">
        <f>Data!OL21</f>
        <v>0</v>
      </c>
      <c r="G159" s="172">
        <f>Data!PF21</f>
        <v>0</v>
      </c>
      <c r="H159" s="174">
        <f>Data!PZ21</f>
        <v>0</v>
      </c>
      <c r="I159" s="76">
        <f t="shared" si="6"/>
        <v>0</v>
      </c>
    </row>
    <row r="160" spans="2:9" x14ac:dyDescent="0.2">
      <c r="B160" s="9" t="str">
        <f>$B$49</f>
        <v>Teacher Ed-Practice Teaching</v>
      </c>
      <c r="C160" s="172">
        <f>Data!ME21</f>
        <v>0</v>
      </c>
      <c r="D160" s="172">
        <f>Data!MY21</f>
        <v>0</v>
      </c>
      <c r="E160" s="172">
        <f>Data!NS21</f>
        <v>0</v>
      </c>
      <c r="F160" s="172">
        <f>Data!OM21</f>
        <v>0</v>
      </c>
      <c r="G160" s="172">
        <f>Data!PG21</f>
        <v>0</v>
      </c>
      <c r="H160" s="174">
        <f>Data!QA21</f>
        <v>52071</v>
      </c>
      <c r="I160" s="76">
        <f t="shared" si="6"/>
        <v>52071</v>
      </c>
    </row>
    <row r="161" spans="2:10" x14ac:dyDescent="0.2">
      <c r="B161" s="9" t="str">
        <f>$B$50</f>
        <v>Technology</v>
      </c>
      <c r="C161" s="172">
        <f>Data!MF21</f>
        <v>0</v>
      </c>
      <c r="D161" s="172">
        <f>Data!MZ21</f>
        <v>0</v>
      </c>
      <c r="E161" s="172">
        <f>Data!NT21</f>
        <v>0</v>
      </c>
      <c r="F161" s="172">
        <f>Data!ON21</f>
        <v>0</v>
      </c>
      <c r="G161" s="172">
        <f>Data!PH21</f>
        <v>0</v>
      </c>
      <c r="H161" s="174">
        <f>Data!QB21</f>
        <v>5207</v>
      </c>
      <c r="I161" s="76">
        <f t="shared" si="6"/>
        <v>5207</v>
      </c>
    </row>
    <row r="162" spans="2:10" x14ac:dyDescent="0.2">
      <c r="B162" s="9" t="str">
        <f>$B$51</f>
        <v>Nursing</v>
      </c>
      <c r="C162" s="172">
        <f>Data!MG21</f>
        <v>0</v>
      </c>
      <c r="D162" s="172">
        <f>Data!NA21</f>
        <v>0</v>
      </c>
      <c r="E162" s="172">
        <f>Data!NU21</f>
        <v>0</v>
      </c>
      <c r="F162" s="172">
        <f>Data!OO21</f>
        <v>0</v>
      </c>
      <c r="G162" s="172">
        <f>Data!PI21</f>
        <v>0</v>
      </c>
      <c r="H162" s="174">
        <f>Data!QC21</f>
        <v>182247</v>
      </c>
      <c r="I162" s="76">
        <f t="shared" si="6"/>
        <v>182247</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5207065</v>
      </c>
      <c r="I163" s="76">
        <f>SUM(I143:I162)</f>
        <v>5207065</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795428.25196843455</v>
      </c>
      <c r="D168" s="21">
        <f t="shared" si="8"/>
        <v>764295.02488368889</v>
      </c>
      <c r="E168" s="21">
        <f t="shared" si="8"/>
        <v>340855.72314787662</v>
      </c>
      <c r="F168" s="21">
        <f t="shared" si="8"/>
        <v>0</v>
      </c>
      <c r="G168" s="21">
        <f t="shared" si="8"/>
        <v>0</v>
      </c>
      <c r="H168" s="40">
        <f t="shared" ref="H168:H188" si="9">SUM(C168:G168)</f>
        <v>1900579</v>
      </c>
      <c r="I168" s="56"/>
      <c r="J168" s="57"/>
    </row>
    <row r="169" spans="2:10" x14ac:dyDescent="0.2">
      <c r="B169" s="9" t="str">
        <f>$B$33</f>
        <v>Science</v>
      </c>
      <c r="C169" s="22">
        <f t="shared" si="8"/>
        <v>329268.51679187681</v>
      </c>
      <c r="D169" s="22">
        <f t="shared" si="8"/>
        <v>268838.37146716315</v>
      </c>
      <c r="E169" s="22">
        <f t="shared" si="8"/>
        <v>26740.111740960016</v>
      </c>
      <c r="F169" s="22">
        <f t="shared" si="8"/>
        <v>0</v>
      </c>
      <c r="G169" s="22">
        <f t="shared" si="8"/>
        <v>0</v>
      </c>
      <c r="H169" s="75">
        <f t="shared" si="9"/>
        <v>624847</v>
      </c>
      <c r="I169" s="56"/>
      <c r="J169" s="57"/>
    </row>
    <row r="170" spans="2:10" x14ac:dyDescent="0.2">
      <c r="B170" s="9" t="str">
        <f>$B$34</f>
        <v>Fine Arts</v>
      </c>
      <c r="C170" s="22">
        <f t="shared" si="8"/>
        <v>36830.542047515577</v>
      </c>
      <c r="D170" s="22">
        <f t="shared" si="8"/>
        <v>4826.4579524844221</v>
      </c>
      <c r="E170" s="22">
        <f t="shared" si="8"/>
        <v>0</v>
      </c>
      <c r="F170" s="22">
        <f t="shared" si="8"/>
        <v>0</v>
      </c>
      <c r="G170" s="22">
        <f t="shared" si="8"/>
        <v>0</v>
      </c>
      <c r="H170" s="75">
        <f t="shared" si="9"/>
        <v>41657</v>
      </c>
      <c r="I170" s="56"/>
      <c r="J170" s="57"/>
    </row>
    <row r="171" spans="2:10" x14ac:dyDescent="0.2">
      <c r="B171" s="9" t="str">
        <f>$B$35</f>
        <v>Teacher Education</v>
      </c>
      <c r="C171" s="22">
        <f t="shared" si="8"/>
        <v>20975.452716663804</v>
      </c>
      <c r="D171" s="22">
        <f t="shared" si="8"/>
        <v>336797.49530837464</v>
      </c>
      <c r="E171" s="22">
        <f t="shared" si="8"/>
        <v>544693.81065865385</v>
      </c>
      <c r="F171" s="22">
        <f t="shared" si="8"/>
        <v>138946.24131630766</v>
      </c>
      <c r="G171" s="22">
        <f t="shared" si="8"/>
        <v>0</v>
      </c>
      <c r="H171" s="75">
        <f t="shared" si="9"/>
        <v>1041413</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44074.296082728746</v>
      </c>
      <c r="D173" s="22">
        <f t="shared" si="8"/>
        <v>112137.70391727125</v>
      </c>
      <c r="E173" s="22">
        <f t="shared" si="8"/>
        <v>0</v>
      </c>
      <c r="F173" s="22">
        <f t="shared" si="8"/>
        <v>0</v>
      </c>
      <c r="G173" s="22">
        <f t="shared" si="8"/>
        <v>0</v>
      </c>
      <c r="H173" s="75">
        <f t="shared" si="9"/>
        <v>156212</v>
      </c>
      <c r="I173" s="56"/>
      <c r="J173" s="57"/>
    </row>
    <row r="174" spans="2:10" x14ac:dyDescent="0.2">
      <c r="B174" s="9" t="str">
        <f>$B$38</f>
        <v>Home Economics</v>
      </c>
      <c r="C174" s="22">
        <f t="shared" si="8"/>
        <v>6955.8290796344645</v>
      </c>
      <c r="D174" s="22">
        <f t="shared" si="8"/>
        <v>26402.580156657965</v>
      </c>
      <c r="E174" s="22">
        <f t="shared" si="8"/>
        <v>18712.590763707572</v>
      </c>
      <c r="F174" s="22">
        <f t="shared" si="8"/>
        <v>0</v>
      </c>
      <c r="G174" s="22">
        <f t="shared" si="8"/>
        <v>0</v>
      </c>
      <c r="H174" s="75">
        <f t="shared" si="9"/>
        <v>52071</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63204.509630686887</v>
      </c>
      <c r="D181" s="22">
        <f t="shared" si="8"/>
        <v>46143.490369313113</v>
      </c>
      <c r="E181" s="22">
        <f t="shared" si="8"/>
        <v>0</v>
      </c>
      <c r="F181" s="22">
        <f t="shared" si="8"/>
        <v>0</v>
      </c>
      <c r="G181" s="22">
        <f t="shared" si="8"/>
        <v>0</v>
      </c>
      <c r="H181" s="75">
        <f t="shared" si="9"/>
        <v>109348</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97646.727910033587</v>
      </c>
      <c r="D183" s="22">
        <f t="shared" si="8"/>
        <v>656030.0557602226</v>
      </c>
      <c r="E183" s="22">
        <f t="shared" si="8"/>
        <v>287736.21632974385</v>
      </c>
      <c r="F183" s="22">
        <f t="shared" si="8"/>
        <v>0</v>
      </c>
      <c r="G183" s="22">
        <f t="shared" si="8"/>
        <v>0</v>
      </c>
      <c r="H183" s="75">
        <f t="shared" si="9"/>
        <v>1041413</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52071</v>
      </c>
      <c r="E185" s="22">
        <f t="shared" si="10"/>
        <v>0</v>
      </c>
      <c r="F185" s="22">
        <f t="shared" si="10"/>
        <v>0</v>
      </c>
      <c r="G185" s="22">
        <f t="shared" si="10"/>
        <v>0</v>
      </c>
      <c r="H185" s="75">
        <f t="shared" si="9"/>
        <v>52071</v>
      </c>
      <c r="I185" s="56"/>
      <c r="J185" s="57"/>
    </row>
    <row r="186" spans="2:10" x14ac:dyDescent="0.2">
      <c r="B186" s="9" t="str">
        <f>$B$50</f>
        <v>Technology</v>
      </c>
      <c r="C186" s="22">
        <f t="shared" si="10"/>
        <v>0</v>
      </c>
      <c r="D186" s="22">
        <f t="shared" si="10"/>
        <v>5207</v>
      </c>
      <c r="E186" s="22">
        <f t="shared" si="10"/>
        <v>0</v>
      </c>
      <c r="F186" s="22">
        <f t="shared" si="10"/>
        <v>0</v>
      </c>
      <c r="G186" s="22">
        <f t="shared" si="10"/>
        <v>0</v>
      </c>
      <c r="H186" s="75">
        <f t="shared" si="9"/>
        <v>5207</v>
      </c>
      <c r="I186" s="56"/>
      <c r="J186" s="57"/>
    </row>
    <row r="187" spans="2:10" x14ac:dyDescent="0.2">
      <c r="B187" s="9" t="str">
        <f>$B$51</f>
        <v>Nursing</v>
      </c>
      <c r="C187" s="22">
        <f t="shared" si="10"/>
        <v>871.99521531100481</v>
      </c>
      <c r="D187" s="22">
        <f t="shared" si="10"/>
        <v>46434.120428398492</v>
      </c>
      <c r="E187" s="22">
        <f t="shared" si="10"/>
        <v>134940.88435629051</v>
      </c>
      <c r="F187" s="22">
        <f t="shared" si="10"/>
        <v>0</v>
      </c>
      <c r="G187" s="22">
        <f t="shared" si="10"/>
        <v>0</v>
      </c>
      <c r="H187" s="75">
        <f t="shared" si="9"/>
        <v>182247</v>
      </c>
      <c r="I187" s="56"/>
      <c r="J187" s="57"/>
    </row>
    <row r="188" spans="2:10" x14ac:dyDescent="0.2">
      <c r="B188" s="39" t="str">
        <f>$B$52</f>
        <v>Totals</v>
      </c>
      <c r="C188" s="40">
        <f>SUM(C168:C187)</f>
        <v>1395256.1214428854</v>
      </c>
      <c r="D188" s="40">
        <f>SUM(D168:D187)</f>
        <v>2319183.3002435747</v>
      </c>
      <c r="E188" s="40">
        <f>SUM(E168:E187)</f>
        <v>1353679.3369972324</v>
      </c>
      <c r="F188" s="40">
        <f>SUM(F168:F187)</f>
        <v>138946.24131630766</v>
      </c>
      <c r="G188" s="40">
        <f>SUM(G168:G187)</f>
        <v>0</v>
      </c>
      <c r="H188" s="40">
        <f t="shared" si="9"/>
        <v>5207065</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5189432</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775695.94552923169</v>
      </c>
      <c r="D193" s="42">
        <f t="shared" si="11"/>
        <v>745335.04501920508</v>
      </c>
      <c r="E193" s="42">
        <f t="shared" si="11"/>
        <v>332400.06474742934</v>
      </c>
      <c r="F193" s="42">
        <f t="shared" si="11"/>
        <v>0</v>
      </c>
      <c r="G193" s="42">
        <f t="shared" si="11"/>
        <v>0</v>
      </c>
      <c r="H193" s="42">
        <f>SUM(C193:G193)</f>
        <v>1853431.055295866</v>
      </c>
      <c r="I193" s="1"/>
    </row>
    <row r="194" spans="2:9" x14ac:dyDescent="0.2">
      <c r="B194" s="9" t="str">
        <f>$B$33</f>
        <v>Science</v>
      </c>
      <c r="C194" s="43">
        <f t="shared" si="11"/>
        <v>306224.41641483962</v>
      </c>
      <c r="D194" s="43">
        <f t="shared" si="11"/>
        <v>250023.51945018661</v>
      </c>
      <c r="E194" s="43">
        <f t="shared" si="11"/>
        <v>24868.685267953606</v>
      </c>
      <c r="F194" s="43">
        <f t="shared" si="11"/>
        <v>0</v>
      </c>
      <c r="G194" s="43">
        <f t="shared" si="11"/>
        <v>0</v>
      </c>
      <c r="H194" s="43">
        <f t="shared" ref="H194:H213" si="12">SUM(C194:G194)</f>
        <v>581116.62113297975</v>
      </c>
      <c r="I194" s="1"/>
    </row>
    <row r="195" spans="2:9" x14ac:dyDescent="0.2">
      <c r="B195" s="9" t="str">
        <f>$B$34</f>
        <v>Fine Arts</v>
      </c>
      <c r="C195" s="43">
        <f t="shared" si="11"/>
        <v>36561.549140544528</v>
      </c>
      <c r="D195" s="43">
        <f t="shared" si="11"/>
        <v>4791.2077801318837</v>
      </c>
      <c r="E195" s="43">
        <f t="shared" si="11"/>
        <v>0</v>
      </c>
      <c r="F195" s="43">
        <f t="shared" si="11"/>
        <v>0</v>
      </c>
      <c r="G195" s="43">
        <f t="shared" si="11"/>
        <v>0</v>
      </c>
      <c r="H195" s="43">
        <f t="shared" si="12"/>
        <v>41352.756920676409</v>
      </c>
      <c r="I195" s="1"/>
    </row>
    <row r="196" spans="2:9" x14ac:dyDescent="0.2">
      <c r="B196" s="9" t="str">
        <f>$B$35</f>
        <v>Teacher Education</v>
      </c>
      <c r="C196" s="43">
        <f t="shared" si="11"/>
        <v>20637.392346194232</v>
      </c>
      <c r="D196" s="43">
        <f t="shared" si="11"/>
        <v>331369.34614872769</v>
      </c>
      <c r="E196" s="43">
        <f t="shared" si="11"/>
        <v>535915.00650548015</v>
      </c>
      <c r="F196" s="43">
        <f t="shared" si="11"/>
        <v>136706.85137563533</v>
      </c>
      <c r="G196" s="43">
        <f t="shared" si="11"/>
        <v>0</v>
      </c>
      <c r="H196" s="43">
        <f t="shared" si="12"/>
        <v>1024628.5963760375</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73323.598296686643</v>
      </c>
      <c r="D198" s="43">
        <f t="shared" si="11"/>
        <v>186556.3534017471</v>
      </c>
      <c r="E198" s="43">
        <f t="shared" si="11"/>
        <v>0</v>
      </c>
      <c r="F198" s="43">
        <f t="shared" si="11"/>
        <v>0</v>
      </c>
      <c r="G198" s="43">
        <f t="shared" si="11"/>
        <v>0</v>
      </c>
      <c r="H198" s="43">
        <f t="shared" si="12"/>
        <v>259879.95169843372</v>
      </c>
      <c r="I198" s="1"/>
    </row>
    <row r="199" spans="2:9" x14ac:dyDescent="0.2">
      <c r="B199" s="9" t="str">
        <f>$B$38</f>
        <v>Home Economics</v>
      </c>
      <c r="C199" s="43">
        <f t="shared" si="11"/>
        <v>6078.8634358585859</v>
      </c>
      <c r="D199" s="43">
        <f t="shared" si="11"/>
        <v>23073.838832030055</v>
      </c>
      <c r="E199" s="43">
        <f t="shared" si="11"/>
        <v>16353.375346259199</v>
      </c>
      <c r="F199" s="43">
        <f t="shared" si="11"/>
        <v>0</v>
      </c>
      <c r="G199" s="43">
        <f t="shared" si="11"/>
        <v>0</v>
      </c>
      <c r="H199" s="43">
        <f t="shared" si="12"/>
        <v>45506.077614147842</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0</v>
      </c>
      <c r="D205" s="43">
        <f t="shared" si="11"/>
        <v>0</v>
      </c>
      <c r="E205" s="43">
        <f t="shared" si="11"/>
        <v>0</v>
      </c>
      <c r="F205" s="43">
        <f t="shared" si="11"/>
        <v>0</v>
      </c>
      <c r="G205" s="43">
        <f t="shared" si="11"/>
        <v>0</v>
      </c>
      <c r="H205" s="43">
        <f t="shared" si="12"/>
        <v>0</v>
      </c>
      <c r="I205" s="1"/>
    </row>
    <row r="206" spans="2:9" x14ac:dyDescent="0.2">
      <c r="B206" s="9" t="str">
        <f>$B$45</f>
        <v>Health Services</v>
      </c>
      <c r="C206" s="43">
        <f t="shared" si="11"/>
        <v>60145.549123372883</v>
      </c>
      <c r="D206" s="43">
        <f t="shared" si="11"/>
        <v>43910.24600852115</v>
      </c>
      <c r="E206" s="43">
        <f t="shared" si="11"/>
        <v>0</v>
      </c>
      <c r="F206" s="43">
        <f t="shared" si="11"/>
        <v>0</v>
      </c>
      <c r="G206" s="43">
        <f t="shared" si="11"/>
        <v>0</v>
      </c>
      <c r="H206" s="43">
        <f t="shared" si="12"/>
        <v>104055.79513189403</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97732.618714066528</v>
      </c>
      <c r="D208" s="43">
        <f t="shared" si="11"/>
        <v>656607.10478342103</v>
      </c>
      <c r="E208" s="43">
        <f t="shared" si="11"/>
        <v>287989.31129256461</v>
      </c>
      <c r="F208" s="43">
        <f t="shared" si="11"/>
        <v>0</v>
      </c>
      <c r="G208" s="43">
        <f t="shared" si="11"/>
        <v>0</v>
      </c>
      <c r="H208" s="43">
        <f t="shared" si="12"/>
        <v>1042329.0347900522</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51388.896590311015</v>
      </c>
      <c r="E210" s="43">
        <f t="shared" si="13"/>
        <v>0</v>
      </c>
      <c r="F210" s="43">
        <f t="shared" si="13"/>
        <v>0</v>
      </c>
      <c r="G210" s="43">
        <f t="shared" si="13"/>
        <v>0</v>
      </c>
      <c r="H210" s="43">
        <f t="shared" si="12"/>
        <v>51388.896590311015</v>
      </c>
      <c r="I210" s="1"/>
    </row>
    <row r="211" spans="2:9" x14ac:dyDescent="0.2">
      <c r="B211" s="9" t="str">
        <f>$B$50</f>
        <v>Technology</v>
      </c>
      <c r="C211" s="43">
        <f t="shared" si="13"/>
        <v>0</v>
      </c>
      <c r="D211" s="43">
        <f t="shared" si="13"/>
        <v>5398.6485681275262</v>
      </c>
      <c r="E211" s="43">
        <f t="shared" si="13"/>
        <v>0</v>
      </c>
      <c r="F211" s="43">
        <f t="shared" si="13"/>
        <v>0</v>
      </c>
      <c r="G211" s="43">
        <f t="shared" si="13"/>
        <v>0</v>
      </c>
      <c r="H211" s="43">
        <f t="shared" si="12"/>
        <v>5398.6485681275262</v>
      </c>
      <c r="I211" s="1"/>
    </row>
    <row r="212" spans="2:9" x14ac:dyDescent="0.2">
      <c r="B212" s="9" t="str">
        <f>$B$51</f>
        <v>Nursing</v>
      </c>
      <c r="C212" s="43">
        <f t="shared" si="13"/>
        <v>862.89265971997042</v>
      </c>
      <c r="D212" s="43">
        <f t="shared" si="13"/>
        <v>45949.405426413607</v>
      </c>
      <c r="E212" s="43">
        <f t="shared" si="13"/>
        <v>133532.26779534025</v>
      </c>
      <c r="F212" s="43">
        <f t="shared" si="13"/>
        <v>0</v>
      </c>
      <c r="G212" s="43">
        <f t="shared" si="13"/>
        <v>0</v>
      </c>
      <c r="H212" s="43">
        <f t="shared" si="12"/>
        <v>180344.56588147383</v>
      </c>
      <c r="I212" s="1"/>
    </row>
    <row r="213" spans="2:9" x14ac:dyDescent="0.2">
      <c r="B213" s="39" t="str">
        <f>$B$52</f>
        <v>Totals</v>
      </c>
      <c r="C213" s="42">
        <f>SUM(C193:C212)</f>
        <v>1377262.8256605146</v>
      </c>
      <c r="D213" s="42">
        <f>SUM(D193:D212)</f>
        <v>2344403.6120088226</v>
      </c>
      <c r="E213" s="42">
        <f>SUM(E193:E212)</f>
        <v>1331058.710955027</v>
      </c>
      <c r="F213" s="42">
        <f>SUM(F193:F212)</f>
        <v>136706.85137563533</v>
      </c>
      <c r="G213" s="42">
        <f>SUM(G193:G212)</f>
        <v>0</v>
      </c>
      <c r="H213" s="42">
        <f t="shared" si="12"/>
        <v>5189432</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4980226</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735207.47342449974</v>
      </c>
      <c r="D218" s="42">
        <f t="shared" si="14"/>
        <v>1090602.4440861999</v>
      </c>
      <c r="E218" s="42">
        <f t="shared" si="14"/>
        <v>219748.803170147</v>
      </c>
      <c r="F218" s="42">
        <f t="shared" si="14"/>
        <v>0</v>
      </c>
      <c r="G218" s="42">
        <f t="shared" si="14"/>
        <v>0</v>
      </c>
      <c r="H218" s="42">
        <f>SUM(C218:G218)</f>
        <v>2045558.7206808464</v>
      </c>
      <c r="I218" s="1"/>
    </row>
    <row r="219" spans="2:9" x14ac:dyDescent="0.2">
      <c r="B219" s="9" t="str">
        <f>$B$33</f>
        <v>Science</v>
      </c>
      <c r="C219" s="43">
        <f t="shared" si="14"/>
        <v>272440.64558656095</v>
      </c>
      <c r="D219" s="43">
        <f t="shared" si="14"/>
        <v>232231.70481501331</v>
      </c>
      <c r="E219" s="43">
        <f t="shared" si="14"/>
        <v>7198.9779908320079</v>
      </c>
      <c r="F219" s="43">
        <f t="shared" si="14"/>
        <v>0</v>
      </c>
      <c r="G219" s="43">
        <f t="shared" si="14"/>
        <v>0</v>
      </c>
      <c r="H219" s="43">
        <f t="shared" ref="H219:H238" si="15">SUM(C219:G219)</f>
        <v>511871.32839240629</v>
      </c>
      <c r="I219" s="1"/>
    </row>
    <row r="220" spans="2:9" x14ac:dyDescent="0.2">
      <c r="B220" s="9" t="str">
        <f>$B$34</f>
        <v>Fine Arts</v>
      </c>
      <c r="C220" s="43">
        <f t="shared" si="14"/>
        <v>46313.4394817953</v>
      </c>
      <c r="D220" s="43">
        <f t="shared" si="14"/>
        <v>24380.634969974886</v>
      </c>
      <c r="E220" s="43">
        <f t="shared" si="14"/>
        <v>0</v>
      </c>
      <c r="F220" s="43">
        <f t="shared" si="14"/>
        <v>0</v>
      </c>
      <c r="G220" s="43">
        <f t="shared" si="14"/>
        <v>0</v>
      </c>
      <c r="H220" s="43">
        <f t="shared" si="15"/>
        <v>70694.074451770182</v>
      </c>
      <c r="I220" s="1"/>
    </row>
    <row r="221" spans="2:9" x14ac:dyDescent="0.2">
      <c r="B221" s="9" t="str">
        <f>$B$35</f>
        <v>Teacher Education</v>
      </c>
      <c r="C221" s="43">
        <f t="shared" si="14"/>
        <v>18304.835604709573</v>
      </c>
      <c r="D221" s="43">
        <f t="shared" si="14"/>
        <v>357952.04978644941</v>
      </c>
      <c r="E221" s="43">
        <f t="shared" si="14"/>
        <v>406742.25648200838</v>
      </c>
      <c r="F221" s="43">
        <f t="shared" si="14"/>
        <v>59972.61615654792</v>
      </c>
      <c r="G221" s="43">
        <f t="shared" si="14"/>
        <v>0</v>
      </c>
      <c r="H221" s="43">
        <f t="shared" si="15"/>
        <v>842971.75802971527</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30581.57273718547</v>
      </c>
      <c r="D223" s="43">
        <f t="shared" si="14"/>
        <v>68585.927668060671</v>
      </c>
      <c r="E223" s="43">
        <f t="shared" si="14"/>
        <v>0</v>
      </c>
      <c r="F223" s="43">
        <f t="shared" si="14"/>
        <v>0</v>
      </c>
      <c r="G223" s="43">
        <f t="shared" si="14"/>
        <v>0</v>
      </c>
      <c r="H223" s="43">
        <f t="shared" si="15"/>
        <v>99167.500405246145</v>
      </c>
      <c r="I223" s="1"/>
    </row>
    <row r="224" spans="2:9" x14ac:dyDescent="0.2">
      <c r="B224" s="9" t="str">
        <f>$B$38</f>
        <v>Home Economics</v>
      </c>
      <c r="C224" s="43">
        <f t="shared" si="14"/>
        <v>4851.8841361880795</v>
      </c>
      <c r="D224" s="43">
        <f t="shared" si="14"/>
        <v>33246.320413602116</v>
      </c>
      <c r="E224" s="43">
        <f t="shared" si="14"/>
        <v>21596.933972496023</v>
      </c>
      <c r="F224" s="43">
        <f t="shared" si="14"/>
        <v>0</v>
      </c>
      <c r="G224" s="43">
        <f t="shared" si="14"/>
        <v>0</v>
      </c>
      <c r="H224" s="43">
        <f t="shared" si="15"/>
        <v>59695.138522286215</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0</v>
      </c>
      <c r="D230" s="43">
        <f t="shared" si="14"/>
        <v>0</v>
      </c>
      <c r="E230" s="43">
        <f t="shared" si="14"/>
        <v>0</v>
      </c>
      <c r="F230" s="43">
        <f t="shared" si="14"/>
        <v>0</v>
      </c>
      <c r="G230" s="43">
        <f t="shared" si="14"/>
        <v>0</v>
      </c>
      <c r="H230" s="43">
        <f t="shared" si="15"/>
        <v>0</v>
      </c>
      <c r="I230" s="1"/>
    </row>
    <row r="231" spans="2:10" x14ac:dyDescent="0.2">
      <c r="B231" s="9" t="str">
        <f>$B$45</f>
        <v>Health Services</v>
      </c>
      <c r="C231" s="43">
        <f t="shared" si="14"/>
        <v>31463.733489219667</v>
      </c>
      <c r="D231" s="43">
        <f t="shared" si="14"/>
        <v>31768.706172997579</v>
      </c>
      <c r="E231" s="43">
        <f t="shared" si="14"/>
        <v>0</v>
      </c>
      <c r="F231" s="43">
        <f t="shared" si="14"/>
        <v>0</v>
      </c>
      <c r="G231" s="43">
        <f t="shared" si="14"/>
        <v>0</v>
      </c>
      <c r="H231" s="43">
        <f t="shared" si="15"/>
        <v>63232.43966221725</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92406.338775582059</v>
      </c>
      <c r="D233" s="43">
        <f t="shared" si="14"/>
        <v>788676.60092267243</v>
      </c>
      <c r="E233" s="43">
        <f t="shared" si="14"/>
        <v>344471.09686131158</v>
      </c>
      <c r="F233" s="43">
        <f t="shared" si="14"/>
        <v>0</v>
      </c>
      <c r="G233" s="43">
        <f t="shared" si="14"/>
        <v>0</v>
      </c>
      <c r="H233" s="43">
        <f t="shared" si="15"/>
        <v>1225554.0365595659</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14776.142406045386</v>
      </c>
      <c r="E235" s="43">
        <f t="shared" si="16"/>
        <v>0</v>
      </c>
      <c r="F235" s="43">
        <f t="shared" si="16"/>
        <v>0</v>
      </c>
      <c r="G235" s="43">
        <f t="shared" si="16"/>
        <v>0</v>
      </c>
      <c r="H235" s="43">
        <f t="shared" si="15"/>
        <v>14776.142406045386</v>
      </c>
      <c r="I235" s="1"/>
    </row>
    <row r="236" spans="2:10" x14ac:dyDescent="0.2">
      <c r="B236" s="9" t="str">
        <f>$B$50</f>
        <v>Technology</v>
      </c>
      <c r="C236" s="43">
        <f t="shared" si="16"/>
        <v>0</v>
      </c>
      <c r="D236" s="43">
        <f t="shared" si="16"/>
        <v>1108.2106804534039</v>
      </c>
      <c r="E236" s="43">
        <f t="shared" si="16"/>
        <v>0</v>
      </c>
      <c r="F236" s="43">
        <f t="shared" si="16"/>
        <v>0</v>
      </c>
      <c r="G236" s="43">
        <f t="shared" si="16"/>
        <v>0</v>
      </c>
      <c r="H236" s="43">
        <f t="shared" si="15"/>
        <v>1108.2106804534039</v>
      </c>
      <c r="I236" s="1"/>
    </row>
    <row r="237" spans="2:10" x14ac:dyDescent="0.2">
      <c r="B237" s="9" t="str">
        <f>$B$51</f>
        <v>Nursing</v>
      </c>
      <c r="C237" s="43">
        <f t="shared" si="16"/>
        <v>367.56698001424849</v>
      </c>
      <c r="D237" s="43">
        <f t="shared" si="16"/>
        <v>27951.536051435854</v>
      </c>
      <c r="E237" s="43">
        <f t="shared" si="16"/>
        <v>17277.547177996817</v>
      </c>
      <c r="F237" s="43">
        <f t="shared" si="16"/>
        <v>0</v>
      </c>
      <c r="G237" s="43">
        <f t="shared" si="16"/>
        <v>0</v>
      </c>
      <c r="H237" s="43">
        <f t="shared" si="15"/>
        <v>45596.650209446918</v>
      </c>
      <c r="I237" s="1"/>
    </row>
    <row r="238" spans="2:10" x14ac:dyDescent="0.2">
      <c r="B238" s="39" t="str">
        <f>$B$52</f>
        <v>Totals</v>
      </c>
      <c r="C238" s="42">
        <f>SUM(C218:C237)</f>
        <v>1231937.4902157553</v>
      </c>
      <c r="D238" s="42">
        <f>SUM(D218:D237)</f>
        <v>2671280.277972905</v>
      </c>
      <c r="E238" s="42">
        <f>SUM(E218:E237)</f>
        <v>1017035.6156547919</v>
      </c>
      <c r="F238" s="42">
        <f>SUM(F218:F237)</f>
        <v>59972.61615654792</v>
      </c>
      <c r="G238" s="42">
        <f>SUM(G218:G237)</f>
        <v>0</v>
      </c>
      <c r="H238" s="42">
        <f t="shared" si="15"/>
        <v>4980226</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3552558</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524447.52334010426</v>
      </c>
      <c r="D243" s="42">
        <f t="shared" si="17"/>
        <v>777962.37310475111</v>
      </c>
      <c r="E243" s="42">
        <f t="shared" si="17"/>
        <v>156754.00447540556</v>
      </c>
      <c r="F243" s="42">
        <f t="shared" si="17"/>
        <v>0</v>
      </c>
      <c r="G243" s="42">
        <f t="shared" si="17"/>
        <v>0</v>
      </c>
      <c r="H243" s="42">
        <f>SUM(C243:G243)</f>
        <v>1459163.9009202607</v>
      </c>
      <c r="I243" s="1"/>
    </row>
    <row r="244" spans="2:9" x14ac:dyDescent="0.2">
      <c r="B244" s="9" t="str">
        <f>$B$33</f>
        <v>Science</v>
      </c>
      <c r="C244" s="43">
        <f t="shared" si="17"/>
        <v>194340.81806803582</v>
      </c>
      <c r="D244" s="43">
        <f t="shared" si="17"/>
        <v>165658.46626121263</v>
      </c>
      <c r="E244" s="43">
        <f t="shared" si="17"/>
        <v>5135.2663218806083</v>
      </c>
      <c r="F244" s="43">
        <f t="shared" si="17"/>
        <v>0</v>
      </c>
      <c r="G244" s="43">
        <f t="shared" si="17"/>
        <v>0</v>
      </c>
      <c r="H244" s="43">
        <f t="shared" ref="H244:H263" si="18">SUM(C244:G244)</f>
        <v>365134.5506511291</v>
      </c>
      <c r="I244" s="1"/>
    </row>
    <row r="245" spans="2:9" x14ac:dyDescent="0.2">
      <c r="B245" s="9" t="str">
        <f>$B$34</f>
        <v>Fine Arts</v>
      </c>
      <c r="C245" s="43">
        <f t="shared" si="17"/>
        <v>33036.890281398424</v>
      </c>
      <c r="D245" s="43">
        <f t="shared" si="17"/>
        <v>17391.50388108171</v>
      </c>
      <c r="E245" s="43">
        <f t="shared" si="17"/>
        <v>0</v>
      </c>
      <c r="F245" s="43">
        <f t="shared" si="17"/>
        <v>0</v>
      </c>
      <c r="G245" s="43">
        <f t="shared" si="17"/>
        <v>0</v>
      </c>
      <c r="H245" s="43">
        <f t="shared" si="18"/>
        <v>50428.394162480137</v>
      </c>
      <c r="I245" s="1"/>
    </row>
    <row r="246" spans="2:9" x14ac:dyDescent="0.2">
      <c r="B246" s="9" t="str">
        <f>$B$35</f>
        <v>Teacher Education</v>
      </c>
      <c r="C246" s="43">
        <f t="shared" si="17"/>
        <v>13057.437587409855</v>
      </c>
      <c r="D246" s="43">
        <f t="shared" si="17"/>
        <v>255338.89789042689</v>
      </c>
      <c r="E246" s="43">
        <f t="shared" si="17"/>
        <v>290142.54718625435</v>
      </c>
      <c r="F246" s="43">
        <f t="shared" si="17"/>
        <v>42780.427496236829</v>
      </c>
      <c r="G246" s="43">
        <f t="shared" si="17"/>
        <v>0</v>
      </c>
      <c r="H246" s="43">
        <f t="shared" si="18"/>
        <v>601319.31016032794</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21814.835487399596</v>
      </c>
      <c r="D248" s="43">
        <f t="shared" si="17"/>
        <v>48924.584150315721</v>
      </c>
      <c r="E248" s="43">
        <f t="shared" si="17"/>
        <v>0</v>
      </c>
      <c r="F248" s="43">
        <f t="shared" si="17"/>
        <v>0</v>
      </c>
      <c r="G248" s="43">
        <f t="shared" si="17"/>
        <v>0</v>
      </c>
      <c r="H248" s="43">
        <f t="shared" si="18"/>
        <v>70739.419637715313</v>
      </c>
      <c r="I248" s="1"/>
    </row>
    <row r="249" spans="2:9" x14ac:dyDescent="0.2">
      <c r="B249" s="9" t="str">
        <f>$B$38</f>
        <v>Home Economics</v>
      </c>
      <c r="C249" s="43">
        <f t="shared" si="17"/>
        <v>3461.0075532893593</v>
      </c>
      <c r="D249" s="43">
        <f t="shared" si="17"/>
        <v>23715.68711056597</v>
      </c>
      <c r="E249" s="43">
        <f t="shared" si="17"/>
        <v>15405.798965641825</v>
      </c>
      <c r="F249" s="43">
        <f t="shared" si="17"/>
        <v>0</v>
      </c>
      <c r="G249" s="43">
        <f t="shared" si="17"/>
        <v>0</v>
      </c>
      <c r="H249" s="43">
        <f t="shared" si="18"/>
        <v>42582.493629497156</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0</v>
      </c>
      <c r="D255" s="43">
        <f t="shared" si="17"/>
        <v>0</v>
      </c>
      <c r="E255" s="43">
        <f t="shared" si="17"/>
        <v>0</v>
      </c>
      <c r="F255" s="43">
        <f t="shared" si="17"/>
        <v>0</v>
      </c>
      <c r="G255" s="43">
        <f t="shared" si="17"/>
        <v>0</v>
      </c>
      <c r="H255" s="43">
        <f t="shared" si="18"/>
        <v>0</v>
      </c>
      <c r="I255" s="1"/>
    </row>
    <row r="256" spans="2:9" x14ac:dyDescent="0.2">
      <c r="B256" s="9" t="str">
        <f>$B$45</f>
        <v>Health Services</v>
      </c>
      <c r="C256" s="43">
        <f t="shared" si="17"/>
        <v>22444.10958799766</v>
      </c>
      <c r="D256" s="43">
        <f t="shared" si="17"/>
        <v>22661.656572318592</v>
      </c>
      <c r="E256" s="43">
        <f t="shared" si="17"/>
        <v>0</v>
      </c>
      <c r="F256" s="43">
        <f t="shared" si="17"/>
        <v>0</v>
      </c>
      <c r="G256" s="43">
        <f t="shared" si="17"/>
        <v>0</v>
      </c>
      <c r="H256" s="43">
        <f t="shared" si="18"/>
        <v>45105.766160316256</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65916.462037647332</v>
      </c>
      <c r="D258" s="43">
        <f t="shared" si="17"/>
        <v>562588.79978953709</v>
      </c>
      <c r="E258" s="43">
        <f t="shared" si="17"/>
        <v>245722.49350198713</v>
      </c>
      <c r="F258" s="43">
        <f t="shared" si="17"/>
        <v>0</v>
      </c>
      <c r="G258" s="43">
        <f t="shared" si="17"/>
        <v>0</v>
      </c>
      <c r="H258" s="43">
        <f t="shared" si="18"/>
        <v>874227.75532917166</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10540.305382473764</v>
      </c>
      <c r="E260" s="43">
        <f t="shared" si="19"/>
        <v>0</v>
      </c>
      <c r="F260" s="43">
        <f t="shared" si="19"/>
        <v>0</v>
      </c>
      <c r="G260" s="43">
        <f t="shared" si="19"/>
        <v>0</v>
      </c>
      <c r="H260" s="43">
        <f t="shared" si="18"/>
        <v>10540.305382473764</v>
      </c>
      <c r="I260" s="1"/>
    </row>
    <row r="261" spans="2:10" x14ac:dyDescent="0.2">
      <c r="B261" s="9" t="str">
        <f>$B$50</f>
        <v>Technology</v>
      </c>
      <c r="C261" s="43">
        <f t="shared" si="19"/>
        <v>0</v>
      </c>
      <c r="D261" s="43">
        <f t="shared" si="19"/>
        <v>790.52290368553236</v>
      </c>
      <c r="E261" s="43">
        <f t="shared" si="19"/>
        <v>0</v>
      </c>
      <c r="F261" s="43">
        <f t="shared" si="19"/>
        <v>0</v>
      </c>
      <c r="G261" s="43">
        <f t="shared" si="19"/>
        <v>0</v>
      </c>
      <c r="H261" s="43">
        <f t="shared" si="18"/>
        <v>790.52290368553236</v>
      </c>
      <c r="I261" s="1"/>
    </row>
    <row r="262" spans="2:10" x14ac:dyDescent="0.2">
      <c r="B262" s="9" t="str">
        <f>$B$51</f>
        <v>Nursing</v>
      </c>
      <c r="C262" s="43">
        <f t="shared" si="19"/>
        <v>262.19754191586054</v>
      </c>
      <c r="D262" s="43">
        <f t="shared" si="19"/>
        <v>19938.744348512868</v>
      </c>
      <c r="E262" s="43">
        <f t="shared" si="19"/>
        <v>12324.63917251346</v>
      </c>
      <c r="F262" s="43">
        <f t="shared" si="19"/>
        <v>0</v>
      </c>
      <c r="G262" s="43">
        <f t="shared" si="19"/>
        <v>0</v>
      </c>
      <c r="H262" s="43">
        <f t="shared" si="18"/>
        <v>32525.581062942187</v>
      </c>
      <c r="I262" s="1"/>
    </row>
    <row r="263" spans="2:10" x14ac:dyDescent="0.2">
      <c r="B263" s="39" t="str">
        <f>$B$52</f>
        <v>Totals</v>
      </c>
      <c r="C263" s="42">
        <f>SUM(C243:C262)</f>
        <v>878781.28148519818</v>
      </c>
      <c r="D263" s="42">
        <f>SUM(D243:D262)</f>
        <v>1905511.5413948819</v>
      </c>
      <c r="E263" s="42">
        <f>SUM(E243:E262)</f>
        <v>725484.74962368293</v>
      </c>
      <c r="F263" s="42">
        <f>SUM(F243:F262)</f>
        <v>42780.427496236829</v>
      </c>
      <c r="G263" s="42">
        <f>SUM(G243:G262)</f>
        <v>0</v>
      </c>
      <c r="H263" s="42">
        <f t="shared" si="18"/>
        <v>3552557.9999999995</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3875357.1942622704</v>
      </c>
      <c r="D268" s="42">
        <f t="shared" si="20"/>
        <v>4381887.8870938448</v>
      </c>
      <c r="E268" s="42">
        <f t="shared" si="20"/>
        <v>1497379.5955408586</v>
      </c>
      <c r="F268" s="42">
        <f t="shared" si="20"/>
        <v>0</v>
      </c>
      <c r="G268" s="42">
        <f t="shared" si="20"/>
        <v>0</v>
      </c>
      <c r="H268" s="42">
        <f>SUM(C268:G268)</f>
        <v>9754624.6768969744</v>
      </c>
      <c r="I268" s="1"/>
    </row>
    <row r="269" spans="2:10" x14ac:dyDescent="0.2">
      <c r="B269" s="9" t="str">
        <f>$B$33</f>
        <v>Science</v>
      </c>
      <c r="C269" s="43">
        <f t="shared" si="20"/>
        <v>1514646.3968613131</v>
      </c>
      <c r="D269" s="43">
        <f t="shared" si="20"/>
        <v>1253442.0619935757</v>
      </c>
      <c r="E269" s="43">
        <f t="shared" si="20"/>
        <v>97432.041321626239</v>
      </c>
      <c r="F269" s="43">
        <f t="shared" si="20"/>
        <v>0</v>
      </c>
      <c r="G269" s="43">
        <f t="shared" si="20"/>
        <v>0</v>
      </c>
      <c r="H269" s="43">
        <f t="shared" ref="H269:H288" si="21">SUM(C269:G269)</f>
        <v>2865520.500176515</v>
      </c>
      <c r="I269" s="1"/>
    </row>
    <row r="270" spans="2:10" x14ac:dyDescent="0.2">
      <c r="B270" s="9" t="str">
        <f>$B$34</f>
        <v>Fine Arts</v>
      </c>
      <c r="C270" s="43">
        <f t="shared" si="20"/>
        <v>201977.42095125382</v>
      </c>
      <c r="D270" s="43">
        <f t="shared" si="20"/>
        <v>57841.8045836729</v>
      </c>
      <c r="E270" s="43">
        <f t="shared" si="20"/>
        <v>0</v>
      </c>
      <c r="F270" s="43">
        <f t="shared" si="20"/>
        <v>0</v>
      </c>
      <c r="G270" s="43">
        <f t="shared" si="20"/>
        <v>0</v>
      </c>
      <c r="H270" s="43">
        <f t="shared" si="21"/>
        <v>259819.22553492672</v>
      </c>
      <c r="I270" s="1"/>
    </row>
    <row r="271" spans="2:10" x14ac:dyDescent="0.2">
      <c r="B271" s="9" t="str">
        <f>$B$35</f>
        <v>Teacher Education</v>
      </c>
      <c r="C271" s="43">
        <f t="shared" si="20"/>
        <v>100766.11825497747</v>
      </c>
      <c r="D271" s="43">
        <f t="shared" si="20"/>
        <v>1727690.7891339785</v>
      </c>
      <c r="E271" s="43">
        <f t="shared" si="20"/>
        <v>2499174.6208323967</v>
      </c>
      <c r="F271" s="43">
        <f t="shared" si="20"/>
        <v>562500.13634472771</v>
      </c>
      <c r="G271" s="43">
        <f t="shared" si="20"/>
        <v>0</v>
      </c>
      <c r="H271" s="43">
        <f t="shared" si="21"/>
        <v>4890131.664566081</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268534.30260400043</v>
      </c>
      <c r="D273" s="43">
        <f t="shared" si="20"/>
        <v>667427.56913739478</v>
      </c>
      <c r="E273" s="43">
        <f t="shared" si="20"/>
        <v>0</v>
      </c>
      <c r="F273" s="43">
        <f t="shared" si="20"/>
        <v>0</v>
      </c>
      <c r="G273" s="43">
        <f t="shared" si="20"/>
        <v>0</v>
      </c>
      <c r="H273" s="43">
        <f t="shared" si="21"/>
        <v>935961.87174139521</v>
      </c>
      <c r="I273" s="1"/>
    </row>
    <row r="274" spans="2:10" x14ac:dyDescent="0.2">
      <c r="B274" s="9" t="str">
        <f>$B$38</f>
        <v>Home Economics</v>
      </c>
      <c r="C274" s="43">
        <f t="shared" si="20"/>
        <v>29533.584204970488</v>
      </c>
      <c r="D274" s="43">
        <f t="shared" si="20"/>
        <v>137510.42651285609</v>
      </c>
      <c r="E274" s="43">
        <f t="shared" si="20"/>
        <v>94090.699048104623</v>
      </c>
      <c r="F274" s="43">
        <f t="shared" si="20"/>
        <v>0</v>
      </c>
      <c r="G274" s="43">
        <f t="shared" si="20"/>
        <v>0</v>
      </c>
      <c r="H274" s="43">
        <f t="shared" si="21"/>
        <v>261134.70976593118</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0</v>
      </c>
      <c r="D280" s="43">
        <f t="shared" si="20"/>
        <v>0</v>
      </c>
      <c r="E280" s="43">
        <f t="shared" si="20"/>
        <v>0</v>
      </c>
      <c r="F280" s="43">
        <f t="shared" si="20"/>
        <v>0</v>
      </c>
      <c r="G280" s="43">
        <f t="shared" si="20"/>
        <v>0</v>
      </c>
      <c r="H280" s="43">
        <f t="shared" si="21"/>
        <v>0</v>
      </c>
      <c r="I280" s="1"/>
    </row>
    <row r="281" spans="2:10" x14ac:dyDescent="0.2">
      <c r="B281" s="9" t="str">
        <f>$B$45</f>
        <v>Health Services</v>
      </c>
      <c r="C281" s="43">
        <f t="shared" si="20"/>
        <v>258251.90183127709</v>
      </c>
      <c r="D281" s="43">
        <f t="shared" si="20"/>
        <v>203615.09912315043</v>
      </c>
      <c r="E281" s="43">
        <f t="shared" si="20"/>
        <v>0</v>
      </c>
      <c r="F281" s="43">
        <f t="shared" si="20"/>
        <v>0</v>
      </c>
      <c r="G281" s="43">
        <f t="shared" si="20"/>
        <v>0</v>
      </c>
      <c r="H281" s="43">
        <f t="shared" si="21"/>
        <v>461867.00095442752</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485312.14743732952</v>
      </c>
      <c r="D283" s="43">
        <f t="shared" si="20"/>
        <v>3548111.5612558532</v>
      </c>
      <c r="E283" s="43">
        <f t="shared" si="20"/>
        <v>1553735.1179856071</v>
      </c>
      <c r="F283" s="43">
        <f t="shared" si="20"/>
        <v>0</v>
      </c>
      <c r="G283" s="43">
        <f t="shared" si="20"/>
        <v>0</v>
      </c>
      <c r="H283" s="43">
        <f t="shared" si="21"/>
        <v>5587158.8266787902</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197978.34437883017</v>
      </c>
      <c r="E285" s="43">
        <f t="shared" si="22"/>
        <v>0</v>
      </c>
      <c r="F285" s="43">
        <f t="shared" si="22"/>
        <v>0</v>
      </c>
      <c r="G285" s="43">
        <f t="shared" si="22"/>
        <v>0</v>
      </c>
      <c r="H285" s="43">
        <f t="shared" si="21"/>
        <v>197978.34437883017</v>
      </c>
      <c r="I285" s="1"/>
    </row>
    <row r="286" spans="2:10" x14ac:dyDescent="0.2">
      <c r="B286" s="9" t="str">
        <f>$B$50</f>
        <v>Technology</v>
      </c>
      <c r="C286" s="43">
        <f t="shared" si="22"/>
        <v>0</v>
      </c>
      <c r="D286" s="43">
        <f t="shared" si="22"/>
        <v>19774.382152266462</v>
      </c>
      <c r="E286" s="43">
        <f t="shared" si="22"/>
        <v>0</v>
      </c>
      <c r="F286" s="43">
        <f t="shared" si="22"/>
        <v>0</v>
      </c>
      <c r="G286" s="43">
        <f t="shared" si="22"/>
        <v>0</v>
      </c>
      <c r="H286" s="43">
        <f t="shared" si="21"/>
        <v>19774.382152266462</v>
      </c>
      <c r="I286" s="1"/>
    </row>
    <row r="287" spans="2:10" x14ac:dyDescent="0.2">
      <c r="B287" s="9" t="str">
        <f>$B$51</f>
        <v>Nursing</v>
      </c>
      <c r="C287" s="43">
        <f t="shared" si="22"/>
        <v>3526.6523969610844</v>
      </c>
      <c r="D287" s="43">
        <f t="shared" si="22"/>
        <v>202150.80625476083</v>
      </c>
      <c r="E287" s="43">
        <f t="shared" si="22"/>
        <v>477894.33850214106</v>
      </c>
      <c r="F287" s="43">
        <f t="shared" si="22"/>
        <v>0</v>
      </c>
      <c r="G287" s="43">
        <f t="shared" si="22"/>
        <v>0</v>
      </c>
      <c r="H287" s="43">
        <f t="shared" si="21"/>
        <v>683571.79715386301</v>
      </c>
      <c r="I287" s="1"/>
    </row>
    <row r="288" spans="2:10" x14ac:dyDescent="0.2">
      <c r="B288" s="39" t="str">
        <f>$B$52</f>
        <v>Totals</v>
      </c>
      <c r="C288" s="42">
        <f>SUM(C268:C287)</f>
        <v>6737905.7188043529</v>
      </c>
      <c r="D288" s="42">
        <f>SUM(D268:D287)</f>
        <v>12397430.731620185</v>
      </c>
      <c r="E288" s="42">
        <f>SUM(E268:E287)</f>
        <v>6219706.4132307339</v>
      </c>
      <c r="F288" s="42">
        <f>SUM(F268:F287)</f>
        <v>562500.13634472771</v>
      </c>
      <c r="G288" s="42">
        <f>SUM(G268:G287)</f>
        <v>0</v>
      </c>
      <c r="H288" s="42">
        <f t="shared" si="21"/>
        <v>25917542.999999996</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387.49696972925409</v>
      </c>
      <c r="D293" s="40">
        <f t="shared" si="23"/>
        <v>494.73725720829231</v>
      </c>
      <c r="E293" s="40">
        <f t="shared" si="23"/>
        <v>1226.3551151030783</v>
      </c>
      <c r="F293" s="40">
        <f t="shared" si="23"/>
        <v>0</v>
      </c>
      <c r="G293" s="41">
        <f t="shared" si="23"/>
        <v>0</v>
      </c>
      <c r="H293" s="42">
        <f t="shared" si="23"/>
        <v>485.81227535718784</v>
      </c>
      <c r="I293" s="1"/>
    </row>
    <row r="294" spans="2:10" x14ac:dyDescent="0.2">
      <c r="B294" s="9" t="str">
        <f>$B$33</f>
        <v>Science</v>
      </c>
      <c r="C294" s="75">
        <f t="shared" si="23"/>
        <v>408.7011324504353</v>
      </c>
      <c r="D294" s="75">
        <f t="shared" si="23"/>
        <v>664.60342629563922</v>
      </c>
      <c r="E294" s="75">
        <f t="shared" si="23"/>
        <v>2435.801033040656</v>
      </c>
      <c r="F294" s="75">
        <f t="shared" si="23"/>
        <v>0</v>
      </c>
      <c r="G294" s="96">
        <f t="shared" si="23"/>
        <v>0</v>
      </c>
      <c r="H294" s="43">
        <f t="shared" si="23"/>
        <v>508.79270244611416</v>
      </c>
      <c r="I294" s="1"/>
    </row>
    <row r="295" spans="2:10" x14ac:dyDescent="0.2">
      <c r="B295" s="9" t="str">
        <f>$B$34</f>
        <v>Fine Arts</v>
      </c>
      <c r="C295" s="75">
        <f t="shared" si="23"/>
        <v>320.59908087500605</v>
      </c>
      <c r="D295" s="75">
        <f t="shared" si="23"/>
        <v>292.13032618016615</v>
      </c>
      <c r="E295" s="75">
        <f t="shared" si="23"/>
        <v>0</v>
      </c>
      <c r="F295" s="75">
        <f t="shared" si="23"/>
        <v>0</v>
      </c>
      <c r="G295" s="96">
        <f t="shared" si="23"/>
        <v>0</v>
      </c>
      <c r="H295" s="43">
        <f t="shared" si="23"/>
        <v>313.79133518710955</v>
      </c>
      <c r="I295" s="1"/>
    </row>
    <row r="296" spans="2:10" x14ac:dyDescent="0.2">
      <c r="B296" s="9" t="str">
        <f>$B$35</f>
        <v>Teacher Education</v>
      </c>
      <c r="C296" s="75">
        <f t="shared" si="23"/>
        <v>404.68320584328302</v>
      </c>
      <c r="D296" s="75">
        <f t="shared" si="23"/>
        <v>594.32087689507341</v>
      </c>
      <c r="E296" s="75">
        <f t="shared" si="23"/>
        <v>1105.8294782444234</v>
      </c>
      <c r="F296" s="75">
        <f t="shared" si="23"/>
        <v>1284.2468866317984</v>
      </c>
      <c r="G296" s="96">
        <f t="shared" si="23"/>
        <v>0</v>
      </c>
      <c r="H296" s="43">
        <f t="shared" si="23"/>
        <v>835.34876401880445</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645.51515049038562</v>
      </c>
      <c r="D298" s="75">
        <f t="shared" si="23"/>
        <v>1198.2541636218937</v>
      </c>
      <c r="E298" s="75">
        <f t="shared" si="23"/>
        <v>0</v>
      </c>
      <c r="F298" s="75">
        <f t="shared" si="23"/>
        <v>0</v>
      </c>
      <c r="G298" s="96">
        <f t="shared" si="23"/>
        <v>0</v>
      </c>
      <c r="H298" s="43">
        <f t="shared" si="23"/>
        <v>961.93409223164974</v>
      </c>
      <c r="I298" s="1"/>
    </row>
    <row r="299" spans="2:10" x14ac:dyDescent="0.2">
      <c r="B299" s="9" t="str">
        <f>$B$38</f>
        <v>Home Economics</v>
      </c>
      <c r="C299" s="75">
        <f t="shared" si="23"/>
        <v>447.47854856015891</v>
      </c>
      <c r="D299" s="75">
        <f t="shared" si="23"/>
        <v>509.29787597354107</v>
      </c>
      <c r="E299" s="75">
        <f t="shared" si="23"/>
        <v>784.08915873420517</v>
      </c>
      <c r="F299" s="75">
        <f t="shared" si="23"/>
        <v>0</v>
      </c>
      <c r="G299" s="96">
        <f t="shared" si="23"/>
        <v>0</v>
      </c>
      <c r="H299" s="43">
        <f t="shared" si="23"/>
        <v>572.66383720598947</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0</v>
      </c>
      <c r="D305" s="75">
        <f t="shared" si="23"/>
        <v>0</v>
      </c>
      <c r="E305" s="75">
        <f t="shared" si="23"/>
        <v>0</v>
      </c>
      <c r="F305" s="75">
        <f t="shared" si="23"/>
        <v>0</v>
      </c>
      <c r="G305" s="96">
        <f t="shared" si="23"/>
        <v>0</v>
      </c>
      <c r="H305" s="43">
        <f t="shared" si="23"/>
        <v>0</v>
      </c>
      <c r="I305" s="1"/>
    </row>
    <row r="306" spans="2:10" x14ac:dyDescent="0.2">
      <c r="B306" s="9" t="str">
        <f>$B$45</f>
        <v>Health Services</v>
      </c>
      <c r="C306" s="75">
        <f t="shared" si="23"/>
        <v>603.39229399831095</v>
      </c>
      <c r="D306" s="75">
        <f t="shared" si="23"/>
        <v>789.20581055484661</v>
      </c>
      <c r="E306" s="75">
        <f t="shared" si="23"/>
        <v>0</v>
      </c>
      <c r="F306" s="75">
        <f t="shared" si="23"/>
        <v>0</v>
      </c>
      <c r="G306" s="96">
        <f t="shared" si="23"/>
        <v>0</v>
      </c>
      <c r="H306" s="43">
        <f t="shared" si="23"/>
        <v>673.27551159537541</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386.08762723733452</v>
      </c>
      <c r="D308" s="75">
        <f t="shared" si="23"/>
        <v>553.95965046929791</v>
      </c>
      <c r="E308" s="75">
        <f t="shared" si="23"/>
        <v>811.77383384827954</v>
      </c>
      <c r="F308" s="75">
        <f t="shared" si="23"/>
        <v>0</v>
      </c>
      <c r="G308" s="96">
        <f t="shared" si="23"/>
        <v>0</v>
      </c>
      <c r="H308" s="43">
        <f t="shared" si="23"/>
        <v>583.45434697982353</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1649.8195364902515</v>
      </c>
      <c r="E310" s="75">
        <f t="shared" si="24"/>
        <v>0</v>
      </c>
      <c r="F310" s="75">
        <f t="shared" si="24"/>
        <v>0</v>
      </c>
      <c r="G310" s="96">
        <f t="shared" si="24"/>
        <v>0</v>
      </c>
      <c r="H310" s="43">
        <f t="shared" si="24"/>
        <v>1649.8195364902515</v>
      </c>
      <c r="I310" s="1"/>
    </row>
    <row r="311" spans="2:10" x14ac:dyDescent="0.2">
      <c r="B311" s="9" t="str">
        <f>$B$50</f>
        <v>Technology</v>
      </c>
      <c r="C311" s="75">
        <f t="shared" si="24"/>
        <v>0</v>
      </c>
      <c r="D311" s="75">
        <f t="shared" si="24"/>
        <v>2197.1535724740515</v>
      </c>
      <c r="E311" s="75">
        <f t="shared" si="24"/>
        <v>0</v>
      </c>
      <c r="F311" s="75">
        <f t="shared" si="24"/>
        <v>0</v>
      </c>
      <c r="G311" s="96">
        <f t="shared" si="24"/>
        <v>0</v>
      </c>
      <c r="H311" s="43">
        <f t="shared" si="24"/>
        <v>2197.1535724740515</v>
      </c>
      <c r="I311" s="1"/>
    </row>
    <row r="312" spans="2:10" x14ac:dyDescent="0.2">
      <c r="B312" s="9" t="str">
        <f>$B$51</f>
        <v>Nursing</v>
      </c>
      <c r="C312" s="75">
        <f t="shared" si="24"/>
        <v>705.33047939221683</v>
      </c>
      <c r="D312" s="75">
        <f t="shared" si="24"/>
        <v>890.5321861443208</v>
      </c>
      <c r="E312" s="75">
        <f t="shared" si="24"/>
        <v>4978.0660260639697</v>
      </c>
      <c r="F312" s="75">
        <f t="shared" si="24"/>
        <v>0</v>
      </c>
      <c r="G312" s="96">
        <f t="shared" si="24"/>
        <v>0</v>
      </c>
      <c r="H312" s="43">
        <f t="shared" si="24"/>
        <v>2084.0603571764118</v>
      </c>
      <c r="I312" s="1"/>
    </row>
    <row r="313" spans="2:10" x14ac:dyDescent="0.2">
      <c r="B313" s="39" t="str">
        <f>$B$52</f>
        <v>Totals</v>
      </c>
      <c r="C313" s="42">
        <f t="shared" si="24"/>
        <v>402.07099408069894</v>
      </c>
      <c r="D313" s="42">
        <f t="shared" si="24"/>
        <v>571.46818159952909</v>
      </c>
      <c r="E313" s="42">
        <f t="shared" si="24"/>
        <v>1100.638190272648</v>
      </c>
      <c r="F313" s="42">
        <f t="shared" si="24"/>
        <v>1284.2468866317984</v>
      </c>
      <c r="G313" s="42">
        <f t="shared" si="24"/>
        <v>0</v>
      </c>
      <c r="H313" s="42">
        <f t="shared" si="24"/>
        <v>581.88058193574454</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1.2767512931880924</v>
      </c>
      <c r="E318" s="59">
        <f t="shared" si="25"/>
        <v>3.1648121428147897</v>
      </c>
      <c r="F318" s="59">
        <f t="shared" si="25"/>
        <v>0</v>
      </c>
      <c r="G318" s="59">
        <f t="shared" si="25"/>
        <v>0</v>
      </c>
      <c r="H318" s="59">
        <f t="shared" si="25"/>
        <v>1.2537189018449024</v>
      </c>
      <c r="I318" s="1"/>
    </row>
    <row r="319" spans="2:10" x14ac:dyDescent="0.2">
      <c r="B319" s="9" t="str">
        <f>$B$33</f>
        <v>Science</v>
      </c>
      <c r="C319" s="59">
        <f t="shared" ref="C319:H334" si="26">IF($C$293=0,"",C294/$C$293)</f>
        <v>1.0547208478455887</v>
      </c>
      <c r="D319" s="59">
        <f t="shared" si="26"/>
        <v>1.715119028569438</v>
      </c>
      <c r="E319" s="59">
        <f t="shared" si="26"/>
        <v>6.2859873065396137</v>
      </c>
      <c r="F319" s="59">
        <f t="shared" si="26"/>
        <v>0</v>
      </c>
      <c r="G319" s="59">
        <f t="shared" si="26"/>
        <v>0</v>
      </c>
      <c r="H319" s="59">
        <f t="shared" si="26"/>
        <v>1.3130236935829716</v>
      </c>
      <c r="I319" s="1"/>
    </row>
    <row r="320" spans="2:10" x14ac:dyDescent="0.2">
      <c r="B320" s="9" t="str">
        <f>$B$34</f>
        <v>Fine Arts</v>
      </c>
      <c r="C320" s="59">
        <f t="shared" si="26"/>
        <v>0.82735893676538963</v>
      </c>
      <c r="D320" s="59">
        <f t="shared" si="26"/>
        <v>0.75389060818792708</v>
      </c>
      <c r="E320" s="59">
        <f t="shared" si="26"/>
        <v>0</v>
      </c>
      <c r="F320" s="59">
        <f t="shared" si="26"/>
        <v>0</v>
      </c>
      <c r="G320" s="59">
        <f t="shared" si="26"/>
        <v>0</v>
      </c>
      <c r="H320" s="59">
        <f t="shared" si="26"/>
        <v>0.80979042340990948</v>
      </c>
      <c r="I320" s="1"/>
    </row>
    <row r="321" spans="2:9" x14ac:dyDescent="0.2">
      <c r="B321" s="9" t="str">
        <f>$B$35</f>
        <v>Teacher Education</v>
      </c>
      <c r="C321" s="59">
        <f t="shared" si="26"/>
        <v>1.0443519239028811</v>
      </c>
      <c r="D321" s="59">
        <f t="shared" si="26"/>
        <v>1.5337432891677272</v>
      </c>
      <c r="E321" s="59">
        <f t="shared" si="26"/>
        <v>2.8537758089232841</v>
      </c>
      <c r="F321" s="59">
        <f t="shared" si="26"/>
        <v>3.3142114311993396</v>
      </c>
      <c r="G321" s="59">
        <f t="shared" si="26"/>
        <v>0</v>
      </c>
      <c r="H321" s="59">
        <f t="shared" si="26"/>
        <v>2.1557556039792169</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1.6658585767558647</v>
      </c>
      <c r="D323" s="59">
        <f t="shared" si="26"/>
        <v>3.0922929912435686</v>
      </c>
      <c r="E323" s="59">
        <f t="shared" si="26"/>
        <v>0</v>
      </c>
      <c r="F323" s="59">
        <f t="shared" si="26"/>
        <v>0</v>
      </c>
      <c r="G323" s="59">
        <f t="shared" si="26"/>
        <v>0</v>
      </c>
      <c r="H323" s="59">
        <f t="shared" si="26"/>
        <v>2.482429973333101</v>
      </c>
      <c r="I323" s="1"/>
    </row>
    <row r="324" spans="2:9" x14ac:dyDescent="0.2">
      <c r="B324" s="9" t="str">
        <f>$B$38</f>
        <v>Home Economics</v>
      </c>
      <c r="C324" s="59">
        <f t="shared" si="26"/>
        <v>1.1547923816612404</v>
      </c>
      <c r="D324" s="59">
        <f t="shared" si="26"/>
        <v>1.314327377397015</v>
      </c>
      <c r="E324" s="59">
        <f t="shared" si="26"/>
        <v>2.0234717171647869</v>
      </c>
      <c r="F324" s="59">
        <f t="shared" si="26"/>
        <v>0</v>
      </c>
      <c r="G324" s="59">
        <f t="shared" si="26"/>
        <v>0</v>
      </c>
      <c r="H324" s="59">
        <f t="shared" si="26"/>
        <v>1.4778537174267772</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0</v>
      </c>
      <c r="E326" s="59">
        <f t="shared" si="26"/>
        <v>0</v>
      </c>
      <c r="F326" s="59">
        <f t="shared" si="26"/>
        <v>0</v>
      </c>
      <c r="G326" s="59">
        <f t="shared" si="26"/>
        <v>0</v>
      </c>
      <c r="H326" s="59">
        <f t="shared" si="26"/>
        <v>0</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v>
      </c>
      <c r="D330" s="59">
        <f t="shared" si="26"/>
        <v>0</v>
      </c>
      <c r="E330" s="59">
        <f t="shared" si="26"/>
        <v>0</v>
      </c>
      <c r="F330" s="59">
        <f t="shared" si="26"/>
        <v>0</v>
      </c>
      <c r="G330" s="59">
        <f t="shared" si="26"/>
        <v>0</v>
      </c>
      <c r="H330" s="59">
        <f t="shared" si="26"/>
        <v>0</v>
      </c>
      <c r="I330" s="1"/>
    </row>
    <row r="331" spans="2:9" x14ac:dyDescent="0.2">
      <c r="B331" s="9" t="str">
        <f>$B$45</f>
        <v>Health Services</v>
      </c>
      <c r="C331" s="59">
        <f t="shared" si="26"/>
        <v>1.557153580890978</v>
      </c>
      <c r="D331" s="59">
        <f t="shared" si="26"/>
        <v>2.0366760831865816</v>
      </c>
      <c r="E331" s="59">
        <f t="shared" si="26"/>
        <v>0</v>
      </c>
      <c r="F331" s="59">
        <f t="shared" si="26"/>
        <v>0</v>
      </c>
      <c r="G331" s="59">
        <f t="shared" si="26"/>
        <v>0</v>
      </c>
      <c r="H331" s="59">
        <f t="shared" si="26"/>
        <v>1.7374987785473421</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0.99636295867576907</v>
      </c>
      <c r="D333" s="59">
        <f t="shared" si="26"/>
        <v>1.4295844709607719</v>
      </c>
      <c r="E333" s="59">
        <f t="shared" si="26"/>
        <v>2.0949165987426164</v>
      </c>
      <c r="F333" s="59">
        <f t="shared" si="26"/>
        <v>0</v>
      </c>
      <c r="G333" s="59">
        <f t="shared" si="26"/>
        <v>0</v>
      </c>
      <c r="H333" s="59">
        <f t="shared" si="26"/>
        <v>1.5057004120251205</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4.2576320987567673</v>
      </c>
      <c r="E335" s="59">
        <f t="shared" si="27"/>
        <v>0</v>
      </c>
      <c r="F335" s="59">
        <f t="shared" si="27"/>
        <v>0</v>
      </c>
      <c r="G335" s="59">
        <f t="shared" si="27"/>
        <v>0</v>
      </c>
      <c r="H335" s="59">
        <f t="shared" si="27"/>
        <v>4.2576320987567673</v>
      </c>
      <c r="I335" s="1"/>
    </row>
    <row r="336" spans="2:9" x14ac:dyDescent="0.2">
      <c r="B336" s="9" t="str">
        <f>$B$50</f>
        <v>Technology</v>
      </c>
      <c r="C336" s="59">
        <f t="shared" si="27"/>
        <v>0</v>
      </c>
      <c r="D336" s="59">
        <f t="shared" si="27"/>
        <v>5.6701180760438277</v>
      </c>
      <c r="E336" s="59">
        <f t="shared" si="27"/>
        <v>0</v>
      </c>
      <c r="F336" s="59">
        <f t="shared" si="27"/>
        <v>0</v>
      </c>
      <c r="G336" s="59">
        <f t="shared" si="27"/>
        <v>0</v>
      </c>
      <c r="H336" s="59">
        <f t="shared" si="27"/>
        <v>5.6701180760438277</v>
      </c>
      <c r="I336" s="1"/>
    </row>
    <row r="337" spans="2:10" x14ac:dyDescent="0.2">
      <c r="B337" s="9" t="str">
        <f>$B$51</f>
        <v>Nursing</v>
      </c>
      <c r="C337" s="59">
        <f t="shared" si="27"/>
        <v>1.8202219229869965</v>
      </c>
      <c r="D337" s="59">
        <f t="shared" si="27"/>
        <v>2.2981655489242656</v>
      </c>
      <c r="E337" s="59">
        <f t="shared" si="27"/>
        <v>12.846722464803189</v>
      </c>
      <c r="F337" s="59">
        <f t="shared" si="27"/>
        <v>0</v>
      </c>
      <c r="G337" s="59">
        <f t="shared" si="27"/>
        <v>0</v>
      </c>
      <c r="H337" s="59">
        <f t="shared" si="27"/>
        <v>5.3782623348836882</v>
      </c>
      <c r="I337" s="1"/>
    </row>
    <row r="338" spans="2:10" x14ac:dyDescent="0.2">
      <c r="B338" s="39" t="str">
        <f>$B$52</f>
        <v>Totals</v>
      </c>
      <c r="C338" s="59">
        <f t="shared" si="27"/>
        <v>1.037610679540611</v>
      </c>
      <c r="D338" s="59">
        <f t="shared" si="27"/>
        <v>1.47476813044194</v>
      </c>
      <c r="E338" s="59">
        <f t="shared" si="27"/>
        <v>2.8403788319729801</v>
      </c>
      <c r="F338" s="59">
        <f t="shared" si="27"/>
        <v>3.3142114311993396</v>
      </c>
      <c r="G338" s="59">
        <f t="shared" si="27"/>
        <v>0</v>
      </c>
      <c r="H338" s="59">
        <f t="shared" si="27"/>
        <v>1.5016390511190505</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11624.909091877622</v>
      </c>
      <c r="D343" s="42">
        <f t="shared" si="28"/>
        <v>14842.117716248769</v>
      </c>
      <c r="E343" s="42">
        <f>E293*24</f>
        <v>29432.52276247388</v>
      </c>
      <c r="F343" s="42">
        <f>F293*18</f>
        <v>0</v>
      </c>
      <c r="G343" s="42">
        <f>G293*24</f>
        <v>0</v>
      </c>
      <c r="H343" s="42">
        <f>IF((C32/30+D32/30+E32/24+F32/18+G32/24)=0,0,H268/(C32/30+D32/30+E32/24+F32/18+G32/24))</f>
        <v>14356.120058717353</v>
      </c>
      <c r="I343" s="1"/>
    </row>
    <row r="344" spans="2:10" x14ac:dyDescent="0.2">
      <c r="B344" s="9" t="str">
        <f>$B$33</f>
        <v>Science</v>
      </c>
      <c r="C344" s="43">
        <f t="shared" si="28"/>
        <v>12261.033973513058</v>
      </c>
      <c r="D344" s="43">
        <f t="shared" si="28"/>
        <v>19938.102788869175</v>
      </c>
      <c r="E344" s="43">
        <f>E294*24</f>
        <v>58459.224792975743</v>
      </c>
      <c r="F344" s="43">
        <f>F294*18</f>
        <v>0</v>
      </c>
      <c r="G344" s="43">
        <f>G294*24</f>
        <v>0</v>
      </c>
      <c r="H344" s="43">
        <f t="shared" ref="H344:H363" si="29">IF((C33/30+D33/30+E33/24+F33/18+G33/24)=0,0,H269/(C33/30+D33/30+E33/24+F33/18+G33/24))</f>
        <v>15236.727225327091</v>
      </c>
      <c r="I344" s="1"/>
    </row>
    <row r="345" spans="2:10" x14ac:dyDescent="0.2">
      <c r="B345" s="9" t="str">
        <f>$B$34</f>
        <v>Fine Arts</v>
      </c>
      <c r="C345" s="43">
        <f t="shared" si="28"/>
        <v>9617.9724262501823</v>
      </c>
      <c r="D345" s="43">
        <f t="shared" si="28"/>
        <v>8763.9097854049851</v>
      </c>
      <c r="E345" s="43">
        <f t="shared" ref="E345:E363" si="30">E295*24</f>
        <v>0</v>
      </c>
      <c r="F345" s="43">
        <f t="shared" ref="F345:F363" si="31">F295*18</f>
        <v>0</v>
      </c>
      <c r="G345" s="43">
        <f t="shared" ref="G345:G363" si="32">G295*24</f>
        <v>0</v>
      </c>
      <c r="H345" s="43">
        <f t="shared" si="29"/>
        <v>9413.740055613287</v>
      </c>
      <c r="I345" s="1"/>
    </row>
    <row r="346" spans="2:10" x14ac:dyDescent="0.2">
      <c r="B346" s="9" t="str">
        <f>$B$35</f>
        <v>Teacher Education</v>
      </c>
      <c r="C346" s="43">
        <f t="shared" si="28"/>
        <v>12140.496175298491</v>
      </c>
      <c r="D346" s="43">
        <f t="shared" si="28"/>
        <v>17829.626306852202</v>
      </c>
      <c r="E346" s="43">
        <f t="shared" si="30"/>
        <v>26539.90747786616</v>
      </c>
      <c r="F346" s="43">
        <f t="shared" si="31"/>
        <v>23116.443959372369</v>
      </c>
      <c r="G346" s="43">
        <f t="shared" si="32"/>
        <v>0</v>
      </c>
      <c r="H346" s="43">
        <f t="shared" si="29"/>
        <v>21860.222014153245</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19365.454514711568</v>
      </c>
      <c r="D348" s="43">
        <f t="shared" si="28"/>
        <v>35947.624908656813</v>
      </c>
      <c r="E348" s="43">
        <f t="shared" si="30"/>
        <v>0</v>
      </c>
      <c r="F348" s="43">
        <f t="shared" si="31"/>
        <v>0</v>
      </c>
      <c r="G348" s="43">
        <f t="shared" si="32"/>
        <v>0</v>
      </c>
      <c r="H348" s="43">
        <f t="shared" si="29"/>
        <v>28858.022766949489</v>
      </c>
      <c r="I348" s="1"/>
    </row>
    <row r="349" spans="2:10" x14ac:dyDescent="0.2">
      <c r="B349" s="9" t="str">
        <f>$B$38</f>
        <v>Home Economics</v>
      </c>
      <c r="C349" s="43">
        <f t="shared" si="28"/>
        <v>13424.356456804768</v>
      </c>
      <c r="D349" s="43">
        <f t="shared" si="28"/>
        <v>15278.936279206231</v>
      </c>
      <c r="E349" s="43">
        <f t="shared" si="30"/>
        <v>18818.139809620923</v>
      </c>
      <c r="F349" s="43">
        <f t="shared" si="31"/>
        <v>0</v>
      </c>
      <c r="G349" s="43">
        <f t="shared" si="32"/>
        <v>0</v>
      </c>
      <c r="H349" s="43">
        <f t="shared" si="29"/>
        <v>16119.426528761185</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0</v>
      </c>
      <c r="D351" s="43">
        <f t="shared" si="28"/>
        <v>0</v>
      </c>
      <c r="E351" s="43">
        <f t="shared" si="30"/>
        <v>0</v>
      </c>
      <c r="F351" s="43">
        <f t="shared" si="31"/>
        <v>0</v>
      </c>
      <c r="G351" s="43">
        <f t="shared" si="32"/>
        <v>0</v>
      </c>
      <c r="H351" s="43">
        <f t="shared" si="29"/>
        <v>0</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0</v>
      </c>
      <c r="D355" s="43">
        <f t="shared" si="28"/>
        <v>0</v>
      </c>
      <c r="E355" s="43">
        <f t="shared" si="30"/>
        <v>0</v>
      </c>
      <c r="F355" s="43">
        <f t="shared" si="31"/>
        <v>0</v>
      </c>
      <c r="G355" s="43">
        <f t="shared" si="32"/>
        <v>0</v>
      </c>
      <c r="H355" s="43">
        <f t="shared" si="29"/>
        <v>0</v>
      </c>
      <c r="I355" s="1"/>
    </row>
    <row r="356" spans="2:9" x14ac:dyDescent="0.2">
      <c r="B356" s="9" t="str">
        <f>$B$45</f>
        <v>Health Services</v>
      </c>
      <c r="C356" s="43">
        <f t="shared" si="28"/>
        <v>18101.768819949328</v>
      </c>
      <c r="D356" s="43">
        <f t="shared" si="28"/>
        <v>23676.1743166454</v>
      </c>
      <c r="E356" s="43">
        <f t="shared" si="30"/>
        <v>0</v>
      </c>
      <c r="F356" s="43">
        <f t="shared" si="31"/>
        <v>0</v>
      </c>
      <c r="G356" s="43">
        <f t="shared" si="32"/>
        <v>0</v>
      </c>
      <c r="H356" s="43">
        <f t="shared" si="29"/>
        <v>20198.265347861263</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11582.628817120036</v>
      </c>
      <c r="D358" s="43">
        <f t="shared" si="28"/>
        <v>16618.789514078937</v>
      </c>
      <c r="E358" s="43">
        <f t="shared" si="30"/>
        <v>19482.572012358709</v>
      </c>
      <c r="F358" s="43">
        <f t="shared" si="31"/>
        <v>0</v>
      </c>
      <c r="G358" s="43">
        <f t="shared" si="32"/>
        <v>0</v>
      </c>
      <c r="H358" s="43">
        <f t="shared" si="29"/>
        <v>16670.62159235802</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49494.586094707542</v>
      </c>
      <c r="E360" s="43">
        <f t="shared" si="30"/>
        <v>0</v>
      </c>
      <c r="F360" s="43">
        <f t="shared" si="31"/>
        <v>0</v>
      </c>
      <c r="G360" s="43">
        <f t="shared" si="32"/>
        <v>0</v>
      </c>
      <c r="H360" s="43">
        <f t="shared" si="29"/>
        <v>49494.586094707542</v>
      </c>
      <c r="I360" s="1"/>
    </row>
    <row r="361" spans="2:9" x14ac:dyDescent="0.2">
      <c r="B361" s="9" t="str">
        <f>$B$50</f>
        <v>Technology</v>
      </c>
      <c r="C361" s="43">
        <f t="shared" si="33"/>
        <v>0</v>
      </c>
      <c r="D361" s="43">
        <f t="shared" si="33"/>
        <v>65914.607174221543</v>
      </c>
      <c r="E361" s="43">
        <f t="shared" si="30"/>
        <v>0</v>
      </c>
      <c r="F361" s="43">
        <f t="shared" si="31"/>
        <v>0</v>
      </c>
      <c r="G361" s="43">
        <f t="shared" si="32"/>
        <v>0</v>
      </c>
      <c r="H361" s="43">
        <f t="shared" si="29"/>
        <v>65914.607174221543</v>
      </c>
      <c r="I361" s="1"/>
    </row>
    <row r="362" spans="2:9" x14ac:dyDescent="0.2">
      <c r="B362" s="9" t="str">
        <f>$B$51</f>
        <v>Nursing</v>
      </c>
      <c r="C362" s="43">
        <f t="shared" si="33"/>
        <v>21159.914381766506</v>
      </c>
      <c r="D362" s="43">
        <f t="shared" si="33"/>
        <v>26715.965584329624</v>
      </c>
      <c r="E362" s="43">
        <f t="shared" si="30"/>
        <v>119473.58462553527</v>
      </c>
      <c r="F362" s="43">
        <f t="shared" si="31"/>
        <v>0</v>
      </c>
      <c r="G362" s="43">
        <f t="shared" si="32"/>
        <v>0</v>
      </c>
      <c r="H362" s="43">
        <f t="shared" si="29"/>
        <v>58258.959984704226</v>
      </c>
      <c r="I362" s="1"/>
    </row>
    <row r="363" spans="2:9" x14ac:dyDescent="0.2">
      <c r="B363" s="39" t="str">
        <f>$B$52</f>
        <v>Totals</v>
      </c>
      <c r="C363" s="42">
        <f t="shared" si="33"/>
        <v>12062.129822420968</v>
      </c>
      <c r="D363" s="42">
        <f t="shared" si="33"/>
        <v>17144.045447985874</v>
      </c>
      <c r="E363" s="42">
        <f t="shared" si="30"/>
        <v>26415.316566543552</v>
      </c>
      <c r="F363" s="42">
        <f t="shared" si="31"/>
        <v>23116.443959372369</v>
      </c>
      <c r="G363" s="42">
        <f t="shared" si="32"/>
        <v>0</v>
      </c>
      <c r="H363" s="42">
        <f t="shared" si="29"/>
        <v>16812.924214657563</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5.85546875" style="4" bestFit="1" customWidth="1"/>
    <col min="4" max="5" width="17.14062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6" style="4" bestFit="1" customWidth="1"/>
    <col min="11" max="12" width="15.28515625" style="4" bestFit="1" customWidth="1"/>
    <col min="13"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120</v>
      </c>
      <c r="C3" s="6"/>
      <c r="D3" s="6"/>
      <c r="E3" s="6"/>
      <c r="F3" s="6"/>
      <c r="G3" s="6"/>
      <c r="H3" s="6"/>
    </row>
    <row r="4" spans="2:8" x14ac:dyDescent="0.2">
      <c r="B4" s="90" t="s">
        <v>155</v>
      </c>
      <c r="C4" s="6"/>
      <c r="D4" s="6"/>
      <c r="E4" s="6"/>
      <c r="F4" s="6"/>
      <c r="G4" s="6"/>
      <c r="H4" s="6"/>
    </row>
    <row r="5" spans="2:8" x14ac:dyDescent="0.2">
      <c r="B5" s="267"/>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Data!G22</f>
        <v>239860558</v>
      </c>
      <c r="G13" s="33"/>
      <c r="H13" s="60">
        <f>F13</f>
        <v>239860558</v>
      </c>
    </row>
    <row r="14" spans="2:8" x14ac:dyDescent="0.2">
      <c r="B14" s="338" t="s">
        <v>15</v>
      </c>
      <c r="C14" s="338"/>
      <c r="D14" s="338"/>
      <c r="E14" s="338"/>
      <c r="F14" s="82">
        <f>Data!H22</f>
        <v>156879951</v>
      </c>
      <c r="G14" s="33"/>
      <c r="H14" s="30">
        <f>F14</f>
        <v>156879951</v>
      </c>
    </row>
    <row r="15" spans="2:8" x14ac:dyDescent="0.2">
      <c r="B15" s="338" t="s">
        <v>16</v>
      </c>
      <c r="C15" s="338"/>
      <c r="D15" s="338"/>
      <c r="E15" s="338"/>
      <c r="F15" s="82">
        <f>Data!I22</f>
        <v>172122100</v>
      </c>
      <c r="G15" s="33"/>
      <c r="H15" s="30">
        <f>F15</f>
        <v>172122100</v>
      </c>
    </row>
    <row r="16" spans="2:8" x14ac:dyDescent="0.2">
      <c r="B16" s="338" t="s">
        <v>20</v>
      </c>
      <c r="C16" s="338"/>
      <c r="D16" s="338"/>
      <c r="E16" s="338"/>
      <c r="F16" s="82">
        <f>Data!J22</f>
        <v>31423125</v>
      </c>
      <c r="G16" s="33"/>
      <c r="H16" s="30">
        <f>F16-G16</f>
        <v>31423125</v>
      </c>
    </row>
    <row r="17" spans="2:23" x14ac:dyDescent="0.2">
      <c r="B17" s="338" t="s">
        <v>17</v>
      </c>
      <c r="C17" s="338"/>
      <c r="D17" s="338"/>
      <c r="E17" s="338"/>
      <c r="F17" s="82">
        <f>Data!K22</f>
        <v>72242999</v>
      </c>
      <c r="G17" s="33"/>
      <c r="H17" s="30">
        <f>F17</f>
        <v>72242999</v>
      </c>
    </row>
    <row r="18" spans="2:23" x14ac:dyDescent="0.2">
      <c r="B18" s="338" t="s">
        <v>1</v>
      </c>
      <c r="C18" s="338"/>
      <c r="D18" s="338"/>
      <c r="E18" s="338"/>
      <c r="F18" s="83">
        <f>SUM(F13:F17)</f>
        <v>672528733</v>
      </c>
      <c r="G18" s="34"/>
      <c r="H18" s="29">
        <f>SUM(H13:H17)</f>
        <v>672528733</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Data!L22</f>
        <v>David Ellis</v>
      </c>
      <c r="E21" s="343"/>
      <c r="F21" s="343"/>
      <c r="G21" s="94" t="str">
        <f>Data!M22</f>
        <v>713-743-8754</v>
      </c>
      <c r="H21" s="84" t="str">
        <f>Data!N22</f>
        <v>DELLIS@UH.EDU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Data!O22</f>
        <v>13062</v>
      </c>
      <c r="D25" s="86">
        <f>Data!P22</f>
        <v>22936</v>
      </c>
      <c r="E25" s="86">
        <f>Data!Q22</f>
        <v>4313</v>
      </c>
      <c r="F25" s="86">
        <f>Data!R22</f>
        <v>1775</v>
      </c>
      <c r="G25" s="86">
        <f>Data!S22</f>
        <v>1688</v>
      </c>
      <c r="H25" s="74">
        <f>SUM(C25:G25)</f>
        <v>43774</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Data!T22</f>
        <v>Moreno, Susan E.</v>
      </c>
      <c r="E28" s="343"/>
      <c r="F28" s="343"/>
      <c r="G28" s="94" t="str">
        <f>Data!U22</f>
        <v>(713) 743-0640</v>
      </c>
      <c r="H28" s="84" t="str">
        <f>Data!V22</f>
        <v>semoreno@Central.UH.EDU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Data!W22</f>
        <v>242659</v>
      </c>
      <c r="D32" s="87">
        <f>Data!AQ22</f>
        <v>86416</v>
      </c>
      <c r="E32" s="87">
        <f>Data!BK22</f>
        <v>9827</v>
      </c>
      <c r="F32" s="87">
        <f>Data!CE22</f>
        <v>8191</v>
      </c>
      <c r="G32" s="87">
        <f>Data!CY22</f>
        <v>0</v>
      </c>
      <c r="H32" s="22">
        <f>SUM(C32:G32)</f>
        <v>347093</v>
      </c>
      <c r="I32" s="1"/>
      <c r="W32" s="18"/>
    </row>
    <row r="33" spans="2:23" x14ac:dyDescent="0.2">
      <c r="B33" s="7" t="s">
        <v>47</v>
      </c>
      <c r="C33" s="87">
        <f>Data!X22</f>
        <v>85773</v>
      </c>
      <c r="D33" s="87">
        <f>Data!AR22</f>
        <v>47880</v>
      </c>
      <c r="E33" s="87">
        <f>Data!BL22</f>
        <v>7234</v>
      </c>
      <c r="F33" s="87">
        <f>Data!CF22</f>
        <v>6893</v>
      </c>
      <c r="G33" s="87">
        <f>Data!CZ22</f>
        <v>0</v>
      </c>
      <c r="H33" s="22">
        <f t="shared" ref="H33:H52" si="0">SUM(C33:G33)</f>
        <v>147780</v>
      </c>
      <c r="I33" s="1"/>
      <c r="W33" s="18"/>
    </row>
    <row r="34" spans="2:23" x14ac:dyDescent="0.2">
      <c r="B34" s="7" t="s">
        <v>48</v>
      </c>
      <c r="C34" s="87">
        <f>Data!Y22</f>
        <v>24959</v>
      </c>
      <c r="D34" s="87">
        <f>Data!AS22</f>
        <v>13610</v>
      </c>
      <c r="E34" s="87">
        <f>Data!BM22</f>
        <v>4381</v>
      </c>
      <c r="F34" s="87">
        <f>Data!CG22</f>
        <v>766</v>
      </c>
      <c r="G34" s="87">
        <f>Data!DA22</f>
        <v>0</v>
      </c>
      <c r="H34" s="22">
        <f t="shared" si="0"/>
        <v>43716</v>
      </c>
      <c r="I34" s="1"/>
      <c r="W34" s="18"/>
    </row>
    <row r="35" spans="2:23" x14ac:dyDescent="0.2">
      <c r="B35" s="7" t="s">
        <v>49</v>
      </c>
      <c r="C35" s="87">
        <f>Data!Z22</f>
        <v>1577</v>
      </c>
      <c r="D35" s="87">
        <f>Data!AT22</f>
        <v>15087</v>
      </c>
      <c r="E35" s="87">
        <f>Data!BN22</f>
        <v>4947</v>
      </c>
      <c r="F35" s="87">
        <f>Data!CH22</f>
        <v>3405</v>
      </c>
      <c r="G35" s="87">
        <f>Data!DB22</f>
        <v>0</v>
      </c>
      <c r="H35" s="22">
        <f t="shared" si="0"/>
        <v>25016</v>
      </c>
      <c r="I35" s="1"/>
      <c r="W35" s="18"/>
    </row>
    <row r="36" spans="2:23" x14ac:dyDescent="0.2">
      <c r="B36" s="7" t="s">
        <v>50</v>
      </c>
      <c r="C36" s="87">
        <f>Data!AA22</f>
        <v>0</v>
      </c>
      <c r="D36" s="87">
        <f>Data!AU22</f>
        <v>0</v>
      </c>
      <c r="E36" s="87">
        <f>Data!BO22</f>
        <v>0</v>
      </c>
      <c r="F36" s="87">
        <f>Data!CI22</f>
        <v>0</v>
      </c>
      <c r="G36" s="87">
        <f>Data!DC22</f>
        <v>0</v>
      </c>
      <c r="H36" s="22">
        <f t="shared" si="0"/>
        <v>0</v>
      </c>
      <c r="I36" s="1"/>
      <c r="W36" s="18"/>
    </row>
    <row r="37" spans="2:23" x14ac:dyDescent="0.2">
      <c r="B37" s="7" t="s">
        <v>51</v>
      </c>
      <c r="C37" s="87">
        <f>Data!AB22</f>
        <v>30542</v>
      </c>
      <c r="D37" s="87">
        <f>Data!AV22</f>
        <v>46398</v>
      </c>
      <c r="E37" s="87">
        <f>Data!BP22</f>
        <v>19547</v>
      </c>
      <c r="F37" s="87">
        <f>Data!CJ22</f>
        <v>6962</v>
      </c>
      <c r="G37" s="87">
        <f>Data!DD22</f>
        <v>0</v>
      </c>
      <c r="H37" s="22">
        <f t="shared" si="0"/>
        <v>103449</v>
      </c>
      <c r="I37" s="1"/>
      <c r="W37" s="18"/>
    </row>
    <row r="38" spans="2:23" x14ac:dyDescent="0.2">
      <c r="B38" s="7" t="s">
        <v>52</v>
      </c>
      <c r="C38" s="87">
        <f>Data!AC22</f>
        <v>10942</v>
      </c>
      <c r="D38" s="87">
        <f>Data!AW22</f>
        <v>12760</v>
      </c>
      <c r="E38" s="87">
        <f>Data!BQ22</f>
        <v>369</v>
      </c>
      <c r="F38" s="87">
        <f>Data!CK22</f>
        <v>0</v>
      </c>
      <c r="G38" s="87">
        <f>Data!DE22</f>
        <v>0</v>
      </c>
      <c r="H38" s="22">
        <f t="shared" si="0"/>
        <v>24071</v>
      </c>
      <c r="I38" s="1"/>
      <c r="W38" s="18"/>
    </row>
    <row r="39" spans="2:23" x14ac:dyDescent="0.2">
      <c r="B39" s="7" t="s">
        <v>53</v>
      </c>
      <c r="C39" s="87">
        <f>Data!AD22</f>
        <v>0</v>
      </c>
      <c r="D39" s="87">
        <f>Data!AX22</f>
        <v>0</v>
      </c>
      <c r="E39" s="87">
        <f>Data!BR22</f>
        <v>0</v>
      </c>
      <c r="F39" s="87">
        <f>Data!CL22</f>
        <v>0</v>
      </c>
      <c r="G39" s="87">
        <f>Data!DF22</f>
        <v>22313</v>
      </c>
      <c r="H39" s="22">
        <f t="shared" si="0"/>
        <v>22313</v>
      </c>
      <c r="I39" s="1"/>
      <c r="W39" s="18"/>
    </row>
    <row r="40" spans="2:23" x14ac:dyDescent="0.2">
      <c r="B40" s="7" t="s">
        <v>54</v>
      </c>
      <c r="C40" s="87">
        <f>Data!AE22</f>
        <v>36</v>
      </c>
      <c r="D40" s="87">
        <f>Data!AY22</f>
        <v>192</v>
      </c>
      <c r="E40" s="87">
        <f>Data!BS22</f>
        <v>11018</v>
      </c>
      <c r="F40" s="87">
        <f>Data!CM22</f>
        <v>358</v>
      </c>
      <c r="G40" s="87">
        <f>Data!DG22</f>
        <v>0</v>
      </c>
      <c r="H40" s="22">
        <f t="shared" si="0"/>
        <v>11604</v>
      </c>
      <c r="I40" s="1"/>
      <c r="W40" s="18"/>
    </row>
    <row r="41" spans="2:23" x14ac:dyDescent="0.2">
      <c r="B41" s="7" t="s">
        <v>55</v>
      </c>
      <c r="C41" s="87">
        <f>Data!AF22</f>
        <v>0</v>
      </c>
      <c r="D41" s="87">
        <f>Data!AZ22</f>
        <v>0</v>
      </c>
      <c r="E41" s="87">
        <f>Data!BT22</f>
        <v>0</v>
      </c>
      <c r="F41" s="87">
        <f>Data!CN22</f>
        <v>0</v>
      </c>
      <c r="G41" s="87">
        <f>Data!DH22</f>
        <v>0</v>
      </c>
      <c r="H41" s="22">
        <f t="shared" si="0"/>
        <v>0</v>
      </c>
      <c r="I41" s="1"/>
      <c r="W41" s="18"/>
    </row>
    <row r="42" spans="2:23" x14ac:dyDescent="0.2">
      <c r="B42" s="7" t="s">
        <v>56</v>
      </c>
      <c r="C42" s="87">
        <f>Data!AG22</f>
        <v>0</v>
      </c>
      <c r="D42" s="87">
        <f>Data!BA22</f>
        <v>0</v>
      </c>
      <c r="E42" s="87">
        <f>Data!BU22</f>
        <v>0</v>
      </c>
      <c r="F42" s="87">
        <f>Data!CO22</f>
        <v>0</v>
      </c>
      <c r="G42" s="87">
        <f>Data!DI22</f>
        <v>0</v>
      </c>
      <c r="H42" s="22">
        <f t="shared" si="0"/>
        <v>0</v>
      </c>
      <c r="I42" s="1"/>
      <c r="W42" s="18"/>
    </row>
    <row r="43" spans="2:23" x14ac:dyDescent="0.2">
      <c r="B43" s="7" t="s">
        <v>57</v>
      </c>
      <c r="C43" s="87">
        <f>Data!AH22</f>
        <v>2337</v>
      </c>
      <c r="D43" s="87">
        <f>Data!BB22</f>
        <v>141</v>
      </c>
      <c r="E43" s="87">
        <f>Data!BV22</f>
        <v>0</v>
      </c>
      <c r="F43" s="87">
        <f>Data!CP22</f>
        <v>0</v>
      </c>
      <c r="G43" s="87">
        <f>Data!DJ22</f>
        <v>0</v>
      </c>
      <c r="H43" s="22">
        <f t="shared" si="0"/>
        <v>2478</v>
      </c>
      <c r="I43" s="1"/>
      <c r="W43" s="18"/>
    </row>
    <row r="44" spans="2:23" x14ac:dyDescent="0.2">
      <c r="B44" s="7" t="s">
        <v>58</v>
      </c>
      <c r="C44" s="87">
        <f>Data!AI22</f>
        <v>297</v>
      </c>
      <c r="D44" s="87">
        <f>Data!BC22</f>
        <v>0</v>
      </c>
      <c r="E44" s="87">
        <f>Data!BW22</f>
        <v>0</v>
      </c>
      <c r="F44" s="87">
        <f>Data!CQ22</f>
        <v>0</v>
      </c>
      <c r="G44" s="87">
        <f>Data!DK22</f>
        <v>0</v>
      </c>
      <c r="H44" s="22">
        <f t="shared" si="0"/>
        <v>297</v>
      </c>
      <c r="I44" s="1"/>
      <c r="W44" s="18"/>
    </row>
    <row r="45" spans="2:23" x14ac:dyDescent="0.2">
      <c r="B45" s="7" t="s">
        <v>59</v>
      </c>
      <c r="C45" s="87">
        <f>Data!AJ22</f>
        <v>26347</v>
      </c>
      <c r="D45" s="87">
        <f>Data!BD22</f>
        <v>20012</v>
      </c>
      <c r="E45" s="87">
        <f>Data!BX22</f>
        <v>2436</v>
      </c>
      <c r="F45" s="87">
        <f>Data!CR22</f>
        <v>501</v>
      </c>
      <c r="G45" s="87">
        <f>Data!DL22</f>
        <v>0</v>
      </c>
      <c r="H45" s="22">
        <f t="shared" si="0"/>
        <v>49296</v>
      </c>
      <c r="I45" s="1"/>
      <c r="W45" s="18"/>
    </row>
    <row r="46" spans="2:23" x14ac:dyDescent="0.2">
      <c r="B46" s="7" t="s">
        <v>60</v>
      </c>
      <c r="C46" s="87">
        <f>Data!AK22</f>
        <v>0</v>
      </c>
      <c r="D46" s="87">
        <f>Data!BE22</f>
        <v>0</v>
      </c>
      <c r="E46" s="87">
        <f>Data!BY22</f>
        <v>713</v>
      </c>
      <c r="F46" s="87">
        <f>Data!CS22</f>
        <v>787</v>
      </c>
      <c r="G46" s="87">
        <f>Data!DM22</f>
        <v>16921</v>
      </c>
      <c r="H46" s="22">
        <f t="shared" si="0"/>
        <v>18421</v>
      </c>
      <c r="I46" s="1"/>
      <c r="W46" s="18"/>
    </row>
    <row r="47" spans="2:23" x14ac:dyDescent="0.2">
      <c r="B47" s="7" t="s">
        <v>61</v>
      </c>
      <c r="C47" s="87">
        <f>Data!AL22</f>
        <v>47711</v>
      </c>
      <c r="D47" s="87">
        <f>Data!BF22</f>
        <v>137635</v>
      </c>
      <c r="E47" s="87">
        <f>Data!BZ22</f>
        <v>25900</v>
      </c>
      <c r="F47" s="87">
        <f>Data!CT22</f>
        <v>1229</v>
      </c>
      <c r="G47" s="87">
        <f>Data!DN22</f>
        <v>0</v>
      </c>
      <c r="H47" s="22">
        <f t="shared" si="0"/>
        <v>212475</v>
      </c>
      <c r="I47" s="1"/>
      <c r="W47" s="18"/>
    </row>
    <row r="48" spans="2:23" x14ac:dyDescent="0.2">
      <c r="B48" s="7" t="s">
        <v>62</v>
      </c>
      <c r="C48" s="87">
        <f>Data!AM22</f>
        <v>0</v>
      </c>
      <c r="D48" s="87">
        <f>Data!BG22</f>
        <v>0</v>
      </c>
      <c r="E48" s="87">
        <f>Data!CA22</f>
        <v>0</v>
      </c>
      <c r="F48" s="87">
        <f>Data!CU22</f>
        <v>0</v>
      </c>
      <c r="G48" s="87">
        <f>Data!DO22</f>
        <v>16413</v>
      </c>
      <c r="H48" s="22">
        <f t="shared" si="0"/>
        <v>16413</v>
      </c>
      <c r="I48" s="1"/>
      <c r="W48" s="18"/>
    </row>
    <row r="49" spans="2:23" x14ac:dyDescent="0.2">
      <c r="B49" s="7" t="s">
        <v>63</v>
      </c>
      <c r="C49" s="87">
        <f>Data!AN22</f>
        <v>261</v>
      </c>
      <c r="D49" s="87">
        <f>Data!BH22</f>
        <v>2298</v>
      </c>
      <c r="E49" s="87">
        <f>Data!CB22</f>
        <v>0</v>
      </c>
      <c r="F49" s="87">
        <f>Data!CV22</f>
        <v>0</v>
      </c>
      <c r="G49" s="87">
        <f>Data!DP22</f>
        <v>0</v>
      </c>
      <c r="H49" s="22">
        <f t="shared" si="0"/>
        <v>2559</v>
      </c>
      <c r="I49" s="1"/>
      <c r="W49" s="18"/>
    </row>
    <row r="50" spans="2:23" x14ac:dyDescent="0.2">
      <c r="B50" s="7" t="s">
        <v>64</v>
      </c>
      <c r="C50" s="87">
        <f>Data!AO22</f>
        <v>17355</v>
      </c>
      <c r="D50" s="87">
        <f>Data!BI22</f>
        <v>24542</v>
      </c>
      <c r="E50" s="87">
        <f>Data!CC22</f>
        <v>1471</v>
      </c>
      <c r="F50" s="87">
        <f>Data!CW22</f>
        <v>63</v>
      </c>
      <c r="G50" s="87">
        <f>Data!DQ22</f>
        <v>0</v>
      </c>
      <c r="H50" s="22">
        <f t="shared" si="0"/>
        <v>43431</v>
      </c>
      <c r="I50" s="1"/>
      <c r="W50" s="18"/>
    </row>
    <row r="51" spans="2:23" x14ac:dyDescent="0.2">
      <c r="B51" s="7" t="s">
        <v>0</v>
      </c>
      <c r="C51" s="87">
        <f>Data!AP22</f>
        <v>12</v>
      </c>
      <c r="D51" s="87">
        <f>Data!BJ22</f>
        <v>5044</v>
      </c>
      <c r="E51" s="87">
        <f>Data!CD22</f>
        <v>400</v>
      </c>
      <c r="F51" s="87">
        <f>Data!CX22</f>
        <v>0</v>
      </c>
      <c r="G51" s="87">
        <f>Data!DR22</f>
        <v>0</v>
      </c>
      <c r="H51" s="22">
        <f t="shared" si="0"/>
        <v>5456</v>
      </c>
      <c r="I51" s="1"/>
      <c r="W51" s="18"/>
    </row>
    <row r="52" spans="2:23" x14ac:dyDescent="0.2">
      <c r="B52" s="8" t="s">
        <v>35</v>
      </c>
      <c r="C52" s="22">
        <f>SUM(C32:C51)</f>
        <v>490808</v>
      </c>
      <c r="D52" s="22">
        <f>SUM(D32:D51)</f>
        <v>412015</v>
      </c>
      <c r="E52" s="22">
        <f>SUM(E32:E51)</f>
        <v>88243</v>
      </c>
      <c r="F52" s="22">
        <f>SUM(F32:F51)</f>
        <v>29155</v>
      </c>
      <c r="G52" s="22">
        <f>SUM(G32:G51)</f>
        <v>55647</v>
      </c>
      <c r="H52" s="22">
        <f t="shared" si="0"/>
        <v>1075868</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Data!T22</f>
        <v>Moreno, Susan E.</v>
      </c>
      <c r="E55" s="343"/>
      <c r="F55" s="343"/>
      <c r="G55" s="94" t="str">
        <f>Data!U22</f>
        <v>(713) 743-0640</v>
      </c>
      <c r="H55" s="84" t="str">
        <f>Data!V22</f>
        <v>semoreno@Central.UH.EDU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Data!DS22</f>
        <v>11906056</v>
      </c>
      <c r="D61" s="88">
        <f>Data!EM22</f>
        <v>11209962</v>
      </c>
      <c r="E61" s="88">
        <f>Data!FG22</f>
        <v>6251708</v>
      </c>
      <c r="F61" s="88">
        <f>Data!GA22</f>
        <v>10221547</v>
      </c>
      <c r="G61" s="88">
        <f>Data!GU22</f>
        <v>0</v>
      </c>
      <c r="H61" s="21">
        <f>SUM(C61:G61)</f>
        <v>39589273</v>
      </c>
      <c r="I61" s="1"/>
    </row>
    <row r="62" spans="2:23" x14ac:dyDescent="0.2">
      <c r="B62" s="9" t="str">
        <f>$B$33</f>
        <v>Science</v>
      </c>
      <c r="C62" s="87">
        <f>Data!DT22</f>
        <v>4364181</v>
      </c>
      <c r="D62" s="87">
        <f>Data!EN22</f>
        <v>4207264</v>
      </c>
      <c r="E62" s="87">
        <f>Data!FH22</f>
        <v>4230578</v>
      </c>
      <c r="F62" s="87">
        <f>Data!GB22</f>
        <v>9706630</v>
      </c>
      <c r="G62" s="87">
        <f>Data!GV22</f>
        <v>0</v>
      </c>
      <c r="H62" s="22">
        <f t="shared" ref="H62:H81" si="1">SUM(C62:G62)</f>
        <v>22508653</v>
      </c>
      <c r="I62" s="1"/>
    </row>
    <row r="63" spans="2:23" x14ac:dyDescent="0.2">
      <c r="B63" s="9" t="str">
        <f>$B$34</f>
        <v>Fine Arts</v>
      </c>
      <c r="C63" s="87">
        <f>Data!DU22</f>
        <v>2701664</v>
      </c>
      <c r="D63" s="87">
        <f>Data!EO22</f>
        <v>3132665</v>
      </c>
      <c r="E63" s="87">
        <f>Data!FI22</f>
        <v>3092105</v>
      </c>
      <c r="F63" s="87">
        <f>Data!GC22</f>
        <v>654846</v>
      </c>
      <c r="G63" s="87">
        <f>Data!GW22</f>
        <v>0</v>
      </c>
      <c r="H63" s="22">
        <f t="shared" si="1"/>
        <v>9581280</v>
      </c>
      <c r="I63" s="1"/>
    </row>
    <row r="64" spans="2:23" x14ac:dyDescent="0.2">
      <c r="B64" s="9" t="str">
        <f>$B$35</f>
        <v>Teacher Education</v>
      </c>
      <c r="C64" s="87">
        <f>Data!DV22</f>
        <v>99418</v>
      </c>
      <c r="D64" s="87">
        <f>Data!EP22</f>
        <v>1220094</v>
      </c>
      <c r="E64" s="87">
        <f>Data!FJ22</f>
        <v>1445874</v>
      </c>
      <c r="F64" s="87">
        <f>Data!GD22</f>
        <v>1949032</v>
      </c>
      <c r="G64" s="87">
        <f>Data!GX22</f>
        <v>0</v>
      </c>
      <c r="H64" s="22">
        <f t="shared" si="1"/>
        <v>4714418</v>
      </c>
      <c r="I64" s="1"/>
    </row>
    <row r="65" spans="2:12" x14ac:dyDescent="0.2">
      <c r="B65" s="9" t="str">
        <f>$B$36</f>
        <v>Agriculture</v>
      </c>
      <c r="C65" s="87">
        <f>Data!DW22</f>
        <v>0</v>
      </c>
      <c r="D65" s="87">
        <f>Data!EQ22</f>
        <v>0</v>
      </c>
      <c r="E65" s="87">
        <f>Data!FK22</f>
        <v>0</v>
      </c>
      <c r="F65" s="87">
        <f>Data!GE22</f>
        <v>0</v>
      </c>
      <c r="G65" s="87">
        <f>Data!GY22</f>
        <v>0</v>
      </c>
      <c r="H65" s="22">
        <f t="shared" si="1"/>
        <v>0</v>
      </c>
      <c r="I65" s="1"/>
    </row>
    <row r="66" spans="2:12" x14ac:dyDescent="0.2">
      <c r="B66" s="9" t="str">
        <f>$B$37</f>
        <v>Engineering</v>
      </c>
      <c r="C66" s="87">
        <f>Data!DX22</f>
        <v>3390324</v>
      </c>
      <c r="D66" s="87">
        <f>Data!ER22</f>
        <v>6509461</v>
      </c>
      <c r="E66" s="87">
        <f>Data!FL22</f>
        <v>7663042</v>
      </c>
      <c r="F66" s="87">
        <f>Data!GF22</f>
        <v>8997921</v>
      </c>
      <c r="G66" s="87">
        <f>Data!GZ22</f>
        <v>0</v>
      </c>
      <c r="H66" s="22">
        <f t="shared" si="1"/>
        <v>26560748</v>
      </c>
      <c r="I66" s="1"/>
    </row>
    <row r="67" spans="2:12" x14ac:dyDescent="0.2">
      <c r="B67" s="9" t="str">
        <f>$B$38</f>
        <v>Home Economics</v>
      </c>
      <c r="C67" s="87">
        <f>Data!DY22</f>
        <v>304971</v>
      </c>
      <c r="D67" s="87">
        <f>Data!ES22</f>
        <v>620190</v>
      </c>
      <c r="E67" s="87">
        <f>Data!FM22</f>
        <v>118185</v>
      </c>
      <c r="F67" s="87">
        <f>Data!GG22</f>
        <v>0</v>
      </c>
      <c r="G67" s="87">
        <f>Data!HA22</f>
        <v>0</v>
      </c>
      <c r="H67" s="22">
        <f t="shared" si="1"/>
        <v>1043346</v>
      </c>
      <c r="I67" s="1"/>
    </row>
    <row r="68" spans="2:12" x14ac:dyDescent="0.2">
      <c r="B68" s="9" t="str">
        <f>$B$39</f>
        <v>Law</v>
      </c>
      <c r="C68" s="87">
        <f>Data!DZ22</f>
        <v>0</v>
      </c>
      <c r="D68" s="87">
        <f>Data!ET22</f>
        <v>0</v>
      </c>
      <c r="E68" s="87">
        <f>Data!FN22</f>
        <v>0</v>
      </c>
      <c r="F68" s="87">
        <f>Data!GH22</f>
        <v>0</v>
      </c>
      <c r="G68" s="87">
        <f>Data!HB22</f>
        <v>8695919</v>
      </c>
      <c r="H68" s="22">
        <f t="shared" si="1"/>
        <v>8695919</v>
      </c>
      <c r="I68" s="1"/>
    </row>
    <row r="69" spans="2:12" x14ac:dyDescent="0.2">
      <c r="B69" s="9" t="str">
        <f>$B$40</f>
        <v>Social Service</v>
      </c>
      <c r="C69" s="87">
        <f>Data!EA22</f>
        <v>787</v>
      </c>
      <c r="D69" s="87">
        <f>Data!EU22</f>
        <v>4213</v>
      </c>
      <c r="E69" s="87">
        <f>Data!FO22</f>
        <v>1490547</v>
      </c>
      <c r="F69" s="87">
        <f>Data!GI22</f>
        <v>601797</v>
      </c>
      <c r="G69" s="87">
        <f>Data!HC22</f>
        <v>0</v>
      </c>
      <c r="H69" s="22">
        <f t="shared" si="1"/>
        <v>2097344</v>
      </c>
      <c r="I69" s="1"/>
    </row>
    <row r="70" spans="2:12" x14ac:dyDescent="0.2">
      <c r="B70" s="9" t="str">
        <f>$B$41</f>
        <v>Library Science</v>
      </c>
      <c r="C70" s="87">
        <f>Data!EB22</f>
        <v>0</v>
      </c>
      <c r="D70" s="87">
        <f>Data!EV22</f>
        <v>0</v>
      </c>
      <c r="E70" s="87">
        <f>Data!FP22</f>
        <v>0</v>
      </c>
      <c r="F70" s="87">
        <f>Data!GJ22</f>
        <v>0</v>
      </c>
      <c r="G70" s="87">
        <f>Data!HD22</f>
        <v>0</v>
      </c>
      <c r="H70" s="22">
        <f t="shared" si="1"/>
        <v>0</v>
      </c>
      <c r="I70" s="1"/>
    </row>
    <row r="71" spans="2:12" x14ac:dyDescent="0.2">
      <c r="B71" s="9" t="str">
        <f>$B$42</f>
        <v>Veterinary Science</v>
      </c>
      <c r="C71" s="87">
        <f>Data!EC22</f>
        <v>0</v>
      </c>
      <c r="D71" s="87">
        <f>Data!EW22</f>
        <v>0</v>
      </c>
      <c r="E71" s="87">
        <f>Data!FQ22</f>
        <v>0</v>
      </c>
      <c r="F71" s="87">
        <f>Data!GK22</f>
        <v>0</v>
      </c>
      <c r="G71" s="87">
        <f>Data!HE22</f>
        <v>0</v>
      </c>
      <c r="H71" s="22">
        <f t="shared" si="1"/>
        <v>0</v>
      </c>
      <c r="I71" s="1"/>
    </row>
    <row r="72" spans="2:12" x14ac:dyDescent="0.2">
      <c r="B72" s="9" t="str">
        <f>$B$43</f>
        <v>Vocational Training</v>
      </c>
      <c r="C72" s="87">
        <f>Data!ED22</f>
        <v>72198</v>
      </c>
      <c r="D72" s="87">
        <f>Data!EX22</f>
        <v>6804</v>
      </c>
      <c r="E72" s="87">
        <f>Data!FR22</f>
        <v>0</v>
      </c>
      <c r="F72" s="87">
        <f>Data!GL22</f>
        <v>0</v>
      </c>
      <c r="G72" s="87">
        <f>Data!HF22</f>
        <v>0</v>
      </c>
      <c r="H72" s="22">
        <f t="shared" si="1"/>
        <v>79002</v>
      </c>
      <c r="I72" s="1"/>
    </row>
    <row r="73" spans="2:12" x14ac:dyDescent="0.2">
      <c r="B73" s="9" t="str">
        <f>$B$44</f>
        <v>Physical Training</v>
      </c>
      <c r="C73" s="87">
        <f>Data!EE22</f>
        <v>27332</v>
      </c>
      <c r="D73" s="87">
        <f>Data!EY22</f>
        <v>0</v>
      </c>
      <c r="E73" s="87">
        <f>Data!FS22</f>
        <v>0</v>
      </c>
      <c r="F73" s="87">
        <f>Data!GM22</f>
        <v>0</v>
      </c>
      <c r="G73" s="87">
        <f>Data!HG22</f>
        <v>0</v>
      </c>
      <c r="H73" s="22">
        <f t="shared" si="1"/>
        <v>27332</v>
      </c>
      <c r="I73" s="1"/>
    </row>
    <row r="74" spans="2:12" x14ac:dyDescent="0.2">
      <c r="B74" s="9" t="str">
        <f>$B$45</f>
        <v>Health Services</v>
      </c>
      <c r="C74" s="87">
        <f>Data!EF22</f>
        <v>549802</v>
      </c>
      <c r="D74" s="87">
        <f>Data!EZ22</f>
        <v>1302111</v>
      </c>
      <c r="E74" s="87">
        <f>Data!FT22</f>
        <v>824413</v>
      </c>
      <c r="F74" s="87">
        <f>Data!GN22</f>
        <v>507745</v>
      </c>
      <c r="G74" s="87">
        <f>Data!HH22</f>
        <v>0</v>
      </c>
      <c r="H74" s="22">
        <f t="shared" si="1"/>
        <v>3184071</v>
      </c>
      <c r="I74" s="1"/>
    </row>
    <row r="75" spans="2:12" x14ac:dyDescent="0.2">
      <c r="B75" s="9" t="str">
        <f>$B$46</f>
        <v>Pharmacy</v>
      </c>
      <c r="C75" s="87">
        <f>Data!EG22</f>
        <v>0</v>
      </c>
      <c r="D75" s="87">
        <f>Data!FA22</f>
        <v>0</v>
      </c>
      <c r="E75" s="87">
        <f>Data!FU22</f>
        <v>1405417</v>
      </c>
      <c r="F75" s="87">
        <f>Data!GO22</f>
        <v>2185288</v>
      </c>
      <c r="G75" s="87">
        <f>Data!HI22</f>
        <v>3432691</v>
      </c>
      <c r="H75" s="22">
        <f t="shared" si="1"/>
        <v>7023396</v>
      </c>
      <c r="I75" s="1"/>
    </row>
    <row r="76" spans="2:12" x14ac:dyDescent="0.2">
      <c r="B76" s="9" t="str">
        <f>$B$47</f>
        <v>Business Administration</v>
      </c>
      <c r="C76" s="87">
        <f>Data!EH22</f>
        <v>2397635</v>
      </c>
      <c r="D76" s="87">
        <f>Data!FB22</f>
        <v>11234817</v>
      </c>
      <c r="E76" s="87">
        <f>Data!FV22</f>
        <v>8953443</v>
      </c>
      <c r="F76" s="87">
        <f>Data!GP22</f>
        <v>3761940</v>
      </c>
      <c r="G76" s="87">
        <f>Data!HJ22</f>
        <v>0</v>
      </c>
      <c r="H76" s="22">
        <f t="shared" si="1"/>
        <v>26347835</v>
      </c>
      <c r="I76" s="1"/>
    </row>
    <row r="77" spans="2:12" x14ac:dyDescent="0.2">
      <c r="B77" s="9" t="str">
        <f>$B$48</f>
        <v>Optometry</v>
      </c>
      <c r="C77" s="87">
        <f>Data!EI22</f>
        <v>0</v>
      </c>
      <c r="D77" s="87">
        <f>Data!FC22</f>
        <v>0</v>
      </c>
      <c r="E77" s="87">
        <f>Data!FW22</f>
        <v>0</v>
      </c>
      <c r="F77" s="87">
        <f>Data!GQ22</f>
        <v>0</v>
      </c>
      <c r="G77" s="87">
        <f>Data!HK22</f>
        <v>5426986</v>
      </c>
      <c r="H77" s="22">
        <f t="shared" si="1"/>
        <v>5426986</v>
      </c>
      <c r="I77" s="1"/>
      <c r="J77" s="98"/>
      <c r="K77" s="98"/>
      <c r="L77" s="98"/>
    </row>
    <row r="78" spans="2:12" x14ac:dyDescent="0.2">
      <c r="B78" s="9" t="str">
        <f>$B$49</f>
        <v>Teacher Ed-Practice Teaching</v>
      </c>
      <c r="C78" s="87">
        <f>Data!EJ22</f>
        <v>101100</v>
      </c>
      <c r="D78" s="87">
        <f>Data!FD22</f>
        <v>296779</v>
      </c>
      <c r="E78" s="87">
        <f>Data!FX22</f>
        <v>0</v>
      </c>
      <c r="F78" s="87">
        <f>Data!GR22</f>
        <v>0</v>
      </c>
      <c r="G78" s="87">
        <f>Data!HL22</f>
        <v>0</v>
      </c>
      <c r="H78" s="22">
        <f t="shared" si="1"/>
        <v>397879</v>
      </c>
      <c r="I78" s="1"/>
      <c r="J78" s="274"/>
      <c r="K78" s="274"/>
      <c r="L78" s="274"/>
    </row>
    <row r="79" spans="2:12" x14ac:dyDescent="0.2">
      <c r="B79" s="9" t="str">
        <f>$B$50</f>
        <v>Technology</v>
      </c>
      <c r="C79" s="87">
        <f>Data!EK22</f>
        <v>728253</v>
      </c>
      <c r="D79" s="87">
        <f>Data!FE22</f>
        <v>2212070</v>
      </c>
      <c r="E79" s="87">
        <f>Data!FY22</f>
        <v>880255</v>
      </c>
      <c r="F79" s="87">
        <f>Data!GS22</f>
        <v>15404</v>
      </c>
      <c r="G79" s="87">
        <f>Data!HM22</f>
        <v>0</v>
      </c>
      <c r="H79" s="22">
        <f t="shared" si="1"/>
        <v>3835982</v>
      </c>
      <c r="I79" s="1"/>
    </row>
    <row r="80" spans="2:12" x14ac:dyDescent="0.2">
      <c r="B80" s="9" t="str">
        <f>$B$51</f>
        <v>Nursing</v>
      </c>
      <c r="C80" s="87">
        <f>Data!EL22</f>
        <v>7495</v>
      </c>
      <c r="D80" s="87">
        <f>Data!FF22</f>
        <v>904089</v>
      </c>
      <c r="E80" s="87">
        <f>Data!FZ22</f>
        <v>458952</v>
      </c>
      <c r="F80" s="87">
        <f>Data!GT22</f>
        <v>0</v>
      </c>
      <c r="G80" s="87">
        <f>Data!HN22</f>
        <v>0</v>
      </c>
      <c r="H80" s="22">
        <f t="shared" si="1"/>
        <v>1370536</v>
      </c>
      <c r="I80" s="1"/>
    </row>
    <row r="81" spans="2:9" x14ac:dyDescent="0.2">
      <c r="B81" s="39" t="str">
        <f>$B$52</f>
        <v>Totals</v>
      </c>
      <c r="C81" s="21">
        <f>SUM(C61:C80)</f>
        <v>26651216</v>
      </c>
      <c r="D81" s="21">
        <f>SUM(D61:D80)</f>
        <v>42860519</v>
      </c>
      <c r="E81" s="21">
        <f>SUM(E61:E80)</f>
        <v>36814519</v>
      </c>
      <c r="F81" s="21">
        <f>SUM(F61:F80)</f>
        <v>38602150</v>
      </c>
      <c r="G81" s="21">
        <f>SUM(G61:G80)</f>
        <v>17555596</v>
      </c>
      <c r="H81" s="21">
        <f t="shared" si="1"/>
        <v>162484000</v>
      </c>
      <c r="I81" s="1"/>
    </row>
    <row r="82" spans="2:9" x14ac:dyDescent="0.2">
      <c r="B82" s="275"/>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Data!T22</f>
        <v>Moreno, Susan E.</v>
      </c>
      <c r="E84" s="343"/>
      <c r="F84" s="343"/>
      <c r="G84" s="94" t="str">
        <f>Data!U22</f>
        <v>(713) 743-0640</v>
      </c>
      <c r="H84" s="84" t="str">
        <f>Data!V22</f>
        <v>semoreno@Central.UH.EDU</v>
      </c>
    </row>
    <row r="85" spans="2:9" ht="13.5" customHeight="1" x14ac:dyDescent="0.2">
      <c r="B85" s="27"/>
      <c r="C85" s="27"/>
      <c r="D85" s="27"/>
      <c r="E85" s="27"/>
      <c r="F85" s="27"/>
      <c r="G85" s="27"/>
      <c r="H85" s="5"/>
    </row>
    <row r="86" spans="2:9" x14ac:dyDescent="0.2">
      <c r="B86" s="28" t="s">
        <v>34</v>
      </c>
      <c r="C86" s="13"/>
      <c r="D86" s="13"/>
      <c r="E86" s="13"/>
      <c r="F86" s="13"/>
      <c r="G86" s="13"/>
      <c r="H86" s="17">
        <f>H13+H14</f>
        <v>396740509</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Data!HR22</f>
        <v>3078515.96</v>
      </c>
      <c r="D91" s="172">
        <f>Data!IL22</f>
        <v>1096758.97</v>
      </c>
      <c r="E91" s="172">
        <f>Data!JF22</f>
        <v>259531.83</v>
      </c>
      <c r="F91" s="172">
        <f>Data!JZ22</f>
        <v>118431.71</v>
      </c>
      <c r="G91" s="172">
        <f>Data!KT22</f>
        <v>0</v>
      </c>
      <c r="H91" s="40">
        <f t="shared" ref="H91:H111" si="2">SUM(C91:G91)</f>
        <v>4553238.47</v>
      </c>
    </row>
    <row r="92" spans="2:9" x14ac:dyDescent="0.2">
      <c r="B92" s="9" t="str">
        <f>$B$33</f>
        <v>Science</v>
      </c>
      <c r="C92" s="172">
        <f>Data!HS22</f>
        <v>2743879.99</v>
      </c>
      <c r="D92" s="172">
        <f>Data!IM22</f>
        <v>1277662.51</v>
      </c>
      <c r="E92" s="172">
        <f>Data!JG22</f>
        <v>231547.31</v>
      </c>
      <c r="F92" s="172">
        <f>Data!KA22</f>
        <v>224887.53</v>
      </c>
      <c r="G92" s="172">
        <f>Data!KU22</f>
        <v>0</v>
      </c>
      <c r="H92" s="75">
        <f t="shared" si="2"/>
        <v>4477977.34</v>
      </c>
    </row>
    <row r="93" spans="2:9" x14ac:dyDescent="0.2">
      <c r="B93" s="9" t="str">
        <f>$B$34</f>
        <v>Fine Arts</v>
      </c>
      <c r="C93" s="172">
        <f>Data!HT22</f>
        <v>433918.83</v>
      </c>
      <c r="D93" s="172">
        <f>Data!IN22</f>
        <v>156257.4</v>
      </c>
      <c r="E93" s="172">
        <f>Data!JH22</f>
        <v>70722.12</v>
      </c>
      <c r="F93" s="172">
        <f>Data!KB22</f>
        <v>10264.030000000001</v>
      </c>
      <c r="G93" s="172">
        <f>Data!KV22</f>
        <v>0</v>
      </c>
      <c r="H93" s="75">
        <f t="shared" si="2"/>
        <v>671162.38</v>
      </c>
    </row>
    <row r="94" spans="2:9" x14ac:dyDescent="0.2">
      <c r="B94" s="9" t="str">
        <f>$B$35</f>
        <v>Teacher Education</v>
      </c>
      <c r="C94" s="172">
        <f>Data!HU22</f>
        <v>14259.7</v>
      </c>
      <c r="D94" s="172">
        <f>Data!IO22</f>
        <v>141509.54</v>
      </c>
      <c r="E94" s="172">
        <f>Data!JI22</f>
        <v>40118.25</v>
      </c>
      <c r="F94" s="172">
        <f>Data!KC22</f>
        <v>30154.7</v>
      </c>
      <c r="G94" s="172">
        <f>Data!KW22</f>
        <v>0</v>
      </c>
      <c r="H94" s="75">
        <f t="shared" si="2"/>
        <v>226042.19000000003</v>
      </c>
    </row>
    <row r="95" spans="2:9" x14ac:dyDescent="0.2">
      <c r="B95" s="9" t="str">
        <f>$B$36</f>
        <v>Agriculture</v>
      </c>
      <c r="C95" s="172">
        <f>Data!HV22</f>
        <v>0</v>
      </c>
      <c r="D95" s="172">
        <f>Data!IP22</f>
        <v>0</v>
      </c>
      <c r="E95" s="172">
        <f>Data!JJ22</f>
        <v>0</v>
      </c>
      <c r="F95" s="172">
        <f>Data!KD22</f>
        <v>0</v>
      </c>
      <c r="G95" s="172">
        <f>Data!KX22</f>
        <v>0</v>
      </c>
      <c r="H95" s="75">
        <f t="shared" si="2"/>
        <v>0</v>
      </c>
    </row>
    <row r="96" spans="2:9" x14ac:dyDescent="0.2">
      <c r="B96" s="9" t="str">
        <f>$B$37</f>
        <v>Engineering</v>
      </c>
      <c r="C96" s="172">
        <f>Data!HW22</f>
        <v>700663.39</v>
      </c>
      <c r="D96" s="172">
        <f>Data!IQ22</f>
        <v>1454127.73</v>
      </c>
      <c r="E96" s="172">
        <f>Data!JK22</f>
        <v>579933.42000000004</v>
      </c>
      <c r="F96" s="172">
        <f>Data!KE22</f>
        <v>328379.65999999997</v>
      </c>
      <c r="G96" s="172">
        <f>Data!KY22</f>
        <v>0</v>
      </c>
      <c r="H96" s="75">
        <f t="shared" si="2"/>
        <v>3063104.2</v>
      </c>
    </row>
    <row r="97" spans="2:8" x14ac:dyDescent="0.2">
      <c r="B97" s="9" t="str">
        <f>$B$38</f>
        <v>Home Economics</v>
      </c>
      <c r="C97" s="172">
        <f>Data!HX22</f>
        <v>61111.72</v>
      </c>
      <c r="D97" s="172">
        <f>Data!IR22</f>
        <v>50913.37</v>
      </c>
      <c r="E97" s="172">
        <f>Data!JL22</f>
        <v>1162.6500000000001</v>
      </c>
      <c r="F97" s="172">
        <f>Data!KF22</f>
        <v>0</v>
      </c>
      <c r="G97" s="172">
        <f>Data!KZ22</f>
        <v>0</v>
      </c>
      <c r="H97" s="75">
        <f t="shared" si="2"/>
        <v>113187.73999999999</v>
      </c>
    </row>
    <row r="98" spans="2:8" x14ac:dyDescent="0.2">
      <c r="B98" s="9" t="str">
        <f>$B$39</f>
        <v>Law</v>
      </c>
      <c r="C98" s="172">
        <f>Data!HY22</f>
        <v>0</v>
      </c>
      <c r="D98" s="172">
        <f>Data!IS22</f>
        <v>0</v>
      </c>
      <c r="E98" s="172">
        <f>Data!JM22</f>
        <v>0</v>
      </c>
      <c r="F98" s="172">
        <f>Data!KG22</f>
        <v>0</v>
      </c>
      <c r="G98" s="172">
        <f>Data!LA22</f>
        <v>87662.35</v>
      </c>
      <c r="H98" s="75">
        <f t="shared" si="2"/>
        <v>87662.35</v>
      </c>
    </row>
    <row r="99" spans="2:8" x14ac:dyDescent="0.2">
      <c r="B99" s="9" t="str">
        <f>$B$40</f>
        <v>Social Service</v>
      </c>
      <c r="C99" s="172">
        <f>Data!HZ22</f>
        <v>435.62</v>
      </c>
      <c r="D99" s="172">
        <f>Data!IT22</f>
        <v>2323.29</v>
      </c>
      <c r="E99" s="172">
        <f>Data!JN22</f>
        <v>59343.92</v>
      </c>
      <c r="F99" s="172">
        <f>Data!KH22</f>
        <v>1928.22</v>
      </c>
      <c r="G99" s="172">
        <f>Data!LB22</f>
        <v>0</v>
      </c>
      <c r="H99" s="75">
        <f t="shared" si="2"/>
        <v>64031.05</v>
      </c>
    </row>
    <row r="100" spans="2:8" x14ac:dyDescent="0.2">
      <c r="B100" s="9" t="str">
        <f>$B$41</f>
        <v>Library Science</v>
      </c>
      <c r="C100" s="172">
        <f>Data!IA22</f>
        <v>0</v>
      </c>
      <c r="D100" s="172">
        <f>Data!IU22</f>
        <v>0</v>
      </c>
      <c r="E100" s="172">
        <f>Data!JO22</f>
        <v>0</v>
      </c>
      <c r="F100" s="172">
        <f>Data!KI22</f>
        <v>0</v>
      </c>
      <c r="G100" s="172">
        <f>Data!LC22</f>
        <v>0</v>
      </c>
      <c r="H100" s="75">
        <f t="shared" si="2"/>
        <v>0</v>
      </c>
    </row>
    <row r="101" spans="2:8" x14ac:dyDescent="0.2">
      <c r="B101" s="9" t="str">
        <f>$B$42</f>
        <v>Veterinary Science</v>
      </c>
      <c r="C101" s="172">
        <f>Data!IB22</f>
        <v>0</v>
      </c>
      <c r="D101" s="172">
        <f>Data!IV22</f>
        <v>0</v>
      </c>
      <c r="E101" s="172">
        <f>Data!JP22</f>
        <v>0</v>
      </c>
      <c r="F101" s="172">
        <f>Data!KJ22</f>
        <v>0</v>
      </c>
      <c r="G101" s="172">
        <f>Data!LD22</f>
        <v>0</v>
      </c>
      <c r="H101" s="75">
        <f t="shared" si="2"/>
        <v>0</v>
      </c>
    </row>
    <row r="102" spans="2:8" x14ac:dyDescent="0.2">
      <c r="B102" s="9" t="str">
        <f>$B$43</f>
        <v>Vocational Training</v>
      </c>
      <c r="C102" s="172">
        <f>Data!IC22</f>
        <v>6374.57</v>
      </c>
      <c r="D102" s="172">
        <f>Data!IW22</f>
        <v>384.6</v>
      </c>
      <c r="E102" s="172">
        <f>Data!JQ22</f>
        <v>0</v>
      </c>
      <c r="F102" s="172">
        <f>Data!KK22</f>
        <v>0</v>
      </c>
      <c r="G102" s="172">
        <f>Data!LE22</f>
        <v>0</v>
      </c>
      <c r="H102" s="75">
        <f t="shared" si="2"/>
        <v>6759.17</v>
      </c>
    </row>
    <row r="103" spans="2:8" x14ac:dyDescent="0.2">
      <c r="B103" s="9" t="str">
        <f>$B$44</f>
        <v>Physical Training</v>
      </c>
      <c r="C103" s="172">
        <f>Data!ID22</f>
        <v>1033.8900000000001</v>
      </c>
      <c r="D103" s="172">
        <f>Data!IX22</f>
        <v>0</v>
      </c>
      <c r="E103" s="172">
        <f>Data!JR22</f>
        <v>0</v>
      </c>
      <c r="F103" s="172">
        <f>Data!KL22</f>
        <v>0</v>
      </c>
      <c r="G103" s="172">
        <f>Data!LF22</f>
        <v>0</v>
      </c>
      <c r="H103" s="75">
        <f t="shared" si="2"/>
        <v>1033.8900000000001</v>
      </c>
    </row>
    <row r="104" spans="2:8" x14ac:dyDescent="0.2">
      <c r="B104" s="9" t="str">
        <f>$B$45</f>
        <v>Health Services</v>
      </c>
      <c r="C104" s="172">
        <f>Data!IE22</f>
        <v>116555.24</v>
      </c>
      <c r="D104" s="172">
        <f>Data!IY22</f>
        <v>102109.75</v>
      </c>
      <c r="E104" s="172">
        <f>Data!JS22</f>
        <v>3138.84</v>
      </c>
      <c r="F104" s="172">
        <f>Data!KM22</f>
        <v>1759.7</v>
      </c>
      <c r="G104" s="172">
        <f>Data!LG22</f>
        <v>0</v>
      </c>
      <c r="H104" s="75">
        <f t="shared" si="2"/>
        <v>223563.53</v>
      </c>
    </row>
    <row r="105" spans="2:8" x14ac:dyDescent="0.2">
      <c r="B105" s="9" t="str">
        <f>$B$46</f>
        <v>Pharmacy</v>
      </c>
      <c r="C105" s="172">
        <f>Data!IF22</f>
        <v>0</v>
      </c>
      <c r="D105" s="172">
        <f>Data!IZ22</f>
        <v>0</v>
      </c>
      <c r="E105" s="172">
        <f>Data!JT22</f>
        <v>462450.21</v>
      </c>
      <c r="F105" s="172">
        <f>Data!KN22</f>
        <v>550852.93999999994</v>
      </c>
      <c r="G105" s="172">
        <f>Data!LH22</f>
        <v>0</v>
      </c>
      <c r="H105" s="75">
        <f t="shared" si="2"/>
        <v>1013303.1499999999</v>
      </c>
    </row>
    <row r="106" spans="2:8" x14ac:dyDescent="0.2">
      <c r="B106" s="9" t="str">
        <f>$B$47</f>
        <v>Business Administration</v>
      </c>
      <c r="C106" s="172">
        <f>Data!IG22</f>
        <v>519838.33</v>
      </c>
      <c r="D106" s="172">
        <f>Data!JA22</f>
        <v>1596748.16</v>
      </c>
      <c r="E106" s="172">
        <f>Data!JU22</f>
        <v>384590.98</v>
      </c>
      <c r="F106" s="172">
        <f>Data!KO22</f>
        <v>23049.599999999999</v>
      </c>
      <c r="G106" s="172">
        <f>Data!LI22</f>
        <v>0</v>
      </c>
      <c r="H106" s="75">
        <f t="shared" si="2"/>
        <v>2524227.0699999998</v>
      </c>
    </row>
    <row r="107" spans="2:8" x14ac:dyDescent="0.2">
      <c r="B107" s="9" t="str">
        <f>$B$48</f>
        <v>Optometry</v>
      </c>
      <c r="C107" s="172">
        <f>Data!IH22</f>
        <v>0</v>
      </c>
      <c r="D107" s="172">
        <f>Data!JB22</f>
        <v>0</v>
      </c>
      <c r="E107" s="172">
        <f>Data!JV22</f>
        <v>0</v>
      </c>
      <c r="F107" s="172">
        <f>Data!KP22</f>
        <v>0</v>
      </c>
      <c r="G107" s="172">
        <f>Data!LJ22</f>
        <v>232642.49</v>
      </c>
      <c r="H107" s="75">
        <f t="shared" si="2"/>
        <v>232642.49</v>
      </c>
    </row>
    <row r="108" spans="2:8" x14ac:dyDescent="0.2">
      <c r="B108" s="9" t="str">
        <f>$B$49</f>
        <v>Teacher Ed-Practice Teaching</v>
      </c>
      <c r="C108" s="172">
        <f>Data!II22</f>
        <v>2558.87</v>
      </c>
      <c r="D108" s="172">
        <f>Data!JC22</f>
        <v>17434.03</v>
      </c>
      <c r="E108" s="172">
        <f>Data!JW22</f>
        <v>0</v>
      </c>
      <c r="F108" s="172">
        <f>Data!KQ22</f>
        <v>0</v>
      </c>
      <c r="G108" s="172">
        <f>Data!LK22</f>
        <v>0</v>
      </c>
      <c r="H108" s="75">
        <f t="shared" si="2"/>
        <v>19992.899999999998</v>
      </c>
    </row>
    <row r="109" spans="2:8" x14ac:dyDescent="0.2">
      <c r="B109" s="9" t="str">
        <f>$B$50</f>
        <v>Technology</v>
      </c>
      <c r="C109" s="172">
        <f>Data!IJ22</f>
        <v>216151.33</v>
      </c>
      <c r="D109" s="172">
        <f>Data!JD22</f>
        <v>362457.92</v>
      </c>
      <c r="E109" s="172">
        <f>Data!JX22</f>
        <v>33457.25</v>
      </c>
      <c r="F109" s="172">
        <f>Data!KR22</f>
        <v>3667.05</v>
      </c>
      <c r="G109" s="172">
        <f>Data!LL22</f>
        <v>0</v>
      </c>
      <c r="H109" s="75">
        <f t="shared" si="2"/>
        <v>615733.55000000005</v>
      </c>
    </row>
    <row r="110" spans="2:8" x14ac:dyDescent="0.2">
      <c r="B110" s="9" t="str">
        <f>$B$51</f>
        <v>Nursing</v>
      </c>
      <c r="C110" s="172">
        <f>Data!IK22</f>
        <v>16.3</v>
      </c>
      <c r="D110" s="172">
        <f>Data!JE22</f>
        <v>6852.1</v>
      </c>
      <c r="E110" s="172">
        <f>Data!JY22</f>
        <v>543.39</v>
      </c>
      <c r="F110" s="172">
        <f>Data!KS22</f>
        <v>0</v>
      </c>
      <c r="G110" s="172">
        <f>Data!HPM22</f>
        <v>0</v>
      </c>
      <c r="H110" s="75">
        <f t="shared" si="2"/>
        <v>7411.7900000000009</v>
      </c>
    </row>
    <row r="111" spans="2:8" x14ac:dyDescent="0.2">
      <c r="B111" s="39" t="str">
        <f>$B$52</f>
        <v>Totals</v>
      </c>
      <c r="C111" s="40">
        <f>SUM(C91:C110)</f>
        <v>7895313.7400000002</v>
      </c>
      <c r="D111" s="40">
        <f>SUM(D91:D110)</f>
        <v>6265539.3700000001</v>
      </c>
      <c r="E111" s="40">
        <f>SUM(E91:E110)</f>
        <v>2126540.1700000004</v>
      </c>
      <c r="F111" s="40">
        <f>SUM(F91:F110)</f>
        <v>1293375.1399999999</v>
      </c>
      <c r="G111" s="40">
        <f>SUM(G91:G110)</f>
        <v>320304.83999999997</v>
      </c>
      <c r="H111" s="40">
        <f t="shared" si="2"/>
        <v>17901073.259999998</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14984571.960000001</v>
      </c>
      <c r="D116" s="21">
        <f t="shared" si="3"/>
        <v>12306720.970000001</v>
      </c>
      <c r="E116" s="21">
        <f t="shared" si="3"/>
        <v>6511239.8300000001</v>
      </c>
      <c r="F116" s="21">
        <f t="shared" si="3"/>
        <v>10339978.710000001</v>
      </c>
      <c r="G116" s="21">
        <f t="shared" si="3"/>
        <v>0</v>
      </c>
      <c r="H116" s="40">
        <f t="shared" ref="H116:H136" si="4">SUM(C116:G116)</f>
        <v>44142511.469999999</v>
      </c>
      <c r="I116" s="1"/>
    </row>
    <row r="117" spans="2:9" x14ac:dyDescent="0.2">
      <c r="B117" s="9" t="str">
        <f>$B$33</f>
        <v>Science</v>
      </c>
      <c r="C117" s="22">
        <f t="shared" si="3"/>
        <v>7108060.9900000002</v>
      </c>
      <c r="D117" s="22">
        <f t="shared" si="3"/>
        <v>5484926.5099999998</v>
      </c>
      <c r="E117" s="22">
        <f t="shared" si="3"/>
        <v>4462125.3099999996</v>
      </c>
      <c r="F117" s="22">
        <f t="shared" si="3"/>
        <v>9931517.5299999993</v>
      </c>
      <c r="G117" s="22">
        <f t="shared" si="3"/>
        <v>0</v>
      </c>
      <c r="H117" s="75">
        <f t="shared" si="4"/>
        <v>26986630.339999996</v>
      </c>
      <c r="I117" s="1"/>
    </row>
    <row r="118" spans="2:9" x14ac:dyDescent="0.2">
      <c r="B118" s="9" t="str">
        <f>$B$34</f>
        <v>Fine Arts</v>
      </c>
      <c r="C118" s="22">
        <f t="shared" si="3"/>
        <v>3135582.83</v>
      </c>
      <c r="D118" s="22">
        <f t="shared" si="3"/>
        <v>3288922.4</v>
      </c>
      <c r="E118" s="22">
        <f t="shared" si="3"/>
        <v>3162827.12</v>
      </c>
      <c r="F118" s="22">
        <f t="shared" si="3"/>
        <v>665110.03</v>
      </c>
      <c r="G118" s="22">
        <f t="shared" si="3"/>
        <v>0</v>
      </c>
      <c r="H118" s="75">
        <f t="shared" si="4"/>
        <v>10252442.380000001</v>
      </c>
      <c r="I118" s="1"/>
    </row>
    <row r="119" spans="2:9" x14ac:dyDescent="0.2">
      <c r="B119" s="9" t="str">
        <f>$B$35</f>
        <v>Teacher Education</v>
      </c>
      <c r="C119" s="22">
        <f t="shared" si="3"/>
        <v>113677.7</v>
      </c>
      <c r="D119" s="22">
        <f t="shared" si="3"/>
        <v>1361603.54</v>
      </c>
      <c r="E119" s="22">
        <f t="shared" si="3"/>
        <v>1485992.25</v>
      </c>
      <c r="F119" s="22">
        <f t="shared" si="3"/>
        <v>1979186.7</v>
      </c>
      <c r="G119" s="22">
        <f t="shared" si="3"/>
        <v>0</v>
      </c>
      <c r="H119" s="75">
        <f t="shared" si="4"/>
        <v>4940460.1900000004</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4090987.39</v>
      </c>
      <c r="D121" s="22">
        <f t="shared" si="3"/>
        <v>7963588.7300000004</v>
      </c>
      <c r="E121" s="22">
        <f t="shared" si="3"/>
        <v>8242975.4199999999</v>
      </c>
      <c r="F121" s="22">
        <f t="shared" si="3"/>
        <v>9326300.6600000001</v>
      </c>
      <c r="G121" s="22">
        <f t="shared" si="3"/>
        <v>0</v>
      </c>
      <c r="H121" s="75">
        <f t="shared" si="4"/>
        <v>29623852.199999999</v>
      </c>
      <c r="I121" s="1"/>
    </row>
    <row r="122" spans="2:9" x14ac:dyDescent="0.2">
      <c r="B122" s="9" t="str">
        <f>$B$38</f>
        <v>Home Economics</v>
      </c>
      <c r="C122" s="22">
        <f t="shared" si="3"/>
        <v>366082.72</v>
      </c>
      <c r="D122" s="22">
        <f t="shared" si="3"/>
        <v>671103.37</v>
      </c>
      <c r="E122" s="22">
        <f t="shared" si="3"/>
        <v>119347.65</v>
      </c>
      <c r="F122" s="22">
        <f t="shared" si="3"/>
        <v>0</v>
      </c>
      <c r="G122" s="22">
        <f t="shared" si="3"/>
        <v>0</v>
      </c>
      <c r="H122" s="75">
        <f t="shared" si="4"/>
        <v>1156533.74</v>
      </c>
      <c r="I122" s="1"/>
    </row>
    <row r="123" spans="2:9" x14ac:dyDescent="0.2">
      <c r="B123" s="9" t="str">
        <f>$B$39</f>
        <v>Law</v>
      </c>
      <c r="C123" s="22">
        <f t="shared" si="3"/>
        <v>0</v>
      </c>
      <c r="D123" s="22">
        <f t="shared" si="3"/>
        <v>0</v>
      </c>
      <c r="E123" s="22">
        <f t="shared" si="3"/>
        <v>0</v>
      </c>
      <c r="F123" s="22">
        <f t="shared" si="3"/>
        <v>0</v>
      </c>
      <c r="G123" s="22">
        <f t="shared" si="3"/>
        <v>8783581.3499999996</v>
      </c>
      <c r="H123" s="75">
        <f t="shared" si="4"/>
        <v>8783581.3499999996</v>
      </c>
      <c r="I123" s="1"/>
    </row>
    <row r="124" spans="2:9" x14ac:dyDescent="0.2">
      <c r="B124" s="9" t="str">
        <f>$B$40</f>
        <v>Social Service</v>
      </c>
      <c r="C124" s="22">
        <f t="shared" si="3"/>
        <v>1222.6199999999999</v>
      </c>
      <c r="D124" s="22">
        <f t="shared" si="3"/>
        <v>6536.29</v>
      </c>
      <c r="E124" s="22">
        <f t="shared" si="3"/>
        <v>1549890.92</v>
      </c>
      <c r="F124" s="22">
        <f t="shared" si="3"/>
        <v>603725.22</v>
      </c>
      <c r="G124" s="22">
        <f t="shared" si="3"/>
        <v>0</v>
      </c>
      <c r="H124" s="75">
        <f t="shared" si="4"/>
        <v>2161375.0499999998</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78572.570000000007</v>
      </c>
      <c r="D127" s="22">
        <f t="shared" si="3"/>
        <v>7188.6</v>
      </c>
      <c r="E127" s="22">
        <f t="shared" si="3"/>
        <v>0</v>
      </c>
      <c r="F127" s="22">
        <f t="shared" si="3"/>
        <v>0</v>
      </c>
      <c r="G127" s="22">
        <f t="shared" si="3"/>
        <v>0</v>
      </c>
      <c r="H127" s="75">
        <f t="shared" si="4"/>
        <v>85761.170000000013</v>
      </c>
      <c r="I127" s="1"/>
    </row>
    <row r="128" spans="2:9" x14ac:dyDescent="0.2">
      <c r="B128" s="9" t="str">
        <f>$B$44</f>
        <v>Physical Training</v>
      </c>
      <c r="C128" s="22">
        <f t="shared" si="3"/>
        <v>28365.89</v>
      </c>
      <c r="D128" s="22">
        <f t="shared" si="3"/>
        <v>0</v>
      </c>
      <c r="E128" s="22">
        <f t="shared" si="3"/>
        <v>0</v>
      </c>
      <c r="F128" s="22">
        <f t="shared" si="3"/>
        <v>0</v>
      </c>
      <c r="G128" s="22">
        <f t="shared" si="3"/>
        <v>0</v>
      </c>
      <c r="H128" s="75">
        <f t="shared" si="4"/>
        <v>28365.89</v>
      </c>
      <c r="I128" s="1"/>
    </row>
    <row r="129" spans="2:12" x14ac:dyDescent="0.2">
      <c r="B129" s="9" t="str">
        <f>$B$45</f>
        <v>Health Services</v>
      </c>
      <c r="C129" s="22">
        <f t="shared" si="3"/>
        <v>666357.24</v>
      </c>
      <c r="D129" s="22">
        <f t="shared" si="3"/>
        <v>1404220.75</v>
      </c>
      <c r="E129" s="22">
        <f t="shared" si="3"/>
        <v>827551.84</v>
      </c>
      <c r="F129" s="22">
        <f t="shared" si="3"/>
        <v>509504.7</v>
      </c>
      <c r="G129" s="22">
        <f t="shared" si="3"/>
        <v>0</v>
      </c>
      <c r="H129" s="75">
        <f t="shared" si="4"/>
        <v>3407634.5300000003</v>
      </c>
      <c r="I129" s="1"/>
    </row>
    <row r="130" spans="2:12" x14ac:dyDescent="0.2">
      <c r="B130" s="9" t="str">
        <f>$B$46</f>
        <v>Pharmacy</v>
      </c>
      <c r="C130" s="22">
        <f t="shared" si="3"/>
        <v>0</v>
      </c>
      <c r="D130" s="22">
        <f t="shared" si="3"/>
        <v>0</v>
      </c>
      <c r="E130" s="22">
        <f t="shared" si="3"/>
        <v>1867867.21</v>
      </c>
      <c r="F130" s="22">
        <f t="shared" si="3"/>
        <v>2736140.94</v>
      </c>
      <c r="G130" s="22">
        <f t="shared" si="3"/>
        <v>3432691</v>
      </c>
      <c r="H130" s="75">
        <f t="shared" si="4"/>
        <v>8036699.1500000004</v>
      </c>
      <c r="I130" s="1"/>
    </row>
    <row r="131" spans="2:12" x14ac:dyDescent="0.2">
      <c r="B131" s="9" t="str">
        <f>$B$47</f>
        <v>Business Administration</v>
      </c>
      <c r="C131" s="22">
        <f t="shared" si="3"/>
        <v>2917473.33</v>
      </c>
      <c r="D131" s="22">
        <f t="shared" si="3"/>
        <v>12831565.16</v>
      </c>
      <c r="E131" s="22">
        <f t="shared" si="3"/>
        <v>9338033.9800000004</v>
      </c>
      <c r="F131" s="22">
        <f t="shared" si="3"/>
        <v>3784989.6</v>
      </c>
      <c r="G131" s="22">
        <f t="shared" si="3"/>
        <v>0</v>
      </c>
      <c r="H131" s="75">
        <f t="shared" si="4"/>
        <v>28872062.07</v>
      </c>
      <c r="I131" s="1"/>
    </row>
    <row r="132" spans="2:12" x14ac:dyDescent="0.2">
      <c r="B132" s="9" t="str">
        <f>$B$48</f>
        <v>Optometry</v>
      </c>
      <c r="C132" s="22">
        <f t="shared" ref="C132:G135" si="5">C107+C77</f>
        <v>0</v>
      </c>
      <c r="D132" s="22">
        <f t="shared" si="5"/>
        <v>0</v>
      </c>
      <c r="E132" s="22">
        <f t="shared" si="5"/>
        <v>0</v>
      </c>
      <c r="F132" s="22">
        <f t="shared" si="5"/>
        <v>0</v>
      </c>
      <c r="G132" s="22">
        <f t="shared" si="5"/>
        <v>5659628.4900000002</v>
      </c>
      <c r="H132" s="75">
        <f t="shared" si="4"/>
        <v>5659628.4900000002</v>
      </c>
      <c r="I132" s="1"/>
    </row>
    <row r="133" spans="2:12" x14ac:dyDescent="0.2">
      <c r="B133" s="9" t="str">
        <f>$B$49</f>
        <v>Teacher Ed-Practice Teaching</v>
      </c>
      <c r="C133" s="22">
        <f t="shared" si="5"/>
        <v>103658.87</v>
      </c>
      <c r="D133" s="22">
        <f t="shared" si="5"/>
        <v>314213.03000000003</v>
      </c>
      <c r="E133" s="22">
        <f t="shared" si="5"/>
        <v>0</v>
      </c>
      <c r="F133" s="22">
        <f t="shared" si="5"/>
        <v>0</v>
      </c>
      <c r="G133" s="22">
        <f t="shared" si="5"/>
        <v>0</v>
      </c>
      <c r="H133" s="75">
        <f t="shared" si="4"/>
        <v>417871.9</v>
      </c>
      <c r="I133" s="1"/>
    </row>
    <row r="134" spans="2:12" x14ac:dyDescent="0.2">
      <c r="B134" s="9" t="str">
        <f>$B$50</f>
        <v>Technology</v>
      </c>
      <c r="C134" s="22">
        <f t="shared" si="5"/>
        <v>944404.33</v>
      </c>
      <c r="D134" s="22">
        <f t="shared" si="5"/>
        <v>2574527.92</v>
      </c>
      <c r="E134" s="22">
        <f t="shared" si="5"/>
        <v>913712.25</v>
      </c>
      <c r="F134" s="22">
        <f t="shared" si="5"/>
        <v>19071.05</v>
      </c>
      <c r="G134" s="22">
        <f t="shared" si="5"/>
        <v>0</v>
      </c>
      <c r="H134" s="75">
        <f t="shared" si="4"/>
        <v>4451715.55</v>
      </c>
      <c r="I134" s="1"/>
    </row>
    <row r="135" spans="2:12" x14ac:dyDescent="0.2">
      <c r="B135" s="9" t="str">
        <f>$B$51</f>
        <v>Nursing</v>
      </c>
      <c r="C135" s="22">
        <f t="shared" si="5"/>
        <v>7511.3</v>
      </c>
      <c r="D135" s="22">
        <f t="shared" si="5"/>
        <v>910941.1</v>
      </c>
      <c r="E135" s="22">
        <f t="shared" si="5"/>
        <v>459495.39</v>
      </c>
      <c r="F135" s="22">
        <f t="shared" si="5"/>
        <v>0</v>
      </c>
      <c r="G135" s="22">
        <f t="shared" si="5"/>
        <v>0</v>
      </c>
      <c r="H135" s="75">
        <f t="shared" si="4"/>
        <v>1377947.79</v>
      </c>
      <c r="I135" s="1"/>
    </row>
    <row r="136" spans="2:12" x14ac:dyDescent="0.2">
      <c r="B136" s="39" t="str">
        <f>$B$52</f>
        <v>Totals</v>
      </c>
      <c r="C136" s="40">
        <f>SUM(C116:C135)</f>
        <v>34546529.739999995</v>
      </c>
      <c r="D136" s="40">
        <f>SUM(D116:D135)</f>
        <v>49126058.370000005</v>
      </c>
      <c r="E136" s="40">
        <f>SUM(E116:E135)</f>
        <v>38941059.170000002</v>
      </c>
      <c r="F136" s="40">
        <f>SUM(F116:F135)</f>
        <v>39895525.140000001</v>
      </c>
      <c r="G136" s="40">
        <f>SUM(G116:G135)</f>
        <v>17875900.84</v>
      </c>
      <c r="H136" s="40">
        <f t="shared" si="4"/>
        <v>180385073.26000002</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216355435.74000001</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Data!QD22</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Data!LN22</f>
        <v>15607.5</v>
      </c>
      <c r="D143" s="172">
        <f>Data!MH22</f>
        <v>41203.97</v>
      </c>
      <c r="E143" s="172">
        <f>Data!NB22</f>
        <v>201996.59</v>
      </c>
      <c r="F143" s="172">
        <f>Data!NV22</f>
        <v>396154.71</v>
      </c>
      <c r="G143" s="172">
        <f>Data!OP22</f>
        <v>0</v>
      </c>
      <c r="H143" s="173">
        <f>Data!PJ22</f>
        <v>27095276.260000002</v>
      </c>
      <c r="I143" s="76">
        <f t="shared" ref="I143:I162" si="6">SUM(C143:H143)</f>
        <v>27750239.030000001</v>
      </c>
    </row>
    <row r="144" spans="2:12" x14ac:dyDescent="0.2">
      <c r="B144" s="9" t="str">
        <f>$B$33</f>
        <v>Science</v>
      </c>
      <c r="C144" s="172">
        <f>Data!LO22</f>
        <v>44382.5</v>
      </c>
      <c r="D144" s="172">
        <f>Data!MI22</f>
        <v>76574.759999999995</v>
      </c>
      <c r="E144" s="172">
        <f>Data!NC22</f>
        <v>509926.98</v>
      </c>
      <c r="F144" s="172">
        <f>Data!NW22</f>
        <v>1227672.54</v>
      </c>
      <c r="G144" s="172">
        <f>Data!OQ22</f>
        <v>0</v>
      </c>
      <c r="H144" s="174">
        <f>Data!PK22</f>
        <v>45879462.130000003</v>
      </c>
      <c r="I144" s="76">
        <f t="shared" si="6"/>
        <v>47738018.910000004</v>
      </c>
    </row>
    <row r="145" spans="2:9" x14ac:dyDescent="0.2">
      <c r="B145" s="9" t="str">
        <f>$B$34</f>
        <v>Fine Arts</v>
      </c>
      <c r="C145" s="172">
        <f>Data!LP22</f>
        <v>26.79</v>
      </c>
      <c r="D145" s="172">
        <f>Data!MJ22</f>
        <v>56.98</v>
      </c>
      <c r="E145" s="172">
        <f>Data!ND22</f>
        <v>174.78</v>
      </c>
      <c r="F145" s="172">
        <f>Data!NX22</f>
        <v>211.74</v>
      </c>
      <c r="G145" s="172">
        <f>Data!OR22</f>
        <v>0</v>
      </c>
      <c r="H145" s="174">
        <f>Data!PL22</f>
        <v>5485004.3600000003</v>
      </c>
      <c r="I145" s="76">
        <f t="shared" si="6"/>
        <v>5485474.6500000004</v>
      </c>
    </row>
    <row r="146" spans="2:9" x14ac:dyDescent="0.2">
      <c r="B146" s="9" t="str">
        <f>$B$35</f>
        <v>Teacher Education</v>
      </c>
      <c r="C146" s="172">
        <f>Data!LQ22</f>
        <v>98.9</v>
      </c>
      <c r="D146" s="172">
        <f>Data!MK22</f>
        <v>126.62</v>
      </c>
      <c r="E146" s="172">
        <f>Data!NE22</f>
        <v>457.9</v>
      </c>
      <c r="F146" s="172">
        <f>Data!NY22</f>
        <v>896.63</v>
      </c>
      <c r="G146" s="172">
        <f>Data!OS22</f>
        <v>0</v>
      </c>
      <c r="H146" s="174">
        <f>Data!PN22</f>
        <v>3761032.59</v>
      </c>
      <c r="I146" s="76">
        <f t="shared" si="6"/>
        <v>3762612.6399999997</v>
      </c>
    </row>
    <row r="147" spans="2:9" x14ac:dyDescent="0.2">
      <c r="B147" s="9" t="str">
        <f>$B$36</f>
        <v>Agriculture</v>
      </c>
      <c r="C147" s="172">
        <f>Data!LR22</f>
        <v>0</v>
      </c>
      <c r="D147" s="172">
        <f>Data!ML22</f>
        <v>0</v>
      </c>
      <c r="E147" s="172">
        <f>Data!NF22</f>
        <v>0</v>
      </c>
      <c r="F147" s="172">
        <f>Data!NZ22</f>
        <v>0</v>
      </c>
      <c r="G147" s="172">
        <f>Data!OT22</f>
        <v>0</v>
      </c>
      <c r="H147" s="174">
        <f>Data!PM22</f>
        <v>0</v>
      </c>
      <c r="I147" s="76">
        <f t="shared" si="6"/>
        <v>0</v>
      </c>
    </row>
    <row r="148" spans="2:9" x14ac:dyDescent="0.2">
      <c r="B148" s="9" t="str">
        <f>$B$37</f>
        <v>Engineering</v>
      </c>
      <c r="C148" s="172">
        <f>Data!LS22</f>
        <v>291913.68</v>
      </c>
      <c r="D148" s="172">
        <f>Data!MM22</f>
        <v>368914.53</v>
      </c>
      <c r="E148" s="172">
        <f>Data!NG22</f>
        <v>1030892</v>
      </c>
      <c r="F148" s="172">
        <f>Data!OA22</f>
        <v>3398955.51</v>
      </c>
      <c r="G148" s="172">
        <f>Data!OU22</f>
        <v>0</v>
      </c>
      <c r="H148" s="174">
        <f>Data!PO22</f>
        <v>62219944.079999998</v>
      </c>
      <c r="I148" s="76">
        <f t="shared" si="6"/>
        <v>67310619.799999997</v>
      </c>
    </row>
    <row r="149" spans="2:9" x14ac:dyDescent="0.2">
      <c r="B149" s="9" t="str">
        <f>$B$38</f>
        <v>Home Economics</v>
      </c>
      <c r="C149" s="172">
        <f>Data!LT22</f>
        <v>1836.02</v>
      </c>
      <c r="D149" s="172">
        <f>Data!MN22</f>
        <v>3184.34</v>
      </c>
      <c r="E149" s="172">
        <f>Data!NH22</f>
        <v>21028.14</v>
      </c>
      <c r="F149" s="172">
        <f>Data!OB22</f>
        <v>0</v>
      </c>
      <c r="G149" s="172">
        <f>Data!OV22</f>
        <v>0</v>
      </c>
      <c r="H149" s="174">
        <f>Data!PP22</f>
        <v>1865275.57</v>
      </c>
      <c r="I149" s="76">
        <f t="shared" si="6"/>
        <v>1891324.07</v>
      </c>
    </row>
    <row r="150" spans="2:9" x14ac:dyDescent="0.2">
      <c r="B150" s="9" t="str">
        <f>$B$39</f>
        <v>Law</v>
      </c>
      <c r="C150" s="172">
        <f>Data!LU22</f>
        <v>0</v>
      </c>
      <c r="D150" s="172">
        <f>Data!MO22</f>
        <v>0</v>
      </c>
      <c r="E150" s="172">
        <f>Data!NI22</f>
        <v>0</v>
      </c>
      <c r="F150" s="172">
        <f>Data!OC22</f>
        <v>0</v>
      </c>
      <c r="G150" s="172">
        <f>Data!OW22</f>
        <v>0</v>
      </c>
      <c r="H150" s="174">
        <f>Data!PQ22</f>
        <v>200122.35</v>
      </c>
      <c r="I150" s="76">
        <f t="shared" si="6"/>
        <v>200122.35</v>
      </c>
    </row>
    <row r="151" spans="2:9" x14ac:dyDescent="0.2">
      <c r="B151" s="9" t="str">
        <f>$B$40</f>
        <v>Social Service</v>
      </c>
      <c r="C151" s="172">
        <f>Data!LV22</f>
        <v>0</v>
      </c>
      <c r="D151" s="172">
        <f>Data!MP22</f>
        <v>0</v>
      </c>
      <c r="E151" s="172">
        <f>Data!NJ22</f>
        <v>0</v>
      </c>
      <c r="F151" s="172">
        <f>Data!OD22</f>
        <v>0</v>
      </c>
      <c r="G151" s="172">
        <f>Data!OX22</f>
        <v>0</v>
      </c>
      <c r="H151" s="174">
        <f>Data!PR22</f>
        <v>545885.68000000005</v>
      </c>
      <c r="I151" s="76">
        <f t="shared" si="6"/>
        <v>545885.68000000005</v>
      </c>
    </row>
    <row r="152" spans="2:9" x14ac:dyDescent="0.2">
      <c r="B152" s="9" t="str">
        <f>$B$41</f>
        <v>Library Science</v>
      </c>
      <c r="C152" s="172">
        <f>Data!LW22</f>
        <v>0</v>
      </c>
      <c r="D152" s="172">
        <f>Data!MQ22</f>
        <v>0</v>
      </c>
      <c r="E152" s="172">
        <f>Data!NK22</f>
        <v>0</v>
      </c>
      <c r="F152" s="172">
        <f>Data!OE22</f>
        <v>0</v>
      </c>
      <c r="G152" s="172">
        <f>Data!OY22</f>
        <v>0</v>
      </c>
      <c r="H152" s="174">
        <f>Data!PS22</f>
        <v>0</v>
      </c>
      <c r="I152" s="76">
        <f t="shared" si="6"/>
        <v>0</v>
      </c>
    </row>
    <row r="153" spans="2:9" x14ac:dyDescent="0.2">
      <c r="B153" s="9" t="str">
        <f>$B$42</f>
        <v>Veterinary Science</v>
      </c>
      <c r="C153" s="172">
        <f>Data!LX22</f>
        <v>0</v>
      </c>
      <c r="D153" s="172">
        <f>Data!MR22</f>
        <v>0</v>
      </c>
      <c r="E153" s="172">
        <f>Data!NL22</f>
        <v>0</v>
      </c>
      <c r="F153" s="172">
        <f>Data!OF22</f>
        <v>0</v>
      </c>
      <c r="G153" s="172">
        <f>Data!OZ22</f>
        <v>0</v>
      </c>
      <c r="H153" s="174">
        <f>Data!PT22</f>
        <v>0</v>
      </c>
      <c r="I153" s="76">
        <f t="shared" si="6"/>
        <v>0</v>
      </c>
    </row>
    <row r="154" spans="2:9" x14ac:dyDescent="0.2">
      <c r="B154" s="9" t="str">
        <f>$B$43</f>
        <v>Vocational Training</v>
      </c>
      <c r="C154" s="172">
        <f>Data!LY22</f>
        <v>780.82</v>
      </c>
      <c r="D154" s="172">
        <f>Data!MS22</f>
        <v>0</v>
      </c>
      <c r="E154" s="172">
        <f>Data!NM22</f>
        <v>0</v>
      </c>
      <c r="F154" s="172">
        <f>Data!OG22</f>
        <v>0</v>
      </c>
      <c r="G154" s="172">
        <f>Data!PA22</f>
        <v>0</v>
      </c>
      <c r="H154" s="174">
        <f>Data!PU22</f>
        <v>142795.79</v>
      </c>
      <c r="I154" s="76">
        <f t="shared" si="6"/>
        <v>143576.61000000002</v>
      </c>
    </row>
    <row r="155" spans="2:9" x14ac:dyDescent="0.2">
      <c r="B155" s="9" t="str">
        <f>$B$44</f>
        <v>Physical Training</v>
      </c>
      <c r="C155" s="172">
        <f>Data!LZ22</f>
        <v>0</v>
      </c>
      <c r="D155" s="172">
        <f>Data!MT22</f>
        <v>0</v>
      </c>
      <c r="E155" s="172">
        <f>Data!NN22</f>
        <v>0</v>
      </c>
      <c r="F155" s="172">
        <f>Data!OH22</f>
        <v>0</v>
      </c>
      <c r="G155" s="172">
        <f>Data!PB22</f>
        <v>0</v>
      </c>
      <c r="H155" s="174">
        <f>Data!PV22</f>
        <v>26814.560000000001</v>
      </c>
      <c r="I155" s="76">
        <f t="shared" si="6"/>
        <v>26814.560000000001</v>
      </c>
    </row>
    <row r="156" spans="2:9" x14ac:dyDescent="0.2">
      <c r="B156" s="9" t="str">
        <f>$B$45</f>
        <v>Health Services</v>
      </c>
      <c r="C156" s="172">
        <f>Data!MA22</f>
        <v>1247.9100000000001</v>
      </c>
      <c r="D156" s="172">
        <f>Data!MU22</f>
        <v>3873.71</v>
      </c>
      <c r="E156" s="172">
        <f>Data!NO22</f>
        <v>20135.48</v>
      </c>
      <c r="F156" s="172">
        <f>Data!OI22</f>
        <v>60289.45</v>
      </c>
      <c r="G156" s="172">
        <f>Data!PC22</f>
        <v>0</v>
      </c>
      <c r="H156" s="174">
        <f>Data!PW22</f>
        <v>4155303.61</v>
      </c>
      <c r="I156" s="76">
        <f t="shared" si="6"/>
        <v>4240850.16</v>
      </c>
    </row>
    <row r="157" spans="2:9" x14ac:dyDescent="0.2">
      <c r="B157" s="9" t="str">
        <f>$B$46</f>
        <v>Pharmacy</v>
      </c>
      <c r="C157" s="172">
        <f>Data!MB22</f>
        <v>0</v>
      </c>
      <c r="D157" s="172">
        <f>Data!MV22</f>
        <v>0</v>
      </c>
      <c r="E157" s="172">
        <f>Data!NP22</f>
        <v>689357.89</v>
      </c>
      <c r="F157" s="172">
        <f>Data!OJ22</f>
        <v>971107.43</v>
      </c>
      <c r="G157" s="172">
        <f>Data!PD22</f>
        <v>70914.990000000005</v>
      </c>
      <c r="H157" s="174">
        <f>Data!PX22</f>
        <v>15543142.470000001</v>
      </c>
      <c r="I157" s="76">
        <f t="shared" si="6"/>
        <v>17274522.780000001</v>
      </c>
    </row>
    <row r="158" spans="2:9" x14ac:dyDescent="0.2">
      <c r="B158" s="9" t="str">
        <f>$B$47</f>
        <v>Business Administration</v>
      </c>
      <c r="C158" s="172">
        <f>Data!MC22</f>
        <v>10635.4</v>
      </c>
      <c r="D158" s="172">
        <f>Data!MW22</f>
        <v>17294.09</v>
      </c>
      <c r="E158" s="172">
        <f>Data!NQ22</f>
        <v>73153.09</v>
      </c>
      <c r="F158" s="172">
        <f>Data!OK22</f>
        <v>647788.64</v>
      </c>
      <c r="G158" s="172">
        <f>Data!PE22</f>
        <v>0</v>
      </c>
      <c r="H158" s="174">
        <f>Data!PY22</f>
        <v>11442281.460000001</v>
      </c>
      <c r="I158" s="76">
        <f t="shared" si="6"/>
        <v>12191152.680000002</v>
      </c>
    </row>
    <row r="159" spans="2:9" x14ac:dyDescent="0.2">
      <c r="B159" s="9" t="str">
        <f>$B$48</f>
        <v>Optometry</v>
      </c>
      <c r="C159" s="172">
        <f>Data!MD22</f>
        <v>0</v>
      </c>
      <c r="D159" s="172">
        <f>Data!MX22</f>
        <v>0</v>
      </c>
      <c r="E159" s="172">
        <f>Data!NR22</f>
        <v>0</v>
      </c>
      <c r="F159" s="172">
        <f>Data!OL22</f>
        <v>0</v>
      </c>
      <c r="G159" s="172">
        <f>Data!PF22</f>
        <v>1273063.1000000001</v>
      </c>
      <c r="H159" s="174">
        <f>Data!PZ22</f>
        <v>19159348.66</v>
      </c>
      <c r="I159" s="76">
        <f t="shared" si="6"/>
        <v>20432411.760000002</v>
      </c>
    </row>
    <row r="160" spans="2:9" x14ac:dyDescent="0.2">
      <c r="B160" s="9" t="str">
        <f>$B$49</f>
        <v>Teacher Ed-Practice Teaching</v>
      </c>
      <c r="C160" s="172">
        <f>Data!ME22</f>
        <v>0</v>
      </c>
      <c r="D160" s="172">
        <f>Data!MY22</f>
        <v>0</v>
      </c>
      <c r="E160" s="172">
        <f>Data!NS22</f>
        <v>0</v>
      </c>
      <c r="F160" s="172">
        <f>Data!OM22</f>
        <v>0</v>
      </c>
      <c r="G160" s="172">
        <f>Data!PG22</f>
        <v>0</v>
      </c>
      <c r="H160" s="174">
        <f>Data!QA22</f>
        <v>1005684.58</v>
      </c>
      <c r="I160" s="76">
        <f t="shared" si="6"/>
        <v>1005684.58</v>
      </c>
    </row>
    <row r="161" spans="2:10" x14ac:dyDescent="0.2">
      <c r="B161" s="9" t="str">
        <f>$B$50</f>
        <v>Technology</v>
      </c>
      <c r="C161" s="172">
        <f>Data!MF22</f>
        <v>11843.12</v>
      </c>
      <c r="D161" s="172">
        <f>Data!MZ22</f>
        <v>25475.05</v>
      </c>
      <c r="E161" s="172">
        <f>Data!NT22</f>
        <v>168949.58</v>
      </c>
      <c r="F161" s="172">
        <f>Data!ON22</f>
        <v>69023.210000000006</v>
      </c>
      <c r="G161" s="172">
        <f>Data!PH22</f>
        <v>0</v>
      </c>
      <c r="H161" s="174">
        <f>Data!QB22</f>
        <v>5287946.6900000004</v>
      </c>
      <c r="I161" s="76">
        <f t="shared" si="6"/>
        <v>5563237.6500000004</v>
      </c>
    </row>
    <row r="162" spans="2:10" x14ac:dyDescent="0.2">
      <c r="B162" s="9" t="str">
        <f>$B$51</f>
        <v>Nursing</v>
      </c>
      <c r="C162" s="172">
        <f>Data!MG22</f>
        <v>54280.99</v>
      </c>
      <c r="D162" s="172">
        <f>Data!NA22</f>
        <v>15573.97</v>
      </c>
      <c r="E162" s="172">
        <f>Data!NU22</f>
        <v>99730.4</v>
      </c>
      <c r="F162" s="172">
        <f>Data!OO22</f>
        <v>0</v>
      </c>
      <c r="G162" s="172">
        <f>Data!PI22</f>
        <v>0</v>
      </c>
      <c r="H162" s="174">
        <f>Data!QC22</f>
        <v>623302.62</v>
      </c>
      <c r="I162" s="76">
        <f t="shared" si="6"/>
        <v>792887.98</v>
      </c>
    </row>
    <row r="163" spans="2:10" ht="15" thickBot="1" x14ac:dyDescent="0.25">
      <c r="B163" s="39" t="str">
        <f>$B$52</f>
        <v>Totals</v>
      </c>
      <c r="C163" s="40">
        <f t="shared" ref="C163:H163" si="7">SUM(C143:C162)</f>
        <v>432653.63</v>
      </c>
      <c r="D163" s="40">
        <f t="shared" si="7"/>
        <v>552278.02</v>
      </c>
      <c r="E163" s="40">
        <f t="shared" si="7"/>
        <v>2815802.8299999996</v>
      </c>
      <c r="F163" s="40">
        <f t="shared" si="7"/>
        <v>6772099.8599999994</v>
      </c>
      <c r="G163" s="41">
        <f t="shared" si="7"/>
        <v>1343978.09</v>
      </c>
      <c r="H163" s="77">
        <f t="shared" si="7"/>
        <v>204438623.46000004</v>
      </c>
      <c r="I163" s="76">
        <f>SUM(I143:I162)</f>
        <v>216355435.89000002</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9213342.3676679116</v>
      </c>
      <c r="D168" s="21">
        <f t="shared" si="8"/>
        <v>7595237.3367581684</v>
      </c>
      <c r="E168" s="21">
        <f t="shared" si="8"/>
        <v>4198684.5018073311</v>
      </c>
      <c r="F168" s="21">
        <f t="shared" si="8"/>
        <v>6742974.823766592</v>
      </c>
      <c r="G168" s="21">
        <f t="shared" si="8"/>
        <v>0</v>
      </c>
      <c r="H168" s="40">
        <f t="shared" ref="H168:H188" si="9">SUM(C168:G168)</f>
        <v>27750239.030000005</v>
      </c>
      <c r="I168" s="56"/>
      <c r="J168" s="57"/>
    </row>
    <row r="169" spans="2:10" x14ac:dyDescent="0.2">
      <c r="B169" s="9" t="str">
        <f>$B$33</f>
        <v>Science</v>
      </c>
      <c r="C169" s="22">
        <f t="shared" si="8"/>
        <v>12128663.156746691</v>
      </c>
      <c r="D169" s="22">
        <f t="shared" si="8"/>
        <v>9401395.0480811428</v>
      </c>
      <c r="E169" s="22">
        <f t="shared" si="8"/>
        <v>8095902.2055182643</v>
      </c>
      <c r="F169" s="22">
        <f t="shared" si="8"/>
        <v>18112058.499653909</v>
      </c>
      <c r="G169" s="22">
        <f t="shared" si="8"/>
        <v>0</v>
      </c>
      <c r="H169" s="75">
        <f t="shared" si="9"/>
        <v>47738018.910000011</v>
      </c>
      <c r="I169" s="56"/>
      <c r="J169" s="57"/>
    </row>
    <row r="170" spans="2:10" x14ac:dyDescent="0.2">
      <c r="B170" s="9" t="str">
        <f>$B$34</f>
        <v>Fine Arts</v>
      </c>
      <c r="C170" s="22">
        <f t="shared" si="8"/>
        <v>1677547.6046735412</v>
      </c>
      <c r="D170" s="22">
        <f t="shared" si="8"/>
        <v>1759613.682205203</v>
      </c>
      <c r="E170" s="22">
        <f t="shared" si="8"/>
        <v>1692271.150808986</v>
      </c>
      <c r="F170" s="22">
        <f t="shared" si="8"/>
        <v>356042.21231226972</v>
      </c>
      <c r="G170" s="22">
        <f t="shared" si="8"/>
        <v>0</v>
      </c>
      <c r="H170" s="75">
        <f t="shared" si="9"/>
        <v>5485474.6500000004</v>
      </c>
      <c r="I170" s="56"/>
      <c r="J170" s="57"/>
    </row>
    <row r="171" spans="2:10" x14ac:dyDescent="0.2">
      <c r="B171" s="9" t="str">
        <f>$B$35</f>
        <v>Teacher Education</v>
      </c>
      <c r="C171" s="22">
        <f t="shared" si="8"/>
        <v>86638.517366341519</v>
      </c>
      <c r="D171" s="22">
        <f t="shared" si="8"/>
        <v>1036676.8788129078</v>
      </c>
      <c r="E171" s="22">
        <f t="shared" si="8"/>
        <v>1131701.7651058997</v>
      </c>
      <c r="F171" s="22">
        <f t="shared" si="8"/>
        <v>1507595.4787148505</v>
      </c>
      <c r="G171" s="22">
        <f t="shared" si="8"/>
        <v>0</v>
      </c>
      <c r="H171" s="75">
        <f t="shared" si="9"/>
        <v>3762612.6399999997</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8884348.0777717102</v>
      </c>
      <c r="D173" s="22">
        <f t="shared" si="8"/>
        <v>17095099.973793101</v>
      </c>
      <c r="E173" s="22">
        <f t="shared" si="8"/>
        <v>18343882.43158251</v>
      </c>
      <c r="F173" s="22">
        <f t="shared" si="8"/>
        <v>22987289.316852681</v>
      </c>
      <c r="G173" s="22">
        <f t="shared" si="8"/>
        <v>0</v>
      </c>
      <c r="H173" s="75">
        <f t="shared" si="9"/>
        <v>67310619.800000012</v>
      </c>
      <c r="I173" s="56"/>
      <c r="J173" s="57"/>
    </row>
    <row r="174" spans="2:10" x14ac:dyDescent="0.2">
      <c r="B174" s="9" t="str">
        <f>$B$38</f>
        <v>Home Economics</v>
      </c>
      <c r="C174" s="22">
        <f t="shared" si="8"/>
        <v>592259.91391523543</v>
      </c>
      <c r="D174" s="22">
        <f t="shared" si="8"/>
        <v>1085550.2734017104</v>
      </c>
      <c r="E174" s="22">
        <f t="shared" si="8"/>
        <v>213513.88268305437</v>
      </c>
      <c r="F174" s="22">
        <f t="shared" si="8"/>
        <v>0</v>
      </c>
      <c r="G174" s="22">
        <f t="shared" si="8"/>
        <v>0</v>
      </c>
      <c r="H174" s="75">
        <f t="shared" si="9"/>
        <v>1891324.07</v>
      </c>
      <c r="I174" s="56"/>
      <c r="J174" s="57"/>
    </row>
    <row r="175" spans="2:10" x14ac:dyDescent="0.2">
      <c r="B175" s="9" t="str">
        <f>$B$39</f>
        <v>Law</v>
      </c>
      <c r="C175" s="22">
        <f t="shared" si="8"/>
        <v>0</v>
      </c>
      <c r="D175" s="22">
        <f t="shared" si="8"/>
        <v>0</v>
      </c>
      <c r="E175" s="22">
        <f t="shared" si="8"/>
        <v>0</v>
      </c>
      <c r="F175" s="22">
        <f t="shared" si="8"/>
        <v>0</v>
      </c>
      <c r="G175" s="22">
        <f t="shared" si="8"/>
        <v>200122.35</v>
      </c>
      <c r="H175" s="75">
        <f t="shared" si="9"/>
        <v>200122.35</v>
      </c>
      <c r="I175" s="56"/>
      <c r="J175" s="57"/>
    </row>
    <row r="176" spans="2:10" x14ac:dyDescent="0.2">
      <c r="B176" s="9" t="str">
        <f>$B$40</f>
        <v>Social Service</v>
      </c>
      <c r="C176" s="22">
        <f t="shared" si="8"/>
        <v>308.78988358896805</v>
      </c>
      <c r="D176" s="22">
        <f t="shared" si="8"/>
        <v>1650.8320068408307</v>
      </c>
      <c r="E176" s="22">
        <f t="shared" si="8"/>
        <v>391446.75922396057</v>
      </c>
      <c r="F176" s="22">
        <f t="shared" si="8"/>
        <v>152479.29888560972</v>
      </c>
      <c r="G176" s="22">
        <f t="shared" si="8"/>
        <v>0</v>
      </c>
      <c r="H176" s="75">
        <f t="shared" si="9"/>
        <v>545885.68000000017</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131607.30249178852</v>
      </c>
      <c r="D179" s="22">
        <f t="shared" si="8"/>
        <v>11969.307508211466</v>
      </c>
      <c r="E179" s="22">
        <f t="shared" si="8"/>
        <v>0</v>
      </c>
      <c r="F179" s="22">
        <f t="shared" si="8"/>
        <v>0</v>
      </c>
      <c r="G179" s="22">
        <f t="shared" si="8"/>
        <v>0</v>
      </c>
      <c r="H179" s="75">
        <f t="shared" si="9"/>
        <v>143576.60999999999</v>
      </c>
      <c r="I179" s="56"/>
      <c r="J179" s="57"/>
    </row>
    <row r="180" spans="2:10" x14ac:dyDescent="0.2">
      <c r="B180" s="9" t="str">
        <f>$B$44</f>
        <v>Physical Training</v>
      </c>
      <c r="C180" s="22">
        <f t="shared" si="8"/>
        <v>26814.560000000001</v>
      </c>
      <c r="D180" s="22">
        <f t="shared" si="8"/>
        <v>0</v>
      </c>
      <c r="E180" s="22">
        <f t="shared" si="8"/>
        <v>0</v>
      </c>
      <c r="F180" s="22">
        <f t="shared" si="8"/>
        <v>0</v>
      </c>
      <c r="G180" s="22">
        <f t="shared" si="8"/>
        <v>0</v>
      </c>
      <c r="H180" s="75">
        <f t="shared" si="9"/>
        <v>26814.560000000001</v>
      </c>
      <c r="I180" s="56"/>
      <c r="J180" s="57"/>
    </row>
    <row r="181" spans="2:10" x14ac:dyDescent="0.2">
      <c r="B181" s="9" t="str">
        <f>$B$45</f>
        <v>Health Services</v>
      </c>
      <c r="C181" s="22">
        <f t="shared" si="8"/>
        <v>813810.58963737183</v>
      </c>
      <c r="D181" s="22">
        <f t="shared" si="8"/>
        <v>1716194.5297188642</v>
      </c>
      <c r="E181" s="22">
        <f t="shared" si="8"/>
        <v>1029260.4662449721</v>
      </c>
      <c r="F181" s="22">
        <f t="shared" si="8"/>
        <v>681584.5743987913</v>
      </c>
      <c r="G181" s="22">
        <f t="shared" si="8"/>
        <v>0</v>
      </c>
      <c r="H181" s="75">
        <f t="shared" si="9"/>
        <v>4240850.1599999992</v>
      </c>
      <c r="I181" s="56"/>
      <c r="J181" s="57"/>
    </row>
    <row r="182" spans="2:10" x14ac:dyDescent="0.2">
      <c r="B182" s="9" t="str">
        <f>$B$46</f>
        <v>Pharmacy</v>
      </c>
      <c r="C182" s="22">
        <f t="shared" si="8"/>
        <v>0</v>
      </c>
      <c r="D182" s="22">
        <f t="shared" si="8"/>
        <v>0</v>
      </c>
      <c r="E182" s="22">
        <f t="shared" si="8"/>
        <v>4301851.7283529518</v>
      </c>
      <c r="F182" s="22">
        <f t="shared" si="8"/>
        <v>6262860.6304939771</v>
      </c>
      <c r="G182" s="22">
        <f t="shared" si="8"/>
        <v>6709810.4211530713</v>
      </c>
      <c r="H182" s="75">
        <f t="shared" si="9"/>
        <v>17274522.780000001</v>
      </c>
      <c r="I182" s="56"/>
      <c r="J182" s="57"/>
    </row>
    <row r="183" spans="2:10" x14ac:dyDescent="0.2">
      <c r="B183" s="9" t="str">
        <f>$B$47</f>
        <v>Business Administration</v>
      </c>
      <c r="C183" s="22">
        <f t="shared" si="8"/>
        <v>1166858.7037933983</v>
      </c>
      <c r="D183" s="22">
        <f t="shared" si="8"/>
        <v>5102569.2524418328</v>
      </c>
      <c r="E183" s="22">
        <f t="shared" si="8"/>
        <v>3773907.5710326056</v>
      </c>
      <c r="F183" s="22">
        <f t="shared" si="8"/>
        <v>2147817.1527321637</v>
      </c>
      <c r="G183" s="22">
        <f t="shared" si="8"/>
        <v>0</v>
      </c>
      <c r="H183" s="75">
        <f t="shared" si="9"/>
        <v>12191152.68</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20432411.760000002</v>
      </c>
      <c r="H184" s="75">
        <f t="shared" si="9"/>
        <v>20432411.760000002</v>
      </c>
      <c r="I184" s="56"/>
      <c r="J184" s="57"/>
    </row>
    <row r="185" spans="2:10" x14ac:dyDescent="0.2">
      <c r="B185" s="9" t="str">
        <f>$B$49</f>
        <v>Teacher Ed-Practice Teaching</v>
      </c>
      <c r="C185" s="22">
        <f t="shared" si="10"/>
        <v>249473.88694770954</v>
      </c>
      <c r="D185" s="22">
        <f t="shared" si="10"/>
        <v>756210.69305229036</v>
      </c>
      <c r="E185" s="22">
        <f t="shared" si="10"/>
        <v>0</v>
      </c>
      <c r="F185" s="22">
        <f t="shared" si="10"/>
        <v>0</v>
      </c>
      <c r="G185" s="22">
        <f t="shared" si="10"/>
        <v>0</v>
      </c>
      <c r="H185" s="75">
        <f t="shared" si="9"/>
        <v>1005684.5799999998</v>
      </c>
      <c r="I185" s="56"/>
      <c r="J185" s="57"/>
    </row>
    <row r="186" spans="2:10" x14ac:dyDescent="0.2">
      <c r="B186" s="9" t="str">
        <f>$B$50</f>
        <v>Technology</v>
      </c>
      <c r="C186" s="22">
        <f t="shared" si="10"/>
        <v>1133648.7912642318</v>
      </c>
      <c r="D186" s="22">
        <f t="shared" si="10"/>
        <v>3083614.3762821085</v>
      </c>
      <c r="E186" s="22">
        <f t="shared" si="10"/>
        <v>1254297.8269247061</v>
      </c>
      <c r="F186" s="22">
        <f t="shared" si="10"/>
        <v>91676.655528954463</v>
      </c>
      <c r="G186" s="22">
        <f t="shared" si="10"/>
        <v>0</v>
      </c>
      <c r="H186" s="75">
        <f t="shared" si="9"/>
        <v>5563237.6500000004</v>
      </c>
      <c r="I186" s="56"/>
      <c r="J186" s="57"/>
    </row>
    <row r="187" spans="2:10" x14ac:dyDescent="0.2">
      <c r="B187" s="9" t="str">
        <f>$B$51</f>
        <v>Nursing</v>
      </c>
      <c r="C187" s="22">
        <f t="shared" si="10"/>
        <v>57678.660799708596</v>
      </c>
      <c r="D187" s="22">
        <f t="shared" si="10"/>
        <v>427630.20204031694</v>
      </c>
      <c r="E187" s="22">
        <f t="shared" si="10"/>
        <v>307579.11715997441</v>
      </c>
      <c r="F187" s="22">
        <f t="shared" si="10"/>
        <v>0</v>
      </c>
      <c r="G187" s="22">
        <f t="shared" si="10"/>
        <v>0</v>
      </c>
      <c r="H187" s="75">
        <f t="shared" si="9"/>
        <v>792887.98</v>
      </c>
      <c r="I187" s="56"/>
      <c r="J187" s="57"/>
    </row>
    <row r="188" spans="2:10" x14ac:dyDescent="0.2">
      <c r="B188" s="39" t="str">
        <f>$B$52</f>
        <v>Totals</v>
      </c>
      <c r="C188" s="40">
        <f>SUM(C168:C187)</f>
        <v>36163000.922959223</v>
      </c>
      <c r="D188" s="40">
        <f>SUM(D168:D187)</f>
        <v>49073412.386102691</v>
      </c>
      <c r="E188" s="40">
        <f>SUM(E168:E187)</f>
        <v>44734299.40644522</v>
      </c>
      <c r="F188" s="40">
        <f>SUM(F168:F187)</f>
        <v>59042378.643339798</v>
      </c>
      <c r="G188" s="40">
        <f>SUM(G168:G187)</f>
        <v>27342344.531153072</v>
      </c>
      <c r="H188" s="40">
        <f t="shared" si="9"/>
        <v>216355435.89000002</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172122100</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14298167.507678378</v>
      </c>
      <c r="D193" s="42">
        <f t="shared" si="11"/>
        <v>11742981.939626798</v>
      </c>
      <c r="E193" s="42">
        <f t="shared" si="11"/>
        <v>6212976.788427881</v>
      </c>
      <c r="F193" s="42">
        <f t="shared" si="11"/>
        <v>9866331.0514348652</v>
      </c>
      <c r="G193" s="42">
        <f t="shared" si="11"/>
        <v>0</v>
      </c>
      <c r="H193" s="42">
        <f>SUM(C193:G193)</f>
        <v>42120457.287167922</v>
      </c>
      <c r="I193" s="1"/>
    </row>
    <row r="194" spans="2:9" x14ac:dyDescent="0.2">
      <c r="B194" s="9" t="str">
        <f>$B$33</f>
        <v>Science</v>
      </c>
      <c r="C194" s="43">
        <f t="shared" si="11"/>
        <v>6782459.1160236392</v>
      </c>
      <c r="D194" s="43">
        <f t="shared" si="11"/>
        <v>5233676.2248953665</v>
      </c>
      <c r="E194" s="43">
        <f t="shared" si="11"/>
        <v>4257726.9002371486</v>
      </c>
      <c r="F194" s="43">
        <f t="shared" si="11"/>
        <v>9476580.4207452442</v>
      </c>
      <c r="G194" s="43">
        <f t="shared" si="11"/>
        <v>0</v>
      </c>
      <c r="H194" s="43">
        <f t="shared" ref="H194:H213" si="12">SUM(C194:G194)</f>
        <v>25750442.661901399</v>
      </c>
      <c r="I194" s="1"/>
    </row>
    <row r="195" spans="2:9" x14ac:dyDescent="0.2">
      <c r="B195" s="9" t="str">
        <f>$B$34</f>
        <v>Fine Arts</v>
      </c>
      <c r="C195" s="43">
        <f t="shared" si="11"/>
        <v>2991949.8973489674</v>
      </c>
      <c r="D195" s="43">
        <f t="shared" si="11"/>
        <v>3138265.3785831323</v>
      </c>
      <c r="E195" s="43">
        <f t="shared" si="11"/>
        <v>3017946.196948824</v>
      </c>
      <c r="F195" s="43">
        <f t="shared" si="11"/>
        <v>634643.0612340956</v>
      </c>
      <c r="G195" s="43">
        <f t="shared" si="11"/>
        <v>0</v>
      </c>
      <c r="H195" s="43">
        <f t="shared" si="12"/>
        <v>9782804.5341150202</v>
      </c>
      <c r="I195" s="1"/>
    </row>
    <row r="196" spans="2:9" x14ac:dyDescent="0.2">
      <c r="B196" s="9" t="str">
        <f>$B$35</f>
        <v>Teacher Education</v>
      </c>
      <c r="C196" s="43">
        <f t="shared" si="11"/>
        <v>108470.41882987562</v>
      </c>
      <c r="D196" s="43">
        <f t="shared" si="11"/>
        <v>1299232.0064888832</v>
      </c>
      <c r="E196" s="43">
        <f t="shared" si="11"/>
        <v>1417922.7916772529</v>
      </c>
      <c r="F196" s="43">
        <f t="shared" si="11"/>
        <v>1888525.2806092962</v>
      </c>
      <c r="G196" s="43">
        <f t="shared" si="11"/>
        <v>0</v>
      </c>
      <c r="H196" s="43">
        <f t="shared" si="12"/>
        <v>4714150.497605307</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3903589.8476221785</v>
      </c>
      <c r="D198" s="43">
        <f t="shared" si="11"/>
        <v>7598797.3448792277</v>
      </c>
      <c r="E198" s="43">
        <f t="shared" si="11"/>
        <v>7865386.0538326325</v>
      </c>
      <c r="F198" s="43">
        <f t="shared" si="11"/>
        <v>8899086.9688913971</v>
      </c>
      <c r="G198" s="43">
        <f t="shared" si="11"/>
        <v>0</v>
      </c>
      <c r="H198" s="43">
        <f t="shared" si="12"/>
        <v>28266860.215225436</v>
      </c>
      <c r="I198" s="1"/>
    </row>
    <row r="199" spans="2:9" x14ac:dyDescent="0.2">
      <c r="B199" s="9" t="str">
        <f>$B$38</f>
        <v>Home Economics</v>
      </c>
      <c r="C199" s="43">
        <f t="shared" si="11"/>
        <v>349313.41824104538</v>
      </c>
      <c r="D199" s="43">
        <f t="shared" si="11"/>
        <v>640361.86184309667</v>
      </c>
      <c r="E199" s="43">
        <f t="shared" si="11"/>
        <v>113880.64309764716</v>
      </c>
      <c r="F199" s="43">
        <f t="shared" si="11"/>
        <v>0</v>
      </c>
      <c r="G199" s="43">
        <f t="shared" si="11"/>
        <v>0</v>
      </c>
      <c r="H199" s="43">
        <f t="shared" si="12"/>
        <v>1103555.9231817892</v>
      </c>
      <c r="I199" s="1"/>
    </row>
    <row r="200" spans="2:9" x14ac:dyDescent="0.2">
      <c r="B200" s="9" t="str">
        <f>$B$39</f>
        <v>Law</v>
      </c>
      <c r="C200" s="43">
        <f t="shared" si="11"/>
        <v>0</v>
      </c>
      <c r="D200" s="43">
        <f t="shared" si="11"/>
        <v>0</v>
      </c>
      <c r="E200" s="43">
        <f t="shared" si="11"/>
        <v>0</v>
      </c>
      <c r="F200" s="43">
        <f t="shared" si="11"/>
        <v>0</v>
      </c>
      <c r="G200" s="43">
        <f t="shared" si="11"/>
        <v>8381228.2255955599</v>
      </c>
      <c r="H200" s="43">
        <f t="shared" si="12"/>
        <v>8381228.2255955599</v>
      </c>
      <c r="I200" s="1"/>
    </row>
    <row r="201" spans="2:9" x14ac:dyDescent="0.2">
      <c r="B201" s="9" t="str">
        <f>$B$40</f>
        <v>Social Service</v>
      </c>
      <c r="C201" s="43">
        <f t="shared" si="11"/>
        <v>1166.6149426825359</v>
      </c>
      <c r="D201" s="43">
        <f t="shared" si="11"/>
        <v>6236.8794749852241</v>
      </c>
      <c r="E201" s="43">
        <f t="shared" si="11"/>
        <v>1478894.429013089</v>
      </c>
      <c r="F201" s="43">
        <f t="shared" si="11"/>
        <v>576070.13047905441</v>
      </c>
      <c r="G201" s="43">
        <f t="shared" si="11"/>
        <v>0</v>
      </c>
      <c r="H201" s="43">
        <f t="shared" si="12"/>
        <v>2062368.0539098112</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74973.363961794807</v>
      </c>
      <c r="D204" s="43">
        <f t="shared" si="11"/>
        <v>6859.3088424593734</v>
      </c>
      <c r="E204" s="43">
        <f t="shared" si="11"/>
        <v>0</v>
      </c>
      <c r="F204" s="43">
        <f t="shared" si="11"/>
        <v>0</v>
      </c>
      <c r="G204" s="43">
        <f t="shared" si="11"/>
        <v>0</v>
      </c>
      <c r="H204" s="43">
        <f t="shared" si="12"/>
        <v>81832.67280425418</v>
      </c>
      <c r="I204" s="1"/>
    </row>
    <row r="205" spans="2:9" x14ac:dyDescent="0.2">
      <c r="B205" s="9" t="str">
        <f>$B$44</f>
        <v>Physical Training</v>
      </c>
      <c r="C205" s="43">
        <f t="shared" si="11"/>
        <v>27066.52200723784</v>
      </c>
      <c r="D205" s="43">
        <f t="shared" si="11"/>
        <v>0</v>
      </c>
      <c r="E205" s="43">
        <f t="shared" si="11"/>
        <v>0</v>
      </c>
      <c r="F205" s="43">
        <f t="shared" si="11"/>
        <v>0</v>
      </c>
      <c r="G205" s="43">
        <f t="shared" si="11"/>
        <v>0</v>
      </c>
      <c r="H205" s="43">
        <f t="shared" si="12"/>
        <v>27066.52200723784</v>
      </c>
      <c r="I205" s="1"/>
    </row>
    <row r="206" spans="2:9" x14ac:dyDescent="0.2">
      <c r="B206" s="9" t="str">
        <f>$B$45</f>
        <v>Health Services</v>
      </c>
      <c r="C206" s="43">
        <f t="shared" si="11"/>
        <v>635833.13977253193</v>
      </c>
      <c r="D206" s="43">
        <f t="shared" si="11"/>
        <v>1339897.0324179858</v>
      </c>
      <c r="E206" s="43">
        <f t="shared" si="11"/>
        <v>789643.83241598145</v>
      </c>
      <c r="F206" s="43">
        <f t="shared" si="11"/>
        <v>486165.60860036867</v>
      </c>
      <c r="G206" s="43">
        <f t="shared" si="11"/>
        <v>0</v>
      </c>
      <c r="H206" s="43">
        <f t="shared" si="12"/>
        <v>3251539.6132068681</v>
      </c>
      <c r="I206" s="1"/>
    </row>
    <row r="207" spans="2:9" x14ac:dyDescent="0.2">
      <c r="B207" s="9" t="str">
        <f>$B$46</f>
        <v>Pharmacy</v>
      </c>
      <c r="C207" s="43">
        <f t="shared" si="11"/>
        <v>0</v>
      </c>
      <c r="D207" s="43">
        <f t="shared" si="11"/>
        <v>0</v>
      </c>
      <c r="E207" s="43">
        <f t="shared" si="11"/>
        <v>1782305.0482837991</v>
      </c>
      <c r="F207" s="43">
        <f t="shared" si="11"/>
        <v>2610805.4063318451</v>
      </c>
      <c r="G207" s="43">
        <f t="shared" si="11"/>
        <v>3275448.3111775187</v>
      </c>
      <c r="H207" s="43">
        <f t="shared" si="12"/>
        <v>7668558.7657931633</v>
      </c>
      <c r="I207" s="1"/>
    </row>
    <row r="208" spans="2:9" x14ac:dyDescent="0.2">
      <c r="B208" s="9" t="str">
        <f>$B$47</f>
        <v>Business Administration</v>
      </c>
      <c r="C208" s="43">
        <f t="shared" si="11"/>
        <v>2783831.4289442161</v>
      </c>
      <c r="D208" s="43">
        <f t="shared" si="11"/>
        <v>12243784.375898175</v>
      </c>
      <c r="E208" s="43">
        <f t="shared" si="11"/>
        <v>8910282.8158751503</v>
      </c>
      <c r="F208" s="43">
        <f t="shared" si="11"/>
        <v>3611609.0242740959</v>
      </c>
      <c r="G208" s="43">
        <f t="shared" si="11"/>
        <v>0</v>
      </c>
      <c r="H208" s="43">
        <f t="shared" si="12"/>
        <v>27549507.644991636</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5400375.5594263133</v>
      </c>
      <c r="H209" s="43">
        <f t="shared" si="12"/>
        <v>5400375.5594263133</v>
      </c>
      <c r="I209" s="1"/>
    </row>
    <row r="210" spans="2:9" x14ac:dyDescent="0.2">
      <c r="B210" s="9" t="str">
        <f>$B$49</f>
        <v>Teacher Ed-Practice Teaching</v>
      </c>
      <c r="C210" s="43">
        <f t="shared" si="13"/>
        <v>98910.525497363415</v>
      </c>
      <c r="D210" s="43">
        <f t="shared" si="13"/>
        <v>299819.74446970935</v>
      </c>
      <c r="E210" s="43">
        <f t="shared" si="13"/>
        <v>0</v>
      </c>
      <c r="F210" s="43">
        <f t="shared" si="13"/>
        <v>0</v>
      </c>
      <c r="G210" s="43">
        <f t="shared" si="13"/>
        <v>0</v>
      </c>
      <c r="H210" s="43">
        <f t="shared" si="12"/>
        <v>398730.26996707276</v>
      </c>
      <c r="I210" s="1"/>
    </row>
    <row r="211" spans="2:9" x14ac:dyDescent="0.2">
      <c r="B211" s="9" t="str">
        <f>$B$50</f>
        <v>Technology</v>
      </c>
      <c r="C211" s="43">
        <f t="shared" si="13"/>
        <v>901143.61233424034</v>
      </c>
      <c r="D211" s="43">
        <f t="shared" si="13"/>
        <v>2456595.4604254705</v>
      </c>
      <c r="E211" s="43">
        <f t="shared" si="13"/>
        <v>871857.45706931106</v>
      </c>
      <c r="F211" s="43">
        <f t="shared" si="13"/>
        <v>18197.454566951121</v>
      </c>
      <c r="G211" s="43">
        <f t="shared" si="13"/>
        <v>0</v>
      </c>
      <c r="H211" s="43">
        <f t="shared" si="12"/>
        <v>4247793.9843959725</v>
      </c>
      <c r="I211" s="1"/>
    </row>
    <row r="212" spans="2:9" x14ac:dyDescent="0.2">
      <c r="B212" s="9" t="str">
        <f>$B$51</f>
        <v>Nursing</v>
      </c>
      <c r="C212" s="43">
        <f t="shared" si="13"/>
        <v>7167.2267908028116</v>
      </c>
      <c r="D212" s="43">
        <f t="shared" si="13"/>
        <v>869213.24627739307</v>
      </c>
      <c r="E212" s="43">
        <f t="shared" si="13"/>
        <v>438447.09563702508</v>
      </c>
      <c r="F212" s="43">
        <f t="shared" si="13"/>
        <v>0</v>
      </c>
      <c r="G212" s="43">
        <f t="shared" si="13"/>
        <v>0</v>
      </c>
      <c r="H212" s="43">
        <f t="shared" si="12"/>
        <v>1314827.5687052209</v>
      </c>
      <c r="I212" s="1"/>
    </row>
    <row r="213" spans="2:9" x14ac:dyDescent="0.2">
      <c r="B213" s="39" t="str">
        <f>$B$52</f>
        <v>Totals</v>
      </c>
      <c r="C213" s="42">
        <f>SUM(C193:C212)</f>
        <v>32964042.639994953</v>
      </c>
      <c r="D213" s="42">
        <f>SUM(D193:D212)</f>
        <v>46875720.804122686</v>
      </c>
      <c r="E213" s="42">
        <f>SUM(E193:E212)</f>
        <v>37157270.052515738</v>
      </c>
      <c r="F213" s="42">
        <f>SUM(F193:F212)</f>
        <v>38068014.407167204</v>
      </c>
      <c r="G213" s="42">
        <f>SUM(G193:G212)</f>
        <v>17057052.096199393</v>
      </c>
      <c r="H213" s="42">
        <f t="shared" si="12"/>
        <v>172122099.99999997</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72242999</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10657957.468568008</v>
      </c>
      <c r="D218" s="42">
        <f t="shared" si="14"/>
        <v>7939229.2979574539</v>
      </c>
      <c r="E218" s="42">
        <f t="shared" si="14"/>
        <v>792683.25237004063</v>
      </c>
      <c r="F218" s="42">
        <f t="shared" si="14"/>
        <v>823003.66722488729</v>
      </c>
      <c r="G218" s="42">
        <f t="shared" si="14"/>
        <v>0</v>
      </c>
      <c r="H218" s="42">
        <f>SUM(C218:G218)</f>
        <v>20212873.686120391</v>
      </c>
      <c r="I218" s="1"/>
    </row>
    <row r="219" spans="2:9" x14ac:dyDescent="0.2">
      <c r="B219" s="9" t="str">
        <f>$B$33</f>
        <v>Science</v>
      </c>
      <c r="C219" s="43">
        <f t="shared" si="14"/>
        <v>3767282.4249316272</v>
      </c>
      <c r="D219" s="43">
        <f t="shared" si="14"/>
        <v>4398841.6356485244</v>
      </c>
      <c r="E219" s="43">
        <f t="shared" si="14"/>
        <v>583521.99528288131</v>
      </c>
      <c r="F219" s="43">
        <f t="shared" si="14"/>
        <v>692585.06631438748</v>
      </c>
      <c r="G219" s="43">
        <f t="shared" si="14"/>
        <v>0</v>
      </c>
      <c r="H219" s="43">
        <f t="shared" ref="H219:H238" si="15">SUM(C219:G219)</f>
        <v>9442231.1221774202</v>
      </c>
      <c r="I219" s="1"/>
    </row>
    <row r="220" spans="2:9" x14ac:dyDescent="0.2">
      <c r="B220" s="9" t="str">
        <f>$B$34</f>
        <v>Fine Arts</v>
      </c>
      <c r="C220" s="43">
        <f t="shared" si="14"/>
        <v>1096237.7676409648</v>
      </c>
      <c r="D220" s="43">
        <f t="shared" si="14"/>
        <v>1250380.8408767006</v>
      </c>
      <c r="E220" s="43">
        <f t="shared" si="14"/>
        <v>353388.14782061143</v>
      </c>
      <c r="F220" s="43">
        <f t="shared" si="14"/>
        <v>76965.060321604644</v>
      </c>
      <c r="G220" s="43">
        <f t="shared" si="14"/>
        <v>0</v>
      </c>
      <c r="H220" s="43">
        <f t="shared" si="15"/>
        <v>2776971.8166598817</v>
      </c>
      <c r="I220" s="1"/>
    </row>
    <row r="221" spans="2:9" x14ac:dyDescent="0.2">
      <c r="B221" s="9" t="str">
        <f>$B$35</f>
        <v>Teacher Education</v>
      </c>
      <c r="C221" s="43">
        <f t="shared" si="14"/>
        <v>69264.27178852525</v>
      </c>
      <c r="D221" s="43">
        <f t="shared" si="14"/>
        <v>1386076.1018594252</v>
      </c>
      <c r="E221" s="43">
        <f t="shared" si="14"/>
        <v>399043.86379104422</v>
      </c>
      <c r="F221" s="43">
        <f t="shared" si="14"/>
        <v>342122.75508493971</v>
      </c>
      <c r="G221" s="43">
        <f t="shared" si="14"/>
        <v>0</v>
      </c>
      <c r="H221" s="43">
        <f t="shared" si="15"/>
        <v>2196506.9925239342</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1341451.7368199988</v>
      </c>
      <c r="D223" s="43">
        <f t="shared" si="14"/>
        <v>4262687.0135927368</v>
      </c>
      <c r="E223" s="43">
        <f t="shared" si="14"/>
        <v>1576735.4771626319</v>
      </c>
      <c r="F223" s="43">
        <f t="shared" si="14"/>
        <v>699517.95033813512</v>
      </c>
      <c r="G223" s="43">
        <f t="shared" si="14"/>
        <v>0</v>
      </c>
      <c r="H223" s="43">
        <f t="shared" si="15"/>
        <v>7880392.1779135037</v>
      </c>
      <c r="I223" s="1"/>
    </row>
    <row r="224" spans="2:9" x14ac:dyDescent="0.2">
      <c r="B224" s="9" t="str">
        <f>$B$38</f>
        <v>Home Economics</v>
      </c>
      <c r="C224" s="43">
        <f t="shared" si="14"/>
        <v>480589.51294232294</v>
      </c>
      <c r="D224" s="43">
        <f t="shared" si="14"/>
        <v>1172289.4584560394</v>
      </c>
      <c r="E224" s="43">
        <f t="shared" si="14"/>
        <v>29764.945570829859</v>
      </c>
      <c r="F224" s="43">
        <f t="shared" si="14"/>
        <v>0</v>
      </c>
      <c r="G224" s="43">
        <f t="shared" si="14"/>
        <v>0</v>
      </c>
      <c r="H224" s="43">
        <f t="shared" si="15"/>
        <v>1682643.9169691922</v>
      </c>
      <c r="I224" s="1"/>
    </row>
    <row r="225" spans="2:10" x14ac:dyDescent="0.2">
      <c r="B225" s="9" t="str">
        <f>$B$39</f>
        <v>Law</v>
      </c>
      <c r="C225" s="43">
        <f t="shared" si="14"/>
        <v>0</v>
      </c>
      <c r="D225" s="43">
        <f t="shared" si="14"/>
        <v>0</v>
      </c>
      <c r="E225" s="43">
        <f t="shared" si="14"/>
        <v>0</v>
      </c>
      <c r="F225" s="43">
        <f t="shared" si="14"/>
        <v>0</v>
      </c>
      <c r="G225" s="43">
        <f t="shared" si="14"/>
        <v>1117038.6100493076</v>
      </c>
      <c r="H225" s="43">
        <f t="shared" si="15"/>
        <v>1117038.6100493076</v>
      </c>
      <c r="I225" s="1"/>
    </row>
    <row r="226" spans="2:10" x14ac:dyDescent="0.2">
      <c r="B226" s="9" t="str">
        <f>$B$40</f>
        <v>Social Service</v>
      </c>
      <c r="C226" s="43">
        <f t="shared" si="14"/>
        <v>1581.1755132447108</v>
      </c>
      <c r="D226" s="43">
        <f t="shared" si="14"/>
        <v>17639.465205608118</v>
      </c>
      <c r="E226" s="43">
        <f t="shared" si="14"/>
        <v>888753.84904987365</v>
      </c>
      <c r="F226" s="43">
        <f t="shared" si="14"/>
        <v>35970.615659444469</v>
      </c>
      <c r="G226" s="43">
        <f t="shared" si="14"/>
        <v>0</v>
      </c>
      <c r="H226" s="43">
        <f t="shared" si="15"/>
        <v>943945.10542817099</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102644.64373480248</v>
      </c>
      <c r="D229" s="43">
        <f t="shared" si="14"/>
        <v>12953.982260368461</v>
      </c>
      <c r="E229" s="43">
        <f t="shared" si="14"/>
        <v>0</v>
      </c>
      <c r="F229" s="43">
        <f t="shared" si="14"/>
        <v>0</v>
      </c>
      <c r="G229" s="43">
        <f t="shared" si="14"/>
        <v>0</v>
      </c>
      <c r="H229" s="43">
        <f t="shared" si="15"/>
        <v>115598.62599517094</v>
      </c>
      <c r="I229" s="1"/>
    </row>
    <row r="230" spans="2:10" x14ac:dyDescent="0.2">
      <c r="B230" s="9" t="str">
        <f>$B$44</f>
        <v>Physical Training</v>
      </c>
      <c r="C230" s="43">
        <f t="shared" si="14"/>
        <v>13044.697984268863</v>
      </c>
      <c r="D230" s="43">
        <f t="shared" si="14"/>
        <v>0</v>
      </c>
      <c r="E230" s="43">
        <f t="shared" si="14"/>
        <v>0</v>
      </c>
      <c r="F230" s="43">
        <f t="shared" si="14"/>
        <v>0</v>
      </c>
      <c r="G230" s="43">
        <f t="shared" si="14"/>
        <v>0</v>
      </c>
      <c r="H230" s="43">
        <f t="shared" si="15"/>
        <v>13044.697984268863</v>
      </c>
      <c r="I230" s="1"/>
    </row>
    <row r="231" spans="2:10" x14ac:dyDescent="0.2">
      <c r="B231" s="9" t="str">
        <f>$B$45</f>
        <v>Health Services</v>
      </c>
      <c r="C231" s="43">
        <f t="shared" si="14"/>
        <v>1157200.8679849554</v>
      </c>
      <c r="D231" s="43">
        <f t="shared" si="14"/>
        <v>1838546.758826196</v>
      </c>
      <c r="E231" s="43">
        <f t="shared" si="14"/>
        <v>196497.03905295808</v>
      </c>
      <c r="F231" s="43">
        <f t="shared" si="14"/>
        <v>50338.766607211386</v>
      </c>
      <c r="G231" s="43">
        <f t="shared" si="14"/>
        <v>0</v>
      </c>
      <c r="H231" s="43">
        <f t="shared" si="15"/>
        <v>3242583.432471321</v>
      </c>
      <c r="I231" s="1"/>
    </row>
    <row r="232" spans="2:10" x14ac:dyDescent="0.2">
      <c r="B232" s="9" t="str">
        <f>$B$46</f>
        <v>Pharmacy</v>
      </c>
      <c r="C232" s="43">
        <f t="shared" si="14"/>
        <v>0</v>
      </c>
      <c r="D232" s="43">
        <f t="shared" si="14"/>
        <v>0</v>
      </c>
      <c r="E232" s="43">
        <f t="shared" si="14"/>
        <v>57513.295913283706</v>
      </c>
      <c r="F232" s="43">
        <f t="shared" si="14"/>
        <v>79075.068502745242</v>
      </c>
      <c r="G232" s="43">
        <f t="shared" si="14"/>
        <v>847103.04847597063</v>
      </c>
      <c r="H232" s="43">
        <f t="shared" si="15"/>
        <v>983691.41289199959</v>
      </c>
      <c r="I232" s="1"/>
    </row>
    <row r="233" spans="2:10" x14ac:dyDescent="0.2">
      <c r="B233" s="9" t="str">
        <f>$B$47</f>
        <v>Business Administration</v>
      </c>
      <c r="C233" s="43">
        <f t="shared" si="14"/>
        <v>2095540.6920116222</v>
      </c>
      <c r="D233" s="43">
        <f t="shared" si="14"/>
        <v>12644832.258197255</v>
      </c>
      <c r="E233" s="43">
        <f t="shared" si="14"/>
        <v>2089192.6565975428</v>
      </c>
      <c r="F233" s="43">
        <f t="shared" si="14"/>
        <v>123485.7168867521</v>
      </c>
      <c r="G233" s="43">
        <f t="shared" si="14"/>
        <v>0</v>
      </c>
      <c r="H233" s="43">
        <f t="shared" si="15"/>
        <v>16953051.323693171</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821671.4339953966</v>
      </c>
      <c r="H234" s="43">
        <f t="shared" si="15"/>
        <v>821671.4339953966</v>
      </c>
      <c r="I234" s="1"/>
    </row>
    <row r="235" spans="2:10" x14ac:dyDescent="0.2">
      <c r="B235" s="9" t="str">
        <f>$B$49</f>
        <v>Teacher Ed-Practice Teaching</v>
      </c>
      <c r="C235" s="43">
        <f t="shared" si="16"/>
        <v>11463.522471024153</v>
      </c>
      <c r="D235" s="43">
        <f t="shared" si="16"/>
        <v>211122.34917962216</v>
      </c>
      <c r="E235" s="43">
        <f t="shared" si="16"/>
        <v>0</v>
      </c>
      <c r="F235" s="43">
        <f t="shared" si="16"/>
        <v>0</v>
      </c>
      <c r="G235" s="43">
        <f t="shared" si="16"/>
        <v>0</v>
      </c>
      <c r="H235" s="43">
        <f t="shared" si="15"/>
        <v>222585.87165064632</v>
      </c>
      <c r="I235" s="1"/>
    </row>
    <row r="236" spans="2:10" x14ac:dyDescent="0.2">
      <c r="B236" s="9" t="str">
        <f>$B$50</f>
        <v>Technology</v>
      </c>
      <c r="C236" s="43">
        <f t="shared" si="16"/>
        <v>762258.36201005441</v>
      </c>
      <c r="D236" s="43">
        <f t="shared" si="16"/>
        <v>2254727.8910210123</v>
      </c>
      <c r="E236" s="43">
        <f t="shared" si="16"/>
        <v>118656.46323764422</v>
      </c>
      <c r="F236" s="43">
        <f t="shared" si="16"/>
        <v>6330.0245434217923</v>
      </c>
      <c r="G236" s="43">
        <f t="shared" si="16"/>
        <v>0</v>
      </c>
      <c r="H236" s="43">
        <f t="shared" si="15"/>
        <v>3141972.7408121326</v>
      </c>
      <c r="I236" s="1"/>
    </row>
    <row r="237" spans="2:10" x14ac:dyDescent="0.2">
      <c r="B237" s="9" t="str">
        <f>$B$51</f>
        <v>Nursing</v>
      </c>
      <c r="C237" s="43">
        <f t="shared" si="16"/>
        <v>527.05850441490361</v>
      </c>
      <c r="D237" s="43">
        <f t="shared" si="16"/>
        <v>463403.45050566323</v>
      </c>
      <c r="E237" s="43">
        <f t="shared" si="16"/>
        <v>32265.523654016106</v>
      </c>
      <c r="F237" s="43">
        <f t="shared" si="16"/>
        <v>0</v>
      </c>
      <c r="G237" s="43">
        <f t="shared" si="16"/>
        <v>0</v>
      </c>
      <c r="H237" s="43">
        <f t="shared" si="15"/>
        <v>496196.03266409424</v>
      </c>
      <c r="I237" s="1"/>
    </row>
    <row r="238" spans="2:10" x14ac:dyDescent="0.2">
      <c r="B238" s="39" t="str">
        <f>$B$52</f>
        <v>Totals</v>
      </c>
      <c r="C238" s="42">
        <f>SUM(C218:C237)</f>
        <v>21557044.202905826</v>
      </c>
      <c r="D238" s="42">
        <f>SUM(D218:D237)</f>
        <v>37852730.503586613</v>
      </c>
      <c r="E238" s="42">
        <f>SUM(E218:E237)</f>
        <v>7118016.5095033562</v>
      </c>
      <c r="F238" s="42">
        <f>SUM(F218:F237)</f>
        <v>2929394.6914835298</v>
      </c>
      <c r="G238" s="42">
        <f>SUM(G218:G237)</f>
        <v>2785813.0925206747</v>
      </c>
      <c r="H238" s="42">
        <f t="shared" si="15"/>
        <v>72242999</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31423125</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4635830.9374655951</v>
      </c>
      <c r="D243" s="42">
        <f t="shared" si="17"/>
        <v>3453281.2602834953</v>
      </c>
      <c r="E243" s="42">
        <f t="shared" si="17"/>
        <v>344788.9106130593</v>
      </c>
      <c r="F243" s="42">
        <f t="shared" si="17"/>
        <v>357977.20843048109</v>
      </c>
      <c r="G243" s="42">
        <f t="shared" si="17"/>
        <v>0</v>
      </c>
      <c r="H243" s="42">
        <f>SUM(C243:G243)</f>
        <v>8791878.3167926297</v>
      </c>
      <c r="I243" s="1"/>
    </row>
    <row r="244" spans="2:9" x14ac:dyDescent="0.2">
      <c r="B244" s="9" t="str">
        <f>$B$33</f>
        <v>Science</v>
      </c>
      <c r="C244" s="43">
        <f t="shared" si="17"/>
        <v>1638633.337313829</v>
      </c>
      <c r="D244" s="43">
        <f t="shared" si="17"/>
        <v>1913339.0430287649</v>
      </c>
      <c r="E244" s="43">
        <f t="shared" si="17"/>
        <v>253811.23225550741</v>
      </c>
      <c r="F244" s="43">
        <f t="shared" si="17"/>
        <v>301249.77386293566</v>
      </c>
      <c r="G244" s="43">
        <f t="shared" si="17"/>
        <v>0</v>
      </c>
      <c r="H244" s="43">
        <f t="shared" ref="H244:H263" si="18">SUM(C244:G244)</f>
        <v>4107033.3864610367</v>
      </c>
      <c r="I244" s="1"/>
    </row>
    <row r="245" spans="2:9" x14ac:dyDescent="0.2">
      <c r="B245" s="9" t="str">
        <f>$B$34</f>
        <v>Fine Arts</v>
      </c>
      <c r="C245" s="43">
        <f t="shared" si="17"/>
        <v>476824.28580107796</v>
      </c>
      <c r="D245" s="43">
        <f t="shared" si="17"/>
        <v>543871.01870554499</v>
      </c>
      <c r="E245" s="43">
        <f t="shared" si="17"/>
        <v>153711.22594849017</v>
      </c>
      <c r="F245" s="43">
        <f t="shared" si="17"/>
        <v>33477.053065284883</v>
      </c>
      <c r="G245" s="43">
        <f t="shared" si="17"/>
        <v>0</v>
      </c>
      <c r="H245" s="43">
        <f t="shared" si="18"/>
        <v>1207883.583520398</v>
      </c>
      <c r="I245" s="1"/>
    </row>
    <row r="246" spans="2:9" x14ac:dyDescent="0.2">
      <c r="B246" s="9" t="str">
        <f>$B$35</f>
        <v>Teacher Education</v>
      </c>
      <c r="C246" s="43">
        <f t="shared" si="17"/>
        <v>30127.485023770983</v>
      </c>
      <c r="D246" s="43">
        <f t="shared" si="17"/>
        <v>602893.61199195858</v>
      </c>
      <c r="E246" s="43">
        <f t="shared" si="17"/>
        <v>173569.83217694153</v>
      </c>
      <c r="F246" s="43">
        <f t="shared" si="17"/>
        <v>148811.18235939299</v>
      </c>
      <c r="G246" s="43">
        <f t="shared" si="17"/>
        <v>0</v>
      </c>
      <c r="H246" s="43">
        <f t="shared" si="18"/>
        <v>955402.11155206407</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583483.60659227229</v>
      </c>
      <c r="D248" s="43">
        <f t="shared" si="17"/>
        <v>1854116.6440778745</v>
      </c>
      <c r="E248" s="43">
        <f t="shared" si="17"/>
        <v>685823.63241614634</v>
      </c>
      <c r="F248" s="43">
        <f t="shared" si="17"/>
        <v>304265.33086228895</v>
      </c>
      <c r="G248" s="43">
        <f t="shared" si="17"/>
        <v>0</v>
      </c>
      <c r="H248" s="43">
        <f t="shared" si="18"/>
        <v>3427689.2139485818</v>
      </c>
      <c r="I248" s="1"/>
    </row>
    <row r="249" spans="2:9" x14ac:dyDescent="0.2">
      <c r="B249" s="9" t="str">
        <f>$B$38</f>
        <v>Home Economics</v>
      </c>
      <c r="C249" s="43">
        <f t="shared" si="17"/>
        <v>209039.27782504889</v>
      </c>
      <c r="D249" s="43">
        <f t="shared" si="17"/>
        <v>509904.05574450793</v>
      </c>
      <c r="E249" s="43">
        <f t="shared" si="17"/>
        <v>12946.688512894973</v>
      </c>
      <c r="F249" s="43">
        <f t="shared" si="17"/>
        <v>0</v>
      </c>
      <c r="G249" s="43">
        <f t="shared" si="17"/>
        <v>0</v>
      </c>
      <c r="H249" s="43">
        <f t="shared" si="18"/>
        <v>731890.02208245185</v>
      </c>
      <c r="I249" s="1"/>
    </row>
    <row r="250" spans="2:9" x14ac:dyDescent="0.2">
      <c r="B250" s="9" t="str">
        <f>$B$39</f>
        <v>Law</v>
      </c>
      <c r="C250" s="43">
        <f t="shared" si="17"/>
        <v>0</v>
      </c>
      <c r="D250" s="43">
        <f t="shared" si="17"/>
        <v>0</v>
      </c>
      <c r="E250" s="43">
        <f t="shared" si="17"/>
        <v>0</v>
      </c>
      <c r="F250" s="43">
        <f t="shared" si="17"/>
        <v>0</v>
      </c>
      <c r="G250" s="43">
        <f t="shared" si="17"/>
        <v>485871.90951756644</v>
      </c>
      <c r="H250" s="43">
        <f t="shared" si="18"/>
        <v>485871.90951756644</v>
      </c>
      <c r="I250" s="1"/>
    </row>
    <row r="251" spans="2:9" x14ac:dyDescent="0.2">
      <c r="B251" s="9" t="str">
        <f>$B$40</f>
        <v>Social Service</v>
      </c>
      <c r="C251" s="43">
        <f t="shared" si="17"/>
        <v>687.75488957245113</v>
      </c>
      <c r="D251" s="43">
        <f t="shared" si="17"/>
        <v>7672.5375159048208</v>
      </c>
      <c r="E251" s="43">
        <f t="shared" si="17"/>
        <v>386576.18979695608</v>
      </c>
      <c r="F251" s="43">
        <f t="shared" si="17"/>
        <v>15645.933416934711</v>
      </c>
      <c r="G251" s="43">
        <f t="shared" si="17"/>
        <v>0</v>
      </c>
      <c r="H251" s="43">
        <f t="shared" si="18"/>
        <v>410582.41561936802</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44646.754914744954</v>
      </c>
      <c r="D254" s="43">
        <f t="shared" si="17"/>
        <v>5634.5197382426031</v>
      </c>
      <c r="E254" s="43">
        <f t="shared" si="17"/>
        <v>0</v>
      </c>
      <c r="F254" s="43">
        <f t="shared" si="17"/>
        <v>0</v>
      </c>
      <c r="G254" s="43">
        <f t="shared" si="17"/>
        <v>0</v>
      </c>
      <c r="H254" s="43">
        <f t="shared" si="18"/>
        <v>50281.274652987559</v>
      </c>
      <c r="I254" s="1"/>
    </row>
    <row r="255" spans="2:9" x14ac:dyDescent="0.2">
      <c r="B255" s="9" t="str">
        <f>$B$44</f>
        <v>Physical Training</v>
      </c>
      <c r="C255" s="43">
        <f t="shared" si="17"/>
        <v>5673.9778389727217</v>
      </c>
      <c r="D255" s="43">
        <f t="shared" si="17"/>
        <v>0</v>
      </c>
      <c r="E255" s="43">
        <f t="shared" si="17"/>
        <v>0</v>
      </c>
      <c r="F255" s="43">
        <f t="shared" si="17"/>
        <v>0</v>
      </c>
      <c r="G255" s="43">
        <f t="shared" si="17"/>
        <v>0</v>
      </c>
      <c r="H255" s="43">
        <f t="shared" si="18"/>
        <v>5673.9778389727217</v>
      </c>
      <c r="I255" s="1"/>
    </row>
    <row r="256" spans="2:9" x14ac:dyDescent="0.2">
      <c r="B256" s="9" t="str">
        <f>$B$45</f>
        <v>Health Services</v>
      </c>
      <c r="C256" s="43">
        <f t="shared" si="17"/>
        <v>503341.05765459361</v>
      </c>
      <c r="D256" s="43">
        <f t="shared" si="17"/>
        <v>799702.19150149624</v>
      </c>
      <c r="E256" s="43">
        <f t="shared" si="17"/>
        <v>85469.195711144042</v>
      </c>
      <c r="F256" s="43">
        <f t="shared" si="17"/>
        <v>21895.566038782934</v>
      </c>
      <c r="G256" s="43">
        <f t="shared" si="17"/>
        <v>0</v>
      </c>
      <c r="H256" s="43">
        <f t="shared" si="18"/>
        <v>1410408.0109060169</v>
      </c>
      <c r="I256" s="1"/>
    </row>
    <row r="257" spans="2:10" x14ac:dyDescent="0.2">
      <c r="B257" s="9" t="str">
        <f>$B$46</f>
        <v>Pharmacy</v>
      </c>
      <c r="C257" s="43">
        <f t="shared" si="17"/>
        <v>0</v>
      </c>
      <c r="D257" s="43">
        <f t="shared" si="17"/>
        <v>0</v>
      </c>
      <c r="E257" s="43">
        <f t="shared" si="17"/>
        <v>25016.230107572126</v>
      </c>
      <c r="F257" s="43">
        <f t="shared" si="17"/>
        <v>34394.831282479376</v>
      </c>
      <c r="G257" s="43">
        <f t="shared" si="17"/>
        <v>368459.57876335509</v>
      </c>
      <c r="H257" s="43">
        <f t="shared" si="18"/>
        <v>427870.6401534066</v>
      </c>
      <c r="I257" s="1"/>
    </row>
    <row r="258" spans="2:10" x14ac:dyDescent="0.2">
      <c r="B258" s="9" t="str">
        <f>$B$47</f>
        <v>Business Administration</v>
      </c>
      <c r="C258" s="43">
        <f t="shared" si="17"/>
        <v>911485.37601086707</v>
      </c>
      <c r="D258" s="43">
        <f t="shared" si="17"/>
        <v>5500050.5260497918</v>
      </c>
      <c r="E258" s="43">
        <f t="shared" si="17"/>
        <v>908724.2072736579</v>
      </c>
      <c r="F258" s="43">
        <f t="shared" si="17"/>
        <v>53711.877568192067</v>
      </c>
      <c r="G258" s="43">
        <f t="shared" si="17"/>
        <v>0</v>
      </c>
      <c r="H258" s="43">
        <f t="shared" si="18"/>
        <v>7373971.986902508</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357397.73454541381</v>
      </c>
      <c r="H259" s="43">
        <f t="shared" si="18"/>
        <v>357397.73454541381</v>
      </c>
      <c r="I259" s="1"/>
    </row>
    <row r="260" spans="2:10" x14ac:dyDescent="0.2">
      <c r="B260" s="9" t="str">
        <f>$B$49</f>
        <v>Teacher Ed-Practice Teaching</v>
      </c>
      <c r="C260" s="43">
        <f t="shared" si="19"/>
        <v>4986.2229494002704</v>
      </c>
      <c r="D260" s="43">
        <f t="shared" si="19"/>
        <v>91830.68339348583</v>
      </c>
      <c r="E260" s="43">
        <f t="shared" si="19"/>
        <v>0</v>
      </c>
      <c r="F260" s="43">
        <f t="shared" si="19"/>
        <v>0</v>
      </c>
      <c r="G260" s="43">
        <f t="shared" si="19"/>
        <v>0</v>
      </c>
      <c r="H260" s="43">
        <f t="shared" si="18"/>
        <v>96816.906342886097</v>
      </c>
      <c r="I260" s="1"/>
    </row>
    <row r="261" spans="2:10" x14ac:dyDescent="0.2">
      <c r="B261" s="9" t="str">
        <f>$B$50</f>
        <v>Technology</v>
      </c>
      <c r="C261" s="43">
        <f t="shared" si="19"/>
        <v>331555.1696813858</v>
      </c>
      <c r="D261" s="43">
        <f t="shared" si="19"/>
        <v>980726.12351737567</v>
      </c>
      <c r="E261" s="43">
        <f t="shared" si="19"/>
        <v>51611.324667936322</v>
      </c>
      <c r="F261" s="43">
        <f t="shared" si="19"/>
        <v>2753.3346515834828</v>
      </c>
      <c r="G261" s="43">
        <f t="shared" si="19"/>
        <v>0</v>
      </c>
      <c r="H261" s="43">
        <f t="shared" si="18"/>
        <v>1366645.9525182815</v>
      </c>
      <c r="I261" s="1"/>
    </row>
    <row r="262" spans="2:10" x14ac:dyDescent="0.2">
      <c r="B262" s="9" t="str">
        <f>$B$51</f>
        <v>Nursing</v>
      </c>
      <c r="C262" s="43">
        <f t="shared" si="19"/>
        <v>229.25162985748369</v>
      </c>
      <c r="D262" s="43">
        <f t="shared" si="19"/>
        <v>201563.95432408291</v>
      </c>
      <c r="E262" s="43">
        <f t="shared" si="19"/>
        <v>14034.350691485064</v>
      </c>
      <c r="F262" s="43">
        <f t="shared" si="19"/>
        <v>0</v>
      </c>
      <c r="G262" s="43">
        <f t="shared" si="19"/>
        <v>0</v>
      </c>
      <c r="H262" s="43">
        <f t="shared" si="18"/>
        <v>215827.55664542547</v>
      </c>
      <c r="I262" s="1"/>
    </row>
    <row r="263" spans="2:10" x14ac:dyDescent="0.2">
      <c r="B263" s="39" t="str">
        <f>$B$52</f>
        <v>Totals</v>
      </c>
      <c r="C263" s="42">
        <f>SUM(C243:C262)</f>
        <v>9376544.4955909885</v>
      </c>
      <c r="D263" s="42">
        <f>SUM(D243:D262)</f>
        <v>16464586.169872528</v>
      </c>
      <c r="E263" s="42">
        <f>SUM(E243:E262)</f>
        <v>3096083.0201717913</v>
      </c>
      <c r="F263" s="42">
        <f>SUM(F243:F262)</f>
        <v>1274182.0915383562</v>
      </c>
      <c r="G263" s="42">
        <f>SUM(G243:G262)</f>
        <v>1211729.2228263353</v>
      </c>
      <c r="H263" s="42">
        <f t="shared" si="18"/>
        <v>31423124.999999996</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53789870.241379894</v>
      </c>
      <c r="D268" s="42">
        <f t="shared" si="20"/>
        <v>43037450.804625914</v>
      </c>
      <c r="E268" s="42">
        <f t="shared" si="20"/>
        <v>18060373.283218309</v>
      </c>
      <c r="F268" s="42">
        <f t="shared" si="20"/>
        <v>28130265.460856825</v>
      </c>
      <c r="G268" s="42">
        <f t="shared" si="20"/>
        <v>0</v>
      </c>
      <c r="H268" s="42">
        <f>SUM(C268:G268)</f>
        <v>143017959.79008096</v>
      </c>
      <c r="I268" s="1"/>
    </row>
    <row r="269" spans="2:10" x14ac:dyDescent="0.2">
      <c r="B269" s="9" t="str">
        <f>$B$33</f>
        <v>Science</v>
      </c>
      <c r="C269" s="43">
        <f t="shared" si="20"/>
        <v>31425099.025015786</v>
      </c>
      <c r="D269" s="43">
        <f t="shared" si="20"/>
        <v>26432178.461653799</v>
      </c>
      <c r="E269" s="43">
        <f t="shared" si="20"/>
        <v>17653087.643293802</v>
      </c>
      <c r="F269" s="43">
        <f t="shared" si="20"/>
        <v>38513991.29057648</v>
      </c>
      <c r="G269" s="43">
        <f t="shared" si="20"/>
        <v>0</v>
      </c>
      <c r="H269" s="43">
        <f t="shared" ref="H269:H288" si="21">SUM(C269:G269)</f>
        <v>114024356.42053986</v>
      </c>
      <c r="I269" s="1"/>
    </row>
    <row r="270" spans="2:10" x14ac:dyDescent="0.2">
      <c r="B270" s="9" t="str">
        <f>$B$34</f>
        <v>Fine Arts</v>
      </c>
      <c r="C270" s="43">
        <f t="shared" si="20"/>
        <v>9378142.3854645528</v>
      </c>
      <c r="D270" s="43">
        <f t="shared" si="20"/>
        <v>9981053.320370581</v>
      </c>
      <c r="E270" s="43">
        <f t="shared" si="20"/>
        <v>8380143.8415269116</v>
      </c>
      <c r="F270" s="43">
        <f t="shared" si="20"/>
        <v>1766237.416933255</v>
      </c>
      <c r="G270" s="43">
        <f t="shared" si="20"/>
        <v>0</v>
      </c>
      <c r="H270" s="43">
        <f t="shared" si="21"/>
        <v>29505576.964295298</v>
      </c>
      <c r="I270" s="1"/>
    </row>
    <row r="271" spans="2:10" x14ac:dyDescent="0.2">
      <c r="B271" s="9" t="str">
        <f>$B$35</f>
        <v>Teacher Education</v>
      </c>
      <c r="C271" s="43">
        <f t="shared" si="20"/>
        <v>408178.39300851338</v>
      </c>
      <c r="D271" s="43">
        <f t="shared" si="20"/>
        <v>5686482.1391531751</v>
      </c>
      <c r="E271" s="43">
        <f t="shared" si="20"/>
        <v>4608230.5027511381</v>
      </c>
      <c r="F271" s="43">
        <f t="shared" si="20"/>
        <v>5866241.3967684796</v>
      </c>
      <c r="G271" s="43">
        <f t="shared" si="20"/>
        <v>0</v>
      </c>
      <c r="H271" s="43">
        <f t="shared" si="21"/>
        <v>16569132.431681305</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18803860.65880616</v>
      </c>
      <c r="D273" s="43">
        <f t="shared" si="20"/>
        <v>38774289.706342936</v>
      </c>
      <c r="E273" s="43">
        <f t="shared" si="20"/>
        <v>36714803.014993921</v>
      </c>
      <c r="F273" s="43">
        <f t="shared" si="20"/>
        <v>42216460.226944506</v>
      </c>
      <c r="G273" s="43">
        <f t="shared" si="20"/>
        <v>0</v>
      </c>
      <c r="H273" s="43">
        <f t="shared" si="21"/>
        <v>136509413.60708752</v>
      </c>
      <c r="I273" s="1"/>
    </row>
    <row r="274" spans="2:10" x14ac:dyDescent="0.2">
      <c r="B274" s="9" t="str">
        <f>$B$38</f>
        <v>Home Economics</v>
      </c>
      <c r="C274" s="43">
        <f t="shared" si="20"/>
        <v>1997284.8429236526</v>
      </c>
      <c r="D274" s="43">
        <f t="shared" si="20"/>
        <v>4079209.0194453541</v>
      </c>
      <c r="E274" s="43">
        <f t="shared" si="20"/>
        <v>489453.80986442638</v>
      </c>
      <c r="F274" s="43">
        <f t="shared" si="20"/>
        <v>0</v>
      </c>
      <c r="G274" s="43">
        <f t="shared" si="20"/>
        <v>0</v>
      </c>
      <c r="H274" s="43">
        <f t="shared" si="21"/>
        <v>6565947.6722334325</v>
      </c>
      <c r="I274" s="1"/>
    </row>
    <row r="275" spans="2:10" x14ac:dyDescent="0.2">
      <c r="B275" s="9" t="str">
        <f>$B$39</f>
        <v>Law</v>
      </c>
      <c r="C275" s="43">
        <f t="shared" si="20"/>
        <v>0</v>
      </c>
      <c r="D275" s="43">
        <f t="shared" si="20"/>
        <v>0</v>
      </c>
      <c r="E275" s="43">
        <f t="shared" si="20"/>
        <v>0</v>
      </c>
      <c r="F275" s="43">
        <f t="shared" si="20"/>
        <v>0</v>
      </c>
      <c r="G275" s="43">
        <f t="shared" si="20"/>
        <v>18967842.445162434</v>
      </c>
      <c r="H275" s="43">
        <f t="shared" si="21"/>
        <v>18967842.445162434</v>
      </c>
      <c r="I275" s="1"/>
    </row>
    <row r="276" spans="2:10" x14ac:dyDescent="0.2">
      <c r="B276" s="9" t="str">
        <f>$B$40</f>
        <v>Social Service</v>
      </c>
      <c r="C276" s="43">
        <f t="shared" si="20"/>
        <v>4966.9552290886659</v>
      </c>
      <c r="D276" s="43">
        <f t="shared" si="20"/>
        <v>39736.004203338991</v>
      </c>
      <c r="E276" s="43">
        <f t="shared" si="20"/>
        <v>4695562.1470838794</v>
      </c>
      <c r="F276" s="43">
        <f t="shared" si="20"/>
        <v>1383891.1984410433</v>
      </c>
      <c r="G276" s="43">
        <f t="shared" si="20"/>
        <v>0</v>
      </c>
      <c r="H276" s="43">
        <f t="shared" si="21"/>
        <v>6124156.3049573507</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432444.63510313077</v>
      </c>
      <c r="D279" s="43">
        <f t="shared" si="20"/>
        <v>44605.718349281902</v>
      </c>
      <c r="E279" s="43">
        <f t="shared" si="20"/>
        <v>0</v>
      </c>
      <c r="F279" s="43">
        <f t="shared" si="20"/>
        <v>0</v>
      </c>
      <c r="G279" s="43">
        <f t="shared" si="20"/>
        <v>0</v>
      </c>
      <c r="H279" s="43">
        <f t="shared" si="21"/>
        <v>477050.35345241264</v>
      </c>
      <c r="I279" s="1"/>
    </row>
    <row r="280" spans="2:10" x14ac:dyDescent="0.2">
      <c r="B280" s="9" t="str">
        <f>$B$44</f>
        <v>Physical Training</v>
      </c>
      <c r="C280" s="43">
        <f t="shared" si="20"/>
        <v>100965.64783047943</v>
      </c>
      <c r="D280" s="43">
        <f t="shared" si="20"/>
        <v>0</v>
      </c>
      <c r="E280" s="43">
        <f t="shared" si="20"/>
        <v>0</v>
      </c>
      <c r="F280" s="43">
        <f t="shared" si="20"/>
        <v>0</v>
      </c>
      <c r="G280" s="43">
        <f t="shared" si="20"/>
        <v>0</v>
      </c>
      <c r="H280" s="43">
        <f t="shared" si="21"/>
        <v>100965.64783047943</v>
      </c>
      <c r="I280" s="1"/>
    </row>
    <row r="281" spans="2:10" x14ac:dyDescent="0.2">
      <c r="B281" s="9" t="str">
        <f>$B$45</f>
        <v>Health Services</v>
      </c>
      <c r="C281" s="43">
        <f t="shared" si="20"/>
        <v>3776542.8950494528</v>
      </c>
      <c r="D281" s="43">
        <f t="shared" si="20"/>
        <v>7098561.2624645419</v>
      </c>
      <c r="E281" s="43">
        <f t="shared" si="20"/>
        <v>2928422.3734250553</v>
      </c>
      <c r="F281" s="43">
        <f t="shared" si="20"/>
        <v>1749489.2156451542</v>
      </c>
      <c r="G281" s="43">
        <f t="shared" si="20"/>
        <v>0</v>
      </c>
      <c r="H281" s="43">
        <f t="shared" si="21"/>
        <v>15553015.746584205</v>
      </c>
      <c r="I281" s="1"/>
    </row>
    <row r="282" spans="2:10" x14ac:dyDescent="0.2">
      <c r="B282" s="9" t="str">
        <f>$B$46</f>
        <v>Pharmacy</v>
      </c>
      <c r="C282" s="43">
        <f t="shared" si="20"/>
        <v>0</v>
      </c>
      <c r="D282" s="43">
        <f t="shared" si="20"/>
        <v>0</v>
      </c>
      <c r="E282" s="43">
        <f t="shared" si="20"/>
        <v>8034553.512657607</v>
      </c>
      <c r="F282" s="43">
        <f t="shared" si="20"/>
        <v>11723276.876611046</v>
      </c>
      <c r="G282" s="43">
        <f t="shared" si="20"/>
        <v>14633512.359569915</v>
      </c>
      <c r="H282" s="43">
        <f t="shared" si="21"/>
        <v>34391342.748838566</v>
      </c>
      <c r="I282" s="1"/>
    </row>
    <row r="283" spans="2:10" x14ac:dyDescent="0.2">
      <c r="B283" s="9" t="str">
        <f>$B$47</f>
        <v>Business Administration</v>
      </c>
      <c r="C283" s="43">
        <f t="shared" si="20"/>
        <v>9875189.5307601038</v>
      </c>
      <c r="D283" s="43">
        <f t="shared" si="20"/>
        <v>48322801.572587058</v>
      </c>
      <c r="E283" s="43">
        <f t="shared" si="20"/>
        <v>25020141.230778959</v>
      </c>
      <c r="F283" s="43">
        <f t="shared" si="20"/>
        <v>9721613.3714612033</v>
      </c>
      <c r="G283" s="43">
        <f t="shared" si="20"/>
        <v>0</v>
      </c>
      <c r="H283" s="43">
        <f t="shared" si="21"/>
        <v>92939745.705587313</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32671484.977967128</v>
      </c>
      <c r="H284" s="43">
        <f t="shared" si="21"/>
        <v>32671484.977967128</v>
      </c>
      <c r="I284" s="1"/>
    </row>
    <row r="285" spans="2:10" x14ac:dyDescent="0.2">
      <c r="B285" s="9" t="str">
        <f>$B$49</f>
        <v>Teacher Ed-Practice Teaching</v>
      </c>
      <c r="C285" s="43">
        <f t="shared" si="22"/>
        <v>468493.0278654974</v>
      </c>
      <c r="D285" s="43">
        <f t="shared" si="22"/>
        <v>1673196.5000951078</v>
      </c>
      <c r="E285" s="43">
        <f t="shared" si="22"/>
        <v>0</v>
      </c>
      <c r="F285" s="43">
        <f t="shared" si="22"/>
        <v>0</v>
      </c>
      <c r="G285" s="43">
        <f t="shared" si="22"/>
        <v>0</v>
      </c>
      <c r="H285" s="43">
        <f t="shared" si="21"/>
        <v>2141689.527960605</v>
      </c>
      <c r="I285" s="1"/>
    </row>
    <row r="286" spans="2:10" x14ac:dyDescent="0.2">
      <c r="B286" s="9" t="str">
        <f>$B$50</f>
        <v>Technology</v>
      </c>
      <c r="C286" s="43">
        <f t="shared" si="22"/>
        <v>4073010.2652899125</v>
      </c>
      <c r="D286" s="43">
        <f t="shared" si="22"/>
        <v>11350191.771245968</v>
      </c>
      <c r="E286" s="43">
        <f t="shared" si="22"/>
        <v>3210135.3218995975</v>
      </c>
      <c r="F286" s="43">
        <f t="shared" si="22"/>
        <v>138028.51929091086</v>
      </c>
      <c r="G286" s="43">
        <f t="shared" si="22"/>
        <v>0</v>
      </c>
      <c r="H286" s="43">
        <f t="shared" si="21"/>
        <v>18771365.877726387</v>
      </c>
      <c r="I286" s="1"/>
    </row>
    <row r="287" spans="2:10" x14ac:dyDescent="0.2">
      <c r="B287" s="9" t="str">
        <f>$B$51</f>
        <v>Nursing</v>
      </c>
      <c r="C287" s="43">
        <f t="shared" si="22"/>
        <v>73113.497724783796</v>
      </c>
      <c r="D287" s="43">
        <f t="shared" si="22"/>
        <v>2872751.953147456</v>
      </c>
      <c r="E287" s="43">
        <f t="shared" si="22"/>
        <v>1251821.4771425007</v>
      </c>
      <c r="F287" s="43">
        <f t="shared" si="22"/>
        <v>0</v>
      </c>
      <c r="G287" s="43">
        <f t="shared" si="22"/>
        <v>0</v>
      </c>
      <c r="H287" s="43">
        <f t="shared" si="21"/>
        <v>4197686.9280147403</v>
      </c>
      <c r="I287" s="1"/>
    </row>
    <row r="288" spans="2:10" x14ac:dyDescent="0.2">
      <c r="B288" s="39" t="str">
        <f>$B$52</f>
        <v>Totals</v>
      </c>
      <c r="C288" s="42">
        <f>SUM(C268:C287)</f>
        <v>134607162.00145102</v>
      </c>
      <c r="D288" s="42">
        <f>SUM(D268:D287)</f>
        <v>199392508.23368448</v>
      </c>
      <c r="E288" s="42">
        <f>SUM(E268:E287)</f>
        <v>131046728.15863611</v>
      </c>
      <c r="F288" s="42">
        <f>SUM(F268:F287)</f>
        <v>141209494.97352892</v>
      </c>
      <c r="G288" s="42">
        <f>SUM(G268:G287)</f>
        <v>66272839.782699481</v>
      </c>
      <c r="H288" s="42">
        <f t="shared" si="21"/>
        <v>672528733.14999998</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221.6685564573327</v>
      </c>
      <c r="D293" s="40">
        <f t="shared" si="23"/>
        <v>498.02641645790032</v>
      </c>
      <c r="E293" s="40">
        <f t="shared" si="23"/>
        <v>1837.8318187868433</v>
      </c>
      <c r="F293" s="40">
        <f t="shared" si="23"/>
        <v>3434.2895203097087</v>
      </c>
      <c r="G293" s="41">
        <f t="shared" si="23"/>
        <v>0</v>
      </c>
      <c r="H293" s="42">
        <f t="shared" si="23"/>
        <v>412.04507088901522</v>
      </c>
      <c r="I293" s="1"/>
    </row>
    <row r="294" spans="2:10" x14ac:dyDescent="0.2">
      <c r="B294" s="9" t="str">
        <f>$B$33</f>
        <v>Science</v>
      </c>
      <c r="C294" s="75">
        <f t="shared" si="23"/>
        <v>366.37518828787364</v>
      </c>
      <c r="D294" s="75">
        <f t="shared" si="23"/>
        <v>552.05051089502501</v>
      </c>
      <c r="E294" s="75">
        <f t="shared" si="23"/>
        <v>2440.294117126597</v>
      </c>
      <c r="F294" s="75">
        <f t="shared" si="23"/>
        <v>5587.4062513530362</v>
      </c>
      <c r="G294" s="96">
        <f t="shared" si="23"/>
        <v>0</v>
      </c>
      <c r="H294" s="43">
        <f t="shared" si="23"/>
        <v>771.58178657829103</v>
      </c>
      <c r="I294" s="1"/>
    </row>
    <row r="295" spans="2:10" x14ac:dyDescent="0.2">
      <c r="B295" s="9" t="str">
        <f>$B$34</f>
        <v>Fine Arts</v>
      </c>
      <c r="C295" s="75">
        <f t="shared" si="23"/>
        <v>375.74191215451549</v>
      </c>
      <c r="D295" s="75">
        <f t="shared" si="23"/>
        <v>733.36174286337848</v>
      </c>
      <c r="E295" s="75">
        <f t="shared" si="23"/>
        <v>1912.8381286297447</v>
      </c>
      <c r="F295" s="75">
        <f t="shared" si="23"/>
        <v>2305.7929724977221</v>
      </c>
      <c r="G295" s="96">
        <f t="shared" si="23"/>
        <v>0</v>
      </c>
      <c r="H295" s="43">
        <f t="shared" si="23"/>
        <v>674.93771077626718</v>
      </c>
      <c r="I295" s="1"/>
    </row>
    <row r="296" spans="2:10" x14ac:dyDescent="0.2">
      <c r="B296" s="9" t="str">
        <f>$B$35</f>
        <v>Teacher Education</v>
      </c>
      <c r="C296" s="75">
        <f t="shared" si="23"/>
        <v>258.83220862936804</v>
      </c>
      <c r="D296" s="75">
        <f t="shared" si="23"/>
        <v>376.91271552682275</v>
      </c>
      <c r="E296" s="75">
        <f t="shared" si="23"/>
        <v>931.52021482739804</v>
      </c>
      <c r="F296" s="75">
        <f t="shared" si="23"/>
        <v>1722.8315409011689</v>
      </c>
      <c r="G296" s="96">
        <f t="shared" si="23"/>
        <v>0</v>
      </c>
      <c r="H296" s="43">
        <f t="shared" si="23"/>
        <v>662.34139877203813</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615.67221068712456</v>
      </c>
      <c r="D298" s="75">
        <f t="shared" si="23"/>
        <v>835.6888164649971</v>
      </c>
      <c r="E298" s="75">
        <f t="shared" si="23"/>
        <v>1878.2832667413884</v>
      </c>
      <c r="F298" s="75">
        <f t="shared" si="23"/>
        <v>6063.840882927967</v>
      </c>
      <c r="G298" s="96">
        <f t="shared" si="23"/>
        <v>0</v>
      </c>
      <c r="H298" s="43">
        <f t="shared" si="23"/>
        <v>1319.5817611295181</v>
      </c>
      <c r="I298" s="1"/>
    </row>
    <row r="299" spans="2:10" x14ac:dyDescent="0.2">
      <c r="B299" s="9" t="str">
        <f>$B$38</f>
        <v>Home Economics</v>
      </c>
      <c r="C299" s="75">
        <f t="shared" si="23"/>
        <v>182.53380030375183</v>
      </c>
      <c r="D299" s="75">
        <f t="shared" si="23"/>
        <v>319.68722722925975</v>
      </c>
      <c r="E299" s="75">
        <f t="shared" si="23"/>
        <v>1326.433089063486</v>
      </c>
      <c r="F299" s="75">
        <f t="shared" si="23"/>
        <v>0</v>
      </c>
      <c r="G299" s="96">
        <f t="shared" si="23"/>
        <v>0</v>
      </c>
      <c r="H299" s="43">
        <f t="shared" si="23"/>
        <v>272.77419601318735</v>
      </c>
      <c r="I299" s="1"/>
    </row>
    <row r="300" spans="2:10" x14ac:dyDescent="0.2">
      <c r="B300" s="9" t="str">
        <f>$B$39</f>
        <v>Law</v>
      </c>
      <c r="C300" s="75">
        <f t="shared" si="23"/>
        <v>0</v>
      </c>
      <c r="D300" s="75">
        <f t="shared" si="23"/>
        <v>0</v>
      </c>
      <c r="E300" s="75">
        <f t="shared" si="23"/>
        <v>0</v>
      </c>
      <c r="F300" s="75">
        <f t="shared" si="23"/>
        <v>0</v>
      </c>
      <c r="G300" s="96">
        <f t="shared" si="23"/>
        <v>850.08033187659362</v>
      </c>
      <c r="H300" s="43">
        <f t="shared" si="23"/>
        <v>850.08033187659362</v>
      </c>
      <c r="I300" s="1"/>
    </row>
    <row r="301" spans="2:10" x14ac:dyDescent="0.2">
      <c r="B301" s="9" t="str">
        <f>$B$40</f>
        <v>Social Service</v>
      </c>
      <c r="C301" s="75">
        <f t="shared" si="23"/>
        <v>137.97097858579627</v>
      </c>
      <c r="D301" s="75">
        <f t="shared" si="23"/>
        <v>206.95835522572392</v>
      </c>
      <c r="E301" s="75">
        <f t="shared" si="23"/>
        <v>426.17191387582858</v>
      </c>
      <c r="F301" s="75">
        <f t="shared" si="23"/>
        <v>3865.6178727403444</v>
      </c>
      <c r="G301" s="96">
        <f t="shared" si="23"/>
        <v>0</v>
      </c>
      <c r="H301" s="43">
        <f t="shared" si="23"/>
        <v>527.76252197150552</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185.042633762572</v>
      </c>
      <c r="D304" s="75">
        <f t="shared" si="23"/>
        <v>316.35261240625465</v>
      </c>
      <c r="E304" s="75">
        <f t="shared" si="23"/>
        <v>0</v>
      </c>
      <c r="F304" s="75">
        <f t="shared" si="23"/>
        <v>0</v>
      </c>
      <c r="G304" s="96">
        <f t="shared" si="23"/>
        <v>0</v>
      </c>
      <c r="H304" s="43">
        <f t="shared" si="23"/>
        <v>192.5142669299486</v>
      </c>
      <c r="I304" s="1"/>
    </row>
    <row r="305" spans="2:10" x14ac:dyDescent="0.2">
      <c r="B305" s="9" t="str">
        <f>$B$44</f>
        <v>Physical Training</v>
      </c>
      <c r="C305" s="75">
        <f t="shared" si="23"/>
        <v>339.95167619690045</v>
      </c>
      <c r="D305" s="75">
        <f t="shared" si="23"/>
        <v>0</v>
      </c>
      <c r="E305" s="75">
        <f t="shared" si="23"/>
        <v>0</v>
      </c>
      <c r="F305" s="75">
        <f t="shared" si="23"/>
        <v>0</v>
      </c>
      <c r="G305" s="96">
        <f t="shared" si="23"/>
        <v>0</v>
      </c>
      <c r="H305" s="43">
        <f t="shared" si="23"/>
        <v>339.95167619690045</v>
      </c>
      <c r="I305" s="1"/>
    </row>
    <row r="306" spans="2:10" x14ac:dyDescent="0.2">
      <c r="B306" s="9" t="str">
        <f>$B$45</f>
        <v>Health Services</v>
      </c>
      <c r="C306" s="75">
        <f t="shared" si="23"/>
        <v>143.33863039622929</v>
      </c>
      <c r="D306" s="75">
        <f t="shared" si="23"/>
        <v>354.71523398283739</v>
      </c>
      <c r="E306" s="75">
        <f t="shared" si="23"/>
        <v>1202.1438314552772</v>
      </c>
      <c r="F306" s="75">
        <f t="shared" si="23"/>
        <v>3491.9944424054975</v>
      </c>
      <c r="G306" s="96">
        <f t="shared" si="23"/>
        <v>0</v>
      </c>
      <c r="H306" s="43">
        <f t="shared" si="23"/>
        <v>315.5025914188617</v>
      </c>
      <c r="I306" s="1"/>
    </row>
    <row r="307" spans="2:10" x14ac:dyDescent="0.2">
      <c r="B307" s="9" t="str">
        <f>$B$46</f>
        <v>Pharmacy</v>
      </c>
      <c r="C307" s="75">
        <f t="shared" si="23"/>
        <v>0</v>
      </c>
      <c r="D307" s="75">
        <f t="shared" si="23"/>
        <v>0</v>
      </c>
      <c r="E307" s="75">
        <f t="shared" si="23"/>
        <v>11268.658503026098</v>
      </c>
      <c r="F307" s="75">
        <f t="shared" si="23"/>
        <v>14896.158674219882</v>
      </c>
      <c r="G307" s="96">
        <f t="shared" si="23"/>
        <v>864.8136847449864</v>
      </c>
      <c r="H307" s="43">
        <f t="shared" si="23"/>
        <v>1866.9639405482094</v>
      </c>
      <c r="I307" s="1"/>
    </row>
    <row r="308" spans="2:10" x14ac:dyDescent="0.2">
      <c r="B308" s="9" t="str">
        <f>$B$47</f>
        <v>Business Administration</v>
      </c>
      <c r="C308" s="75">
        <f t="shared" si="23"/>
        <v>206.97930311165356</v>
      </c>
      <c r="D308" s="75">
        <f t="shared" si="23"/>
        <v>351.09384656945588</v>
      </c>
      <c r="E308" s="75">
        <f t="shared" si="23"/>
        <v>966.02861894899456</v>
      </c>
      <c r="F308" s="75">
        <f t="shared" si="23"/>
        <v>7910.1817505786848</v>
      </c>
      <c r="G308" s="96">
        <f t="shared" si="23"/>
        <v>0</v>
      </c>
      <c r="H308" s="43">
        <f t="shared" si="23"/>
        <v>437.4149697874447</v>
      </c>
      <c r="I308" s="1"/>
    </row>
    <row r="309" spans="2:10" x14ac:dyDescent="0.2">
      <c r="B309" s="9" t="str">
        <f>$B$48</f>
        <v>Optometry</v>
      </c>
      <c r="C309" s="75">
        <f t="shared" ref="C309:H313" si="24">IF(C48=0,0,C284/C48)</f>
        <v>0</v>
      </c>
      <c r="D309" s="75">
        <f t="shared" si="24"/>
        <v>0</v>
      </c>
      <c r="E309" s="75">
        <f t="shared" si="24"/>
        <v>0</v>
      </c>
      <c r="F309" s="75">
        <f t="shared" si="24"/>
        <v>0</v>
      </c>
      <c r="G309" s="96">
        <f t="shared" si="24"/>
        <v>1990.5858147789636</v>
      </c>
      <c r="H309" s="43">
        <f t="shared" si="24"/>
        <v>1990.5858147789636</v>
      </c>
      <c r="I309" s="1"/>
    </row>
    <row r="310" spans="2:10" x14ac:dyDescent="0.2">
      <c r="B310" s="9" t="str">
        <f>$B$49</f>
        <v>Teacher Ed-Practice Teaching</v>
      </c>
      <c r="C310" s="75">
        <f t="shared" si="24"/>
        <v>1794.9924439291087</v>
      </c>
      <c r="D310" s="75">
        <f t="shared" si="24"/>
        <v>728.10987819630452</v>
      </c>
      <c r="E310" s="75">
        <f t="shared" si="24"/>
        <v>0</v>
      </c>
      <c r="F310" s="75">
        <f t="shared" si="24"/>
        <v>0</v>
      </c>
      <c r="G310" s="96">
        <f t="shared" si="24"/>
        <v>0</v>
      </c>
      <c r="H310" s="43">
        <f t="shared" si="24"/>
        <v>836.92439545158459</v>
      </c>
      <c r="I310" s="1"/>
    </row>
    <row r="311" spans="2:10" x14ac:dyDescent="0.2">
      <c r="B311" s="9" t="str">
        <f>$B$50</f>
        <v>Technology</v>
      </c>
      <c r="C311" s="75">
        <f t="shared" si="24"/>
        <v>234.6880014572119</v>
      </c>
      <c r="D311" s="75">
        <f t="shared" si="24"/>
        <v>462.4803101314468</v>
      </c>
      <c r="E311" s="75">
        <f t="shared" si="24"/>
        <v>2182.2809802172656</v>
      </c>
      <c r="F311" s="75">
        <f t="shared" si="24"/>
        <v>2190.9288776335056</v>
      </c>
      <c r="G311" s="96">
        <f t="shared" si="24"/>
        <v>0</v>
      </c>
      <c r="H311" s="43">
        <f t="shared" si="24"/>
        <v>432.21122879340533</v>
      </c>
      <c r="I311" s="1"/>
    </row>
    <row r="312" spans="2:10" x14ac:dyDescent="0.2">
      <c r="B312" s="9" t="str">
        <f>$B$51</f>
        <v>Nursing</v>
      </c>
      <c r="C312" s="75">
        <f t="shared" si="24"/>
        <v>6092.791477065316</v>
      </c>
      <c r="D312" s="75">
        <f t="shared" si="24"/>
        <v>569.53845224969393</v>
      </c>
      <c r="E312" s="75">
        <f t="shared" si="24"/>
        <v>3129.5536928562519</v>
      </c>
      <c r="F312" s="75">
        <f t="shared" si="24"/>
        <v>0</v>
      </c>
      <c r="G312" s="96">
        <f t="shared" si="24"/>
        <v>0</v>
      </c>
      <c r="H312" s="43">
        <f t="shared" si="24"/>
        <v>769.37077126369877</v>
      </c>
      <c r="I312" s="1"/>
    </row>
    <row r="313" spans="2:10" x14ac:dyDescent="0.2">
      <c r="B313" s="39" t="str">
        <f>$B$52</f>
        <v>Totals</v>
      </c>
      <c r="C313" s="42">
        <f t="shared" si="24"/>
        <v>274.25625091981186</v>
      </c>
      <c r="D313" s="42">
        <f t="shared" si="24"/>
        <v>483.94477927668771</v>
      </c>
      <c r="E313" s="42">
        <f t="shared" si="24"/>
        <v>1485.0665566519283</v>
      </c>
      <c r="F313" s="42">
        <f t="shared" si="24"/>
        <v>4843.405761396979</v>
      </c>
      <c r="G313" s="42">
        <f t="shared" si="24"/>
        <v>1190.9508110535965</v>
      </c>
      <c r="H313" s="42">
        <f t="shared" si="24"/>
        <v>625.10338921689277</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2.2467165592507552</v>
      </c>
      <c r="E318" s="59">
        <f t="shared" si="25"/>
        <v>8.2908999280671267</v>
      </c>
      <c r="F318" s="59">
        <f t="shared" si="25"/>
        <v>15.492903347213113</v>
      </c>
      <c r="G318" s="59">
        <f t="shared" si="25"/>
        <v>0</v>
      </c>
      <c r="H318" s="59">
        <f t="shared" si="25"/>
        <v>1.8588340966091266</v>
      </c>
      <c r="I318" s="1"/>
    </row>
    <row r="319" spans="2:10" x14ac:dyDescent="0.2">
      <c r="B319" s="9" t="str">
        <f>$B$33</f>
        <v>Science</v>
      </c>
      <c r="C319" s="59">
        <f t="shared" ref="C319:H334" si="26">IF($C$293=0,"",C294/$C$293)</f>
        <v>1.6528063075034931</v>
      </c>
      <c r="D319" s="59">
        <f t="shared" si="26"/>
        <v>2.4904322007496136</v>
      </c>
      <c r="E319" s="59">
        <f t="shared" si="26"/>
        <v>11.008751787474697</v>
      </c>
      <c r="F319" s="59">
        <f t="shared" si="26"/>
        <v>25.206129099453552</v>
      </c>
      <c r="G319" s="59">
        <f t="shared" si="26"/>
        <v>0</v>
      </c>
      <c r="H319" s="59">
        <f t="shared" si="26"/>
        <v>3.4807904147957358</v>
      </c>
      <c r="I319" s="1"/>
    </row>
    <row r="320" spans="2:10" x14ac:dyDescent="0.2">
      <c r="B320" s="9" t="str">
        <f>$B$34</f>
        <v>Fine Arts</v>
      </c>
      <c r="C320" s="59">
        <f t="shared" si="26"/>
        <v>1.6950618444020913</v>
      </c>
      <c r="D320" s="59">
        <f t="shared" si="26"/>
        <v>3.3083706348966895</v>
      </c>
      <c r="E320" s="59">
        <f t="shared" si="26"/>
        <v>8.6292713734432258</v>
      </c>
      <c r="F320" s="59">
        <f t="shared" si="26"/>
        <v>10.401984879355439</v>
      </c>
      <c r="G320" s="59">
        <f t="shared" si="26"/>
        <v>0</v>
      </c>
      <c r="H320" s="59">
        <f t="shared" si="26"/>
        <v>3.0448058198375141</v>
      </c>
      <c r="I320" s="1"/>
    </row>
    <row r="321" spans="2:9" x14ac:dyDescent="0.2">
      <c r="B321" s="9" t="str">
        <f>$B$35</f>
        <v>Teacher Education</v>
      </c>
      <c r="C321" s="59">
        <f t="shared" si="26"/>
        <v>1.167654144394578</v>
      </c>
      <c r="D321" s="59">
        <f t="shared" si="26"/>
        <v>1.7003436190976948</v>
      </c>
      <c r="E321" s="59">
        <f t="shared" si="26"/>
        <v>4.2023110075456254</v>
      </c>
      <c r="F321" s="59">
        <f t="shared" si="26"/>
        <v>7.7721061048763751</v>
      </c>
      <c r="G321" s="59">
        <f t="shared" si="26"/>
        <v>0</v>
      </c>
      <c r="H321" s="59">
        <f t="shared" si="26"/>
        <v>2.9879808366033513</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2.7774449408914279</v>
      </c>
      <c r="D323" s="59">
        <f t="shared" si="26"/>
        <v>3.7699925953451703</v>
      </c>
      <c r="E323" s="59">
        <f t="shared" si="26"/>
        <v>8.4733861074379533</v>
      </c>
      <c r="F323" s="59">
        <f t="shared" si="26"/>
        <v>27.355439940780009</v>
      </c>
      <c r="G323" s="59">
        <f t="shared" si="26"/>
        <v>0</v>
      </c>
      <c r="H323" s="59">
        <f t="shared" si="26"/>
        <v>5.9529496750411433</v>
      </c>
      <c r="I323" s="1"/>
    </row>
    <row r="324" spans="2:9" x14ac:dyDescent="0.2">
      <c r="B324" s="9" t="str">
        <f>$B$38</f>
        <v>Home Economics</v>
      </c>
      <c r="C324" s="59">
        <f t="shared" si="26"/>
        <v>0.8234537330010826</v>
      </c>
      <c r="D324" s="59">
        <f t="shared" si="26"/>
        <v>1.4421857224066594</v>
      </c>
      <c r="E324" s="59">
        <f t="shared" si="26"/>
        <v>5.9838576578577625</v>
      </c>
      <c r="F324" s="59">
        <f t="shared" si="26"/>
        <v>0</v>
      </c>
      <c r="G324" s="59">
        <f t="shared" si="26"/>
        <v>0</v>
      </c>
      <c r="H324" s="59">
        <f t="shared" si="26"/>
        <v>1.2305497918722252</v>
      </c>
      <c r="I324" s="1"/>
    </row>
    <row r="325" spans="2:9" x14ac:dyDescent="0.2">
      <c r="B325" s="9" t="str">
        <f>$B$39</f>
        <v>Law</v>
      </c>
      <c r="C325" s="59">
        <f t="shared" si="26"/>
        <v>0</v>
      </c>
      <c r="D325" s="59">
        <f t="shared" si="26"/>
        <v>0</v>
      </c>
      <c r="E325" s="59">
        <f t="shared" si="26"/>
        <v>0</v>
      </c>
      <c r="F325" s="59">
        <f t="shared" si="26"/>
        <v>0</v>
      </c>
      <c r="G325" s="59">
        <f t="shared" si="26"/>
        <v>3.8349161715239442</v>
      </c>
      <c r="H325" s="59">
        <f t="shared" si="26"/>
        <v>3.8349161715239442</v>
      </c>
      <c r="I325" s="1"/>
    </row>
    <row r="326" spans="2:9" x14ac:dyDescent="0.2">
      <c r="B326" s="9" t="str">
        <f>$B$40</f>
        <v>Social Service</v>
      </c>
      <c r="C326" s="59">
        <f t="shared" si="26"/>
        <v>0.62242016094128927</v>
      </c>
      <c r="D326" s="59">
        <f t="shared" si="26"/>
        <v>0.93363875568684807</v>
      </c>
      <c r="E326" s="59">
        <f t="shared" si="26"/>
        <v>1.9225636720283292</v>
      </c>
      <c r="F326" s="59">
        <f t="shared" si="26"/>
        <v>17.438728949743524</v>
      </c>
      <c r="G326" s="59">
        <f t="shared" si="26"/>
        <v>0</v>
      </c>
      <c r="H326" s="59">
        <f t="shared" si="26"/>
        <v>2.380863260022585</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0.83477168219024989</v>
      </c>
      <c r="D329" s="59">
        <f t="shared" si="26"/>
        <v>1.4271424755145503</v>
      </c>
      <c r="E329" s="59">
        <f t="shared" si="26"/>
        <v>0</v>
      </c>
      <c r="F329" s="59">
        <f t="shared" si="26"/>
        <v>0</v>
      </c>
      <c r="G329" s="59">
        <f t="shared" si="26"/>
        <v>0</v>
      </c>
      <c r="H329" s="59">
        <f t="shared" si="26"/>
        <v>0.86847801062395702</v>
      </c>
      <c r="I329" s="1"/>
    </row>
    <row r="330" spans="2:9" x14ac:dyDescent="0.2">
      <c r="B330" s="9" t="str">
        <f>$B$44</f>
        <v>Physical Training</v>
      </c>
      <c r="C330" s="59">
        <f t="shared" si="26"/>
        <v>1.5336035098073784</v>
      </c>
      <c r="D330" s="59">
        <f t="shared" si="26"/>
        <v>0</v>
      </c>
      <c r="E330" s="59">
        <f t="shared" si="26"/>
        <v>0</v>
      </c>
      <c r="F330" s="59">
        <f t="shared" si="26"/>
        <v>0</v>
      </c>
      <c r="G330" s="59">
        <f t="shared" si="26"/>
        <v>0</v>
      </c>
      <c r="H330" s="59">
        <f t="shared" si="26"/>
        <v>1.5336035098073784</v>
      </c>
      <c r="I330" s="1"/>
    </row>
    <row r="331" spans="2:9" x14ac:dyDescent="0.2">
      <c r="B331" s="9" t="str">
        <f>$B$45</f>
        <v>Health Services</v>
      </c>
      <c r="C331" s="59">
        <f t="shared" si="26"/>
        <v>0.64663492507481302</v>
      </c>
      <c r="D331" s="59">
        <f t="shared" si="26"/>
        <v>1.6002054583285648</v>
      </c>
      <c r="E331" s="59">
        <f t="shared" si="26"/>
        <v>5.4231590202405133</v>
      </c>
      <c r="F331" s="59">
        <f t="shared" si="26"/>
        <v>15.753224084705243</v>
      </c>
      <c r="G331" s="59">
        <f t="shared" si="26"/>
        <v>0</v>
      </c>
      <c r="H331" s="59">
        <f t="shared" si="26"/>
        <v>1.4233078270602191</v>
      </c>
      <c r="I331" s="1"/>
    </row>
    <row r="332" spans="2:9" x14ac:dyDescent="0.2">
      <c r="B332" s="9" t="str">
        <f>$B$46</f>
        <v>Pharmacy</v>
      </c>
      <c r="C332" s="59">
        <f t="shared" si="26"/>
        <v>0</v>
      </c>
      <c r="D332" s="59">
        <f t="shared" si="26"/>
        <v>0</v>
      </c>
      <c r="E332" s="59">
        <f t="shared" si="26"/>
        <v>50.835620004568021</v>
      </c>
      <c r="F332" s="59">
        <f t="shared" si="26"/>
        <v>67.200142917370101</v>
      </c>
      <c r="G332" s="59">
        <f t="shared" si="26"/>
        <v>3.9013818584208981</v>
      </c>
      <c r="H332" s="59">
        <f t="shared" si="26"/>
        <v>8.4223219133362619</v>
      </c>
      <c r="I332" s="1"/>
    </row>
    <row r="333" spans="2:9" x14ac:dyDescent="0.2">
      <c r="B333" s="9" t="str">
        <f>$B$47</f>
        <v>Business Administration</v>
      </c>
      <c r="C333" s="59">
        <f t="shared" si="26"/>
        <v>0.93373325662222839</v>
      </c>
      <c r="D333" s="59">
        <f t="shared" si="26"/>
        <v>1.5838685115316988</v>
      </c>
      <c r="E333" s="59">
        <f t="shared" si="26"/>
        <v>4.3579866914274694</v>
      </c>
      <c r="F333" s="59">
        <f t="shared" si="26"/>
        <v>35.684726228193107</v>
      </c>
      <c r="G333" s="59">
        <f t="shared" si="26"/>
        <v>0</v>
      </c>
      <c r="H333" s="59">
        <f t="shared" si="26"/>
        <v>1.9732837926051969</v>
      </c>
      <c r="I333" s="1"/>
    </row>
    <row r="334" spans="2:9" x14ac:dyDescent="0.2">
      <c r="B334" s="9" t="str">
        <f>$B$48</f>
        <v>Optometry</v>
      </c>
      <c r="C334" s="59">
        <f t="shared" si="26"/>
        <v>0</v>
      </c>
      <c r="D334" s="59">
        <f t="shared" si="26"/>
        <v>0</v>
      </c>
      <c r="E334" s="59">
        <f t="shared" si="26"/>
        <v>0</v>
      </c>
      <c r="F334" s="59">
        <f t="shared" si="26"/>
        <v>0</v>
      </c>
      <c r="G334" s="59">
        <f t="shared" si="26"/>
        <v>8.9800098245423285</v>
      </c>
      <c r="H334" s="59">
        <f t="shared" si="26"/>
        <v>8.9800098245423285</v>
      </c>
      <c r="I334" s="1"/>
    </row>
    <row r="335" spans="2:9" x14ac:dyDescent="0.2">
      <c r="B335" s="9" t="str">
        <f>$B$49</f>
        <v>Teacher Ed-Practice Teaching</v>
      </c>
      <c r="C335" s="59">
        <f t="shared" ref="C335:H338" si="27">IF($C$293=0,"",C310/$C$293)</f>
        <v>8.0976412379651741</v>
      </c>
      <c r="D335" s="59">
        <f t="shared" si="27"/>
        <v>3.2846782143251465</v>
      </c>
      <c r="E335" s="59">
        <f t="shared" si="27"/>
        <v>0</v>
      </c>
      <c r="F335" s="59">
        <f t="shared" si="27"/>
        <v>0</v>
      </c>
      <c r="G335" s="59">
        <f t="shared" si="27"/>
        <v>0</v>
      </c>
      <c r="H335" s="59">
        <f t="shared" si="27"/>
        <v>3.7755665883658058</v>
      </c>
      <c r="I335" s="1"/>
    </row>
    <row r="336" spans="2:9" x14ac:dyDescent="0.2">
      <c r="B336" s="9" t="str">
        <f>$B$50</f>
        <v>Technology</v>
      </c>
      <c r="C336" s="59">
        <f t="shared" si="27"/>
        <v>1.0587338376175388</v>
      </c>
      <c r="D336" s="59">
        <f t="shared" si="27"/>
        <v>2.0863595519487497</v>
      </c>
      <c r="E336" s="59">
        <f t="shared" si="27"/>
        <v>9.8447926719697669</v>
      </c>
      <c r="F336" s="59">
        <f t="shared" si="27"/>
        <v>9.8838054104223882</v>
      </c>
      <c r="G336" s="59">
        <f t="shared" si="27"/>
        <v>0</v>
      </c>
      <c r="H336" s="59">
        <f t="shared" si="27"/>
        <v>1.9498084694596656</v>
      </c>
      <c r="I336" s="1"/>
    </row>
    <row r="337" spans="2:10" x14ac:dyDescent="0.2">
      <c r="B337" s="9" t="str">
        <f>$B$51</f>
        <v>Nursing</v>
      </c>
      <c r="C337" s="59">
        <f t="shared" si="27"/>
        <v>27.486043011418587</v>
      </c>
      <c r="D337" s="59">
        <f t="shared" si="27"/>
        <v>2.5693244966807915</v>
      </c>
      <c r="E337" s="59">
        <f t="shared" si="27"/>
        <v>14.118166973576319</v>
      </c>
      <c r="F337" s="59">
        <f t="shared" si="27"/>
        <v>0</v>
      </c>
      <c r="G337" s="59">
        <f t="shared" si="27"/>
        <v>0</v>
      </c>
      <c r="H337" s="59">
        <f t="shared" si="27"/>
        <v>3.4708159946527606</v>
      </c>
      <c r="I337" s="1"/>
    </row>
    <row r="338" spans="2:10" x14ac:dyDescent="0.2">
      <c r="B338" s="39" t="str">
        <f>$B$52</f>
        <v>Totals</v>
      </c>
      <c r="C338" s="59">
        <f t="shared" si="27"/>
        <v>1.237235696857174</v>
      </c>
      <c r="D338" s="59">
        <f t="shared" si="27"/>
        <v>2.1831909180580538</v>
      </c>
      <c r="E338" s="59">
        <f t="shared" si="27"/>
        <v>6.699491260222004</v>
      </c>
      <c r="F338" s="59">
        <f t="shared" si="27"/>
        <v>21.849764525936493</v>
      </c>
      <c r="G338" s="59">
        <f t="shared" si="27"/>
        <v>5.3726646218442511</v>
      </c>
      <c r="H338" s="59">
        <f t="shared" si="27"/>
        <v>2.8199912482274598</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6650.056693719981</v>
      </c>
      <c r="D343" s="42">
        <f t="shared" si="28"/>
        <v>14940.79249373701</v>
      </c>
      <c r="E343" s="42">
        <f>E293*24</f>
        <v>44107.963650884238</v>
      </c>
      <c r="F343" s="42">
        <f>F293*18</f>
        <v>61817.211365574753</v>
      </c>
      <c r="G343" s="42">
        <f>G293*24</f>
        <v>0</v>
      </c>
      <c r="H343" s="42">
        <f>IF((C32/30+D32/30+E32/24+F32/18+G32/24)=0,0,H268/(C32/30+D32/30+E32/24+F32/18+G32/24))</f>
        <v>12085.670144521382</v>
      </c>
      <c r="I343" s="1"/>
    </row>
    <row r="344" spans="2:10" x14ac:dyDescent="0.2">
      <c r="B344" s="9" t="str">
        <f>$B$33</f>
        <v>Science</v>
      </c>
      <c r="C344" s="43">
        <f t="shared" si="28"/>
        <v>10991.25564863621</v>
      </c>
      <c r="D344" s="43">
        <f t="shared" si="28"/>
        <v>16561.515326850749</v>
      </c>
      <c r="E344" s="43">
        <f>E294*24</f>
        <v>58567.058811038325</v>
      </c>
      <c r="F344" s="43">
        <f>F294*18</f>
        <v>100573.31252435465</v>
      </c>
      <c r="G344" s="43">
        <f>G294*24</f>
        <v>0</v>
      </c>
      <c r="H344" s="43">
        <f t="shared" ref="H344:H363" si="29">IF((C33/30+D33/30+E33/24+F33/18+G33/24)=0,0,H269/(C33/30+D33/30+E33/24+F33/18+G33/24))</f>
        <v>22186.05296458575</v>
      </c>
      <c r="I344" s="1"/>
    </row>
    <row r="345" spans="2:10" x14ac:dyDescent="0.2">
      <c r="B345" s="9" t="str">
        <f>$B$34</f>
        <v>Fine Arts</v>
      </c>
      <c r="C345" s="43">
        <f t="shared" si="28"/>
        <v>11272.257364635465</v>
      </c>
      <c r="D345" s="43">
        <f t="shared" si="28"/>
        <v>22000.852285901354</v>
      </c>
      <c r="E345" s="43">
        <f t="shared" ref="E345:E363" si="30">E295*24</f>
        <v>45908.115087113874</v>
      </c>
      <c r="F345" s="43">
        <f t="shared" ref="F345:F363" si="31">F295*18</f>
        <v>41504.273504958997</v>
      </c>
      <c r="G345" s="43">
        <f t="shared" ref="G345:G363" si="32">G295*24</f>
        <v>0</v>
      </c>
      <c r="H345" s="43">
        <f t="shared" si="29"/>
        <v>19530.668030636953</v>
      </c>
      <c r="I345" s="1"/>
    </row>
    <row r="346" spans="2:10" x14ac:dyDescent="0.2">
      <c r="B346" s="9" t="str">
        <f>$B$35</f>
        <v>Teacher Education</v>
      </c>
      <c r="C346" s="43">
        <f t="shared" si="28"/>
        <v>7764.9662588810415</v>
      </c>
      <c r="D346" s="43">
        <f t="shared" si="28"/>
        <v>11307.381465804683</v>
      </c>
      <c r="E346" s="43">
        <f t="shared" si="30"/>
        <v>22356.485155857554</v>
      </c>
      <c r="F346" s="43">
        <f t="shared" si="31"/>
        <v>31010.967736221039</v>
      </c>
      <c r="G346" s="43">
        <f t="shared" si="32"/>
        <v>0</v>
      </c>
      <c r="H346" s="43">
        <f t="shared" si="29"/>
        <v>17427.280782899234</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18470.166320613738</v>
      </c>
      <c r="D348" s="43">
        <f t="shared" si="28"/>
        <v>25070.664493949913</v>
      </c>
      <c r="E348" s="43">
        <f t="shared" si="30"/>
        <v>45078.798401793319</v>
      </c>
      <c r="F348" s="43">
        <f t="shared" si="31"/>
        <v>109149.1358927034</v>
      </c>
      <c r="G348" s="43">
        <f t="shared" si="32"/>
        <v>0</v>
      </c>
      <c r="H348" s="43">
        <f t="shared" si="29"/>
        <v>36248.78858068672</v>
      </c>
      <c r="I348" s="1"/>
    </row>
    <row r="349" spans="2:10" x14ac:dyDescent="0.2">
      <c r="B349" s="9" t="str">
        <f>$B$38</f>
        <v>Home Economics</v>
      </c>
      <c r="C349" s="43">
        <f t="shared" si="28"/>
        <v>5476.014009112555</v>
      </c>
      <c r="D349" s="43">
        <f t="shared" si="28"/>
        <v>9590.6168168777931</v>
      </c>
      <c r="E349" s="43">
        <f t="shared" si="30"/>
        <v>31834.394137523665</v>
      </c>
      <c r="F349" s="43">
        <f t="shared" si="31"/>
        <v>0</v>
      </c>
      <c r="G349" s="43">
        <f t="shared" si="32"/>
        <v>0</v>
      </c>
      <c r="H349" s="43">
        <f t="shared" si="29"/>
        <v>8151.9841150094871</v>
      </c>
      <c r="I349" s="1"/>
    </row>
    <row r="350" spans="2:10" x14ac:dyDescent="0.2">
      <c r="B350" s="9" t="str">
        <f>$B$39</f>
        <v>Law</v>
      </c>
      <c r="C350" s="43">
        <f t="shared" si="28"/>
        <v>0</v>
      </c>
      <c r="D350" s="43">
        <f t="shared" si="28"/>
        <v>0</v>
      </c>
      <c r="E350" s="43">
        <f t="shared" si="30"/>
        <v>0</v>
      </c>
      <c r="F350" s="43">
        <f t="shared" si="31"/>
        <v>0</v>
      </c>
      <c r="G350" s="43">
        <f t="shared" si="32"/>
        <v>20401.927965038245</v>
      </c>
      <c r="H350" s="43">
        <f t="shared" si="29"/>
        <v>20401.927965038245</v>
      </c>
      <c r="I350" s="1"/>
    </row>
    <row r="351" spans="2:10" x14ac:dyDescent="0.2">
      <c r="B351" s="9" t="str">
        <f>$B$40</f>
        <v>Social Service</v>
      </c>
      <c r="C351" s="43">
        <f t="shared" si="28"/>
        <v>4139.1293575738882</v>
      </c>
      <c r="D351" s="43">
        <f t="shared" si="28"/>
        <v>6208.7506567717173</v>
      </c>
      <c r="E351" s="43">
        <f t="shared" si="30"/>
        <v>10228.125933019886</v>
      </c>
      <c r="F351" s="43">
        <f t="shared" si="31"/>
        <v>69581.121709326195</v>
      </c>
      <c r="G351" s="43">
        <f t="shared" si="32"/>
        <v>0</v>
      </c>
      <c r="H351" s="43">
        <f t="shared" si="29"/>
        <v>12586.325370132596</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5551.2790128771594</v>
      </c>
      <c r="D354" s="43">
        <f t="shared" si="28"/>
        <v>9490.5783721876396</v>
      </c>
      <c r="E354" s="43">
        <f t="shared" si="30"/>
        <v>0</v>
      </c>
      <c r="F354" s="43">
        <f t="shared" si="31"/>
        <v>0</v>
      </c>
      <c r="G354" s="43">
        <f t="shared" si="32"/>
        <v>0</v>
      </c>
      <c r="H354" s="43">
        <f t="shared" si="29"/>
        <v>5775.4280078984575</v>
      </c>
      <c r="I354" s="1"/>
    </row>
    <row r="355" spans="2:9" x14ac:dyDescent="0.2">
      <c r="B355" s="9" t="str">
        <f>$B$44</f>
        <v>Physical Training</v>
      </c>
      <c r="C355" s="43">
        <f t="shared" si="28"/>
        <v>10198.550285907013</v>
      </c>
      <c r="D355" s="43">
        <f t="shared" si="28"/>
        <v>0</v>
      </c>
      <c r="E355" s="43">
        <f t="shared" si="30"/>
        <v>0</v>
      </c>
      <c r="F355" s="43">
        <f t="shared" si="31"/>
        <v>0</v>
      </c>
      <c r="G355" s="43">
        <f t="shared" si="32"/>
        <v>0</v>
      </c>
      <c r="H355" s="43">
        <f t="shared" si="29"/>
        <v>10198.550285907013</v>
      </c>
      <c r="I355" s="1"/>
    </row>
    <row r="356" spans="2:9" x14ac:dyDescent="0.2">
      <c r="B356" s="9" t="str">
        <f>$B$45</f>
        <v>Health Services</v>
      </c>
      <c r="C356" s="43">
        <f t="shared" si="28"/>
        <v>4300.1589118868787</v>
      </c>
      <c r="D356" s="43">
        <f t="shared" si="28"/>
        <v>10641.457019485122</v>
      </c>
      <c r="E356" s="43">
        <f t="shared" si="30"/>
        <v>28851.451954926655</v>
      </c>
      <c r="F356" s="43">
        <f t="shared" si="31"/>
        <v>62855.899963298958</v>
      </c>
      <c r="G356" s="43">
        <f t="shared" si="32"/>
        <v>0</v>
      </c>
      <c r="H356" s="43">
        <f t="shared" si="29"/>
        <v>9287.4156013759457</v>
      </c>
      <c r="I356" s="1"/>
    </row>
    <row r="357" spans="2:9" x14ac:dyDescent="0.2">
      <c r="B357" s="9" t="str">
        <f>$B$46</f>
        <v>Pharmacy</v>
      </c>
      <c r="C357" s="43">
        <f t="shared" si="28"/>
        <v>0</v>
      </c>
      <c r="D357" s="43">
        <f t="shared" si="28"/>
        <v>0</v>
      </c>
      <c r="E357" s="43">
        <f t="shared" si="30"/>
        <v>270447.80407262634</v>
      </c>
      <c r="F357" s="43">
        <f t="shared" si="31"/>
        <v>268130.85613595787</v>
      </c>
      <c r="G357" s="43">
        <f t="shared" si="32"/>
        <v>20755.528433879674</v>
      </c>
      <c r="H357" s="43">
        <f t="shared" si="29"/>
        <v>44177.996037758734</v>
      </c>
      <c r="I357" s="1"/>
    </row>
    <row r="358" spans="2:9" x14ac:dyDescent="0.2">
      <c r="B358" s="9" t="str">
        <f>$B$47</f>
        <v>Business Administration</v>
      </c>
      <c r="C358" s="43">
        <f t="shared" si="28"/>
        <v>6209.3790933496066</v>
      </c>
      <c r="D358" s="43">
        <f t="shared" si="28"/>
        <v>10532.815397083676</v>
      </c>
      <c r="E358" s="43">
        <f t="shared" si="30"/>
        <v>23184.686854775871</v>
      </c>
      <c r="F358" s="43">
        <f t="shared" si="31"/>
        <v>142383.27151041632</v>
      </c>
      <c r="G358" s="43">
        <f t="shared" si="32"/>
        <v>0</v>
      </c>
      <c r="H358" s="43">
        <f t="shared" si="29"/>
        <v>12686.903713443275</v>
      </c>
      <c r="I358" s="1"/>
    </row>
    <row r="359" spans="2:9" x14ac:dyDescent="0.2">
      <c r="B359" s="9" t="str">
        <f>$B$48</f>
        <v>Optometry</v>
      </c>
      <c r="C359" s="43">
        <f t="shared" ref="C359:D363" si="33">C309*30</f>
        <v>0</v>
      </c>
      <c r="D359" s="43">
        <f t="shared" si="33"/>
        <v>0</v>
      </c>
      <c r="E359" s="43">
        <f t="shared" si="30"/>
        <v>0</v>
      </c>
      <c r="F359" s="43">
        <f t="shared" si="31"/>
        <v>0</v>
      </c>
      <c r="G359" s="43">
        <f t="shared" si="32"/>
        <v>47774.059554695123</v>
      </c>
      <c r="H359" s="43">
        <f t="shared" si="29"/>
        <v>47774.059554695123</v>
      </c>
      <c r="I359" s="1"/>
    </row>
    <row r="360" spans="2:9" x14ac:dyDescent="0.2">
      <c r="B360" s="9" t="str">
        <f>$B$49</f>
        <v>Teacher Ed-Practice Teaching</v>
      </c>
      <c r="C360" s="43">
        <f t="shared" si="33"/>
        <v>53849.77331787326</v>
      </c>
      <c r="D360" s="43">
        <f t="shared" si="33"/>
        <v>21843.296345889135</v>
      </c>
      <c r="E360" s="43">
        <f t="shared" si="30"/>
        <v>0</v>
      </c>
      <c r="F360" s="43">
        <f t="shared" si="31"/>
        <v>0</v>
      </c>
      <c r="G360" s="43">
        <f t="shared" si="32"/>
        <v>0</v>
      </c>
      <c r="H360" s="43">
        <f t="shared" si="29"/>
        <v>25107.731863547539</v>
      </c>
      <c r="I360" s="1"/>
    </row>
    <row r="361" spans="2:9" x14ac:dyDescent="0.2">
      <c r="B361" s="9" t="str">
        <f>$B$50</f>
        <v>Technology</v>
      </c>
      <c r="C361" s="43">
        <f t="shared" si="33"/>
        <v>7040.6400437163566</v>
      </c>
      <c r="D361" s="43">
        <f t="shared" si="33"/>
        <v>13874.409303943405</v>
      </c>
      <c r="E361" s="43">
        <f t="shared" si="30"/>
        <v>52374.743525214377</v>
      </c>
      <c r="F361" s="43">
        <f t="shared" si="31"/>
        <v>39436.719797403101</v>
      </c>
      <c r="G361" s="43">
        <f t="shared" si="32"/>
        <v>0</v>
      </c>
      <c r="H361" s="43">
        <f t="shared" si="29"/>
        <v>12845.149235170284</v>
      </c>
      <c r="I361" s="1"/>
    </row>
    <row r="362" spans="2:9" x14ac:dyDescent="0.2">
      <c r="B362" s="9" t="str">
        <f>$B$51</f>
        <v>Nursing</v>
      </c>
      <c r="C362" s="43">
        <f t="shared" si="33"/>
        <v>182783.74431195948</v>
      </c>
      <c r="D362" s="43">
        <f t="shared" si="33"/>
        <v>17086.153567490819</v>
      </c>
      <c r="E362" s="43">
        <f t="shared" si="30"/>
        <v>75109.288628550043</v>
      </c>
      <c r="F362" s="43">
        <f t="shared" si="31"/>
        <v>0</v>
      </c>
      <c r="G362" s="43">
        <f t="shared" si="32"/>
        <v>0</v>
      </c>
      <c r="H362" s="43">
        <f t="shared" si="29"/>
        <v>22665.696155587153</v>
      </c>
      <c r="I362" s="1"/>
    </row>
    <row r="363" spans="2:9" x14ac:dyDescent="0.2">
      <c r="B363" s="39" t="str">
        <f>$B$52</f>
        <v>Totals</v>
      </c>
      <c r="C363" s="42">
        <f t="shared" si="33"/>
        <v>8227.6875275943567</v>
      </c>
      <c r="D363" s="42">
        <f t="shared" si="33"/>
        <v>14518.343378300631</v>
      </c>
      <c r="E363" s="42">
        <f t="shared" si="30"/>
        <v>35641.597359646279</v>
      </c>
      <c r="F363" s="42">
        <f t="shared" si="31"/>
        <v>87181.303705145619</v>
      </c>
      <c r="G363" s="42">
        <f t="shared" si="32"/>
        <v>28582.819465286317</v>
      </c>
      <c r="H363" s="42">
        <f t="shared" si="29"/>
        <v>17834.587834870414</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70</v>
      </c>
      <c r="C3" s="6"/>
      <c r="D3" s="6"/>
      <c r="E3" s="6"/>
      <c r="F3" s="6"/>
      <c r="G3" s="6"/>
      <c r="H3" s="6"/>
    </row>
    <row r="4" spans="2:8" x14ac:dyDescent="0.2">
      <c r="B4" s="90" t="s">
        <v>71</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Data!G23</f>
        <v>50042263</v>
      </c>
      <c r="G13" s="33"/>
      <c r="H13" s="60">
        <f>F13</f>
        <v>50042263</v>
      </c>
    </row>
    <row r="14" spans="2:8" x14ac:dyDescent="0.2">
      <c r="B14" s="338" t="s">
        <v>15</v>
      </c>
      <c r="C14" s="338"/>
      <c r="D14" s="338"/>
      <c r="E14" s="338"/>
      <c r="F14" s="82">
        <f>Data!H23</f>
        <v>1813233</v>
      </c>
      <c r="G14" s="33"/>
      <c r="H14" s="30">
        <f>F14</f>
        <v>1813233</v>
      </c>
    </row>
    <row r="15" spans="2:8" x14ac:dyDescent="0.2">
      <c r="B15" s="338" t="s">
        <v>16</v>
      </c>
      <c r="C15" s="338"/>
      <c r="D15" s="338"/>
      <c r="E15" s="338"/>
      <c r="F15" s="82">
        <f>Data!I23</f>
        <v>19585814</v>
      </c>
      <c r="G15" s="33"/>
      <c r="H15" s="30">
        <f>F15</f>
        <v>19585814</v>
      </c>
    </row>
    <row r="16" spans="2:8" x14ac:dyDescent="0.2">
      <c r="B16" s="338" t="s">
        <v>20</v>
      </c>
      <c r="C16" s="338"/>
      <c r="D16" s="338"/>
      <c r="E16" s="338"/>
      <c r="F16" s="82">
        <f>Data!J23</f>
        <v>7904895</v>
      </c>
      <c r="G16" s="33"/>
      <c r="H16" s="30">
        <f>F16-G16</f>
        <v>7904895</v>
      </c>
    </row>
    <row r="17" spans="2:23" x14ac:dyDescent="0.2">
      <c r="B17" s="338" t="s">
        <v>17</v>
      </c>
      <c r="C17" s="338"/>
      <c r="D17" s="338"/>
      <c r="E17" s="338"/>
      <c r="F17" s="82">
        <f>Data!K23</f>
        <v>17052063</v>
      </c>
      <c r="G17" s="33"/>
      <c r="H17" s="30">
        <f>F17</f>
        <v>17052063</v>
      </c>
    </row>
    <row r="18" spans="2:23" x14ac:dyDescent="0.2">
      <c r="B18" s="338" t="s">
        <v>1</v>
      </c>
      <c r="C18" s="338"/>
      <c r="D18" s="338"/>
      <c r="E18" s="338"/>
      <c r="F18" s="83">
        <f>SUM(F13:F17)</f>
        <v>96398268</v>
      </c>
      <c r="G18" s="34"/>
      <c r="H18" s="29">
        <f>SUM(H13:H17)</f>
        <v>96398268</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Data!T23</f>
        <v>Qumsieh, Miriam</v>
      </c>
      <c r="E21" s="343"/>
      <c r="F21" s="343"/>
      <c r="G21" s="94" t="str">
        <f>Data!M23</f>
        <v>281.283.2131</v>
      </c>
      <c r="H21" s="84" t="str">
        <f>Data!N23</f>
        <v>Kegresse@uhcl.edu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Data!O23</f>
        <v>856</v>
      </c>
      <c r="D25" s="86">
        <f>Data!P23</f>
        <v>5004</v>
      </c>
      <c r="E25" s="86">
        <f>Data!Q23</f>
        <v>2703</v>
      </c>
      <c r="F25" s="86">
        <f>Data!R23</f>
        <v>106</v>
      </c>
      <c r="G25" s="86">
        <f>Data!S23</f>
        <v>0</v>
      </c>
      <c r="H25" s="74">
        <f>SUM(C25:G25)</f>
        <v>8669</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Data!T23</f>
        <v>Qumsieh, Miriam</v>
      </c>
      <c r="E28" s="343"/>
      <c r="F28" s="343"/>
      <c r="G28" s="94" t="str">
        <f>Data!U23</f>
        <v>(281) 283-3005</v>
      </c>
      <c r="H28" s="84" t="str">
        <f>Data!V23</f>
        <v>Qumsieh@uhcl.edu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Data!W23</f>
        <v>16160</v>
      </c>
      <c r="D32" s="87">
        <f>Data!AQ23</f>
        <v>33676</v>
      </c>
      <c r="E32" s="87">
        <f>Data!BK23</f>
        <v>7929</v>
      </c>
      <c r="F32" s="87">
        <f>Data!CE23</f>
        <v>87</v>
      </c>
      <c r="G32" s="87">
        <f>Data!CY23</f>
        <v>0</v>
      </c>
      <c r="H32" s="22">
        <f>SUM(C32:G32)</f>
        <v>57852</v>
      </c>
      <c r="I32" s="1"/>
      <c r="W32" s="18"/>
    </row>
    <row r="33" spans="2:23" x14ac:dyDescent="0.2">
      <c r="B33" s="7" t="s">
        <v>47</v>
      </c>
      <c r="C33" s="87">
        <f>Data!X23</f>
        <v>7695</v>
      </c>
      <c r="D33" s="87">
        <f>Data!AR23</f>
        <v>13078</v>
      </c>
      <c r="E33" s="87">
        <f>Data!BL23</f>
        <v>4372</v>
      </c>
      <c r="F33" s="87">
        <f>Data!CF23</f>
        <v>0</v>
      </c>
      <c r="G33" s="87">
        <f>Data!CZ23</f>
        <v>0</v>
      </c>
      <c r="H33" s="22">
        <f t="shared" ref="H33:H52" si="0">SUM(C33:G33)</f>
        <v>25145</v>
      </c>
      <c r="I33" s="1"/>
      <c r="W33" s="18"/>
    </row>
    <row r="34" spans="2:23" x14ac:dyDescent="0.2">
      <c r="B34" s="7" t="s">
        <v>48</v>
      </c>
      <c r="C34" s="87">
        <f>Data!Y23</f>
        <v>2190</v>
      </c>
      <c r="D34" s="87">
        <f>Data!AS23</f>
        <v>2696</v>
      </c>
      <c r="E34" s="87">
        <f>Data!BM23</f>
        <v>114</v>
      </c>
      <c r="F34" s="87">
        <f>Data!CG23</f>
        <v>0</v>
      </c>
      <c r="G34" s="87">
        <f>Data!DA23</f>
        <v>0</v>
      </c>
      <c r="H34" s="22">
        <f t="shared" si="0"/>
        <v>5000</v>
      </c>
      <c r="I34" s="1"/>
      <c r="W34" s="18"/>
    </row>
    <row r="35" spans="2:23" x14ac:dyDescent="0.2">
      <c r="B35" s="7" t="s">
        <v>49</v>
      </c>
      <c r="C35" s="87">
        <f>Data!Z23</f>
        <v>1749</v>
      </c>
      <c r="D35" s="87">
        <f>Data!AT23</f>
        <v>7178</v>
      </c>
      <c r="E35" s="87">
        <f>Data!BN23</f>
        <v>3907</v>
      </c>
      <c r="F35" s="87">
        <f>Data!CH23</f>
        <v>1302</v>
      </c>
      <c r="G35" s="87">
        <f>Data!DB23</f>
        <v>0</v>
      </c>
      <c r="H35" s="22">
        <f t="shared" si="0"/>
        <v>14136</v>
      </c>
      <c r="I35" s="1"/>
      <c r="W35" s="18"/>
    </row>
    <row r="36" spans="2:23" x14ac:dyDescent="0.2">
      <c r="B36" s="7" t="s">
        <v>50</v>
      </c>
      <c r="C36" s="87">
        <f>Data!AA23</f>
        <v>0</v>
      </c>
      <c r="D36" s="87">
        <f>Data!AU23</f>
        <v>60</v>
      </c>
      <c r="E36" s="87">
        <f>Data!BO23</f>
        <v>0</v>
      </c>
      <c r="F36" s="87">
        <f>Data!CI23</f>
        <v>0</v>
      </c>
      <c r="G36" s="87">
        <f>Data!DC23</f>
        <v>0</v>
      </c>
      <c r="H36" s="22">
        <f t="shared" si="0"/>
        <v>60</v>
      </c>
      <c r="I36" s="1"/>
      <c r="W36" s="18"/>
    </row>
    <row r="37" spans="2:23" x14ac:dyDescent="0.2">
      <c r="B37" s="7" t="s">
        <v>51</v>
      </c>
      <c r="C37" s="87">
        <f>Data!AB23</f>
        <v>1773</v>
      </c>
      <c r="D37" s="87">
        <f>Data!AV23</f>
        <v>5459</v>
      </c>
      <c r="E37" s="87">
        <f>Data!BP23</f>
        <v>15509</v>
      </c>
      <c r="F37" s="87">
        <f>Data!CJ23</f>
        <v>0</v>
      </c>
      <c r="G37" s="87">
        <f>Data!DD23</f>
        <v>0</v>
      </c>
      <c r="H37" s="22">
        <f t="shared" si="0"/>
        <v>22741</v>
      </c>
      <c r="I37" s="1"/>
      <c r="W37" s="18"/>
    </row>
    <row r="38" spans="2:23" x14ac:dyDescent="0.2">
      <c r="B38" s="7" t="s">
        <v>52</v>
      </c>
      <c r="C38" s="87">
        <f>Data!AC23</f>
        <v>6</v>
      </c>
      <c r="D38" s="87">
        <f>Data!AW23</f>
        <v>558</v>
      </c>
      <c r="E38" s="87">
        <f>Data!BQ23</f>
        <v>45</v>
      </c>
      <c r="F38" s="87">
        <f>Data!CK23</f>
        <v>0</v>
      </c>
      <c r="G38" s="87">
        <f>Data!DE23</f>
        <v>0</v>
      </c>
      <c r="H38" s="22">
        <f t="shared" si="0"/>
        <v>609</v>
      </c>
      <c r="I38" s="1"/>
      <c r="W38" s="18"/>
    </row>
    <row r="39" spans="2:23" x14ac:dyDescent="0.2">
      <c r="B39" s="7" t="s">
        <v>53</v>
      </c>
      <c r="C39" s="87">
        <f>Data!AD23</f>
        <v>0</v>
      </c>
      <c r="D39" s="87">
        <f>Data!AX23</f>
        <v>0</v>
      </c>
      <c r="E39" s="87">
        <f>Data!BR23</f>
        <v>0</v>
      </c>
      <c r="F39" s="87">
        <f>Data!CL23</f>
        <v>0</v>
      </c>
      <c r="G39" s="87">
        <f>Data!DF23</f>
        <v>0</v>
      </c>
      <c r="H39" s="22">
        <f t="shared" si="0"/>
        <v>0</v>
      </c>
      <c r="I39" s="1"/>
      <c r="W39" s="18"/>
    </row>
    <row r="40" spans="2:23" x14ac:dyDescent="0.2">
      <c r="B40" s="7" t="s">
        <v>54</v>
      </c>
      <c r="C40" s="87">
        <f>Data!AE23</f>
        <v>105</v>
      </c>
      <c r="D40" s="87">
        <f>Data!AY23</f>
        <v>1113</v>
      </c>
      <c r="E40" s="87">
        <f>Data!BS23</f>
        <v>0</v>
      </c>
      <c r="F40" s="87">
        <f>Data!CM23</f>
        <v>0</v>
      </c>
      <c r="G40" s="87">
        <f>Data!DG23</f>
        <v>0</v>
      </c>
      <c r="H40" s="22">
        <f t="shared" si="0"/>
        <v>1218</v>
      </c>
      <c r="I40" s="1"/>
      <c r="W40" s="18"/>
    </row>
    <row r="41" spans="2:23" x14ac:dyDescent="0.2">
      <c r="B41" s="7" t="s">
        <v>55</v>
      </c>
      <c r="C41" s="87">
        <f>Data!AF23</f>
        <v>0</v>
      </c>
      <c r="D41" s="87">
        <f>Data!AZ23</f>
        <v>0</v>
      </c>
      <c r="E41" s="87">
        <f>Data!BT23</f>
        <v>621</v>
      </c>
      <c r="F41" s="87">
        <f>Data!CN23</f>
        <v>0</v>
      </c>
      <c r="G41" s="87">
        <f>Data!DH23</f>
        <v>0</v>
      </c>
      <c r="H41" s="22">
        <f t="shared" si="0"/>
        <v>621</v>
      </c>
      <c r="I41" s="1"/>
      <c r="W41" s="18"/>
    </row>
    <row r="42" spans="2:23" x14ac:dyDescent="0.2">
      <c r="B42" s="7" t="s">
        <v>56</v>
      </c>
      <c r="C42" s="87">
        <f>Data!AG23</f>
        <v>0</v>
      </c>
      <c r="D42" s="87">
        <f>Data!BA23</f>
        <v>0</v>
      </c>
      <c r="E42" s="87">
        <f>Data!BU23</f>
        <v>0</v>
      </c>
      <c r="F42" s="87">
        <f>Data!CO23</f>
        <v>0</v>
      </c>
      <c r="G42" s="87">
        <f>Data!DI23</f>
        <v>0</v>
      </c>
      <c r="H42" s="22">
        <f t="shared" si="0"/>
        <v>0</v>
      </c>
      <c r="I42" s="1"/>
      <c r="W42" s="18"/>
    </row>
    <row r="43" spans="2:23" x14ac:dyDescent="0.2">
      <c r="B43" s="7" t="s">
        <v>57</v>
      </c>
      <c r="C43" s="87">
        <f>Data!AH23</f>
        <v>0</v>
      </c>
      <c r="D43" s="87">
        <f>Data!BB23</f>
        <v>0</v>
      </c>
      <c r="E43" s="87">
        <f>Data!BV23</f>
        <v>0</v>
      </c>
      <c r="F43" s="87">
        <f>Data!CP23</f>
        <v>0</v>
      </c>
      <c r="G43" s="87">
        <f>Data!DJ23</f>
        <v>0</v>
      </c>
      <c r="H43" s="22">
        <f t="shared" si="0"/>
        <v>0</v>
      </c>
      <c r="I43" s="1"/>
      <c r="W43" s="18"/>
    </row>
    <row r="44" spans="2:23" x14ac:dyDescent="0.2">
      <c r="B44" s="7" t="s">
        <v>58</v>
      </c>
      <c r="C44" s="87">
        <f>Data!AI23</f>
        <v>0</v>
      </c>
      <c r="D44" s="87">
        <f>Data!BC23</f>
        <v>0</v>
      </c>
      <c r="E44" s="87">
        <f>Data!BW23</f>
        <v>0</v>
      </c>
      <c r="F44" s="87">
        <f>Data!CQ23</f>
        <v>0</v>
      </c>
      <c r="G44" s="87">
        <f>Data!DK23</f>
        <v>0</v>
      </c>
      <c r="H44" s="22">
        <f t="shared" si="0"/>
        <v>0</v>
      </c>
      <c r="I44" s="1"/>
      <c r="W44" s="18"/>
    </row>
    <row r="45" spans="2:23" x14ac:dyDescent="0.2">
      <c r="B45" s="7" t="s">
        <v>59</v>
      </c>
      <c r="C45" s="87">
        <f>Data!AJ23</f>
        <v>471</v>
      </c>
      <c r="D45" s="87">
        <f>Data!BD23</f>
        <v>4659</v>
      </c>
      <c r="E45" s="87">
        <f>Data!BX23</f>
        <v>2751</v>
      </c>
      <c r="F45" s="87">
        <f>Data!CR23</f>
        <v>0</v>
      </c>
      <c r="G45" s="87">
        <f>Data!DL23</f>
        <v>0</v>
      </c>
      <c r="H45" s="22">
        <f t="shared" si="0"/>
        <v>7881</v>
      </c>
      <c r="I45" s="1"/>
      <c r="W45" s="18"/>
    </row>
    <row r="46" spans="2:23" x14ac:dyDescent="0.2">
      <c r="B46" s="7" t="s">
        <v>60</v>
      </c>
      <c r="C46" s="87">
        <f>Data!AK23</f>
        <v>0</v>
      </c>
      <c r="D46" s="87">
        <f>Data!BE23</f>
        <v>0</v>
      </c>
      <c r="E46" s="87">
        <f>Data!BY23</f>
        <v>0</v>
      </c>
      <c r="F46" s="87">
        <f>Data!CS23</f>
        <v>0</v>
      </c>
      <c r="G46" s="87">
        <f>Data!DM23</f>
        <v>0</v>
      </c>
      <c r="H46" s="22">
        <f t="shared" si="0"/>
        <v>0</v>
      </c>
      <c r="I46" s="1"/>
      <c r="W46" s="18"/>
    </row>
    <row r="47" spans="2:23" x14ac:dyDescent="0.2">
      <c r="B47" s="7" t="s">
        <v>61</v>
      </c>
      <c r="C47" s="87">
        <f>Data!AL23</f>
        <v>2865</v>
      </c>
      <c r="D47" s="87">
        <f>Data!BF23</f>
        <v>21720</v>
      </c>
      <c r="E47" s="87">
        <f>Data!BZ23</f>
        <v>7898</v>
      </c>
      <c r="F47" s="87">
        <f>Data!CT23</f>
        <v>0</v>
      </c>
      <c r="G47" s="87">
        <f>Data!DN23</f>
        <v>0</v>
      </c>
      <c r="H47" s="22">
        <f t="shared" si="0"/>
        <v>32483</v>
      </c>
      <c r="I47" s="1"/>
      <c r="W47" s="18"/>
    </row>
    <row r="48" spans="2:23" x14ac:dyDescent="0.2">
      <c r="B48" s="7" t="s">
        <v>62</v>
      </c>
      <c r="C48" s="87">
        <f>Data!AM23</f>
        <v>0</v>
      </c>
      <c r="D48" s="87">
        <f>Data!BG23</f>
        <v>0</v>
      </c>
      <c r="E48" s="87">
        <f>Data!CA23</f>
        <v>0</v>
      </c>
      <c r="F48" s="87">
        <f>Data!CU23</f>
        <v>0</v>
      </c>
      <c r="G48" s="87">
        <f>Data!DO23</f>
        <v>0</v>
      </c>
      <c r="H48" s="22">
        <f t="shared" si="0"/>
        <v>0</v>
      </c>
      <c r="I48" s="1"/>
      <c r="W48" s="18"/>
    </row>
    <row r="49" spans="2:23" x14ac:dyDescent="0.2">
      <c r="B49" s="7" t="s">
        <v>63</v>
      </c>
      <c r="C49" s="87">
        <f>Data!AN23</f>
        <v>0</v>
      </c>
      <c r="D49" s="87">
        <f>Data!BH23</f>
        <v>654</v>
      </c>
      <c r="E49" s="87">
        <f>Data!CB23</f>
        <v>0</v>
      </c>
      <c r="F49" s="87">
        <f>Data!CV23</f>
        <v>0</v>
      </c>
      <c r="G49" s="87">
        <f>Data!DP23</f>
        <v>0</v>
      </c>
      <c r="H49" s="22">
        <f t="shared" si="0"/>
        <v>654</v>
      </c>
      <c r="I49" s="1"/>
      <c r="W49" s="18"/>
    </row>
    <row r="50" spans="2:23" x14ac:dyDescent="0.2">
      <c r="B50" s="7" t="s">
        <v>64</v>
      </c>
      <c r="C50" s="87">
        <f>Data!AO23</f>
        <v>102</v>
      </c>
      <c r="D50" s="87">
        <f>Data!BI23</f>
        <v>1587</v>
      </c>
      <c r="E50" s="87">
        <f>Data!CC23</f>
        <v>2220</v>
      </c>
      <c r="F50" s="87">
        <f>Data!CW23</f>
        <v>0</v>
      </c>
      <c r="G50" s="87">
        <f>Data!DQ23</f>
        <v>0</v>
      </c>
      <c r="H50" s="22">
        <f t="shared" si="0"/>
        <v>3909</v>
      </c>
      <c r="I50" s="1"/>
      <c r="W50" s="18"/>
    </row>
    <row r="51" spans="2:23" x14ac:dyDescent="0.2">
      <c r="B51" s="7" t="s">
        <v>0</v>
      </c>
      <c r="C51" s="87">
        <f>Data!AP23</f>
        <v>0</v>
      </c>
      <c r="D51" s="87">
        <f>Data!BJ23</f>
        <v>441</v>
      </c>
      <c r="E51" s="87">
        <f>Data!CD23</f>
        <v>0</v>
      </c>
      <c r="F51" s="87">
        <f>Data!CX23</f>
        <v>0</v>
      </c>
      <c r="G51" s="87">
        <f>Data!DR23</f>
        <v>0</v>
      </c>
      <c r="H51" s="22">
        <f t="shared" si="0"/>
        <v>441</v>
      </c>
      <c r="I51" s="1"/>
      <c r="W51" s="18"/>
    </row>
    <row r="52" spans="2:23" x14ac:dyDescent="0.2">
      <c r="B52" s="8" t="s">
        <v>35</v>
      </c>
      <c r="C52" s="22">
        <f>SUM(C32:C51)</f>
        <v>33116</v>
      </c>
      <c r="D52" s="22">
        <f>SUM(D32:D51)</f>
        <v>92879</v>
      </c>
      <c r="E52" s="22">
        <f>SUM(E32:E51)</f>
        <v>45366</v>
      </c>
      <c r="F52" s="22">
        <f>SUM(F32:F51)</f>
        <v>1389</v>
      </c>
      <c r="G52" s="22">
        <f>SUM(G32:G51)</f>
        <v>0</v>
      </c>
      <c r="H52" s="22">
        <f t="shared" si="0"/>
        <v>172750</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Data!T23</f>
        <v>Qumsieh, Miriam</v>
      </c>
      <c r="E55" s="343"/>
      <c r="F55" s="343"/>
      <c r="G55" s="94" t="str">
        <f>Data!U23</f>
        <v>(281) 283-3005</v>
      </c>
      <c r="H55" s="84" t="str">
        <f>Data!V23</f>
        <v>Qumsieh@uhcl.edu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Data!DS23</f>
        <v>1734611</v>
      </c>
      <c r="D61" s="88">
        <f>Data!EM23</f>
        <v>3958867</v>
      </c>
      <c r="E61" s="88">
        <f>Data!FG23</f>
        <v>2683373</v>
      </c>
      <c r="F61" s="88">
        <f>Data!GA23</f>
        <v>34421</v>
      </c>
      <c r="G61" s="88">
        <f>Data!GU23</f>
        <v>0</v>
      </c>
      <c r="H61" s="21">
        <f>SUM(C61:G61)</f>
        <v>8411272</v>
      </c>
      <c r="I61" s="1"/>
    </row>
    <row r="62" spans="2:23" x14ac:dyDescent="0.2">
      <c r="B62" s="9" t="str">
        <f>$B$33</f>
        <v>Science</v>
      </c>
      <c r="C62" s="87">
        <f>Data!DT23</f>
        <v>1037922</v>
      </c>
      <c r="D62" s="87">
        <f>Data!EN23</f>
        <v>2079646</v>
      </c>
      <c r="E62" s="87">
        <f>Data!FH23</f>
        <v>1406129</v>
      </c>
      <c r="F62" s="87">
        <f>Data!GB23</f>
        <v>0</v>
      </c>
      <c r="G62" s="87">
        <f>Data!GV23</f>
        <v>0</v>
      </c>
      <c r="H62" s="22">
        <f t="shared" ref="H62:H81" si="1">SUM(C62:G62)</f>
        <v>4523697</v>
      </c>
      <c r="I62" s="1"/>
    </row>
    <row r="63" spans="2:23" x14ac:dyDescent="0.2">
      <c r="B63" s="9" t="str">
        <f>$B$34</f>
        <v>Fine Arts</v>
      </c>
      <c r="C63" s="87">
        <f>Data!DU23</f>
        <v>148291</v>
      </c>
      <c r="D63" s="87">
        <f>Data!EO23</f>
        <v>419276</v>
      </c>
      <c r="E63" s="87">
        <f>Data!FI23</f>
        <v>78009</v>
      </c>
      <c r="F63" s="87">
        <f>Data!GC23</f>
        <v>0</v>
      </c>
      <c r="G63" s="87">
        <f>Data!GW23</f>
        <v>0</v>
      </c>
      <c r="H63" s="22">
        <f t="shared" si="1"/>
        <v>645576</v>
      </c>
      <c r="I63" s="1"/>
    </row>
    <row r="64" spans="2:23" x14ac:dyDescent="0.2">
      <c r="B64" s="9" t="str">
        <f>$B$35</f>
        <v>Teacher Education</v>
      </c>
      <c r="C64" s="87">
        <f>Data!DV23</f>
        <v>190495</v>
      </c>
      <c r="D64" s="87">
        <f>Data!EP23</f>
        <v>631832</v>
      </c>
      <c r="E64" s="87">
        <f>Data!FJ23</f>
        <v>1094666</v>
      </c>
      <c r="F64" s="87">
        <f>Data!GD23</f>
        <v>442405</v>
      </c>
      <c r="G64" s="87">
        <f>Data!GX23</f>
        <v>0</v>
      </c>
      <c r="H64" s="22">
        <f t="shared" si="1"/>
        <v>2359398</v>
      </c>
      <c r="I64" s="1"/>
    </row>
    <row r="65" spans="2:9" x14ac:dyDescent="0.2">
      <c r="B65" s="9" t="str">
        <f>$B$36</f>
        <v>Agriculture</v>
      </c>
      <c r="C65" s="87">
        <f>Data!DW23</f>
        <v>0</v>
      </c>
      <c r="D65" s="87">
        <f>Data!EQ23</f>
        <v>10417</v>
      </c>
      <c r="E65" s="87">
        <f>Data!FK23</f>
        <v>0</v>
      </c>
      <c r="F65" s="87">
        <f>Data!GE23</f>
        <v>0</v>
      </c>
      <c r="G65" s="87">
        <f>Data!GY23</f>
        <v>0</v>
      </c>
      <c r="H65" s="22">
        <f t="shared" si="1"/>
        <v>10417</v>
      </c>
      <c r="I65" s="1"/>
    </row>
    <row r="66" spans="2:9" x14ac:dyDescent="0.2">
      <c r="B66" s="9" t="str">
        <f>$B$37</f>
        <v>Engineering</v>
      </c>
      <c r="C66" s="87">
        <f>Data!DX23</f>
        <v>278488</v>
      </c>
      <c r="D66" s="87">
        <f>Data!ER23</f>
        <v>1286309</v>
      </c>
      <c r="E66" s="87">
        <f>Data!FL23</f>
        <v>3202759</v>
      </c>
      <c r="F66" s="87">
        <f>Data!GF23</f>
        <v>0</v>
      </c>
      <c r="G66" s="87">
        <f>Data!GZ23</f>
        <v>0</v>
      </c>
      <c r="H66" s="22">
        <f t="shared" si="1"/>
        <v>4767556</v>
      </c>
      <c r="I66" s="1"/>
    </row>
    <row r="67" spans="2:9" x14ac:dyDescent="0.2">
      <c r="B67" s="9" t="str">
        <f>$B$38</f>
        <v>Home Economics</v>
      </c>
      <c r="C67" s="87">
        <f>Data!DY23</f>
        <v>295</v>
      </c>
      <c r="D67" s="87">
        <f>Data!ES23</f>
        <v>86221</v>
      </c>
      <c r="E67" s="87">
        <f>Data!FM23</f>
        <v>36920</v>
      </c>
      <c r="F67" s="87">
        <f>Data!GG23</f>
        <v>0</v>
      </c>
      <c r="G67" s="87">
        <f>Data!HA23</f>
        <v>0</v>
      </c>
      <c r="H67" s="22">
        <f t="shared" si="1"/>
        <v>123436</v>
      </c>
      <c r="I67" s="1"/>
    </row>
    <row r="68" spans="2:9" x14ac:dyDescent="0.2">
      <c r="B68" s="9" t="str">
        <f>$B$39</f>
        <v>Law</v>
      </c>
      <c r="C68" s="87">
        <f>Data!DZ23</f>
        <v>0</v>
      </c>
      <c r="D68" s="87">
        <f>Data!ET23</f>
        <v>0</v>
      </c>
      <c r="E68" s="87">
        <f>Data!FN23</f>
        <v>0</v>
      </c>
      <c r="F68" s="87">
        <f>Data!GH23</f>
        <v>0</v>
      </c>
      <c r="G68" s="87">
        <f>Data!HB23</f>
        <v>0</v>
      </c>
      <c r="H68" s="22">
        <f t="shared" si="1"/>
        <v>0</v>
      </c>
      <c r="I68" s="1"/>
    </row>
    <row r="69" spans="2:9" x14ac:dyDescent="0.2">
      <c r="B69" s="9" t="str">
        <f>$B$40</f>
        <v>Social Service</v>
      </c>
      <c r="C69" s="87">
        <f>Data!EA23</f>
        <v>10719</v>
      </c>
      <c r="D69" s="87">
        <f>Data!EU23</f>
        <v>213876</v>
      </c>
      <c r="E69" s="87">
        <f>Data!FO23</f>
        <v>0</v>
      </c>
      <c r="F69" s="87">
        <f>Data!GI23</f>
        <v>0</v>
      </c>
      <c r="G69" s="87">
        <f>Data!HC23</f>
        <v>0</v>
      </c>
      <c r="H69" s="22">
        <f t="shared" si="1"/>
        <v>224595</v>
      </c>
      <c r="I69" s="1"/>
    </row>
    <row r="70" spans="2:9" x14ac:dyDescent="0.2">
      <c r="B70" s="9" t="str">
        <f>$B$41</f>
        <v>Library Science</v>
      </c>
      <c r="C70" s="87">
        <f>Data!EB23</f>
        <v>0</v>
      </c>
      <c r="D70" s="87">
        <f>Data!EV23</f>
        <v>0</v>
      </c>
      <c r="E70" s="87">
        <f>Data!FP23</f>
        <v>81898</v>
      </c>
      <c r="F70" s="87">
        <f>Data!GJ23</f>
        <v>0</v>
      </c>
      <c r="G70" s="87">
        <f>Data!HD23</f>
        <v>0</v>
      </c>
      <c r="H70" s="22">
        <f t="shared" si="1"/>
        <v>81898</v>
      </c>
      <c r="I70" s="1"/>
    </row>
    <row r="71" spans="2:9" x14ac:dyDescent="0.2">
      <c r="B71" s="9" t="str">
        <f>$B$42</f>
        <v>Veterinary Science</v>
      </c>
      <c r="C71" s="87">
        <f>Data!EC23</f>
        <v>0</v>
      </c>
      <c r="D71" s="87">
        <f>Data!EW23</f>
        <v>0</v>
      </c>
      <c r="E71" s="87">
        <f>Data!FQ23</f>
        <v>0</v>
      </c>
      <c r="F71" s="87">
        <f>Data!GK23</f>
        <v>0</v>
      </c>
      <c r="G71" s="87">
        <f>Data!HE23</f>
        <v>0</v>
      </c>
      <c r="H71" s="22">
        <f t="shared" si="1"/>
        <v>0</v>
      </c>
      <c r="I71" s="1"/>
    </row>
    <row r="72" spans="2:9" x14ac:dyDescent="0.2">
      <c r="B72" s="9" t="str">
        <f>$B$43</f>
        <v>Vocational Training</v>
      </c>
      <c r="C72" s="87">
        <f>Data!ED23</f>
        <v>0</v>
      </c>
      <c r="D72" s="87">
        <f>Data!EX23</f>
        <v>0</v>
      </c>
      <c r="E72" s="87">
        <f>Data!FR23</f>
        <v>0</v>
      </c>
      <c r="F72" s="87">
        <f>Data!GL23</f>
        <v>0</v>
      </c>
      <c r="G72" s="87">
        <f>Data!HF23</f>
        <v>0</v>
      </c>
      <c r="H72" s="22">
        <f t="shared" si="1"/>
        <v>0</v>
      </c>
      <c r="I72" s="1"/>
    </row>
    <row r="73" spans="2:9" x14ac:dyDescent="0.2">
      <c r="B73" s="9" t="str">
        <f>$B$44</f>
        <v>Physical Training</v>
      </c>
      <c r="C73" s="87">
        <f>Data!EE23</f>
        <v>0</v>
      </c>
      <c r="D73" s="87">
        <f>Data!EY23</f>
        <v>0</v>
      </c>
      <c r="E73" s="87">
        <f>Data!FS23</f>
        <v>0</v>
      </c>
      <c r="F73" s="87">
        <f>Data!GM23</f>
        <v>0</v>
      </c>
      <c r="G73" s="87">
        <f>Data!HG23</f>
        <v>0</v>
      </c>
      <c r="H73" s="22">
        <f t="shared" si="1"/>
        <v>0</v>
      </c>
      <c r="I73" s="1"/>
    </row>
    <row r="74" spans="2:9" x14ac:dyDescent="0.2">
      <c r="B74" s="9" t="str">
        <f>$B$45</f>
        <v>Health Services</v>
      </c>
      <c r="C74" s="87">
        <f>Data!EF23</f>
        <v>35317</v>
      </c>
      <c r="D74" s="87">
        <f>Data!EZ23</f>
        <v>400953</v>
      </c>
      <c r="E74" s="87">
        <f>Data!FT23</f>
        <v>616698</v>
      </c>
      <c r="F74" s="87">
        <f>Data!GN23</f>
        <v>0</v>
      </c>
      <c r="G74" s="87">
        <f>Data!HH23</f>
        <v>0</v>
      </c>
      <c r="H74" s="22">
        <f t="shared" si="1"/>
        <v>1052968</v>
      </c>
      <c r="I74" s="1"/>
    </row>
    <row r="75" spans="2:9" x14ac:dyDescent="0.2">
      <c r="B75" s="9" t="str">
        <f>$B$46</f>
        <v>Pharmacy</v>
      </c>
      <c r="C75" s="87">
        <f>Data!EG23</f>
        <v>0</v>
      </c>
      <c r="D75" s="87">
        <f>Data!FA23</f>
        <v>0</v>
      </c>
      <c r="E75" s="87">
        <f>Data!FU23</f>
        <v>0</v>
      </c>
      <c r="F75" s="87">
        <f>Data!GO23</f>
        <v>0</v>
      </c>
      <c r="G75" s="87">
        <f>Data!HI23</f>
        <v>0</v>
      </c>
      <c r="H75" s="22">
        <f t="shared" si="1"/>
        <v>0</v>
      </c>
      <c r="I75" s="1"/>
    </row>
    <row r="76" spans="2:9" x14ac:dyDescent="0.2">
      <c r="B76" s="9" t="str">
        <f>$B$47</f>
        <v>Business Administration</v>
      </c>
      <c r="C76" s="87">
        <f>Data!EH23</f>
        <v>325587</v>
      </c>
      <c r="D76" s="87">
        <f>Data!FB23</f>
        <v>3434025</v>
      </c>
      <c r="E76" s="87">
        <f>Data!FV23</f>
        <v>2121899</v>
      </c>
      <c r="F76" s="87">
        <f>Data!GP23</f>
        <v>0</v>
      </c>
      <c r="G76" s="87">
        <f>Data!HJ23</f>
        <v>0</v>
      </c>
      <c r="H76" s="22">
        <f t="shared" si="1"/>
        <v>5881511</v>
      </c>
      <c r="I76" s="1"/>
    </row>
    <row r="77" spans="2:9" x14ac:dyDescent="0.2">
      <c r="B77" s="9" t="str">
        <f>$B$48</f>
        <v>Optometry</v>
      </c>
      <c r="C77" s="87">
        <f>Data!EI23</f>
        <v>0</v>
      </c>
      <c r="D77" s="87">
        <f>Data!FC23</f>
        <v>0</v>
      </c>
      <c r="E77" s="87">
        <f>Data!FW23</f>
        <v>0</v>
      </c>
      <c r="F77" s="87">
        <f>Data!GQ23</f>
        <v>0</v>
      </c>
      <c r="G77" s="87">
        <f>Data!HK23</f>
        <v>0</v>
      </c>
      <c r="H77" s="22">
        <f t="shared" si="1"/>
        <v>0</v>
      </c>
      <c r="I77" s="1"/>
    </row>
    <row r="78" spans="2:9" x14ac:dyDescent="0.2">
      <c r="B78" s="9" t="str">
        <f>$B$49</f>
        <v>Teacher Ed-Practice Teaching</v>
      </c>
      <c r="C78" s="87">
        <f>Data!EJ23</f>
        <v>0</v>
      </c>
      <c r="D78" s="87">
        <f>Data!FD23</f>
        <v>10160</v>
      </c>
      <c r="E78" s="87">
        <f>Data!FX23</f>
        <v>0</v>
      </c>
      <c r="F78" s="87">
        <f>Data!GR23</f>
        <v>0</v>
      </c>
      <c r="G78" s="87">
        <f>Data!HL23</f>
        <v>0</v>
      </c>
      <c r="H78" s="22">
        <f t="shared" si="1"/>
        <v>10160</v>
      </c>
      <c r="I78" s="1"/>
    </row>
    <row r="79" spans="2:9" x14ac:dyDescent="0.2">
      <c r="B79" s="9" t="str">
        <f>$B$50</f>
        <v>Technology</v>
      </c>
      <c r="C79" s="87">
        <f>Data!EK23</f>
        <v>22760</v>
      </c>
      <c r="D79" s="87">
        <f>Data!FE23</f>
        <v>197314</v>
      </c>
      <c r="E79" s="87">
        <f>Data!FY23</f>
        <v>651771</v>
      </c>
      <c r="F79" s="87">
        <f>Data!GS23</f>
        <v>0</v>
      </c>
      <c r="G79" s="87">
        <f>Data!HM23</f>
        <v>0</v>
      </c>
      <c r="H79" s="22">
        <f t="shared" si="1"/>
        <v>871845</v>
      </c>
      <c r="I79" s="1"/>
    </row>
    <row r="80" spans="2:9" x14ac:dyDescent="0.2">
      <c r="B80" s="9" t="str">
        <f>$B$51</f>
        <v>Nursing</v>
      </c>
      <c r="C80" s="87">
        <f>Data!EL23</f>
        <v>0</v>
      </c>
      <c r="D80" s="87">
        <f>Data!FF23</f>
        <v>185832</v>
      </c>
      <c r="E80" s="87">
        <f>Data!FZ23</f>
        <v>0</v>
      </c>
      <c r="F80" s="87">
        <f>Data!GT23</f>
        <v>0</v>
      </c>
      <c r="G80" s="87">
        <f>Data!HN23</f>
        <v>0</v>
      </c>
      <c r="H80" s="22">
        <f t="shared" si="1"/>
        <v>185832</v>
      </c>
      <c r="I80" s="1"/>
    </row>
    <row r="81" spans="2:9" x14ac:dyDescent="0.2">
      <c r="B81" s="39" t="str">
        <f>$B$52</f>
        <v>Totals</v>
      </c>
      <c r="C81" s="21">
        <f>SUM(C61:C80)</f>
        <v>3784485</v>
      </c>
      <c r="D81" s="21">
        <f>SUM(D61:D80)</f>
        <v>12914728</v>
      </c>
      <c r="E81" s="21">
        <f>SUM(E61:E80)</f>
        <v>11974122</v>
      </c>
      <c r="F81" s="21">
        <f>SUM(F61:F80)</f>
        <v>476826</v>
      </c>
      <c r="G81" s="21">
        <f>SUM(G61:G80)</f>
        <v>0</v>
      </c>
      <c r="H81" s="21">
        <f t="shared" si="1"/>
        <v>29150161</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Data!T23</f>
        <v>Qumsieh, Miriam</v>
      </c>
      <c r="E84" s="343"/>
      <c r="F84" s="343"/>
      <c r="G84" s="94" t="str">
        <f>Data!U23</f>
        <v>(281) 283-3005</v>
      </c>
      <c r="H84" s="84" t="str">
        <f>Data!V23</f>
        <v>Qumsieh@uhcl.edu</v>
      </c>
    </row>
    <row r="85" spans="2:9" ht="13.5" customHeight="1" x14ac:dyDescent="0.2">
      <c r="B85" s="27"/>
      <c r="C85" s="27"/>
      <c r="D85" s="27"/>
      <c r="E85" s="27"/>
      <c r="F85" s="27"/>
      <c r="G85" s="27"/>
      <c r="H85" s="5"/>
    </row>
    <row r="86" spans="2:9" x14ac:dyDescent="0.2">
      <c r="B86" s="28" t="s">
        <v>34</v>
      </c>
      <c r="C86" s="13"/>
      <c r="D86" s="13"/>
      <c r="E86" s="13"/>
      <c r="F86" s="13"/>
      <c r="G86" s="13"/>
      <c r="H86" s="17">
        <f>H13+H14</f>
        <v>51855496</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Data!HR23</f>
        <v>166301</v>
      </c>
      <c r="D91" s="172">
        <f>Data!IL23</f>
        <v>346556</v>
      </c>
      <c r="E91" s="172">
        <f>Data!JF23</f>
        <v>81596</v>
      </c>
      <c r="F91" s="172">
        <f>Data!JZ23</f>
        <v>895</v>
      </c>
      <c r="G91" s="172">
        <f>Data!KT23</f>
        <v>0</v>
      </c>
      <c r="H91" s="40">
        <f t="shared" ref="H91:H111" si="2">SUM(C91:G91)</f>
        <v>595348</v>
      </c>
    </row>
    <row r="92" spans="2:9" x14ac:dyDescent="0.2">
      <c r="B92" s="9" t="str">
        <f>$B$33</f>
        <v>Science</v>
      </c>
      <c r="C92" s="172">
        <f>Data!HS23</f>
        <v>189016</v>
      </c>
      <c r="D92" s="172">
        <f>Data!IM23</f>
        <v>321241</v>
      </c>
      <c r="E92" s="172">
        <f>Data!JG23</f>
        <v>107391</v>
      </c>
      <c r="F92" s="172">
        <f>Data!KA23</f>
        <v>0</v>
      </c>
      <c r="G92" s="172">
        <f>Data!KU23</f>
        <v>0</v>
      </c>
      <c r="H92" s="75">
        <f t="shared" si="2"/>
        <v>617648</v>
      </c>
    </row>
    <row r="93" spans="2:9" x14ac:dyDescent="0.2">
      <c r="B93" s="9" t="str">
        <f>$B$34</f>
        <v>Fine Arts</v>
      </c>
      <c r="C93" s="172">
        <f>Data!HT23</f>
        <v>0</v>
      </c>
      <c r="D93" s="172">
        <f>Data!IN23</f>
        <v>0</v>
      </c>
      <c r="E93" s="172">
        <f>Data!JH23</f>
        <v>0</v>
      </c>
      <c r="F93" s="172">
        <f>Data!KB23</f>
        <v>0</v>
      </c>
      <c r="G93" s="172">
        <f>Data!KV23</f>
        <v>0</v>
      </c>
      <c r="H93" s="75">
        <f t="shared" si="2"/>
        <v>0</v>
      </c>
    </row>
    <row r="94" spans="2:9" x14ac:dyDescent="0.2">
      <c r="B94" s="9" t="str">
        <f>$B$35</f>
        <v>Teacher Education</v>
      </c>
      <c r="C94" s="172">
        <f>Data!HU23</f>
        <v>49187</v>
      </c>
      <c r="D94" s="172">
        <f>Data!IO23</f>
        <v>201864</v>
      </c>
      <c r="E94" s="172">
        <f>Data!JI23</f>
        <v>109875</v>
      </c>
      <c r="F94" s="172">
        <f>Data!KC23</f>
        <v>36616</v>
      </c>
      <c r="G94" s="172">
        <f>Data!KW23</f>
        <v>0</v>
      </c>
      <c r="H94" s="75">
        <f t="shared" si="2"/>
        <v>397542</v>
      </c>
    </row>
    <row r="95" spans="2:9" x14ac:dyDescent="0.2">
      <c r="B95" s="9" t="str">
        <f>$B$36</f>
        <v>Agriculture</v>
      </c>
      <c r="C95" s="172">
        <f>Data!HV23</f>
        <v>0</v>
      </c>
      <c r="D95" s="172">
        <f>Data!IP23</f>
        <v>0</v>
      </c>
      <c r="E95" s="172">
        <f>Data!JJ23</f>
        <v>0</v>
      </c>
      <c r="F95" s="172">
        <f>Data!KD23</f>
        <v>0</v>
      </c>
      <c r="G95" s="172">
        <f>Data!KX23</f>
        <v>0</v>
      </c>
      <c r="H95" s="75">
        <f t="shared" si="2"/>
        <v>0</v>
      </c>
    </row>
    <row r="96" spans="2:9" x14ac:dyDescent="0.2">
      <c r="B96" s="9" t="str">
        <f>$B$37</f>
        <v>Engineering</v>
      </c>
      <c r="C96" s="172">
        <f>Data!HW23</f>
        <v>38076</v>
      </c>
      <c r="D96" s="172">
        <f>Data!IQ23</f>
        <v>117233</v>
      </c>
      <c r="E96" s="172">
        <f>Data!JK23</f>
        <v>333059</v>
      </c>
      <c r="F96" s="172">
        <f>Data!KE23</f>
        <v>0</v>
      </c>
      <c r="G96" s="172">
        <f>Data!KY23</f>
        <v>0</v>
      </c>
      <c r="H96" s="75">
        <f t="shared" si="2"/>
        <v>488368</v>
      </c>
    </row>
    <row r="97" spans="2:8" x14ac:dyDescent="0.2">
      <c r="B97" s="9" t="str">
        <f>$B$38</f>
        <v>Home Economics</v>
      </c>
      <c r="C97" s="172">
        <f>Data!HX23</f>
        <v>0</v>
      </c>
      <c r="D97" s="172">
        <f>Data!IR23</f>
        <v>0</v>
      </c>
      <c r="E97" s="172">
        <f>Data!JL23</f>
        <v>0</v>
      </c>
      <c r="F97" s="172">
        <f>Data!KF23</f>
        <v>0</v>
      </c>
      <c r="G97" s="172">
        <f>Data!KZ23</f>
        <v>0</v>
      </c>
      <c r="H97" s="75">
        <f t="shared" si="2"/>
        <v>0</v>
      </c>
    </row>
    <row r="98" spans="2:8" x14ac:dyDescent="0.2">
      <c r="B98" s="9" t="str">
        <f>$B$39</f>
        <v>Law</v>
      </c>
      <c r="C98" s="172">
        <f>Data!HY23</f>
        <v>0</v>
      </c>
      <c r="D98" s="172">
        <f>Data!IS23</f>
        <v>0</v>
      </c>
      <c r="E98" s="172">
        <f>Data!JM23</f>
        <v>0</v>
      </c>
      <c r="F98" s="172">
        <f>Data!KG23</f>
        <v>0</v>
      </c>
      <c r="G98" s="172">
        <f>Data!LA23</f>
        <v>0</v>
      </c>
      <c r="H98" s="75">
        <f t="shared" si="2"/>
        <v>0</v>
      </c>
    </row>
    <row r="99" spans="2:8" x14ac:dyDescent="0.2">
      <c r="B99" s="9" t="str">
        <f>$B$40</f>
        <v>Social Service</v>
      </c>
      <c r="C99" s="172">
        <f>Data!HZ23</f>
        <v>0</v>
      </c>
      <c r="D99" s="172">
        <f>Data!IT23</f>
        <v>0</v>
      </c>
      <c r="E99" s="172">
        <f>Data!JN23</f>
        <v>0</v>
      </c>
      <c r="F99" s="172">
        <f>Data!KH23</f>
        <v>0</v>
      </c>
      <c r="G99" s="172">
        <f>Data!LB23</f>
        <v>0</v>
      </c>
      <c r="H99" s="75">
        <f t="shared" si="2"/>
        <v>0</v>
      </c>
    </row>
    <row r="100" spans="2:8" x14ac:dyDescent="0.2">
      <c r="B100" s="9" t="str">
        <f>$B$41</f>
        <v>Library Science</v>
      </c>
      <c r="C100" s="172">
        <f>Data!IA23</f>
        <v>0</v>
      </c>
      <c r="D100" s="172">
        <f>Data!IU23</f>
        <v>0</v>
      </c>
      <c r="E100" s="172">
        <f>Data!JO23</f>
        <v>0</v>
      </c>
      <c r="F100" s="172">
        <f>Data!KI23</f>
        <v>0</v>
      </c>
      <c r="G100" s="172">
        <f>Data!LC23</f>
        <v>0</v>
      </c>
      <c r="H100" s="75">
        <f t="shared" si="2"/>
        <v>0</v>
      </c>
    </row>
    <row r="101" spans="2:8" x14ac:dyDescent="0.2">
      <c r="B101" s="9" t="str">
        <f>$B$42</f>
        <v>Veterinary Science</v>
      </c>
      <c r="C101" s="172">
        <f>Data!IB23</f>
        <v>0</v>
      </c>
      <c r="D101" s="172">
        <f>Data!IV23</f>
        <v>0</v>
      </c>
      <c r="E101" s="172">
        <f>Data!JP23</f>
        <v>0</v>
      </c>
      <c r="F101" s="172">
        <f>Data!KJ23</f>
        <v>0</v>
      </c>
      <c r="G101" s="172">
        <f>Data!LD23</f>
        <v>0</v>
      </c>
      <c r="H101" s="75">
        <f t="shared" si="2"/>
        <v>0</v>
      </c>
    </row>
    <row r="102" spans="2:8" x14ac:dyDescent="0.2">
      <c r="B102" s="9" t="str">
        <f>$B$43</f>
        <v>Vocational Training</v>
      </c>
      <c r="C102" s="172">
        <f>Data!IC23</f>
        <v>0</v>
      </c>
      <c r="D102" s="172">
        <f>Data!IW23</f>
        <v>0</v>
      </c>
      <c r="E102" s="172">
        <f>Data!JQ23</f>
        <v>0</v>
      </c>
      <c r="F102" s="172">
        <f>Data!KK23</f>
        <v>0</v>
      </c>
      <c r="G102" s="172">
        <f>Data!LE23</f>
        <v>0</v>
      </c>
      <c r="H102" s="75">
        <f t="shared" si="2"/>
        <v>0</v>
      </c>
    </row>
    <row r="103" spans="2:8" x14ac:dyDescent="0.2">
      <c r="B103" s="9" t="str">
        <f>$B$44</f>
        <v>Physical Training</v>
      </c>
      <c r="C103" s="172">
        <f>Data!ID23</f>
        <v>0</v>
      </c>
      <c r="D103" s="172">
        <f>Data!IX23</f>
        <v>0</v>
      </c>
      <c r="E103" s="172">
        <f>Data!JR23</f>
        <v>0</v>
      </c>
      <c r="F103" s="172">
        <f>Data!KL23</f>
        <v>0</v>
      </c>
      <c r="G103" s="172">
        <f>Data!LF23</f>
        <v>0</v>
      </c>
      <c r="H103" s="75">
        <f t="shared" si="2"/>
        <v>0</v>
      </c>
    </row>
    <row r="104" spans="2:8" x14ac:dyDescent="0.2">
      <c r="B104" s="9" t="str">
        <f>$B$45</f>
        <v>Health Services</v>
      </c>
      <c r="C104" s="172">
        <f>Data!IE23</f>
        <v>0</v>
      </c>
      <c r="D104" s="172">
        <f>Data!IY23</f>
        <v>0</v>
      </c>
      <c r="E104" s="172">
        <f>Data!JS23</f>
        <v>0</v>
      </c>
      <c r="F104" s="172">
        <f>Data!KM23</f>
        <v>0</v>
      </c>
      <c r="G104" s="172">
        <f>Data!LG23</f>
        <v>0</v>
      </c>
      <c r="H104" s="75">
        <f t="shared" si="2"/>
        <v>0</v>
      </c>
    </row>
    <row r="105" spans="2:8" x14ac:dyDescent="0.2">
      <c r="B105" s="9" t="str">
        <f>$B$46</f>
        <v>Pharmacy</v>
      </c>
      <c r="C105" s="172">
        <f>Data!IF23</f>
        <v>0</v>
      </c>
      <c r="D105" s="172">
        <f>Data!IZ23</f>
        <v>0</v>
      </c>
      <c r="E105" s="172">
        <f>Data!JT23</f>
        <v>0</v>
      </c>
      <c r="F105" s="172">
        <f>Data!KN23</f>
        <v>0</v>
      </c>
      <c r="G105" s="172">
        <f>Data!LH23</f>
        <v>0</v>
      </c>
      <c r="H105" s="75">
        <f t="shared" si="2"/>
        <v>0</v>
      </c>
    </row>
    <row r="106" spans="2:8" x14ac:dyDescent="0.2">
      <c r="B106" s="9" t="str">
        <f>$B$47</f>
        <v>Business Administration</v>
      </c>
      <c r="C106" s="172">
        <f>Data!IG23</f>
        <v>78961</v>
      </c>
      <c r="D106" s="172">
        <f>Data!JA23</f>
        <v>598619</v>
      </c>
      <c r="E106" s="172">
        <f>Data!JU23</f>
        <v>217675</v>
      </c>
      <c r="F106" s="172">
        <f>Data!KO23</f>
        <v>0</v>
      </c>
      <c r="G106" s="172">
        <f>Data!LI23</f>
        <v>0</v>
      </c>
      <c r="H106" s="75">
        <f t="shared" si="2"/>
        <v>895255</v>
      </c>
    </row>
    <row r="107" spans="2:8" x14ac:dyDescent="0.2">
      <c r="B107" s="9" t="str">
        <f>$B$48</f>
        <v>Optometry</v>
      </c>
      <c r="C107" s="172">
        <f>Data!IH23</f>
        <v>0</v>
      </c>
      <c r="D107" s="172">
        <f>Data!JB23</f>
        <v>0</v>
      </c>
      <c r="E107" s="172">
        <f>Data!JV23</f>
        <v>0</v>
      </c>
      <c r="F107" s="172">
        <f>Data!KP23</f>
        <v>0</v>
      </c>
      <c r="G107" s="172">
        <f>Data!LJ23</f>
        <v>0</v>
      </c>
      <c r="H107" s="75">
        <f t="shared" si="2"/>
        <v>0</v>
      </c>
    </row>
    <row r="108" spans="2:8" x14ac:dyDescent="0.2">
      <c r="B108" s="9" t="str">
        <f>$B$49</f>
        <v>Teacher Ed-Practice Teaching</v>
      </c>
      <c r="C108" s="172">
        <f>Data!II23</f>
        <v>0</v>
      </c>
      <c r="D108" s="172">
        <f>Data!JC23</f>
        <v>0</v>
      </c>
      <c r="E108" s="172">
        <f>Data!JW23</f>
        <v>0</v>
      </c>
      <c r="F108" s="172">
        <f>Data!KQ23</f>
        <v>0</v>
      </c>
      <c r="G108" s="172">
        <f>Data!LK23</f>
        <v>0</v>
      </c>
      <c r="H108" s="75">
        <f t="shared" si="2"/>
        <v>0</v>
      </c>
    </row>
    <row r="109" spans="2:8" x14ac:dyDescent="0.2">
      <c r="B109" s="9" t="str">
        <f>$B$50</f>
        <v>Technology</v>
      </c>
      <c r="C109" s="172">
        <f>Data!IJ23</f>
        <v>0</v>
      </c>
      <c r="D109" s="172">
        <f>Data!JD23</f>
        <v>0</v>
      </c>
      <c r="E109" s="172">
        <f>Data!JX23</f>
        <v>0</v>
      </c>
      <c r="F109" s="172">
        <f>Data!KR23</f>
        <v>0</v>
      </c>
      <c r="G109" s="172">
        <f>Data!LL23</f>
        <v>0</v>
      </c>
      <c r="H109" s="75">
        <f t="shared" si="2"/>
        <v>0</v>
      </c>
    </row>
    <row r="110" spans="2:8" x14ac:dyDescent="0.2">
      <c r="B110" s="9" t="str">
        <f>$B$51</f>
        <v>Nursing</v>
      </c>
      <c r="C110" s="172">
        <f>Data!IK23</f>
        <v>0</v>
      </c>
      <c r="D110" s="172">
        <f>Data!JE23</f>
        <v>0</v>
      </c>
      <c r="E110" s="172">
        <f>Data!JY23</f>
        <v>0</v>
      </c>
      <c r="F110" s="172">
        <f>Data!KS23</f>
        <v>0</v>
      </c>
      <c r="G110" s="172">
        <f>Data!HPM23</f>
        <v>0</v>
      </c>
      <c r="H110" s="75">
        <f t="shared" si="2"/>
        <v>0</v>
      </c>
    </row>
    <row r="111" spans="2:8" x14ac:dyDescent="0.2">
      <c r="B111" s="39" t="str">
        <f>$B$52</f>
        <v>Totals</v>
      </c>
      <c r="C111" s="40">
        <f>SUM(C91:C110)</f>
        <v>521541</v>
      </c>
      <c r="D111" s="40">
        <f>SUM(D91:D110)</f>
        <v>1585513</v>
      </c>
      <c r="E111" s="40">
        <f>SUM(E91:E110)</f>
        <v>849596</v>
      </c>
      <c r="F111" s="40">
        <f>SUM(F91:F110)</f>
        <v>37511</v>
      </c>
      <c r="G111" s="40">
        <f>SUM(G91:G110)</f>
        <v>0</v>
      </c>
      <c r="H111" s="40">
        <f t="shared" si="2"/>
        <v>2994161</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1900912</v>
      </c>
      <c r="D116" s="21">
        <f t="shared" si="3"/>
        <v>4305423</v>
      </c>
      <c r="E116" s="21">
        <f t="shared" si="3"/>
        <v>2764969</v>
      </c>
      <c r="F116" s="21">
        <f t="shared" si="3"/>
        <v>35316</v>
      </c>
      <c r="G116" s="21">
        <f t="shared" si="3"/>
        <v>0</v>
      </c>
      <c r="H116" s="40">
        <f t="shared" ref="H116:H136" si="4">SUM(C116:G116)</f>
        <v>9006620</v>
      </c>
      <c r="I116" s="1"/>
    </row>
    <row r="117" spans="2:9" x14ac:dyDescent="0.2">
      <c r="B117" s="9" t="str">
        <f>$B$33</f>
        <v>Science</v>
      </c>
      <c r="C117" s="22">
        <f t="shared" si="3"/>
        <v>1226938</v>
      </c>
      <c r="D117" s="22">
        <f t="shared" si="3"/>
        <v>2400887</v>
      </c>
      <c r="E117" s="22">
        <f t="shared" si="3"/>
        <v>1513520</v>
      </c>
      <c r="F117" s="22">
        <f t="shared" si="3"/>
        <v>0</v>
      </c>
      <c r="G117" s="22">
        <f t="shared" si="3"/>
        <v>0</v>
      </c>
      <c r="H117" s="75">
        <f t="shared" si="4"/>
        <v>5141345</v>
      </c>
      <c r="I117" s="1"/>
    </row>
    <row r="118" spans="2:9" x14ac:dyDescent="0.2">
      <c r="B118" s="9" t="str">
        <f>$B$34</f>
        <v>Fine Arts</v>
      </c>
      <c r="C118" s="22">
        <f t="shared" si="3"/>
        <v>148291</v>
      </c>
      <c r="D118" s="22">
        <f t="shared" si="3"/>
        <v>419276</v>
      </c>
      <c r="E118" s="22">
        <f t="shared" si="3"/>
        <v>78009</v>
      </c>
      <c r="F118" s="22">
        <f t="shared" si="3"/>
        <v>0</v>
      </c>
      <c r="G118" s="22">
        <f t="shared" si="3"/>
        <v>0</v>
      </c>
      <c r="H118" s="75">
        <f t="shared" si="4"/>
        <v>645576</v>
      </c>
      <c r="I118" s="1"/>
    </row>
    <row r="119" spans="2:9" x14ac:dyDescent="0.2">
      <c r="B119" s="9" t="str">
        <f>$B$35</f>
        <v>Teacher Education</v>
      </c>
      <c r="C119" s="22">
        <f t="shared" si="3"/>
        <v>239682</v>
      </c>
      <c r="D119" s="22">
        <f t="shared" si="3"/>
        <v>833696</v>
      </c>
      <c r="E119" s="22">
        <f t="shared" si="3"/>
        <v>1204541</v>
      </c>
      <c r="F119" s="22">
        <f t="shared" si="3"/>
        <v>479021</v>
      </c>
      <c r="G119" s="22">
        <f t="shared" si="3"/>
        <v>0</v>
      </c>
      <c r="H119" s="75">
        <f t="shared" si="4"/>
        <v>2756940</v>
      </c>
      <c r="I119" s="1"/>
    </row>
    <row r="120" spans="2:9" x14ac:dyDescent="0.2">
      <c r="B120" s="9" t="str">
        <f>$B$36</f>
        <v>Agriculture</v>
      </c>
      <c r="C120" s="22">
        <f t="shared" si="3"/>
        <v>0</v>
      </c>
      <c r="D120" s="22">
        <f t="shared" si="3"/>
        <v>10417</v>
      </c>
      <c r="E120" s="22">
        <f t="shared" si="3"/>
        <v>0</v>
      </c>
      <c r="F120" s="22">
        <f t="shared" si="3"/>
        <v>0</v>
      </c>
      <c r="G120" s="22">
        <f t="shared" si="3"/>
        <v>0</v>
      </c>
      <c r="H120" s="75">
        <f t="shared" si="4"/>
        <v>10417</v>
      </c>
      <c r="I120" s="1"/>
    </row>
    <row r="121" spans="2:9" x14ac:dyDescent="0.2">
      <c r="B121" s="9" t="str">
        <f>$B$37</f>
        <v>Engineering</v>
      </c>
      <c r="C121" s="22">
        <f t="shared" si="3"/>
        <v>316564</v>
      </c>
      <c r="D121" s="22">
        <f t="shared" si="3"/>
        <v>1403542</v>
      </c>
      <c r="E121" s="22">
        <f t="shared" si="3"/>
        <v>3535818</v>
      </c>
      <c r="F121" s="22">
        <f t="shared" si="3"/>
        <v>0</v>
      </c>
      <c r="G121" s="22">
        <f t="shared" si="3"/>
        <v>0</v>
      </c>
      <c r="H121" s="75">
        <f t="shared" si="4"/>
        <v>5255924</v>
      </c>
      <c r="I121" s="1"/>
    </row>
    <row r="122" spans="2:9" x14ac:dyDescent="0.2">
      <c r="B122" s="9" t="str">
        <f>$B$38</f>
        <v>Home Economics</v>
      </c>
      <c r="C122" s="22">
        <f t="shared" si="3"/>
        <v>295</v>
      </c>
      <c r="D122" s="22">
        <f t="shared" si="3"/>
        <v>86221</v>
      </c>
      <c r="E122" s="22">
        <f t="shared" si="3"/>
        <v>36920</v>
      </c>
      <c r="F122" s="22">
        <f t="shared" si="3"/>
        <v>0</v>
      </c>
      <c r="G122" s="22">
        <f t="shared" si="3"/>
        <v>0</v>
      </c>
      <c r="H122" s="75">
        <f t="shared" si="4"/>
        <v>123436</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10719</v>
      </c>
      <c r="D124" s="22">
        <f t="shared" si="3"/>
        <v>213876</v>
      </c>
      <c r="E124" s="22">
        <f t="shared" si="3"/>
        <v>0</v>
      </c>
      <c r="F124" s="22">
        <f t="shared" si="3"/>
        <v>0</v>
      </c>
      <c r="G124" s="22">
        <f t="shared" si="3"/>
        <v>0</v>
      </c>
      <c r="H124" s="75">
        <f t="shared" si="4"/>
        <v>224595</v>
      </c>
      <c r="I124" s="1"/>
    </row>
    <row r="125" spans="2:9" x14ac:dyDescent="0.2">
      <c r="B125" s="9" t="str">
        <f>$B$41</f>
        <v>Library Science</v>
      </c>
      <c r="C125" s="22">
        <f t="shared" si="3"/>
        <v>0</v>
      </c>
      <c r="D125" s="22">
        <f t="shared" si="3"/>
        <v>0</v>
      </c>
      <c r="E125" s="22">
        <f t="shared" si="3"/>
        <v>81898</v>
      </c>
      <c r="F125" s="22">
        <f t="shared" si="3"/>
        <v>0</v>
      </c>
      <c r="G125" s="22">
        <f t="shared" si="3"/>
        <v>0</v>
      </c>
      <c r="H125" s="75">
        <f t="shared" si="4"/>
        <v>81898</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75">
        <f t="shared" si="4"/>
        <v>0</v>
      </c>
      <c r="I128" s="1"/>
    </row>
    <row r="129" spans="2:12" x14ac:dyDescent="0.2">
      <c r="B129" s="9" t="str">
        <f>$B$45</f>
        <v>Health Services</v>
      </c>
      <c r="C129" s="22">
        <f t="shared" si="3"/>
        <v>35317</v>
      </c>
      <c r="D129" s="22">
        <f t="shared" si="3"/>
        <v>400953</v>
      </c>
      <c r="E129" s="22">
        <f t="shared" si="3"/>
        <v>616698</v>
      </c>
      <c r="F129" s="22">
        <f t="shared" si="3"/>
        <v>0</v>
      </c>
      <c r="G129" s="22">
        <f t="shared" si="3"/>
        <v>0</v>
      </c>
      <c r="H129" s="75">
        <f t="shared" si="4"/>
        <v>1052968</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404548</v>
      </c>
      <c r="D131" s="22">
        <f t="shared" si="3"/>
        <v>4032644</v>
      </c>
      <c r="E131" s="22">
        <f t="shared" si="3"/>
        <v>2339574</v>
      </c>
      <c r="F131" s="22">
        <f t="shared" si="3"/>
        <v>0</v>
      </c>
      <c r="G131" s="22">
        <f t="shared" si="3"/>
        <v>0</v>
      </c>
      <c r="H131" s="75">
        <f t="shared" si="4"/>
        <v>6776766</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10160</v>
      </c>
      <c r="E133" s="22">
        <f t="shared" si="5"/>
        <v>0</v>
      </c>
      <c r="F133" s="22">
        <f t="shared" si="5"/>
        <v>0</v>
      </c>
      <c r="G133" s="22">
        <f t="shared" si="5"/>
        <v>0</v>
      </c>
      <c r="H133" s="75">
        <f t="shared" si="4"/>
        <v>10160</v>
      </c>
      <c r="I133" s="1"/>
    </row>
    <row r="134" spans="2:12" x14ac:dyDescent="0.2">
      <c r="B134" s="9" t="str">
        <f>$B$50</f>
        <v>Technology</v>
      </c>
      <c r="C134" s="22">
        <f t="shared" si="5"/>
        <v>22760</v>
      </c>
      <c r="D134" s="22">
        <f t="shared" si="5"/>
        <v>197314</v>
      </c>
      <c r="E134" s="22">
        <f t="shared" si="5"/>
        <v>651771</v>
      </c>
      <c r="F134" s="22">
        <f t="shared" si="5"/>
        <v>0</v>
      </c>
      <c r="G134" s="22">
        <f t="shared" si="5"/>
        <v>0</v>
      </c>
      <c r="H134" s="75">
        <f t="shared" si="4"/>
        <v>871845</v>
      </c>
      <c r="I134" s="1"/>
    </row>
    <row r="135" spans="2:12" x14ac:dyDescent="0.2">
      <c r="B135" s="9" t="str">
        <f>$B$51</f>
        <v>Nursing</v>
      </c>
      <c r="C135" s="22">
        <f t="shared" si="5"/>
        <v>0</v>
      </c>
      <c r="D135" s="22">
        <f t="shared" si="5"/>
        <v>185832</v>
      </c>
      <c r="E135" s="22">
        <f t="shared" si="5"/>
        <v>0</v>
      </c>
      <c r="F135" s="22">
        <f t="shared" si="5"/>
        <v>0</v>
      </c>
      <c r="G135" s="22">
        <f t="shared" si="5"/>
        <v>0</v>
      </c>
      <c r="H135" s="75">
        <f t="shared" si="4"/>
        <v>185832</v>
      </c>
      <c r="I135" s="1"/>
    </row>
    <row r="136" spans="2:12" x14ac:dyDescent="0.2">
      <c r="B136" s="39" t="str">
        <f>$B$52</f>
        <v>Totals</v>
      </c>
      <c r="C136" s="40">
        <f>SUM(C116:C135)</f>
        <v>4306026</v>
      </c>
      <c r="D136" s="40">
        <f>SUM(D116:D135)</f>
        <v>14500241</v>
      </c>
      <c r="E136" s="40">
        <f>SUM(E116:E135)</f>
        <v>12823718</v>
      </c>
      <c r="F136" s="40">
        <f>SUM(F116:F135)</f>
        <v>514337</v>
      </c>
      <c r="G136" s="40">
        <f>SUM(G116:G135)</f>
        <v>0</v>
      </c>
      <c r="H136" s="40">
        <f t="shared" si="4"/>
        <v>32144322</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19711174</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Data!QD23</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Data!LN23</f>
        <v>0</v>
      </c>
      <c r="D143" s="172">
        <f>Data!MH23</f>
        <v>0</v>
      </c>
      <c r="E143" s="172">
        <f>Data!NB23</f>
        <v>0</v>
      </c>
      <c r="F143" s="172">
        <f>Data!NV23</f>
        <v>0</v>
      </c>
      <c r="G143" s="172">
        <f>Data!OP23</f>
        <v>0</v>
      </c>
      <c r="H143" s="173">
        <f>Data!PJ23</f>
        <v>5501468</v>
      </c>
      <c r="I143" s="76">
        <f t="shared" ref="I143:I162" si="6">SUM(C143:H143)</f>
        <v>5501468</v>
      </c>
    </row>
    <row r="144" spans="2:12" x14ac:dyDescent="0.2">
      <c r="B144" s="9" t="str">
        <f>$B$33</f>
        <v>Science</v>
      </c>
      <c r="C144" s="172">
        <f>Data!LO23</f>
        <v>0</v>
      </c>
      <c r="D144" s="172">
        <f>Data!MI23</f>
        <v>0</v>
      </c>
      <c r="E144" s="172">
        <f>Data!NC23</f>
        <v>0</v>
      </c>
      <c r="F144" s="172">
        <f>Data!NW23</f>
        <v>0</v>
      </c>
      <c r="G144" s="172">
        <f>Data!OQ23</f>
        <v>0</v>
      </c>
      <c r="H144" s="174">
        <f>Data!PK23</f>
        <v>3152855</v>
      </c>
      <c r="I144" s="76">
        <f t="shared" si="6"/>
        <v>3152855</v>
      </c>
    </row>
    <row r="145" spans="2:9" x14ac:dyDescent="0.2">
      <c r="B145" s="9" t="str">
        <f>$B$34</f>
        <v>Fine Arts</v>
      </c>
      <c r="C145" s="172">
        <f>Data!LP23</f>
        <v>0</v>
      </c>
      <c r="D145" s="172">
        <f>Data!MJ23</f>
        <v>0</v>
      </c>
      <c r="E145" s="172">
        <f>Data!ND23</f>
        <v>0</v>
      </c>
      <c r="F145" s="172">
        <f>Data!NX23</f>
        <v>0</v>
      </c>
      <c r="G145" s="172">
        <f>Data!OR23</f>
        <v>0</v>
      </c>
      <c r="H145" s="174">
        <f>Data!PL23</f>
        <v>395897</v>
      </c>
      <c r="I145" s="76">
        <f t="shared" si="6"/>
        <v>395897</v>
      </c>
    </row>
    <row r="146" spans="2:9" x14ac:dyDescent="0.2">
      <c r="B146" s="9" t="str">
        <f>$B$35</f>
        <v>Teacher Education</v>
      </c>
      <c r="C146" s="172">
        <f>Data!LQ23</f>
        <v>0</v>
      </c>
      <c r="D146" s="172">
        <f>Data!MK23</f>
        <v>0</v>
      </c>
      <c r="E146" s="172">
        <f>Data!NE23</f>
        <v>0</v>
      </c>
      <c r="F146" s="172">
        <f>Data!NY23</f>
        <v>0</v>
      </c>
      <c r="G146" s="172">
        <f>Data!OS23</f>
        <v>0</v>
      </c>
      <c r="H146" s="174">
        <f>Data!PN23</f>
        <v>1712188</v>
      </c>
      <c r="I146" s="76">
        <f t="shared" si="6"/>
        <v>1712188</v>
      </c>
    </row>
    <row r="147" spans="2:9" x14ac:dyDescent="0.2">
      <c r="B147" s="9" t="str">
        <f>$B$36</f>
        <v>Agriculture</v>
      </c>
      <c r="C147" s="172">
        <f>Data!LR23</f>
        <v>0</v>
      </c>
      <c r="D147" s="172">
        <f>Data!ML23</f>
        <v>0</v>
      </c>
      <c r="E147" s="172">
        <f>Data!NF23</f>
        <v>0</v>
      </c>
      <c r="F147" s="172">
        <f>Data!NZ23</f>
        <v>0</v>
      </c>
      <c r="G147" s="172">
        <f>Data!OT23</f>
        <v>0</v>
      </c>
      <c r="H147" s="174">
        <f>Data!PM23</f>
        <v>6388</v>
      </c>
      <c r="I147" s="76">
        <f t="shared" si="6"/>
        <v>6388</v>
      </c>
    </row>
    <row r="148" spans="2:9" x14ac:dyDescent="0.2">
      <c r="B148" s="9" t="str">
        <f>$B$37</f>
        <v>Engineering</v>
      </c>
      <c r="C148" s="172">
        <f>Data!LS23</f>
        <v>0</v>
      </c>
      <c r="D148" s="172">
        <f>Data!MM23</f>
        <v>0</v>
      </c>
      <c r="E148" s="172">
        <f>Data!NG23</f>
        <v>0</v>
      </c>
      <c r="F148" s="172">
        <f>Data!OA23</f>
        <v>0</v>
      </c>
      <c r="G148" s="172">
        <f>Data!OU23</f>
        <v>0</v>
      </c>
      <c r="H148" s="174">
        <f>Data!PO23</f>
        <v>3222813</v>
      </c>
      <c r="I148" s="76">
        <f t="shared" si="6"/>
        <v>3222813</v>
      </c>
    </row>
    <row r="149" spans="2:9" x14ac:dyDescent="0.2">
      <c r="B149" s="9" t="str">
        <f>$B$38</f>
        <v>Home Economics</v>
      </c>
      <c r="C149" s="172">
        <f>Data!LT23</f>
        <v>0</v>
      </c>
      <c r="D149" s="172">
        <f>Data!MN23</f>
        <v>0</v>
      </c>
      <c r="E149" s="172">
        <f>Data!NH23</f>
        <v>0</v>
      </c>
      <c r="F149" s="172">
        <f>Data!OB23</f>
        <v>0</v>
      </c>
      <c r="G149" s="172">
        <f>Data!OV23</f>
        <v>0</v>
      </c>
      <c r="H149" s="174">
        <f>Data!PP23</f>
        <v>75690</v>
      </c>
      <c r="I149" s="76">
        <f t="shared" si="6"/>
        <v>75690</v>
      </c>
    </row>
    <row r="150" spans="2:9" x14ac:dyDescent="0.2">
      <c r="B150" s="9" t="str">
        <f>$B$39</f>
        <v>Law</v>
      </c>
      <c r="C150" s="172">
        <f>Data!LU23</f>
        <v>0</v>
      </c>
      <c r="D150" s="172">
        <f>Data!MO23</f>
        <v>0</v>
      </c>
      <c r="E150" s="172">
        <f>Data!NI23</f>
        <v>0</v>
      </c>
      <c r="F150" s="172">
        <f>Data!OC23</f>
        <v>0</v>
      </c>
      <c r="G150" s="172">
        <f>Data!OW23</f>
        <v>0</v>
      </c>
      <c r="H150" s="174">
        <f>Data!PQ23</f>
        <v>0</v>
      </c>
      <c r="I150" s="76">
        <f t="shared" si="6"/>
        <v>0</v>
      </c>
    </row>
    <row r="151" spans="2:9" x14ac:dyDescent="0.2">
      <c r="B151" s="9" t="str">
        <f>$B$40</f>
        <v>Social Service</v>
      </c>
      <c r="C151" s="172">
        <f>Data!LV23</f>
        <v>0</v>
      </c>
      <c r="D151" s="172">
        <f>Data!MP23</f>
        <v>0</v>
      </c>
      <c r="E151" s="172">
        <f>Data!NJ23</f>
        <v>0</v>
      </c>
      <c r="F151" s="172">
        <f>Data!OD23</f>
        <v>0</v>
      </c>
      <c r="G151" s="172">
        <f>Data!OX23</f>
        <v>0</v>
      </c>
      <c r="H151" s="174">
        <f>Data!PR23</f>
        <v>137726</v>
      </c>
      <c r="I151" s="76">
        <f t="shared" si="6"/>
        <v>137726</v>
      </c>
    </row>
    <row r="152" spans="2:9" x14ac:dyDescent="0.2">
      <c r="B152" s="9" t="str">
        <f>$B$41</f>
        <v>Library Science</v>
      </c>
      <c r="C152" s="172">
        <f>Data!LW23</f>
        <v>0</v>
      </c>
      <c r="D152" s="172">
        <f>Data!MQ23</f>
        <v>0</v>
      </c>
      <c r="E152" s="172">
        <f>Data!NK23</f>
        <v>0</v>
      </c>
      <c r="F152" s="172">
        <f>Data!OE23</f>
        <v>0</v>
      </c>
      <c r="G152" s="172">
        <f>Data!OY23</f>
        <v>0</v>
      </c>
      <c r="H152" s="174">
        <f>Data!PS23</f>
        <v>50215</v>
      </c>
      <c r="I152" s="76">
        <f t="shared" si="6"/>
        <v>50215</v>
      </c>
    </row>
    <row r="153" spans="2:9" x14ac:dyDescent="0.2">
      <c r="B153" s="9" t="str">
        <f>$B$42</f>
        <v>Veterinary Science</v>
      </c>
      <c r="C153" s="172">
        <f>Data!LX23</f>
        <v>0</v>
      </c>
      <c r="D153" s="172">
        <f>Data!MR23</f>
        <v>0</v>
      </c>
      <c r="E153" s="172">
        <f>Data!NL23</f>
        <v>0</v>
      </c>
      <c r="F153" s="172">
        <f>Data!OF23</f>
        <v>0</v>
      </c>
      <c r="G153" s="172">
        <f>Data!OZ23</f>
        <v>0</v>
      </c>
      <c r="H153" s="174">
        <f>Data!PT23</f>
        <v>0</v>
      </c>
      <c r="I153" s="76">
        <f t="shared" si="6"/>
        <v>0</v>
      </c>
    </row>
    <row r="154" spans="2:9" x14ac:dyDescent="0.2">
      <c r="B154" s="9" t="str">
        <f>$B$43</f>
        <v>Vocational Training</v>
      </c>
      <c r="C154" s="172">
        <f>Data!LY23</f>
        <v>0</v>
      </c>
      <c r="D154" s="172">
        <f>Data!MS23</f>
        <v>0</v>
      </c>
      <c r="E154" s="172">
        <f>Data!NM23</f>
        <v>0</v>
      </c>
      <c r="F154" s="172">
        <f>Data!OG23</f>
        <v>0</v>
      </c>
      <c r="G154" s="172">
        <f>Data!PA23</f>
        <v>0</v>
      </c>
      <c r="H154" s="174">
        <f>Data!PU23</f>
        <v>0</v>
      </c>
      <c r="I154" s="76">
        <f t="shared" si="6"/>
        <v>0</v>
      </c>
    </row>
    <row r="155" spans="2:9" x14ac:dyDescent="0.2">
      <c r="B155" s="9" t="str">
        <f>$B$44</f>
        <v>Physical Training</v>
      </c>
      <c r="C155" s="172">
        <f>Data!LZ23</f>
        <v>0</v>
      </c>
      <c r="D155" s="172">
        <f>Data!MT23</f>
        <v>0</v>
      </c>
      <c r="E155" s="172">
        <f>Data!NN23</f>
        <v>0</v>
      </c>
      <c r="F155" s="172">
        <f>Data!OH23</f>
        <v>0</v>
      </c>
      <c r="G155" s="172">
        <f>Data!PB23</f>
        <v>0</v>
      </c>
      <c r="H155" s="174">
        <f>Data!PV23</f>
        <v>0</v>
      </c>
      <c r="I155" s="76">
        <f t="shared" si="6"/>
        <v>0</v>
      </c>
    </row>
    <row r="156" spans="2:9" x14ac:dyDescent="0.2">
      <c r="B156" s="9" t="str">
        <f>$B$45</f>
        <v>Health Services</v>
      </c>
      <c r="C156" s="172">
        <f>Data!MA23</f>
        <v>0</v>
      </c>
      <c r="D156" s="172">
        <f>Data!MU23</f>
        <v>0</v>
      </c>
      <c r="E156" s="172">
        <f>Data!NO23</f>
        <v>0</v>
      </c>
      <c r="F156" s="172">
        <f>Data!OI23</f>
        <v>0</v>
      </c>
      <c r="G156" s="172">
        <f>Data!PC23</f>
        <v>0</v>
      </c>
      <c r="H156" s="174">
        <f>Data!PW23</f>
        <v>645657</v>
      </c>
      <c r="I156" s="76">
        <f t="shared" si="6"/>
        <v>645657</v>
      </c>
    </row>
    <row r="157" spans="2:9" x14ac:dyDescent="0.2">
      <c r="B157" s="9" t="str">
        <f>$B$46</f>
        <v>Pharmacy</v>
      </c>
      <c r="C157" s="172">
        <f>Data!MB23</f>
        <v>0</v>
      </c>
      <c r="D157" s="172">
        <f>Data!MV23</f>
        <v>0</v>
      </c>
      <c r="E157" s="172">
        <f>Data!NP23</f>
        <v>0</v>
      </c>
      <c r="F157" s="172">
        <f>Data!OJ23</f>
        <v>0</v>
      </c>
      <c r="G157" s="172">
        <f>Data!PD23</f>
        <v>0</v>
      </c>
      <c r="H157" s="174">
        <f>Data!PX23</f>
        <v>0</v>
      </c>
      <c r="I157" s="76">
        <f t="shared" si="6"/>
        <v>0</v>
      </c>
    </row>
    <row r="158" spans="2:9" x14ac:dyDescent="0.2">
      <c r="B158" s="9" t="str">
        <f>$B$47</f>
        <v>Business Administration</v>
      </c>
      <c r="C158" s="172">
        <f>Data!MC23</f>
        <v>0</v>
      </c>
      <c r="D158" s="172">
        <f>Data!MW23</f>
        <v>0</v>
      </c>
      <c r="E158" s="172">
        <f>Data!NQ23</f>
        <v>0</v>
      </c>
      <c r="F158" s="172">
        <f>Data!OK23</f>
        <v>0</v>
      </c>
      <c r="G158" s="172">
        <f>Data!PE23</f>
        <v>0</v>
      </c>
      <c r="H158" s="174">
        <f>Data!PY23</f>
        <v>4155507</v>
      </c>
      <c r="I158" s="76">
        <f t="shared" si="6"/>
        <v>4155507</v>
      </c>
    </row>
    <row r="159" spans="2:9" x14ac:dyDescent="0.2">
      <c r="B159" s="9" t="str">
        <f>$B$48</f>
        <v>Optometry</v>
      </c>
      <c r="C159" s="172">
        <f>Data!MD23</f>
        <v>0</v>
      </c>
      <c r="D159" s="172">
        <f>Data!MX23</f>
        <v>0</v>
      </c>
      <c r="E159" s="172">
        <f>Data!NR23</f>
        <v>0</v>
      </c>
      <c r="F159" s="172">
        <f>Data!OL23</f>
        <v>0</v>
      </c>
      <c r="G159" s="172">
        <f>Data!PF23</f>
        <v>0</v>
      </c>
      <c r="H159" s="174">
        <f>Data!PZ23</f>
        <v>0</v>
      </c>
      <c r="I159" s="76">
        <f t="shared" si="6"/>
        <v>0</v>
      </c>
    </row>
    <row r="160" spans="2:9" x14ac:dyDescent="0.2">
      <c r="B160" s="9" t="str">
        <f>$B$49</f>
        <v>Teacher Ed-Practice Teaching</v>
      </c>
      <c r="C160" s="172">
        <f>Data!ME23</f>
        <v>0</v>
      </c>
      <c r="D160" s="172">
        <f>Data!MY23</f>
        <v>0</v>
      </c>
      <c r="E160" s="172">
        <f>Data!NS23</f>
        <v>0</v>
      </c>
      <c r="F160" s="172">
        <f>Data!OM23</f>
        <v>0</v>
      </c>
      <c r="G160" s="172">
        <f>Data!PG23</f>
        <v>0</v>
      </c>
      <c r="H160" s="174">
        <f>Data!QA23</f>
        <v>6230</v>
      </c>
      <c r="I160" s="76">
        <f t="shared" si="6"/>
        <v>6230</v>
      </c>
    </row>
    <row r="161" spans="2:10" x14ac:dyDescent="0.2">
      <c r="B161" s="9" t="str">
        <f>$B$50</f>
        <v>Technology</v>
      </c>
      <c r="C161" s="172">
        <f>Data!MF23</f>
        <v>0</v>
      </c>
      <c r="D161" s="172">
        <f>Data!MZ23</f>
        <v>0</v>
      </c>
      <c r="E161" s="172">
        <f>Data!NT23</f>
        <v>0</v>
      </c>
      <c r="F161" s="172">
        <f>Data!ON23</f>
        <v>0</v>
      </c>
      <c r="G161" s="172">
        <f>Data!PH23</f>
        <v>0</v>
      </c>
      <c r="H161" s="174">
        <f>Data!QB23</f>
        <v>534586</v>
      </c>
      <c r="I161" s="76">
        <f t="shared" si="6"/>
        <v>534586</v>
      </c>
    </row>
    <row r="162" spans="2:10" x14ac:dyDescent="0.2">
      <c r="B162" s="9" t="str">
        <f>$B$51</f>
        <v>Nursing</v>
      </c>
      <c r="C162" s="172">
        <f>Data!MG23</f>
        <v>0</v>
      </c>
      <c r="D162" s="172">
        <f>Data!NA23</f>
        <v>0</v>
      </c>
      <c r="E162" s="172">
        <f>Data!NU23</f>
        <v>0</v>
      </c>
      <c r="F162" s="172">
        <f>Data!OO23</f>
        <v>0</v>
      </c>
      <c r="G162" s="172">
        <f>Data!PI23</f>
        <v>0</v>
      </c>
      <c r="H162" s="174">
        <f>Data!QC23</f>
        <v>113954</v>
      </c>
      <c r="I162" s="76">
        <f t="shared" si="6"/>
        <v>113954</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19711174</v>
      </c>
      <c r="I163" s="76">
        <f>SUM(I143:I162)</f>
        <v>19711174</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1161124.4327856621</v>
      </c>
      <c r="D168" s="21">
        <f t="shared" si="8"/>
        <v>2629859.6877590041</v>
      </c>
      <c r="E168" s="21">
        <f t="shared" si="8"/>
        <v>1688911.9863491522</v>
      </c>
      <c r="F168" s="21">
        <f t="shared" si="8"/>
        <v>21571.893106181898</v>
      </c>
      <c r="G168" s="21">
        <f t="shared" si="8"/>
        <v>0</v>
      </c>
      <c r="H168" s="40">
        <f t="shared" ref="H168:H188" si="9">SUM(C168:G168)</f>
        <v>5501468.0000000009</v>
      </c>
      <c r="I168" s="56"/>
      <c r="J168" s="57"/>
    </row>
    <row r="169" spans="2:10" x14ac:dyDescent="0.2">
      <c r="B169" s="9" t="str">
        <f>$B$33</f>
        <v>Science</v>
      </c>
      <c r="C169" s="22">
        <f t="shared" si="8"/>
        <v>752401.87304878398</v>
      </c>
      <c r="D169" s="22">
        <f t="shared" si="8"/>
        <v>1472309.012988819</v>
      </c>
      <c r="E169" s="22">
        <f t="shared" si="8"/>
        <v>928144.11396239698</v>
      </c>
      <c r="F169" s="22">
        <f t="shared" si="8"/>
        <v>0</v>
      </c>
      <c r="G169" s="22">
        <f t="shared" si="8"/>
        <v>0</v>
      </c>
      <c r="H169" s="75">
        <f t="shared" si="9"/>
        <v>3152855</v>
      </c>
      <c r="I169" s="56"/>
      <c r="J169" s="57"/>
    </row>
    <row r="170" spans="2:10" x14ac:dyDescent="0.2">
      <c r="B170" s="9" t="str">
        <f>$B$34</f>
        <v>Fine Arts</v>
      </c>
      <c r="C170" s="22">
        <f t="shared" si="8"/>
        <v>90938.885626169504</v>
      </c>
      <c r="D170" s="22">
        <f t="shared" si="8"/>
        <v>257119.39503946863</v>
      </c>
      <c r="E170" s="22">
        <f t="shared" si="8"/>
        <v>47838.719334361871</v>
      </c>
      <c r="F170" s="22">
        <f t="shared" si="8"/>
        <v>0</v>
      </c>
      <c r="G170" s="22">
        <f t="shared" si="8"/>
        <v>0</v>
      </c>
      <c r="H170" s="75">
        <f t="shared" si="9"/>
        <v>395897</v>
      </c>
      <c r="I170" s="56"/>
      <c r="J170" s="57"/>
    </row>
    <row r="171" spans="2:10" x14ac:dyDescent="0.2">
      <c r="B171" s="9" t="str">
        <f>$B$35</f>
        <v>Teacher Education</v>
      </c>
      <c r="C171" s="22">
        <f t="shared" si="8"/>
        <v>148853.67262834881</v>
      </c>
      <c r="D171" s="22">
        <f t="shared" si="8"/>
        <v>517764.001700436</v>
      </c>
      <c r="E171" s="22">
        <f t="shared" si="8"/>
        <v>748075.99937176728</v>
      </c>
      <c r="F171" s="22">
        <f t="shared" si="8"/>
        <v>297494.32629944792</v>
      </c>
      <c r="G171" s="22">
        <f t="shared" si="8"/>
        <v>0</v>
      </c>
      <c r="H171" s="75">
        <f t="shared" si="9"/>
        <v>1712188</v>
      </c>
      <c r="I171" s="56"/>
      <c r="J171" s="57"/>
    </row>
    <row r="172" spans="2:10" x14ac:dyDescent="0.2">
      <c r="B172" s="9" t="str">
        <f>$B$36</f>
        <v>Agriculture</v>
      </c>
      <c r="C172" s="22">
        <f t="shared" si="8"/>
        <v>0</v>
      </c>
      <c r="D172" s="22">
        <f t="shared" si="8"/>
        <v>6388</v>
      </c>
      <c r="E172" s="22">
        <f t="shared" si="8"/>
        <v>0</v>
      </c>
      <c r="F172" s="22">
        <f t="shared" si="8"/>
        <v>0</v>
      </c>
      <c r="G172" s="22">
        <f t="shared" si="8"/>
        <v>0</v>
      </c>
      <c r="H172" s="75">
        <f t="shared" si="9"/>
        <v>6388</v>
      </c>
      <c r="I172" s="56"/>
      <c r="J172" s="57"/>
    </row>
    <row r="173" spans="2:10" x14ac:dyDescent="0.2">
      <c r="B173" s="9" t="str">
        <f>$B$37</f>
        <v>Engineering</v>
      </c>
      <c r="C173" s="22">
        <f t="shared" si="8"/>
        <v>194109.84149161974</v>
      </c>
      <c r="D173" s="22">
        <f t="shared" si="8"/>
        <v>860620.01726927562</v>
      </c>
      <c r="E173" s="22">
        <f t="shared" si="8"/>
        <v>2168083.1412391048</v>
      </c>
      <c r="F173" s="22">
        <f t="shared" si="8"/>
        <v>0</v>
      </c>
      <c r="G173" s="22">
        <f t="shared" si="8"/>
        <v>0</v>
      </c>
      <c r="H173" s="75">
        <f t="shared" si="9"/>
        <v>3222813</v>
      </c>
      <c r="I173" s="56"/>
      <c r="J173" s="57"/>
    </row>
    <row r="174" spans="2:10" x14ac:dyDescent="0.2">
      <c r="B174" s="9" t="str">
        <f>$B$38</f>
        <v>Home Economics</v>
      </c>
      <c r="C174" s="22">
        <f t="shared" si="8"/>
        <v>180.8917171651706</v>
      </c>
      <c r="D174" s="22">
        <f t="shared" si="8"/>
        <v>52870.049985417543</v>
      </c>
      <c r="E174" s="22">
        <f t="shared" si="8"/>
        <v>22639.058297417287</v>
      </c>
      <c r="F174" s="22">
        <f t="shared" si="8"/>
        <v>0</v>
      </c>
      <c r="G174" s="22">
        <f t="shared" si="8"/>
        <v>0</v>
      </c>
      <c r="H174" s="75">
        <f t="shared" si="9"/>
        <v>75690</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6573.0982167902221</v>
      </c>
      <c r="D176" s="22">
        <f t="shared" si="8"/>
        <v>131152.90178320979</v>
      </c>
      <c r="E176" s="22">
        <f t="shared" si="8"/>
        <v>0</v>
      </c>
      <c r="F176" s="22">
        <f t="shared" si="8"/>
        <v>0</v>
      </c>
      <c r="G176" s="22">
        <f t="shared" si="8"/>
        <v>0</v>
      </c>
      <c r="H176" s="75">
        <f t="shared" si="9"/>
        <v>137726</v>
      </c>
      <c r="I176" s="56"/>
      <c r="J176" s="57"/>
    </row>
    <row r="177" spans="2:10" x14ac:dyDescent="0.2">
      <c r="B177" s="9" t="str">
        <f>$B$41</f>
        <v>Library Science</v>
      </c>
      <c r="C177" s="22">
        <f t="shared" si="8"/>
        <v>0</v>
      </c>
      <c r="D177" s="22">
        <f t="shared" si="8"/>
        <v>0</v>
      </c>
      <c r="E177" s="22">
        <f t="shared" si="8"/>
        <v>50215</v>
      </c>
      <c r="F177" s="22">
        <f t="shared" si="8"/>
        <v>0</v>
      </c>
      <c r="G177" s="22">
        <f t="shared" si="8"/>
        <v>0</v>
      </c>
      <c r="H177" s="75">
        <f t="shared" si="9"/>
        <v>50215</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21655.613721404639</v>
      </c>
      <c r="D181" s="22">
        <f t="shared" si="8"/>
        <v>245855.63010556827</v>
      </c>
      <c r="E181" s="22">
        <f t="shared" si="8"/>
        <v>378145.7561730271</v>
      </c>
      <c r="F181" s="22">
        <f t="shared" si="8"/>
        <v>0</v>
      </c>
      <c r="G181" s="22">
        <f t="shared" si="8"/>
        <v>0</v>
      </c>
      <c r="H181" s="75">
        <f t="shared" si="9"/>
        <v>645657</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248068.48072310598</v>
      </c>
      <c r="D183" s="22">
        <f t="shared" si="8"/>
        <v>2472813.783227575</v>
      </c>
      <c r="E183" s="22">
        <f t="shared" si="8"/>
        <v>1434624.7360493192</v>
      </c>
      <c r="F183" s="22">
        <f t="shared" si="8"/>
        <v>0</v>
      </c>
      <c r="G183" s="22">
        <f t="shared" si="8"/>
        <v>0</v>
      </c>
      <c r="H183" s="75">
        <f t="shared" si="9"/>
        <v>4155507</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6230</v>
      </c>
      <c r="E185" s="22">
        <f t="shared" si="10"/>
        <v>0</v>
      </c>
      <c r="F185" s="22">
        <f t="shared" si="10"/>
        <v>0</v>
      </c>
      <c r="G185" s="22">
        <f t="shared" si="10"/>
        <v>0</v>
      </c>
      <c r="H185" s="75">
        <f t="shared" si="9"/>
        <v>6230</v>
      </c>
      <c r="I185" s="56"/>
      <c r="J185" s="57"/>
    </row>
    <row r="186" spans="2:10" x14ac:dyDescent="0.2">
      <c r="B186" s="9" t="str">
        <f>$B$50</f>
        <v>Technology</v>
      </c>
      <c r="C186" s="22">
        <f t="shared" si="10"/>
        <v>13955.665697457691</v>
      </c>
      <c r="D186" s="22">
        <f t="shared" si="10"/>
        <v>120986.30146872437</v>
      </c>
      <c r="E186" s="22">
        <f t="shared" si="10"/>
        <v>399644.03283381794</v>
      </c>
      <c r="F186" s="22">
        <f t="shared" si="10"/>
        <v>0</v>
      </c>
      <c r="G186" s="22">
        <f t="shared" si="10"/>
        <v>0</v>
      </c>
      <c r="H186" s="75">
        <f t="shared" si="9"/>
        <v>534586</v>
      </c>
      <c r="I186" s="56"/>
      <c r="J186" s="57"/>
    </row>
    <row r="187" spans="2:10" x14ac:dyDescent="0.2">
      <c r="B187" s="9" t="str">
        <f>$B$51</f>
        <v>Nursing</v>
      </c>
      <c r="C187" s="22">
        <f t="shared" si="10"/>
        <v>0</v>
      </c>
      <c r="D187" s="22">
        <f t="shared" si="10"/>
        <v>113954</v>
      </c>
      <c r="E187" s="22">
        <f t="shared" si="10"/>
        <v>0</v>
      </c>
      <c r="F187" s="22">
        <f t="shared" si="10"/>
        <v>0</v>
      </c>
      <c r="G187" s="22">
        <f t="shared" si="10"/>
        <v>0</v>
      </c>
      <c r="H187" s="75">
        <f t="shared" si="9"/>
        <v>113954</v>
      </c>
      <c r="I187" s="56"/>
      <c r="J187" s="57"/>
    </row>
    <row r="188" spans="2:10" x14ac:dyDescent="0.2">
      <c r="B188" s="39" t="str">
        <f>$B$52</f>
        <v>Totals</v>
      </c>
      <c r="C188" s="40">
        <f>SUM(C168:C187)</f>
        <v>2637862.4556565075</v>
      </c>
      <c r="D188" s="40">
        <f>SUM(D168:D187)</f>
        <v>8887922.7813274991</v>
      </c>
      <c r="E188" s="40">
        <f>SUM(E168:E187)</f>
        <v>7866322.5436103642</v>
      </c>
      <c r="F188" s="40">
        <f>SUM(F168:F187)</f>
        <v>319066.21940562979</v>
      </c>
      <c r="G188" s="40">
        <f>SUM(G168:G187)</f>
        <v>0</v>
      </c>
      <c r="H188" s="40">
        <f t="shared" si="9"/>
        <v>19711174</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19585814</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1158242.1574288611</v>
      </c>
      <c r="D193" s="42">
        <f t="shared" si="11"/>
        <v>2623331.5504157157</v>
      </c>
      <c r="E193" s="42">
        <f t="shared" si="11"/>
        <v>1684719.5765947714</v>
      </c>
      <c r="F193" s="42">
        <f t="shared" si="11"/>
        <v>21518.344895375303</v>
      </c>
      <c r="G193" s="42">
        <f t="shared" si="11"/>
        <v>0</v>
      </c>
      <c r="H193" s="42">
        <f>SUM(C193:G193)</f>
        <v>5487811.6293347226</v>
      </c>
      <c r="I193" s="1"/>
    </row>
    <row r="194" spans="2:9" x14ac:dyDescent="0.2">
      <c r="B194" s="9" t="str">
        <f>$B$33</f>
        <v>Science</v>
      </c>
      <c r="C194" s="43">
        <f t="shared" si="11"/>
        <v>747583.95767476445</v>
      </c>
      <c r="D194" s="43">
        <f t="shared" si="11"/>
        <v>1462881.2583764559</v>
      </c>
      <c r="E194" s="43">
        <f t="shared" si="11"/>
        <v>922200.85417511687</v>
      </c>
      <c r="F194" s="43">
        <f t="shared" si="11"/>
        <v>0</v>
      </c>
      <c r="G194" s="43">
        <f t="shared" si="11"/>
        <v>0</v>
      </c>
      <c r="H194" s="43">
        <f t="shared" ref="H194:H213" si="12">SUM(C194:G194)</f>
        <v>3132666.0702263373</v>
      </c>
      <c r="I194" s="1"/>
    </row>
    <row r="195" spans="2:9" x14ac:dyDescent="0.2">
      <c r="B195" s="9" t="str">
        <f>$B$34</f>
        <v>Fine Arts</v>
      </c>
      <c r="C195" s="43">
        <f t="shared" si="11"/>
        <v>90354.991586818971</v>
      </c>
      <c r="D195" s="43">
        <f t="shared" si="11"/>
        <v>255468.50080284788</v>
      </c>
      <c r="E195" s="43">
        <f t="shared" si="11"/>
        <v>47531.559829633363</v>
      </c>
      <c r="F195" s="43">
        <f t="shared" si="11"/>
        <v>0</v>
      </c>
      <c r="G195" s="43">
        <f t="shared" si="11"/>
        <v>0</v>
      </c>
      <c r="H195" s="43">
        <f t="shared" si="12"/>
        <v>393355.05221930018</v>
      </c>
      <c r="I195" s="1"/>
    </row>
    <row r="196" spans="2:9" x14ac:dyDescent="0.2">
      <c r="B196" s="9" t="str">
        <f>$B$35</f>
        <v>Teacher Education</v>
      </c>
      <c r="C196" s="43">
        <f t="shared" si="11"/>
        <v>146040.32000264307</v>
      </c>
      <c r="D196" s="43">
        <f t="shared" si="11"/>
        <v>507978.19871714828</v>
      </c>
      <c r="E196" s="43">
        <f t="shared" si="11"/>
        <v>733937.27145260677</v>
      </c>
      <c r="F196" s="43">
        <f t="shared" si="11"/>
        <v>291871.64713239245</v>
      </c>
      <c r="G196" s="43">
        <f t="shared" si="11"/>
        <v>0</v>
      </c>
      <c r="H196" s="43">
        <f t="shared" si="12"/>
        <v>1679827.4373047906</v>
      </c>
      <c r="I196" s="1"/>
    </row>
    <row r="197" spans="2:9" x14ac:dyDescent="0.2">
      <c r="B197" s="9" t="str">
        <f>$B$36</f>
        <v>Agriculture</v>
      </c>
      <c r="C197" s="43">
        <f t="shared" si="11"/>
        <v>0</v>
      </c>
      <c r="D197" s="43">
        <f t="shared" si="11"/>
        <v>6347.1683875615736</v>
      </c>
      <c r="E197" s="43">
        <f t="shared" si="11"/>
        <v>0</v>
      </c>
      <c r="F197" s="43">
        <f t="shared" si="11"/>
        <v>0</v>
      </c>
      <c r="G197" s="43">
        <f t="shared" si="11"/>
        <v>0</v>
      </c>
      <c r="H197" s="43">
        <f t="shared" si="12"/>
        <v>6347.1683875615736</v>
      </c>
      <c r="I197" s="1"/>
    </row>
    <row r="198" spans="2:9" x14ac:dyDescent="0.2">
      <c r="B198" s="9" t="str">
        <f>$B$37</f>
        <v>Engineering</v>
      </c>
      <c r="C198" s="43">
        <f t="shared" si="11"/>
        <v>192885.18896419715</v>
      </c>
      <c r="D198" s="43">
        <f t="shared" si="11"/>
        <v>855190.30555965682</v>
      </c>
      <c r="E198" s="43">
        <f t="shared" si="11"/>
        <v>2154404.5534963221</v>
      </c>
      <c r="F198" s="43">
        <f t="shared" si="11"/>
        <v>0</v>
      </c>
      <c r="G198" s="43">
        <f t="shared" si="11"/>
        <v>0</v>
      </c>
      <c r="H198" s="43">
        <f t="shared" si="12"/>
        <v>3202480.0480201761</v>
      </c>
      <c r="I198" s="1"/>
    </row>
    <row r="199" spans="2:9" x14ac:dyDescent="0.2">
      <c r="B199" s="9" t="str">
        <f>$B$38</f>
        <v>Home Economics</v>
      </c>
      <c r="C199" s="43">
        <f t="shared" si="11"/>
        <v>179.74605686192419</v>
      </c>
      <c r="D199" s="43">
        <f t="shared" si="11"/>
        <v>52535.202605735467</v>
      </c>
      <c r="E199" s="43">
        <f t="shared" si="11"/>
        <v>22495.675997770304</v>
      </c>
      <c r="F199" s="43">
        <f t="shared" si="11"/>
        <v>0</v>
      </c>
      <c r="G199" s="43">
        <f t="shared" si="11"/>
        <v>0</v>
      </c>
      <c r="H199" s="43">
        <f t="shared" si="12"/>
        <v>75210.624660367699</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6531.1796050947978</v>
      </c>
      <c r="D201" s="43">
        <f t="shared" si="11"/>
        <v>130316.50053356234</v>
      </c>
      <c r="E201" s="43">
        <f t="shared" si="11"/>
        <v>0</v>
      </c>
      <c r="F201" s="43">
        <f t="shared" si="11"/>
        <v>0</v>
      </c>
      <c r="G201" s="43">
        <f t="shared" si="11"/>
        <v>0</v>
      </c>
      <c r="H201" s="43">
        <f t="shared" si="12"/>
        <v>136847.68013865713</v>
      </c>
      <c r="I201" s="1"/>
    </row>
    <row r="202" spans="2:9" x14ac:dyDescent="0.2">
      <c r="B202" s="9" t="str">
        <f>$B$41</f>
        <v>Library Science</v>
      </c>
      <c r="C202" s="43">
        <f t="shared" si="11"/>
        <v>0</v>
      </c>
      <c r="D202" s="43">
        <f t="shared" si="11"/>
        <v>0</v>
      </c>
      <c r="E202" s="43">
        <f t="shared" si="11"/>
        <v>49901.161236874119</v>
      </c>
      <c r="F202" s="43">
        <f t="shared" si="11"/>
        <v>0</v>
      </c>
      <c r="G202" s="43">
        <f t="shared" si="11"/>
        <v>0</v>
      </c>
      <c r="H202" s="43">
        <f t="shared" si="12"/>
        <v>49901.161236874119</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0</v>
      </c>
      <c r="D205" s="43">
        <f t="shared" si="11"/>
        <v>0</v>
      </c>
      <c r="E205" s="43">
        <f t="shared" si="11"/>
        <v>0</v>
      </c>
      <c r="F205" s="43">
        <f t="shared" si="11"/>
        <v>0</v>
      </c>
      <c r="G205" s="43">
        <f t="shared" si="11"/>
        <v>0</v>
      </c>
      <c r="H205" s="43">
        <f t="shared" si="12"/>
        <v>0</v>
      </c>
      <c r="I205" s="1"/>
    </row>
    <row r="206" spans="2:9" x14ac:dyDescent="0.2">
      <c r="B206" s="9" t="str">
        <f>$B$45</f>
        <v>Health Services</v>
      </c>
      <c r="C206" s="43">
        <f t="shared" si="11"/>
        <v>21518.954204042628</v>
      </c>
      <c r="D206" s="43">
        <f t="shared" si="11"/>
        <v>244304.1380913867</v>
      </c>
      <c r="E206" s="43">
        <f t="shared" si="11"/>
        <v>375759.43652418611</v>
      </c>
      <c r="F206" s="43">
        <f t="shared" si="11"/>
        <v>0</v>
      </c>
      <c r="G206" s="43">
        <f t="shared" si="11"/>
        <v>0</v>
      </c>
      <c r="H206" s="43">
        <f t="shared" si="12"/>
        <v>641582.52881961549</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246494.60275043288</v>
      </c>
      <c r="D208" s="43">
        <f t="shared" si="11"/>
        <v>2457124.9414504995</v>
      </c>
      <c r="E208" s="43">
        <f t="shared" si="11"/>
        <v>1425522.7160565404</v>
      </c>
      <c r="F208" s="43">
        <f t="shared" si="11"/>
        <v>0</v>
      </c>
      <c r="G208" s="43">
        <f t="shared" si="11"/>
        <v>0</v>
      </c>
      <c r="H208" s="43">
        <f t="shared" si="12"/>
        <v>4129142.2602574723</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6190.5760600581334</v>
      </c>
      <c r="E210" s="43">
        <f t="shared" si="13"/>
        <v>0</v>
      </c>
      <c r="F210" s="43">
        <f t="shared" si="13"/>
        <v>0</v>
      </c>
      <c r="G210" s="43">
        <f t="shared" si="13"/>
        <v>0</v>
      </c>
      <c r="H210" s="43">
        <f t="shared" si="12"/>
        <v>6190.5760600581334</v>
      </c>
      <c r="I210" s="1"/>
    </row>
    <row r="211" spans="2:9" x14ac:dyDescent="0.2">
      <c r="B211" s="9" t="str">
        <f>$B$50</f>
        <v>Technology</v>
      </c>
      <c r="C211" s="43">
        <f t="shared" si="13"/>
        <v>13867.865268397945</v>
      </c>
      <c r="D211" s="43">
        <f t="shared" si="13"/>
        <v>120225.13038526679</v>
      </c>
      <c r="E211" s="43">
        <f t="shared" si="13"/>
        <v>397129.71941340063</v>
      </c>
      <c r="F211" s="43">
        <f t="shared" si="13"/>
        <v>0</v>
      </c>
      <c r="G211" s="43">
        <f t="shared" si="13"/>
        <v>0</v>
      </c>
      <c r="H211" s="43">
        <f t="shared" si="12"/>
        <v>531222.71506706532</v>
      </c>
      <c r="I211" s="1"/>
    </row>
    <row r="212" spans="2:9" x14ac:dyDescent="0.2">
      <c r="B212" s="9" t="str">
        <f>$B$51</f>
        <v>Nursing</v>
      </c>
      <c r="C212" s="43">
        <f t="shared" si="13"/>
        <v>0</v>
      </c>
      <c r="D212" s="43">
        <f t="shared" si="13"/>
        <v>113229.04826700031</v>
      </c>
      <c r="E212" s="43">
        <f t="shared" si="13"/>
        <v>0</v>
      </c>
      <c r="F212" s="43">
        <f t="shared" si="13"/>
        <v>0</v>
      </c>
      <c r="G212" s="43">
        <f t="shared" si="13"/>
        <v>0</v>
      </c>
      <c r="H212" s="43">
        <f t="shared" si="12"/>
        <v>113229.04826700031</v>
      </c>
      <c r="I212" s="1"/>
    </row>
    <row r="213" spans="2:9" x14ac:dyDescent="0.2">
      <c r="B213" s="39" t="str">
        <f>$B$52</f>
        <v>Totals</v>
      </c>
      <c r="C213" s="42">
        <f>SUM(C193:C212)</f>
        <v>2623698.9635421145</v>
      </c>
      <c r="D213" s="42">
        <f>SUM(D193:D212)</f>
        <v>8835122.5196528938</v>
      </c>
      <c r="E213" s="42">
        <f>SUM(E193:E212)</f>
        <v>7813602.5247772215</v>
      </c>
      <c r="F213" s="42">
        <f>SUM(F193:F212)</f>
        <v>313389.99202776776</v>
      </c>
      <c r="G213" s="42">
        <f>SUM(G193:G212)</f>
        <v>0</v>
      </c>
      <c r="H213" s="42">
        <f t="shared" si="12"/>
        <v>19585813.999999996</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17052063</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821646.80865330307</v>
      </c>
      <c r="D218" s="42">
        <f t="shared" si="14"/>
        <v>3568849.1929920744</v>
      </c>
      <c r="E218" s="42">
        <f t="shared" si="14"/>
        <v>929269.96531434741</v>
      </c>
      <c r="F218" s="42">
        <f t="shared" si="14"/>
        <v>13059.627739865018</v>
      </c>
      <c r="G218" s="42">
        <f t="shared" si="14"/>
        <v>0</v>
      </c>
      <c r="H218" s="42">
        <f>SUM(C218:G218)</f>
        <v>5332825.5946995905</v>
      </c>
      <c r="I218" s="1"/>
    </row>
    <row r="219" spans="2:9" x14ac:dyDescent="0.2">
      <c r="B219" s="9" t="str">
        <f>$B$33</f>
        <v>Science</v>
      </c>
      <c r="C219" s="43">
        <f t="shared" si="14"/>
        <v>391248.27924425545</v>
      </c>
      <c r="D219" s="43">
        <f t="shared" si="14"/>
        <v>1385954.6782857333</v>
      </c>
      <c r="E219" s="43">
        <f t="shared" si="14"/>
        <v>512393.52861071093</v>
      </c>
      <c r="F219" s="43">
        <f t="shared" si="14"/>
        <v>0</v>
      </c>
      <c r="G219" s="43">
        <f t="shared" si="14"/>
        <v>0</v>
      </c>
      <c r="H219" s="43">
        <f t="shared" ref="H219:H238" si="15">SUM(C219:G219)</f>
        <v>2289596.4861406996</v>
      </c>
      <c r="I219" s="1"/>
    </row>
    <row r="220" spans="2:9" x14ac:dyDescent="0.2">
      <c r="B220" s="9" t="str">
        <f>$B$34</f>
        <v>Fine Arts</v>
      </c>
      <c r="C220" s="43">
        <f t="shared" si="14"/>
        <v>111349.4128063573</v>
      </c>
      <c r="D220" s="43">
        <f t="shared" si="14"/>
        <v>285711.40944015427</v>
      </c>
      <c r="E220" s="43">
        <f t="shared" si="14"/>
        <v>13360.672978412864</v>
      </c>
      <c r="F220" s="43">
        <f t="shared" si="14"/>
        <v>0</v>
      </c>
      <c r="G220" s="43">
        <f t="shared" si="14"/>
        <v>0</v>
      </c>
      <c r="H220" s="43">
        <f t="shared" si="15"/>
        <v>410421.49522492447</v>
      </c>
      <c r="I220" s="1"/>
    </row>
    <row r="221" spans="2:9" x14ac:dyDescent="0.2">
      <c r="B221" s="9" t="str">
        <f>$B$35</f>
        <v>Teacher Education</v>
      </c>
      <c r="C221" s="43">
        <f t="shared" si="14"/>
        <v>88926.996802885347</v>
      </c>
      <c r="D221" s="43">
        <f t="shared" si="14"/>
        <v>760696.03003020294</v>
      </c>
      <c r="E221" s="43">
        <f t="shared" si="14"/>
        <v>457896.04672507948</v>
      </c>
      <c r="F221" s="43">
        <f t="shared" si="14"/>
        <v>195444.08410694546</v>
      </c>
      <c r="G221" s="43">
        <f t="shared" si="14"/>
        <v>0</v>
      </c>
      <c r="H221" s="43">
        <f t="shared" si="15"/>
        <v>1502963.1576651132</v>
      </c>
      <c r="I221" s="1"/>
    </row>
    <row r="222" spans="2:9" x14ac:dyDescent="0.2">
      <c r="B222" s="9" t="str">
        <f>$B$36</f>
        <v>Agriculture</v>
      </c>
      <c r="C222" s="43">
        <f t="shared" si="14"/>
        <v>0</v>
      </c>
      <c r="D222" s="43">
        <f t="shared" si="14"/>
        <v>6358.5625246325117</v>
      </c>
      <c r="E222" s="43">
        <f t="shared" si="14"/>
        <v>0</v>
      </c>
      <c r="F222" s="43">
        <f t="shared" si="14"/>
        <v>0</v>
      </c>
      <c r="G222" s="43">
        <f t="shared" si="14"/>
        <v>0</v>
      </c>
      <c r="H222" s="43">
        <f t="shared" si="15"/>
        <v>6358.5625246325117</v>
      </c>
      <c r="I222" s="1"/>
    </row>
    <row r="223" spans="2:9" x14ac:dyDescent="0.2">
      <c r="B223" s="9" t="str">
        <f>$B$37</f>
        <v>Engineering</v>
      </c>
      <c r="C223" s="43">
        <f t="shared" si="14"/>
        <v>90147.264340489259</v>
      </c>
      <c r="D223" s="43">
        <f t="shared" si="14"/>
        <v>578523.21369948145</v>
      </c>
      <c r="E223" s="43">
        <f t="shared" si="14"/>
        <v>1817637.5194930274</v>
      </c>
      <c r="F223" s="43">
        <f t="shared" si="14"/>
        <v>0</v>
      </c>
      <c r="G223" s="43">
        <f t="shared" si="14"/>
        <v>0</v>
      </c>
      <c r="H223" s="43">
        <f t="shared" si="15"/>
        <v>2486307.9975329982</v>
      </c>
      <c r="I223" s="1"/>
    </row>
    <row r="224" spans="2:9" x14ac:dyDescent="0.2">
      <c r="B224" s="9" t="str">
        <f>$B$38</f>
        <v>Home Economics</v>
      </c>
      <c r="C224" s="43">
        <f t="shared" si="14"/>
        <v>305.06688440097889</v>
      </c>
      <c r="D224" s="43">
        <f t="shared" si="14"/>
        <v>59134.631479082367</v>
      </c>
      <c r="E224" s="43">
        <f t="shared" si="14"/>
        <v>5273.9498598998143</v>
      </c>
      <c r="F224" s="43">
        <f t="shared" si="14"/>
        <v>0</v>
      </c>
      <c r="G224" s="43">
        <f t="shared" si="14"/>
        <v>0</v>
      </c>
      <c r="H224" s="43">
        <f t="shared" si="15"/>
        <v>64713.648223383163</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5338.67047701713</v>
      </c>
      <c r="D226" s="43">
        <f t="shared" si="14"/>
        <v>117951.3348319331</v>
      </c>
      <c r="E226" s="43">
        <f t="shared" si="14"/>
        <v>0</v>
      </c>
      <c r="F226" s="43">
        <f t="shared" si="14"/>
        <v>0</v>
      </c>
      <c r="G226" s="43">
        <f t="shared" si="14"/>
        <v>0</v>
      </c>
      <c r="H226" s="43">
        <f t="shared" si="15"/>
        <v>123290.00530895023</v>
      </c>
      <c r="I226" s="1"/>
    </row>
    <row r="227" spans="2:10" x14ac:dyDescent="0.2">
      <c r="B227" s="9" t="str">
        <f>$B$41</f>
        <v>Library Science</v>
      </c>
      <c r="C227" s="43">
        <f t="shared" si="14"/>
        <v>0</v>
      </c>
      <c r="D227" s="43">
        <f t="shared" si="14"/>
        <v>0</v>
      </c>
      <c r="E227" s="43">
        <f t="shared" si="14"/>
        <v>72780.508066617447</v>
      </c>
      <c r="F227" s="43">
        <f t="shared" si="14"/>
        <v>0</v>
      </c>
      <c r="G227" s="43">
        <f t="shared" si="14"/>
        <v>0</v>
      </c>
      <c r="H227" s="43">
        <f t="shared" si="15"/>
        <v>72780.508066617447</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0</v>
      </c>
      <c r="D230" s="43">
        <f t="shared" si="14"/>
        <v>0</v>
      </c>
      <c r="E230" s="43">
        <f t="shared" si="14"/>
        <v>0</v>
      </c>
      <c r="F230" s="43">
        <f t="shared" si="14"/>
        <v>0</v>
      </c>
      <c r="G230" s="43">
        <f t="shared" si="14"/>
        <v>0</v>
      </c>
      <c r="H230" s="43">
        <f t="shared" si="15"/>
        <v>0</v>
      </c>
      <c r="I230" s="1"/>
    </row>
    <row r="231" spans="2:10" x14ac:dyDescent="0.2">
      <c r="B231" s="9" t="str">
        <f>$B$45</f>
        <v>Health Services</v>
      </c>
      <c r="C231" s="43">
        <f t="shared" si="14"/>
        <v>23947.750425476843</v>
      </c>
      <c r="D231" s="43">
        <f t="shared" si="14"/>
        <v>493742.38003771455</v>
      </c>
      <c r="E231" s="43">
        <f t="shared" si="14"/>
        <v>322414.13476854202</v>
      </c>
      <c r="F231" s="43">
        <f t="shared" si="14"/>
        <v>0</v>
      </c>
      <c r="G231" s="43">
        <f t="shared" si="14"/>
        <v>0</v>
      </c>
      <c r="H231" s="43">
        <f t="shared" si="15"/>
        <v>840104.26523173344</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145669.43730146741</v>
      </c>
      <c r="D233" s="43">
        <f t="shared" si="14"/>
        <v>2301799.6339169694</v>
      </c>
      <c r="E233" s="43">
        <f t="shared" si="14"/>
        <v>925636.79985530523</v>
      </c>
      <c r="F233" s="43">
        <f t="shared" si="14"/>
        <v>0</v>
      </c>
      <c r="G233" s="43">
        <f t="shared" si="14"/>
        <v>0</v>
      </c>
      <c r="H233" s="43">
        <f t="shared" si="15"/>
        <v>3373105.8710737419</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69308.331518494379</v>
      </c>
      <c r="E235" s="43">
        <f t="shared" si="16"/>
        <v>0</v>
      </c>
      <c r="F235" s="43">
        <f t="shared" si="16"/>
        <v>0</v>
      </c>
      <c r="G235" s="43">
        <f t="shared" si="16"/>
        <v>0</v>
      </c>
      <c r="H235" s="43">
        <f t="shared" si="15"/>
        <v>69308.331518494379</v>
      </c>
      <c r="I235" s="1"/>
    </row>
    <row r="236" spans="2:10" x14ac:dyDescent="0.2">
      <c r="B236" s="9" t="str">
        <f>$B$50</f>
        <v>Technology</v>
      </c>
      <c r="C236" s="43">
        <f t="shared" si="16"/>
        <v>5186.1370348166411</v>
      </c>
      <c r="D236" s="43">
        <f t="shared" si="16"/>
        <v>168183.97877652996</v>
      </c>
      <c r="E236" s="43">
        <f t="shared" si="16"/>
        <v>260181.52642172421</v>
      </c>
      <c r="F236" s="43">
        <f t="shared" si="16"/>
        <v>0</v>
      </c>
      <c r="G236" s="43">
        <f t="shared" si="16"/>
        <v>0</v>
      </c>
      <c r="H236" s="43">
        <f t="shared" si="15"/>
        <v>433551.6422330708</v>
      </c>
      <c r="I236" s="1"/>
    </row>
    <row r="237" spans="2:10" x14ac:dyDescent="0.2">
      <c r="B237" s="9" t="str">
        <f>$B$51</f>
        <v>Nursing</v>
      </c>
      <c r="C237" s="43">
        <f t="shared" si="16"/>
        <v>0</v>
      </c>
      <c r="D237" s="43">
        <f t="shared" si="16"/>
        <v>46735.43455604896</v>
      </c>
      <c r="E237" s="43">
        <f t="shared" si="16"/>
        <v>0</v>
      </c>
      <c r="F237" s="43">
        <f t="shared" si="16"/>
        <v>0</v>
      </c>
      <c r="G237" s="43">
        <f t="shared" si="16"/>
        <v>0</v>
      </c>
      <c r="H237" s="43">
        <f t="shared" si="15"/>
        <v>46735.43455604896</v>
      </c>
      <c r="I237" s="1"/>
    </row>
    <row r="238" spans="2:10" x14ac:dyDescent="0.2">
      <c r="B238" s="39" t="str">
        <f>$B$52</f>
        <v>Totals</v>
      </c>
      <c r="C238" s="42">
        <f>SUM(C218:C237)</f>
        <v>1683765.8239704692</v>
      </c>
      <c r="D238" s="42">
        <f>SUM(D218:D237)</f>
        <v>9842948.8120890502</v>
      </c>
      <c r="E238" s="42">
        <f>SUM(E218:E237)</f>
        <v>5316844.6520936657</v>
      </c>
      <c r="F238" s="42">
        <f>SUM(F218:F237)</f>
        <v>208503.71184681047</v>
      </c>
      <c r="G238" s="42">
        <f>SUM(G218:G237)</f>
        <v>0</v>
      </c>
      <c r="H238" s="42">
        <f t="shared" si="15"/>
        <v>17052062.999999996</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7904895</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380894.19148225366</v>
      </c>
      <c r="D243" s="42">
        <f t="shared" si="17"/>
        <v>1654426.1032484507</v>
      </c>
      <c r="E243" s="42">
        <f t="shared" si="17"/>
        <v>430785.50099560141</v>
      </c>
      <c r="F243" s="42">
        <f t="shared" si="17"/>
        <v>6054.1053609009232</v>
      </c>
      <c r="G243" s="42">
        <f t="shared" si="17"/>
        <v>0</v>
      </c>
      <c r="H243" s="42">
        <f>SUM(C243:G243)</f>
        <v>2472159.9010872068</v>
      </c>
      <c r="I243" s="1"/>
    </row>
    <row r="244" spans="2:9" x14ac:dyDescent="0.2">
      <c r="B244" s="9" t="str">
        <f>$B$33</f>
        <v>Science</v>
      </c>
      <c r="C244" s="43">
        <f t="shared" si="17"/>
        <v>181372.57447128356</v>
      </c>
      <c r="D244" s="43">
        <f t="shared" si="17"/>
        <v>642492.71226639859</v>
      </c>
      <c r="E244" s="43">
        <f t="shared" si="17"/>
        <v>237532.37613227006</v>
      </c>
      <c r="F244" s="43">
        <f t="shared" si="17"/>
        <v>0</v>
      </c>
      <c r="G244" s="43">
        <f t="shared" si="17"/>
        <v>0</v>
      </c>
      <c r="H244" s="43">
        <f t="shared" ref="H244:H263" si="18">SUM(C244:G244)</f>
        <v>1061397.6628699522</v>
      </c>
      <c r="I244" s="1"/>
    </row>
    <row r="245" spans="2:9" x14ac:dyDescent="0.2">
      <c r="B245" s="9" t="str">
        <f>$B$34</f>
        <v>Fine Arts</v>
      </c>
      <c r="C245" s="43">
        <f t="shared" si="17"/>
        <v>51618.705405082648</v>
      </c>
      <c r="D245" s="43">
        <f t="shared" si="17"/>
        <v>132448.41353954814</v>
      </c>
      <c r="E245" s="43">
        <f t="shared" si="17"/>
        <v>6193.6621406859076</v>
      </c>
      <c r="F245" s="43">
        <f t="shared" si="17"/>
        <v>0</v>
      </c>
      <c r="G245" s="43">
        <f t="shared" si="17"/>
        <v>0</v>
      </c>
      <c r="H245" s="43">
        <f t="shared" si="18"/>
        <v>190260.7810853167</v>
      </c>
      <c r="I245" s="1"/>
    </row>
    <row r="246" spans="2:9" x14ac:dyDescent="0.2">
      <c r="B246" s="9" t="str">
        <f>$B$35</f>
        <v>Teacher Education</v>
      </c>
      <c r="C246" s="43">
        <f t="shared" si="17"/>
        <v>41224.253768716691</v>
      </c>
      <c r="D246" s="43">
        <f t="shared" si="17"/>
        <v>352638.98827406403</v>
      </c>
      <c r="E246" s="43">
        <f t="shared" si="17"/>
        <v>212268.75424263018</v>
      </c>
      <c r="F246" s="43">
        <f t="shared" si="17"/>
        <v>90602.81815968969</v>
      </c>
      <c r="G246" s="43">
        <f t="shared" si="17"/>
        <v>0</v>
      </c>
      <c r="H246" s="43">
        <f t="shared" si="18"/>
        <v>696734.81444510061</v>
      </c>
      <c r="I246" s="1"/>
    </row>
    <row r="247" spans="2:9" x14ac:dyDescent="0.2">
      <c r="B247" s="9" t="str">
        <f>$B$36</f>
        <v>Agriculture</v>
      </c>
      <c r="C247" s="43">
        <f t="shared" si="17"/>
        <v>0</v>
      </c>
      <c r="D247" s="43">
        <f t="shared" si="17"/>
        <v>2947.6649897525549</v>
      </c>
      <c r="E247" s="43">
        <f t="shared" si="17"/>
        <v>0</v>
      </c>
      <c r="F247" s="43">
        <f t="shared" si="17"/>
        <v>0</v>
      </c>
      <c r="G247" s="43">
        <f t="shared" si="17"/>
        <v>0</v>
      </c>
      <c r="H247" s="43">
        <f t="shared" si="18"/>
        <v>2947.6649897525549</v>
      </c>
      <c r="I247" s="1"/>
    </row>
    <row r="248" spans="2:9" x14ac:dyDescent="0.2">
      <c r="B248" s="9" t="str">
        <f>$B$37</f>
        <v>Engineering</v>
      </c>
      <c r="C248" s="43">
        <f t="shared" si="17"/>
        <v>41789.938211512119</v>
      </c>
      <c r="D248" s="43">
        <f t="shared" si="17"/>
        <v>268188.38631765329</v>
      </c>
      <c r="E248" s="43">
        <f t="shared" si="17"/>
        <v>842609.70298155909</v>
      </c>
      <c r="F248" s="43">
        <f t="shared" si="17"/>
        <v>0</v>
      </c>
      <c r="G248" s="43">
        <f t="shared" si="17"/>
        <v>0</v>
      </c>
      <c r="H248" s="43">
        <f t="shared" si="18"/>
        <v>1152588.0275107245</v>
      </c>
      <c r="I248" s="1"/>
    </row>
    <row r="249" spans="2:9" x14ac:dyDescent="0.2">
      <c r="B249" s="9" t="str">
        <f>$B$38</f>
        <v>Home Economics</v>
      </c>
      <c r="C249" s="43">
        <f t="shared" si="17"/>
        <v>141.42111069885655</v>
      </c>
      <c r="D249" s="43">
        <f t="shared" si="17"/>
        <v>27413.284404698763</v>
      </c>
      <c r="E249" s="43">
        <f t="shared" si="17"/>
        <v>2444.8666344812791</v>
      </c>
      <c r="F249" s="43">
        <f t="shared" si="17"/>
        <v>0</v>
      </c>
      <c r="G249" s="43">
        <f t="shared" si="17"/>
        <v>0</v>
      </c>
      <c r="H249" s="43">
        <f t="shared" si="18"/>
        <v>29999.572149878899</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2474.8694372299897</v>
      </c>
      <c r="D251" s="43">
        <f t="shared" si="17"/>
        <v>54679.1855599099</v>
      </c>
      <c r="E251" s="43">
        <f t="shared" si="17"/>
        <v>0</v>
      </c>
      <c r="F251" s="43">
        <f t="shared" si="17"/>
        <v>0</v>
      </c>
      <c r="G251" s="43">
        <f t="shared" si="17"/>
        <v>0</v>
      </c>
      <c r="H251" s="43">
        <f t="shared" si="18"/>
        <v>57154.054997139887</v>
      </c>
      <c r="I251" s="1"/>
    </row>
    <row r="252" spans="2:9" x14ac:dyDescent="0.2">
      <c r="B252" s="9" t="str">
        <f>$B$41</f>
        <v>Library Science</v>
      </c>
      <c r="C252" s="43">
        <f t="shared" si="17"/>
        <v>0</v>
      </c>
      <c r="D252" s="43">
        <f t="shared" si="17"/>
        <v>0</v>
      </c>
      <c r="E252" s="43">
        <f t="shared" si="17"/>
        <v>33739.159555841652</v>
      </c>
      <c r="F252" s="43">
        <f t="shared" si="17"/>
        <v>0</v>
      </c>
      <c r="G252" s="43">
        <f t="shared" si="17"/>
        <v>0</v>
      </c>
      <c r="H252" s="43">
        <f t="shared" si="18"/>
        <v>33739.159555841652</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0</v>
      </c>
      <c r="D255" s="43">
        <f t="shared" si="17"/>
        <v>0</v>
      </c>
      <c r="E255" s="43">
        <f t="shared" si="17"/>
        <v>0</v>
      </c>
      <c r="F255" s="43">
        <f t="shared" si="17"/>
        <v>0</v>
      </c>
      <c r="G255" s="43">
        <f t="shared" si="17"/>
        <v>0</v>
      </c>
      <c r="H255" s="43">
        <f t="shared" si="18"/>
        <v>0</v>
      </c>
      <c r="I255" s="1"/>
    </row>
    <row r="256" spans="2:9" x14ac:dyDescent="0.2">
      <c r="B256" s="9" t="str">
        <f>$B$45</f>
        <v>Health Services</v>
      </c>
      <c r="C256" s="43">
        <f t="shared" si="17"/>
        <v>11101.557189860241</v>
      </c>
      <c r="D256" s="43">
        <f t="shared" si="17"/>
        <v>228886.1864542859</v>
      </c>
      <c r="E256" s="43">
        <f t="shared" si="17"/>
        <v>149462.84692128887</v>
      </c>
      <c r="F256" s="43">
        <f t="shared" si="17"/>
        <v>0</v>
      </c>
      <c r="G256" s="43">
        <f t="shared" si="17"/>
        <v>0</v>
      </c>
      <c r="H256" s="43">
        <f t="shared" si="18"/>
        <v>389450.59056543501</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67528.580358704014</v>
      </c>
      <c r="D258" s="43">
        <f t="shared" si="17"/>
        <v>1067054.7262904248</v>
      </c>
      <c r="E258" s="43">
        <f t="shared" si="17"/>
        <v>429101.25953629205</v>
      </c>
      <c r="F258" s="43">
        <f t="shared" si="17"/>
        <v>0</v>
      </c>
      <c r="G258" s="43">
        <f t="shared" si="17"/>
        <v>0</v>
      </c>
      <c r="H258" s="43">
        <f t="shared" si="18"/>
        <v>1563684.5661854208</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32129.54838830285</v>
      </c>
      <c r="E260" s="43">
        <f t="shared" si="19"/>
        <v>0</v>
      </c>
      <c r="F260" s="43">
        <f t="shared" si="19"/>
        <v>0</v>
      </c>
      <c r="G260" s="43">
        <f t="shared" si="19"/>
        <v>0</v>
      </c>
      <c r="H260" s="43">
        <f t="shared" si="18"/>
        <v>32129.54838830285</v>
      </c>
      <c r="I260" s="1"/>
    </row>
    <row r="261" spans="2:10" x14ac:dyDescent="0.2">
      <c r="B261" s="9" t="str">
        <f>$B$50</f>
        <v>Technology</v>
      </c>
      <c r="C261" s="43">
        <f t="shared" si="19"/>
        <v>2404.1588818805617</v>
      </c>
      <c r="D261" s="43">
        <f t="shared" si="19"/>
        <v>77965.73897895508</v>
      </c>
      <c r="E261" s="43">
        <f t="shared" si="19"/>
        <v>120613.42063440978</v>
      </c>
      <c r="F261" s="43">
        <f t="shared" si="19"/>
        <v>0</v>
      </c>
      <c r="G261" s="43">
        <f t="shared" si="19"/>
        <v>0</v>
      </c>
      <c r="H261" s="43">
        <f t="shared" si="18"/>
        <v>200983.31849524542</v>
      </c>
      <c r="I261" s="1"/>
    </row>
    <row r="262" spans="2:10" x14ac:dyDescent="0.2">
      <c r="B262" s="9" t="str">
        <f>$B$51</f>
        <v>Nursing</v>
      </c>
      <c r="C262" s="43">
        <f t="shared" si="19"/>
        <v>0</v>
      </c>
      <c r="D262" s="43">
        <f t="shared" si="19"/>
        <v>21665.337674681279</v>
      </c>
      <c r="E262" s="43">
        <f t="shared" si="19"/>
        <v>0</v>
      </c>
      <c r="F262" s="43">
        <f t="shared" si="19"/>
        <v>0</v>
      </c>
      <c r="G262" s="43">
        <f t="shared" si="19"/>
        <v>0</v>
      </c>
      <c r="H262" s="43">
        <f t="shared" si="18"/>
        <v>21665.337674681279</v>
      </c>
      <c r="I262" s="1"/>
    </row>
    <row r="263" spans="2:10" x14ac:dyDescent="0.2">
      <c r="B263" s="39" t="str">
        <f>$B$52</f>
        <v>Totals</v>
      </c>
      <c r="C263" s="42">
        <f>SUM(C243:C262)</f>
        <v>780550.25031722232</v>
      </c>
      <c r="D263" s="42">
        <f>SUM(D243:D262)</f>
        <v>4562936.2763871253</v>
      </c>
      <c r="E263" s="42">
        <f>SUM(E243:E262)</f>
        <v>2464751.5497750607</v>
      </c>
      <c r="F263" s="42">
        <f>SUM(F243:F262)</f>
        <v>96656.923520590615</v>
      </c>
      <c r="G263" s="42">
        <f>SUM(G243:G262)</f>
        <v>0</v>
      </c>
      <c r="H263" s="42">
        <f t="shared" si="18"/>
        <v>7904894.9999999991</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5422819.5903500803</v>
      </c>
      <c r="D268" s="42">
        <f t="shared" si="20"/>
        <v>14781889.534415245</v>
      </c>
      <c r="E268" s="42">
        <f t="shared" si="20"/>
        <v>7498656.0292538721</v>
      </c>
      <c r="F268" s="42">
        <f t="shared" si="20"/>
        <v>97519.97110232315</v>
      </c>
      <c r="G268" s="42">
        <f t="shared" si="20"/>
        <v>0</v>
      </c>
      <c r="H268" s="42">
        <f>SUM(C268:G268)</f>
        <v>27800885.125121523</v>
      </c>
      <c r="I268" s="1"/>
    </row>
    <row r="269" spans="2:10" x14ac:dyDescent="0.2">
      <c r="B269" s="9" t="str">
        <f>$B$33</f>
        <v>Science</v>
      </c>
      <c r="C269" s="43">
        <f t="shared" si="20"/>
        <v>3299544.6844390873</v>
      </c>
      <c r="D269" s="43">
        <f t="shared" si="20"/>
        <v>7364524.6619174071</v>
      </c>
      <c r="E269" s="43">
        <f t="shared" si="20"/>
        <v>4113790.8728804947</v>
      </c>
      <c r="F269" s="43">
        <f t="shared" si="20"/>
        <v>0</v>
      </c>
      <c r="G269" s="43">
        <f t="shared" si="20"/>
        <v>0</v>
      </c>
      <c r="H269" s="43">
        <f t="shared" ref="H269:H288" si="21">SUM(C269:G269)</f>
        <v>14777860.219236989</v>
      </c>
      <c r="I269" s="1"/>
    </row>
    <row r="270" spans="2:10" x14ac:dyDescent="0.2">
      <c r="B270" s="9" t="str">
        <f>$B$34</f>
        <v>Fine Arts</v>
      </c>
      <c r="C270" s="43">
        <f t="shared" si="20"/>
        <v>492552.99542442843</v>
      </c>
      <c r="D270" s="43">
        <f t="shared" si="20"/>
        <v>1350023.7188220189</v>
      </c>
      <c r="E270" s="43">
        <f t="shared" si="20"/>
        <v>192933.61428309401</v>
      </c>
      <c r="F270" s="43">
        <f t="shared" si="20"/>
        <v>0</v>
      </c>
      <c r="G270" s="43">
        <f t="shared" si="20"/>
        <v>0</v>
      </c>
      <c r="H270" s="43">
        <f t="shared" si="21"/>
        <v>2035510.3285295414</v>
      </c>
      <c r="I270" s="1"/>
    </row>
    <row r="271" spans="2:10" x14ac:dyDescent="0.2">
      <c r="B271" s="9" t="str">
        <f>$B$35</f>
        <v>Teacher Education</v>
      </c>
      <c r="C271" s="43">
        <f t="shared" si="20"/>
        <v>664727.24320259388</v>
      </c>
      <c r="D271" s="43">
        <f t="shared" si="20"/>
        <v>2972773.2187218512</v>
      </c>
      <c r="E271" s="43">
        <f t="shared" si="20"/>
        <v>3356719.0717920838</v>
      </c>
      <c r="F271" s="43">
        <f t="shared" si="20"/>
        <v>1354433.8756984756</v>
      </c>
      <c r="G271" s="43">
        <f t="shared" si="20"/>
        <v>0</v>
      </c>
      <c r="H271" s="43">
        <f t="shared" si="21"/>
        <v>8348653.4094150048</v>
      </c>
      <c r="I271" s="1"/>
    </row>
    <row r="272" spans="2:10" x14ac:dyDescent="0.2">
      <c r="B272" s="9" t="str">
        <f>$B$36</f>
        <v>Agriculture</v>
      </c>
      <c r="C272" s="43">
        <f t="shared" si="20"/>
        <v>0</v>
      </c>
      <c r="D272" s="43">
        <f t="shared" si="20"/>
        <v>32458.395901946642</v>
      </c>
      <c r="E272" s="43">
        <f t="shared" si="20"/>
        <v>0</v>
      </c>
      <c r="F272" s="43">
        <f t="shared" si="20"/>
        <v>0</v>
      </c>
      <c r="G272" s="43">
        <f t="shared" si="20"/>
        <v>0</v>
      </c>
      <c r="H272" s="43">
        <f t="shared" si="21"/>
        <v>32458.395901946642</v>
      </c>
      <c r="I272" s="1"/>
    </row>
    <row r="273" spans="2:10" x14ac:dyDescent="0.2">
      <c r="B273" s="9" t="str">
        <f>$B$37</f>
        <v>Engineering</v>
      </c>
      <c r="C273" s="43">
        <f t="shared" si="20"/>
        <v>835496.23300781823</v>
      </c>
      <c r="D273" s="43">
        <f t="shared" si="20"/>
        <v>3966063.9228460672</v>
      </c>
      <c r="E273" s="43">
        <f t="shared" si="20"/>
        <v>10518552.917210013</v>
      </c>
      <c r="F273" s="43">
        <f t="shared" si="20"/>
        <v>0</v>
      </c>
      <c r="G273" s="43">
        <f t="shared" si="20"/>
        <v>0</v>
      </c>
      <c r="H273" s="43">
        <f t="shared" si="21"/>
        <v>15320113.073063899</v>
      </c>
      <c r="I273" s="1"/>
    </row>
    <row r="274" spans="2:10" x14ac:dyDescent="0.2">
      <c r="B274" s="9" t="str">
        <f>$B$38</f>
        <v>Home Economics</v>
      </c>
      <c r="C274" s="43">
        <f t="shared" si="20"/>
        <v>1102.1257691269302</v>
      </c>
      <c r="D274" s="43">
        <f t="shared" si="20"/>
        <v>278174.16847493418</v>
      </c>
      <c r="E274" s="43">
        <f t="shared" si="20"/>
        <v>89773.55078956869</v>
      </c>
      <c r="F274" s="43">
        <f t="shared" si="20"/>
        <v>0</v>
      </c>
      <c r="G274" s="43">
        <f t="shared" si="20"/>
        <v>0</v>
      </c>
      <c r="H274" s="43">
        <f t="shared" si="21"/>
        <v>369049.8450336298</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31636.81773613214</v>
      </c>
      <c r="D276" s="43">
        <f t="shared" si="20"/>
        <v>647975.92270861508</v>
      </c>
      <c r="E276" s="43">
        <f t="shared" si="20"/>
        <v>0</v>
      </c>
      <c r="F276" s="43">
        <f t="shared" si="20"/>
        <v>0</v>
      </c>
      <c r="G276" s="43">
        <f t="shared" si="20"/>
        <v>0</v>
      </c>
      <c r="H276" s="43">
        <f t="shared" si="21"/>
        <v>679612.74044474727</v>
      </c>
      <c r="I276" s="1"/>
    </row>
    <row r="277" spans="2:10" x14ac:dyDescent="0.2">
      <c r="B277" s="9" t="str">
        <f>$B$41</f>
        <v>Library Science</v>
      </c>
      <c r="C277" s="43">
        <f t="shared" si="20"/>
        <v>0</v>
      </c>
      <c r="D277" s="43">
        <f t="shared" si="20"/>
        <v>0</v>
      </c>
      <c r="E277" s="43">
        <f t="shared" si="20"/>
        <v>288533.82885933318</v>
      </c>
      <c r="F277" s="43">
        <f t="shared" si="20"/>
        <v>0</v>
      </c>
      <c r="G277" s="43">
        <f t="shared" si="20"/>
        <v>0</v>
      </c>
      <c r="H277" s="43">
        <f t="shared" si="21"/>
        <v>288533.82885933318</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0</v>
      </c>
      <c r="D280" s="43">
        <f t="shared" si="20"/>
        <v>0</v>
      </c>
      <c r="E280" s="43">
        <f t="shared" si="20"/>
        <v>0</v>
      </c>
      <c r="F280" s="43">
        <f t="shared" si="20"/>
        <v>0</v>
      </c>
      <c r="G280" s="43">
        <f t="shared" si="20"/>
        <v>0</v>
      </c>
      <c r="H280" s="43">
        <f t="shared" si="21"/>
        <v>0</v>
      </c>
      <c r="I280" s="1"/>
    </row>
    <row r="281" spans="2:10" x14ac:dyDescent="0.2">
      <c r="B281" s="9" t="str">
        <f>$B$45</f>
        <v>Health Services</v>
      </c>
      <c r="C281" s="43">
        <f t="shared" si="20"/>
        <v>113540.87554078436</v>
      </c>
      <c r="D281" s="43">
        <f t="shared" si="20"/>
        <v>1613741.3346889555</v>
      </c>
      <c r="E281" s="43">
        <f t="shared" si="20"/>
        <v>1842480.1743870443</v>
      </c>
      <c r="F281" s="43">
        <f t="shared" si="20"/>
        <v>0</v>
      </c>
      <c r="G281" s="43">
        <f t="shared" si="20"/>
        <v>0</v>
      </c>
      <c r="H281" s="43">
        <f t="shared" si="21"/>
        <v>3569762.3846167838</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1112309.1011337102</v>
      </c>
      <c r="D283" s="43">
        <f t="shared" si="20"/>
        <v>12331437.084885469</v>
      </c>
      <c r="E283" s="43">
        <f t="shared" si="20"/>
        <v>6554459.5114974566</v>
      </c>
      <c r="F283" s="43">
        <f t="shared" si="20"/>
        <v>0</v>
      </c>
      <c r="G283" s="43">
        <f t="shared" si="20"/>
        <v>0</v>
      </c>
      <c r="H283" s="43">
        <f t="shared" si="21"/>
        <v>19998205.697516635</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124018.45596685536</v>
      </c>
      <c r="E285" s="43">
        <f t="shared" si="22"/>
        <v>0</v>
      </c>
      <c r="F285" s="43">
        <f t="shared" si="22"/>
        <v>0</v>
      </c>
      <c r="G285" s="43">
        <f t="shared" si="22"/>
        <v>0</v>
      </c>
      <c r="H285" s="43">
        <f t="shared" si="21"/>
        <v>124018.45596685536</v>
      </c>
      <c r="I285" s="1"/>
    </row>
    <row r="286" spans="2:10" x14ac:dyDescent="0.2">
      <c r="B286" s="9" t="str">
        <f>$B$50</f>
        <v>Technology</v>
      </c>
      <c r="C286" s="43">
        <f t="shared" si="22"/>
        <v>58173.826882552836</v>
      </c>
      <c r="D286" s="43">
        <f t="shared" si="22"/>
        <v>684675.14960947621</v>
      </c>
      <c r="E286" s="43">
        <f t="shared" si="22"/>
        <v>1829339.6993033525</v>
      </c>
      <c r="F286" s="43">
        <f t="shared" si="22"/>
        <v>0</v>
      </c>
      <c r="G286" s="43">
        <f t="shared" si="22"/>
        <v>0</v>
      </c>
      <c r="H286" s="43">
        <f t="shared" si="21"/>
        <v>2572188.6757953814</v>
      </c>
      <c r="I286" s="1"/>
    </row>
    <row r="287" spans="2:10" x14ac:dyDescent="0.2">
      <c r="B287" s="9" t="str">
        <f>$B$51</f>
        <v>Nursing</v>
      </c>
      <c r="C287" s="43">
        <f t="shared" si="22"/>
        <v>0</v>
      </c>
      <c r="D287" s="43">
        <f t="shared" si="22"/>
        <v>481415.82049773057</v>
      </c>
      <c r="E287" s="43">
        <f t="shared" si="22"/>
        <v>0</v>
      </c>
      <c r="F287" s="43">
        <f t="shared" si="22"/>
        <v>0</v>
      </c>
      <c r="G287" s="43">
        <f t="shared" si="22"/>
        <v>0</v>
      </c>
      <c r="H287" s="43">
        <f t="shared" si="21"/>
        <v>481415.82049773057</v>
      </c>
      <c r="I287" s="1"/>
    </row>
    <row r="288" spans="2:10" x14ac:dyDescent="0.2">
      <c r="B288" s="39" t="str">
        <f>$B$52</f>
        <v>Totals</v>
      </c>
      <c r="C288" s="42">
        <f>SUM(C268:C287)</f>
        <v>12031903.493486313</v>
      </c>
      <c r="D288" s="42">
        <f>SUM(D268:D287)</f>
        <v>46629171.38945657</v>
      </c>
      <c r="E288" s="42">
        <f>SUM(E268:E287)</f>
        <v>36285239.270256311</v>
      </c>
      <c r="F288" s="42">
        <f>SUM(F268:F287)</f>
        <v>1451953.8468007988</v>
      </c>
      <c r="G288" s="42">
        <f>SUM(G268:G287)</f>
        <v>0</v>
      </c>
      <c r="H288" s="42">
        <f t="shared" si="21"/>
        <v>96398268</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335.57051920483173</v>
      </c>
      <c r="D293" s="40">
        <f t="shared" si="23"/>
        <v>438.94433823539748</v>
      </c>
      <c r="E293" s="40">
        <f t="shared" si="23"/>
        <v>945.72531583476757</v>
      </c>
      <c r="F293" s="40">
        <f t="shared" si="23"/>
        <v>1120.9192080726798</v>
      </c>
      <c r="G293" s="41">
        <f t="shared" si="23"/>
        <v>0</v>
      </c>
      <c r="H293" s="42">
        <f t="shared" si="23"/>
        <v>480.55184133861445</v>
      </c>
      <c r="I293" s="1"/>
    </row>
    <row r="294" spans="2:10" x14ac:dyDescent="0.2">
      <c r="B294" s="9" t="str">
        <f>$B$33</f>
        <v>Science</v>
      </c>
      <c r="C294" s="75">
        <f t="shared" si="23"/>
        <v>428.79073222080405</v>
      </c>
      <c r="D294" s="75">
        <f t="shared" si="23"/>
        <v>563.12315812183874</v>
      </c>
      <c r="E294" s="75">
        <f t="shared" si="23"/>
        <v>940.94027284549281</v>
      </c>
      <c r="F294" s="75">
        <f t="shared" si="23"/>
        <v>0</v>
      </c>
      <c r="G294" s="96">
        <f t="shared" si="23"/>
        <v>0</v>
      </c>
      <c r="H294" s="43">
        <f t="shared" si="23"/>
        <v>587.70571561888994</v>
      </c>
      <c r="I294" s="1"/>
    </row>
    <row r="295" spans="2:10" x14ac:dyDescent="0.2">
      <c r="B295" s="9" t="str">
        <f>$B$34</f>
        <v>Fine Arts</v>
      </c>
      <c r="C295" s="75">
        <f t="shared" si="23"/>
        <v>224.91004357279837</v>
      </c>
      <c r="D295" s="75">
        <f t="shared" si="23"/>
        <v>500.75063754525922</v>
      </c>
      <c r="E295" s="75">
        <f t="shared" si="23"/>
        <v>1692.4001252902983</v>
      </c>
      <c r="F295" s="75">
        <f t="shared" si="23"/>
        <v>0</v>
      </c>
      <c r="G295" s="96">
        <f t="shared" si="23"/>
        <v>0</v>
      </c>
      <c r="H295" s="43">
        <f t="shared" si="23"/>
        <v>407.10206570590827</v>
      </c>
      <c r="I295" s="1"/>
    </row>
    <row r="296" spans="2:10" x14ac:dyDescent="0.2">
      <c r="B296" s="9" t="str">
        <f>$B$35</f>
        <v>Teacher Education</v>
      </c>
      <c r="C296" s="75">
        <f t="shared" si="23"/>
        <v>380.0613168682641</v>
      </c>
      <c r="D296" s="75">
        <f t="shared" si="23"/>
        <v>414.15062952380208</v>
      </c>
      <c r="E296" s="75">
        <f t="shared" si="23"/>
        <v>859.15512459485126</v>
      </c>
      <c r="F296" s="75">
        <f t="shared" si="23"/>
        <v>1040.2717939312408</v>
      </c>
      <c r="G296" s="96">
        <f t="shared" si="23"/>
        <v>0</v>
      </c>
      <c r="H296" s="43">
        <f t="shared" si="23"/>
        <v>590.59517610462683</v>
      </c>
      <c r="I296" s="1"/>
    </row>
    <row r="297" spans="2:10" x14ac:dyDescent="0.2">
      <c r="B297" s="9" t="str">
        <f>$B$36</f>
        <v>Agriculture</v>
      </c>
      <c r="C297" s="75">
        <f t="shared" si="23"/>
        <v>0</v>
      </c>
      <c r="D297" s="75">
        <f t="shared" si="23"/>
        <v>540.97326503244403</v>
      </c>
      <c r="E297" s="75">
        <f t="shared" si="23"/>
        <v>0</v>
      </c>
      <c r="F297" s="75">
        <f t="shared" si="23"/>
        <v>0</v>
      </c>
      <c r="G297" s="96">
        <f t="shared" si="23"/>
        <v>0</v>
      </c>
      <c r="H297" s="43">
        <f t="shared" si="23"/>
        <v>540.97326503244403</v>
      </c>
      <c r="I297" s="1"/>
    </row>
    <row r="298" spans="2:10" x14ac:dyDescent="0.2">
      <c r="B298" s="9" t="str">
        <f>$B$37</f>
        <v>Engineering</v>
      </c>
      <c r="C298" s="75">
        <f t="shared" si="23"/>
        <v>471.23306994236788</v>
      </c>
      <c r="D298" s="75">
        <f t="shared" si="23"/>
        <v>726.5183958318496</v>
      </c>
      <c r="E298" s="75">
        <f t="shared" si="23"/>
        <v>678.22251062028579</v>
      </c>
      <c r="F298" s="75">
        <f t="shared" si="23"/>
        <v>0</v>
      </c>
      <c r="G298" s="96">
        <f t="shared" si="23"/>
        <v>0</v>
      </c>
      <c r="H298" s="43">
        <f t="shared" si="23"/>
        <v>673.67807365832198</v>
      </c>
      <c r="I298" s="1"/>
    </row>
    <row r="299" spans="2:10" x14ac:dyDescent="0.2">
      <c r="B299" s="9" t="str">
        <f>$B$38</f>
        <v>Home Economics</v>
      </c>
      <c r="C299" s="75">
        <f t="shared" si="23"/>
        <v>183.6876281878217</v>
      </c>
      <c r="D299" s="75">
        <f t="shared" si="23"/>
        <v>498.52001518805406</v>
      </c>
      <c r="E299" s="75">
        <f t="shared" si="23"/>
        <v>1994.9677953237488</v>
      </c>
      <c r="F299" s="75">
        <f t="shared" si="23"/>
        <v>0</v>
      </c>
      <c r="G299" s="96">
        <f t="shared" si="23"/>
        <v>0</v>
      </c>
      <c r="H299" s="43">
        <f t="shared" si="23"/>
        <v>605.99317739512287</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301.30302605840131</v>
      </c>
      <c r="D301" s="75">
        <f t="shared" si="23"/>
        <v>582.18860980109173</v>
      </c>
      <c r="E301" s="75">
        <f t="shared" si="23"/>
        <v>0</v>
      </c>
      <c r="F301" s="75">
        <f t="shared" si="23"/>
        <v>0</v>
      </c>
      <c r="G301" s="96">
        <f t="shared" si="23"/>
        <v>0</v>
      </c>
      <c r="H301" s="43">
        <f t="shared" si="23"/>
        <v>557.97433534051504</v>
      </c>
      <c r="I301" s="1"/>
    </row>
    <row r="302" spans="2:10" x14ac:dyDescent="0.2">
      <c r="B302" s="9" t="str">
        <f>$B$41</f>
        <v>Library Science</v>
      </c>
      <c r="C302" s="75">
        <f t="shared" si="23"/>
        <v>0</v>
      </c>
      <c r="D302" s="75">
        <f t="shared" si="23"/>
        <v>0</v>
      </c>
      <c r="E302" s="75">
        <f t="shared" si="23"/>
        <v>464.62774373483603</v>
      </c>
      <c r="F302" s="75">
        <f t="shared" si="23"/>
        <v>0</v>
      </c>
      <c r="G302" s="96">
        <f t="shared" si="23"/>
        <v>0</v>
      </c>
      <c r="H302" s="43">
        <f t="shared" si="23"/>
        <v>464.62774373483603</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0</v>
      </c>
      <c r="D305" s="75">
        <f t="shared" si="23"/>
        <v>0</v>
      </c>
      <c r="E305" s="75">
        <f t="shared" si="23"/>
        <v>0</v>
      </c>
      <c r="F305" s="75">
        <f t="shared" si="23"/>
        <v>0</v>
      </c>
      <c r="G305" s="96">
        <f t="shared" si="23"/>
        <v>0</v>
      </c>
      <c r="H305" s="43">
        <f t="shared" si="23"/>
        <v>0</v>
      </c>
      <c r="I305" s="1"/>
    </row>
    <row r="306" spans="2:10" x14ac:dyDescent="0.2">
      <c r="B306" s="9" t="str">
        <f>$B$45</f>
        <v>Health Services</v>
      </c>
      <c r="C306" s="75">
        <f t="shared" si="23"/>
        <v>241.06343002289671</v>
      </c>
      <c r="D306" s="75">
        <f t="shared" si="23"/>
        <v>346.37075224059998</v>
      </c>
      <c r="E306" s="75">
        <f t="shared" si="23"/>
        <v>669.74924550601395</v>
      </c>
      <c r="F306" s="75">
        <f t="shared" si="23"/>
        <v>0</v>
      </c>
      <c r="G306" s="96">
        <f t="shared" si="23"/>
        <v>0</v>
      </c>
      <c r="H306" s="43">
        <f t="shared" si="23"/>
        <v>452.95804905681814</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388.2405239559198</v>
      </c>
      <c r="D308" s="75">
        <f t="shared" si="23"/>
        <v>567.74572214021498</v>
      </c>
      <c r="E308" s="75">
        <f t="shared" si="23"/>
        <v>829.88851753576307</v>
      </c>
      <c r="F308" s="75">
        <f t="shared" si="23"/>
        <v>0</v>
      </c>
      <c r="G308" s="96">
        <f t="shared" si="23"/>
        <v>0</v>
      </c>
      <c r="H308" s="43">
        <f t="shared" si="23"/>
        <v>615.651439137907</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189.63066661598677</v>
      </c>
      <c r="E310" s="75">
        <f t="shared" si="24"/>
        <v>0</v>
      </c>
      <c r="F310" s="75">
        <f t="shared" si="24"/>
        <v>0</v>
      </c>
      <c r="G310" s="96">
        <f t="shared" si="24"/>
        <v>0</v>
      </c>
      <c r="H310" s="43">
        <f t="shared" si="24"/>
        <v>189.63066661598677</v>
      </c>
      <c r="I310" s="1"/>
    </row>
    <row r="311" spans="2:10" x14ac:dyDescent="0.2">
      <c r="B311" s="9" t="str">
        <f>$B$50</f>
        <v>Technology</v>
      </c>
      <c r="C311" s="75">
        <f t="shared" si="24"/>
        <v>570.33163610345912</v>
      </c>
      <c r="D311" s="75">
        <f t="shared" si="24"/>
        <v>431.42731544390438</v>
      </c>
      <c r="E311" s="75">
        <f t="shared" si="24"/>
        <v>824.02689157808675</v>
      </c>
      <c r="F311" s="75">
        <f t="shared" si="24"/>
        <v>0</v>
      </c>
      <c r="G311" s="96">
        <f t="shared" si="24"/>
        <v>0</v>
      </c>
      <c r="H311" s="43">
        <f t="shared" si="24"/>
        <v>658.01705699549279</v>
      </c>
      <c r="I311" s="1"/>
    </row>
    <row r="312" spans="2:10" x14ac:dyDescent="0.2">
      <c r="B312" s="9" t="str">
        <f>$B$51</f>
        <v>Nursing</v>
      </c>
      <c r="C312" s="75">
        <f t="shared" si="24"/>
        <v>0</v>
      </c>
      <c r="D312" s="75">
        <f t="shared" si="24"/>
        <v>1091.6458514687768</v>
      </c>
      <c r="E312" s="75">
        <f t="shared" si="24"/>
        <v>0</v>
      </c>
      <c r="F312" s="75">
        <f t="shared" si="24"/>
        <v>0</v>
      </c>
      <c r="G312" s="96">
        <f t="shared" si="24"/>
        <v>0</v>
      </c>
      <c r="H312" s="43">
        <f t="shared" si="24"/>
        <v>1091.6458514687768</v>
      </c>
      <c r="I312" s="1"/>
    </row>
    <row r="313" spans="2:10" x14ac:dyDescent="0.2">
      <c r="B313" s="39" t="str">
        <f>$B$52</f>
        <v>Totals</v>
      </c>
      <c r="C313" s="42">
        <f t="shared" si="24"/>
        <v>363.3259902610917</v>
      </c>
      <c r="D313" s="42">
        <f t="shared" si="24"/>
        <v>502.04213427638723</v>
      </c>
      <c r="E313" s="42">
        <f t="shared" si="24"/>
        <v>799.83333929057687</v>
      </c>
      <c r="F313" s="42">
        <f t="shared" si="24"/>
        <v>1045.3231438450675</v>
      </c>
      <c r="G313" s="42">
        <f t="shared" si="24"/>
        <v>0</v>
      </c>
      <c r="H313" s="42">
        <f t="shared" si="24"/>
        <v>558.02181186685959</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1.3080539353561822</v>
      </c>
      <c r="E318" s="59">
        <f t="shared" si="25"/>
        <v>2.8182610262539134</v>
      </c>
      <c r="F318" s="59">
        <f t="shared" si="25"/>
        <v>3.3403387482571807</v>
      </c>
      <c r="G318" s="59">
        <f t="shared" si="25"/>
        <v>0</v>
      </c>
      <c r="H318" s="59">
        <f t="shared" si="25"/>
        <v>1.4320442763486216</v>
      </c>
      <c r="I318" s="1"/>
    </row>
    <row r="319" spans="2:10" x14ac:dyDescent="0.2">
      <c r="B319" s="9" t="str">
        <f>$B$33</f>
        <v>Science</v>
      </c>
      <c r="C319" s="59">
        <f t="shared" ref="C319:H334" si="26">IF($C$293=0,"",C294/$C$293)</f>
        <v>1.2777961938875533</v>
      </c>
      <c r="D319" s="59">
        <f t="shared" si="26"/>
        <v>1.6781067641347518</v>
      </c>
      <c r="E319" s="59">
        <f t="shared" si="26"/>
        <v>2.8040016002452957</v>
      </c>
      <c r="F319" s="59">
        <f t="shared" si="26"/>
        <v>0</v>
      </c>
      <c r="G319" s="59">
        <f t="shared" si="26"/>
        <v>0</v>
      </c>
      <c r="H319" s="59">
        <f t="shared" si="26"/>
        <v>1.7513627746904528</v>
      </c>
      <c r="I319" s="1"/>
    </row>
    <row r="320" spans="2:10" x14ac:dyDescent="0.2">
      <c r="B320" s="9" t="str">
        <f>$B$34</f>
        <v>Fine Arts</v>
      </c>
      <c r="C320" s="59">
        <f t="shared" si="26"/>
        <v>0.67023183116843954</v>
      </c>
      <c r="D320" s="59">
        <f t="shared" si="26"/>
        <v>1.4922366801822713</v>
      </c>
      <c r="E320" s="59">
        <f t="shared" si="26"/>
        <v>5.0433516308304185</v>
      </c>
      <c r="F320" s="59">
        <f t="shared" si="26"/>
        <v>0</v>
      </c>
      <c r="G320" s="59">
        <f t="shared" si="26"/>
        <v>0</v>
      </c>
      <c r="H320" s="59">
        <f t="shared" si="26"/>
        <v>1.2131639771889908</v>
      </c>
      <c r="I320" s="1"/>
    </row>
    <row r="321" spans="2:9" x14ac:dyDescent="0.2">
      <c r="B321" s="9" t="str">
        <f>$B$35</f>
        <v>Teacher Education</v>
      </c>
      <c r="C321" s="59">
        <f t="shared" si="26"/>
        <v>1.1325825575168458</v>
      </c>
      <c r="D321" s="59">
        <f t="shared" si="26"/>
        <v>1.2341686942737815</v>
      </c>
      <c r="E321" s="59">
        <f t="shared" si="26"/>
        <v>2.5602818943413332</v>
      </c>
      <c r="F321" s="59">
        <f t="shared" si="26"/>
        <v>3.100009489499465</v>
      </c>
      <c r="G321" s="59">
        <f t="shared" si="26"/>
        <v>0</v>
      </c>
      <c r="H321" s="59">
        <f t="shared" si="26"/>
        <v>1.7599733656702079</v>
      </c>
      <c r="I321" s="1"/>
    </row>
    <row r="322" spans="2:9" x14ac:dyDescent="0.2">
      <c r="B322" s="9" t="str">
        <f>$B$36</f>
        <v>Agriculture</v>
      </c>
      <c r="C322" s="59">
        <f t="shared" si="26"/>
        <v>0</v>
      </c>
      <c r="D322" s="59">
        <f t="shared" si="26"/>
        <v>1.6121000924465441</v>
      </c>
      <c r="E322" s="59">
        <f t="shared" si="26"/>
        <v>0</v>
      </c>
      <c r="F322" s="59">
        <f t="shared" si="26"/>
        <v>0</v>
      </c>
      <c r="G322" s="59">
        <f t="shared" si="26"/>
        <v>0</v>
      </c>
      <c r="H322" s="59">
        <f t="shared" si="26"/>
        <v>1.6121000924465441</v>
      </c>
      <c r="I322" s="1"/>
    </row>
    <row r="323" spans="2:9" x14ac:dyDescent="0.2">
      <c r="B323" s="9" t="str">
        <f>$B$37</f>
        <v>Engineering</v>
      </c>
      <c r="C323" s="59">
        <f t="shared" si="26"/>
        <v>1.4042743416763852</v>
      </c>
      <c r="D323" s="59">
        <f t="shared" si="26"/>
        <v>2.1650245008214917</v>
      </c>
      <c r="E323" s="59">
        <f t="shared" si="26"/>
        <v>2.0211027840806834</v>
      </c>
      <c r="F323" s="59">
        <f t="shared" si="26"/>
        <v>0</v>
      </c>
      <c r="G323" s="59">
        <f t="shared" si="26"/>
        <v>0</v>
      </c>
      <c r="H323" s="59">
        <f t="shared" si="26"/>
        <v>2.0075603639278872</v>
      </c>
      <c r="I323" s="1"/>
    </row>
    <row r="324" spans="2:9" x14ac:dyDescent="0.2">
      <c r="B324" s="9" t="str">
        <f>$B$38</f>
        <v>Home Economics</v>
      </c>
      <c r="C324" s="59">
        <f t="shared" si="26"/>
        <v>0.54738905140740046</v>
      </c>
      <c r="D324" s="59">
        <f t="shared" si="26"/>
        <v>1.4855894265364777</v>
      </c>
      <c r="E324" s="59">
        <f t="shared" si="26"/>
        <v>5.9450031547795872</v>
      </c>
      <c r="F324" s="59">
        <f t="shared" si="26"/>
        <v>0</v>
      </c>
      <c r="G324" s="59">
        <f t="shared" si="26"/>
        <v>0</v>
      </c>
      <c r="H324" s="59">
        <f t="shared" si="26"/>
        <v>1.8058594027600665</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0.8978828854583808</v>
      </c>
      <c r="D326" s="59">
        <f t="shared" si="26"/>
        <v>1.7349218017740251</v>
      </c>
      <c r="E326" s="59">
        <f t="shared" si="26"/>
        <v>0</v>
      </c>
      <c r="F326" s="59">
        <f t="shared" si="26"/>
        <v>0</v>
      </c>
      <c r="G326" s="59">
        <f t="shared" si="26"/>
        <v>0</v>
      </c>
      <c r="H326" s="59">
        <f t="shared" si="26"/>
        <v>1.6627632745054353</v>
      </c>
      <c r="I326" s="1"/>
    </row>
    <row r="327" spans="2:9" x14ac:dyDescent="0.2">
      <c r="B327" s="9" t="str">
        <f>$B$41</f>
        <v>Library Science</v>
      </c>
      <c r="C327" s="59">
        <f t="shared" si="26"/>
        <v>0</v>
      </c>
      <c r="D327" s="59">
        <f t="shared" si="26"/>
        <v>0</v>
      </c>
      <c r="E327" s="59">
        <f t="shared" si="26"/>
        <v>1.3845904724760043</v>
      </c>
      <c r="F327" s="59">
        <f t="shared" si="26"/>
        <v>0</v>
      </c>
      <c r="G327" s="59">
        <f t="shared" si="26"/>
        <v>0</v>
      </c>
      <c r="H327" s="59">
        <f t="shared" si="26"/>
        <v>1.3845904724760043</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v>
      </c>
      <c r="D330" s="59">
        <f t="shared" si="26"/>
        <v>0</v>
      </c>
      <c r="E330" s="59">
        <f t="shared" si="26"/>
        <v>0</v>
      </c>
      <c r="F330" s="59">
        <f t="shared" si="26"/>
        <v>0</v>
      </c>
      <c r="G330" s="59">
        <f t="shared" si="26"/>
        <v>0</v>
      </c>
      <c r="H330" s="59">
        <f t="shared" si="26"/>
        <v>0</v>
      </c>
      <c r="I330" s="1"/>
    </row>
    <row r="331" spans="2:9" x14ac:dyDescent="0.2">
      <c r="B331" s="9" t="str">
        <f>$B$45</f>
        <v>Health Services</v>
      </c>
      <c r="C331" s="59">
        <f t="shared" si="26"/>
        <v>0.7183689157024904</v>
      </c>
      <c r="D331" s="59">
        <f t="shared" si="26"/>
        <v>1.0321846897080247</v>
      </c>
      <c r="E331" s="59">
        <f t="shared" si="26"/>
        <v>1.9958524577577688</v>
      </c>
      <c r="F331" s="59">
        <f t="shared" si="26"/>
        <v>0</v>
      </c>
      <c r="G331" s="59">
        <f t="shared" si="26"/>
        <v>0</v>
      </c>
      <c r="H331" s="59">
        <f t="shared" si="26"/>
        <v>1.3498147874555488</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1.156956591049461</v>
      </c>
      <c r="D333" s="59">
        <f t="shared" si="26"/>
        <v>1.691882002881379</v>
      </c>
      <c r="E333" s="59">
        <f t="shared" si="26"/>
        <v>2.4730674181458725</v>
      </c>
      <c r="F333" s="59">
        <f t="shared" si="26"/>
        <v>0</v>
      </c>
      <c r="G333" s="59">
        <f t="shared" si="26"/>
        <v>0</v>
      </c>
      <c r="H333" s="59">
        <f t="shared" si="26"/>
        <v>1.8346410185160344</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0.5650993033158449</v>
      </c>
      <c r="E335" s="59">
        <f t="shared" si="27"/>
        <v>0</v>
      </c>
      <c r="F335" s="59">
        <f t="shared" si="27"/>
        <v>0</v>
      </c>
      <c r="G335" s="59">
        <f t="shared" si="27"/>
        <v>0</v>
      </c>
      <c r="H335" s="59">
        <f t="shared" si="27"/>
        <v>0.5650993033158449</v>
      </c>
      <c r="I335" s="1"/>
    </row>
    <row r="336" spans="2:9" x14ac:dyDescent="0.2">
      <c r="B336" s="9" t="str">
        <f>$B$50</f>
        <v>Technology</v>
      </c>
      <c r="C336" s="59">
        <f t="shared" si="27"/>
        <v>1.6995880253572859</v>
      </c>
      <c r="D336" s="59">
        <f t="shared" si="27"/>
        <v>1.2856532107356005</v>
      </c>
      <c r="E336" s="59">
        <f t="shared" si="27"/>
        <v>2.4555997753637651</v>
      </c>
      <c r="F336" s="59">
        <f t="shared" si="27"/>
        <v>0</v>
      </c>
      <c r="G336" s="59">
        <f t="shared" si="27"/>
        <v>0</v>
      </c>
      <c r="H336" s="59">
        <f t="shared" si="27"/>
        <v>1.9608905411438726</v>
      </c>
      <c r="I336" s="1"/>
    </row>
    <row r="337" spans="2:10" x14ac:dyDescent="0.2">
      <c r="B337" s="9" t="str">
        <f>$B$51</f>
        <v>Nursing</v>
      </c>
      <c r="C337" s="59">
        <f t="shared" si="27"/>
        <v>0</v>
      </c>
      <c r="D337" s="59">
        <f t="shared" si="27"/>
        <v>3.2531041584211331</v>
      </c>
      <c r="E337" s="59">
        <f t="shared" si="27"/>
        <v>0</v>
      </c>
      <c r="F337" s="59">
        <f t="shared" si="27"/>
        <v>0</v>
      </c>
      <c r="G337" s="59">
        <f t="shared" si="27"/>
        <v>0</v>
      </c>
      <c r="H337" s="59">
        <f t="shared" si="27"/>
        <v>3.2531041584211331</v>
      </c>
      <c r="I337" s="1"/>
    </row>
    <row r="338" spans="2:10" x14ac:dyDescent="0.2">
      <c r="B338" s="39" t="str">
        <f>$B$52</f>
        <v>Totals</v>
      </c>
      <c r="C338" s="59">
        <f t="shared" si="27"/>
        <v>1.0827112915700383</v>
      </c>
      <c r="D338" s="59">
        <f t="shared" si="27"/>
        <v>1.4960853398743932</v>
      </c>
      <c r="E338" s="59">
        <f t="shared" si="27"/>
        <v>2.3835030001618223</v>
      </c>
      <c r="F338" s="59">
        <f t="shared" si="27"/>
        <v>3.1150625100264064</v>
      </c>
      <c r="G338" s="59">
        <f t="shared" si="27"/>
        <v>0</v>
      </c>
      <c r="H338" s="59">
        <f t="shared" si="27"/>
        <v>1.6629047545331119</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10067.115576144952</v>
      </c>
      <c r="D343" s="42">
        <f t="shared" si="28"/>
        <v>13168.330147061924</v>
      </c>
      <c r="E343" s="42">
        <f>E293*24</f>
        <v>22697.407580034422</v>
      </c>
      <c r="F343" s="42">
        <f>F293*18</f>
        <v>20176.545745308234</v>
      </c>
      <c r="G343" s="42">
        <f>G293*24</f>
        <v>0</v>
      </c>
      <c r="H343" s="42">
        <f>IF((C32/30+D32/30+E32/24+F32/18+G32/24)=0,0,H268/(C32/30+D32/30+E32/24+F32/18+G32/24))</f>
        <v>13925.450350481837</v>
      </c>
      <c r="I343" s="1"/>
    </row>
    <row r="344" spans="2:10" x14ac:dyDescent="0.2">
      <c r="B344" s="9" t="str">
        <f>$B$33</f>
        <v>Science</v>
      </c>
      <c r="C344" s="43">
        <f t="shared" si="28"/>
        <v>12863.721966624122</v>
      </c>
      <c r="D344" s="43">
        <f t="shared" si="28"/>
        <v>16893.694743655164</v>
      </c>
      <c r="E344" s="43">
        <f>E294*24</f>
        <v>22582.566548291827</v>
      </c>
      <c r="F344" s="43">
        <f>F294*18</f>
        <v>0</v>
      </c>
      <c r="G344" s="43">
        <f>G294*24</f>
        <v>0</v>
      </c>
      <c r="H344" s="43">
        <f t="shared" ref="H344:H363" si="29">IF((C33/30+D33/30+E33/24+F33/18+G33/24)=0,0,H269/(C33/30+D33/30+E33/24+F33/18+G33/24))</f>
        <v>16896.707316758504</v>
      </c>
      <c r="I344" s="1"/>
    </row>
    <row r="345" spans="2:10" x14ac:dyDescent="0.2">
      <c r="B345" s="9" t="str">
        <f>$B$34</f>
        <v>Fine Arts</v>
      </c>
      <c r="C345" s="43">
        <f t="shared" si="28"/>
        <v>6747.3013071839514</v>
      </c>
      <c r="D345" s="43">
        <f t="shared" si="28"/>
        <v>15022.519126357776</v>
      </c>
      <c r="E345" s="43">
        <f t="shared" ref="E345:E363" si="30">E295*24</f>
        <v>40617.603006967161</v>
      </c>
      <c r="F345" s="43">
        <f t="shared" ref="F345:F363" si="31">F295*18</f>
        <v>0</v>
      </c>
      <c r="G345" s="43">
        <f t="shared" ref="G345:G363" si="32">G295*24</f>
        <v>0</v>
      </c>
      <c r="H345" s="43">
        <f t="shared" si="29"/>
        <v>12143.842071370436</v>
      </c>
      <c r="I345" s="1"/>
    </row>
    <row r="346" spans="2:10" x14ac:dyDescent="0.2">
      <c r="B346" s="9" t="str">
        <f>$B$35</f>
        <v>Teacher Education</v>
      </c>
      <c r="C346" s="43">
        <f t="shared" si="28"/>
        <v>11401.839506047923</v>
      </c>
      <c r="D346" s="43">
        <f t="shared" si="28"/>
        <v>12424.518885714062</v>
      </c>
      <c r="E346" s="43">
        <f t="shared" si="30"/>
        <v>20619.72299027643</v>
      </c>
      <c r="F346" s="43">
        <f t="shared" si="31"/>
        <v>18724.892290762335</v>
      </c>
      <c r="G346" s="43">
        <f t="shared" si="32"/>
        <v>0</v>
      </c>
      <c r="H346" s="43">
        <f t="shared" si="29"/>
        <v>15672.581216929751</v>
      </c>
      <c r="I346" s="1"/>
    </row>
    <row r="347" spans="2:10" x14ac:dyDescent="0.2">
      <c r="B347" s="9" t="str">
        <f>$B$36</f>
        <v>Agriculture</v>
      </c>
      <c r="C347" s="43">
        <f t="shared" si="28"/>
        <v>0</v>
      </c>
      <c r="D347" s="43">
        <f t="shared" si="28"/>
        <v>16229.197950973321</v>
      </c>
      <c r="E347" s="43">
        <f t="shared" si="30"/>
        <v>0</v>
      </c>
      <c r="F347" s="43">
        <f t="shared" si="31"/>
        <v>0</v>
      </c>
      <c r="G347" s="43">
        <f t="shared" si="32"/>
        <v>0</v>
      </c>
      <c r="H347" s="43">
        <f t="shared" si="29"/>
        <v>16229.197950973321</v>
      </c>
      <c r="I347" s="1"/>
    </row>
    <row r="348" spans="2:10" x14ac:dyDescent="0.2">
      <c r="B348" s="9" t="str">
        <f>$B$37</f>
        <v>Engineering</v>
      </c>
      <c r="C348" s="43">
        <f t="shared" si="28"/>
        <v>14136.992098271036</v>
      </c>
      <c r="D348" s="43">
        <f t="shared" si="28"/>
        <v>21795.551874955487</v>
      </c>
      <c r="E348" s="43">
        <f t="shared" si="30"/>
        <v>16277.340254886858</v>
      </c>
      <c r="F348" s="43">
        <f t="shared" si="31"/>
        <v>0</v>
      </c>
      <c r="G348" s="43">
        <f t="shared" si="32"/>
        <v>0</v>
      </c>
      <c r="H348" s="43">
        <f t="shared" si="29"/>
        <v>17266.47665387157</v>
      </c>
      <c r="I348" s="1"/>
    </row>
    <row r="349" spans="2:10" x14ac:dyDescent="0.2">
      <c r="B349" s="9" t="str">
        <f>$B$38</f>
        <v>Home Economics</v>
      </c>
      <c r="C349" s="43">
        <f t="shared" si="28"/>
        <v>5510.628845634651</v>
      </c>
      <c r="D349" s="43">
        <f t="shared" si="28"/>
        <v>14955.600455641621</v>
      </c>
      <c r="E349" s="43">
        <f t="shared" si="30"/>
        <v>47879.22708776997</v>
      </c>
      <c r="F349" s="43">
        <f t="shared" si="31"/>
        <v>0</v>
      </c>
      <c r="G349" s="43">
        <f t="shared" si="32"/>
        <v>0</v>
      </c>
      <c r="H349" s="43">
        <f t="shared" si="29"/>
        <v>17850.052964141705</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9039.0907817520401</v>
      </c>
      <c r="D351" s="43">
        <f t="shared" si="28"/>
        <v>17465.658294032753</v>
      </c>
      <c r="E351" s="43">
        <f t="shared" si="30"/>
        <v>0</v>
      </c>
      <c r="F351" s="43">
        <f t="shared" si="31"/>
        <v>0</v>
      </c>
      <c r="G351" s="43">
        <f t="shared" si="32"/>
        <v>0</v>
      </c>
      <c r="H351" s="43">
        <f t="shared" si="29"/>
        <v>16739.23006021545</v>
      </c>
      <c r="I351" s="1"/>
    </row>
    <row r="352" spans="2:10" x14ac:dyDescent="0.2">
      <c r="B352" s="9" t="str">
        <f>$B$41</f>
        <v>Library Science</v>
      </c>
      <c r="C352" s="43">
        <f t="shared" si="28"/>
        <v>0</v>
      </c>
      <c r="D352" s="43">
        <f t="shared" si="28"/>
        <v>0</v>
      </c>
      <c r="E352" s="43">
        <f t="shared" si="30"/>
        <v>11151.065849636065</v>
      </c>
      <c r="F352" s="43">
        <f t="shared" si="31"/>
        <v>0</v>
      </c>
      <c r="G352" s="43">
        <f t="shared" si="32"/>
        <v>0</v>
      </c>
      <c r="H352" s="43">
        <f t="shared" si="29"/>
        <v>11151.065849636065</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0</v>
      </c>
      <c r="D355" s="43">
        <f t="shared" si="28"/>
        <v>0</v>
      </c>
      <c r="E355" s="43">
        <f t="shared" si="30"/>
        <v>0</v>
      </c>
      <c r="F355" s="43">
        <f t="shared" si="31"/>
        <v>0</v>
      </c>
      <c r="G355" s="43">
        <f t="shared" si="32"/>
        <v>0</v>
      </c>
      <c r="H355" s="43">
        <f t="shared" si="29"/>
        <v>0</v>
      </c>
      <c r="I355" s="1"/>
    </row>
    <row r="356" spans="2:9" x14ac:dyDescent="0.2">
      <c r="B356" s="9" t="str">
        <f>$B$45</f>
        <v>Health Services</v>
      </c>
      <c r="C356" s="43">
        <f t="shared" si="28"/>
        <v>7231.9029006869014</v>
      </c>
      <c r="D356" s="43">
        <f t="shared" si="28"/>
        <v>10391.122567217999</v>
      </c>
      <c r="E356" s="43">
        <f t="shared" si="30"/>
        <v>16073.981892144335</v>
      </c>
      <c r="F356" s="43">
        <f t="shared" si="31"/>
        <v>0</v>
      </c>
      <c r="G356" s="43">
        <f t="shared" si="32"/>
        <v>0</v>
      </c>
      <c r="H356" s="43">
        <f t="shared" si="29"/>
        <v>12498.073994281956</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11647.215718677595</v>
      </c>
      <c r="D358" s="43">
        <f t="shared" si="28"/>
        <v>17032.37166420645</v>
      </c>
      <c r="E358" s="43">
        <f t="shared" si="30"/>
        <v>19917.324420858313</v>
      </c>
      <c r="F358" s="43">
        <f t="shared" si="31"/>
        <v>0</v>
      </c>
      <c r="G358" s="43">
        <f t="shared" si="32"/>
        <v>0</v>
      </c>
      <c r="H358" s="43">
        <f t="shared" si="29"/>
        <v>17411.192655459599</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5688.9199984796032</v>
      </c>
      <c r="E360" s="43">
        <f t="shared" si="30"/>
        <v>0</v>
      </c>
      <c r="F360" s="43">
        <f t="shared" si="31"/>
        <v>0</v>
      </c>
      <c r="G360" s="43">
        <f t="shared" si="32"/>
        <v>0</v>
      </c>
      <c r="H360" s="43">
        <f t="shared" si="29"/>
        <v>5688.9199984796032</v>
      </c>
      <c r="I360" s="1"/>
    </row>
    <row r="361" spans="2:9" x14ac:dyDescent="0.2">
      <c r="B361" s="9" t="str">
        <f>$B$50</f>
        <v>Technology</v>
      </c>
      <c r="C361" s="43">
        <f t="shared" si="33"/>
        <v>17109.949083103773</v>
      </c>
      <c r="D361" s="43">
        <f t="shared" si="33"/>
        <v>12942.819463317132</v>
      </c>
      <c r="E361" s="43">
        <f t="shared" si="30"/>
        <v>19776.645397874083</v>
      </c>
      <c r="F361" s="43">
        <f t="shared" si="31"/>
        <v>0</v>
      </c>
      <c r="G361" s="43">
        <f t="shared" si="32"/>
        <v>0</v>
      </c>
      <c r="H361" s="43">
        <f t="shared" si="29"/>
        <v>17286.214219054982</v>
      </c>
      <c r="I361" s="1"/>
    </row>
    <row r="362" spans="2:9" x14ac:dyDescent="0.2">
      <c r="B362" s="9" t="str">
        <f>$B$51</f>
        <v>Nursing</v>
      </c>
      <c r="C362" s="43">
        <f t="shared" si="33"/>
        <v>0</v>
      </c>
      <c r="D362" s="43">
        <f t="shared" si="33"/>
        <v>32749.375544063303</v>
      </c>
      <c r="E362" s="43">
        <f t="shared" si="30"/>
        <v>0</v>
      </c>
      <c r="F362" s="43">
        <f t="shared" si="31"/>
        <v>0</v>
      </c>
      <c r="G362" s="43">
        <f t="shared" si="32"/>
        <v>0</v>
      </c>
      <c r="H362" s="43">
        <f t="shared" si="29"/>
        <v>32749.375544063307</v>
      </c>
      <c r="I362" s="1"/>
    </row>
    <row r="363" spans="2:9" x14ac:dyDescent="0.2">
      <c r="B363" s="39" t="str">
        <f>$B$52</f>
        <v>Totals</v>
      </c>
      <c r="C363" s="42">
        <f t="shared" si="33"/>
        <v>10899.779707832751</v>
      </c>
      <c r="D363" s="42">
        <f t="shared" si="33"/>
        <v>15061.264028291616</v>
      </c>
      <c r="E363" s="42">
        <f t="shared" si="30"/>
        <v>19196.000142973844</v>
      </c>
      <c r="F363" s="42">
        <f t="shared" si="31"/>
        <v>18815.816589211216</v>
      </c>
      <c r="G363" s="42">
        <f t="shared" si="32"/>
        <v>0</v>
      </c>
      <c r="H363" s="42">
        <f t="shared" si="29"/>
        <v>15630.672990392801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82</v>
      </c>
      <c r="C3" s="6"/>
      <c r="D3" s="6"/>
      <c r="E3" s="6"/>
      <c r="F3" s="6"/>
      <c r="G3" s="6"/>
      <c r="H3" s="6"/>
    </row>
    <row r="4" spans="2:8" x14ac:dyDescent="0.2">
      <c r="B4" s="90" t="s">
        <v>156</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Data!G24</f>
        <v>47612606</v>
      </c>
      <c r="G13" s="33"/>
      <c r="H13" s="60">
        <f>F13</f>
        <v>47612606</v>
      </c>
    </row>
    <row r="14" spans="2:8" x14ac:dyDescent="0.2">
      <c r="B14" s="338" t="s">
        <v>15</v>
      </c>
      <c r="C14" s="338"/>
      <c r="D14" s="338"/>
      <c r="E14" s="338"/>
      <c r="F14" s="82">
        <f>Data!H24</f>
        <v>3257490</v>
      </c>
      <c r="G14" s="33"/>
      <c r="H14" s="30">
        <f>F14</f>
        <v>3257490</v>
      </c>
    </row>
    <row r="15" spans="2:8" x14ac:dyDescent="0.2">
      <c r="B15" s="338" t="s">
        <v>16</v>
      </c>
      <c r="C15" s="338"/>
      <c r="D15" s="338"/>
      <c r="E15" s="338"/>
      <c r="F15" s="82">
        <f>Data!I24</f>
        <v>28504089</v>
      </c>
      <c r="G15" s="33"/>
      <c r="H15" s="30">
        <f>F15</f>
        <v>28504089</v>
      </c>
    </row>
    <row r="16" spans="2:8" x14ac:dyDescent="0.2">
      <c r="B16" s="338" t="s">
        <v>20</v>
      </c>
      <c r="C16" s="338"/>
      <c r="D16" s="338"/>
      <c r="E16" s="338"/>
      <c r="F16" s="82">
        <f>Data!J24</f>
        <v>6185442</v>
      </c>
      <c r="G16" s="33"/>
      <c r="H16" s="30">
        <f>F16-G16</f>
        <v>6185442</v>
      </c>
    </row>
    <row r="17" spans="2:23" x14ac:dyDescent="0.2">
      <c r="B17" s="338" t="s">
        <v>17</v>
      </c>
      <c r="C17" s="338"/>
      <c r="D17" s="338"/>
      <c r="E17" s="338"/>
      <c r="F17" s="82">
        <f>Data!K24</f>
        <v>22829244</v>
      </c>
      <c r="G17" s="33"/>
      <c r="H17" s="30">
        <f>F17</f>
        <v>22829244</v>
      </c>
    </row>
    <row r="18" spans="2:23" x14ac:dyDescent="0.2">
      <c r="B18" s="338" t="s">
        <v>1</v>
      </c>
      <c r="C18" s="338"/>
      <c r="D18" s="338"/>
      <c r="E18" s="338"/>
      <c r="F18" s="83">
        <f>SUM(F13:F17)</f>
        <v>108388871</v>
      </c>
      <c r="G18" s="34"/>
      <c r="H18" s="29">
        <f>SUM(H13:H17)</f>
        <v>108388871</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Data!L24</f>
        <v>Lila Murray</v>
      </c>
      <c r="E21" s="343"/>
      <c r="F21" s="343"/>
      <c r="G21" s="94" t="str">
        <f>Data!M24</f>
        <v>713-221-8098</v>
      </c>
      <c r="H21" s="84" t="str">
        <f>Data!N24</f>
        <v>murrayd@uhd.edu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Data!O24</f>
        <v>2919</v>
      </c>
      <c r="D25" s="86">
        <f>Data!P24</f>
        <v>9945</v>
      </c>
      <c r="E25" s="86">
        <f>Data!Q24</f>
        <v>1381</v>
      </c>
      <c r="F25" s="86">
        <f>Data!R24</f>
        <v>0</v>
      </c>
      <c r="G25" s="86">
        <f>Data!S24</f>
        <v>0</v>
      </c>
      <c r="H25" s="74">
        <f>SUM(C25:G25)</f>
        <v>14245</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Data!T24</f>
        <v>Tucker, Carol M.</v>
      </c>
      <c r="E28" s="343"/>
      <c r="F28" s="343"/>
      <c r="G28" s="94" t="str">
        <f>Data!U24</f>
        <v>(713) 221-8269</v>
      </c>
      <c r="H28" s="84" t="str">
        <f>Data!V24</f>
        <v>TuckerCa@uhd.edu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Data!W24</f>
        <v>71210</v>
      </c>
      <c r="D32" s="87">
        <f>Data!AQ24</f>
        <v>53325</v>
      </c>
      <c r="E32" s="87">
        <f>Data!BK24</f>
        <v>3288</v>
      </c>
      <c r="F32" s="87">
        <f>Data!CE24</f>
        <v>0</v>
      </c>
      <c r="G32" s="87">
        <f>Data!CY24</f>
        <v>0</v>
      </c>
      <c r="H32" s="22">
        <f>SUM(C32:G32)</f>
        <v>127823</v>
      </c>
      <c r="I32" s="1"/>
      <c r="W32" s="18"/>
    </row>
    <row r="33" spans="2:23" x14ac:dyDescent="0.2">
      <c r="B33" s="7" t="s">
        <v>47</v>
      </c>
      <c r="C33" s="87">
        <f>Data!X24</f>
        <v>16556</v>
      </c>
      <c r="D33" s="87">
        <f>Data!AR24</f>
        <v>18958</v>
      </c>
      <c r="E33" s="87">
        <f>Data!BL24</f>
        <v>162</v>
      </c>
      <c r="F33" s="87">
        <f>Data!CF24</f>
        <v>0</v>
      </c>
      <c r="G33" s="87">
        <f>Data!CZ24</f>
        <v>0</v>
      </c>
      <c r="H33" s="22">
        <f t="shared" ref="H33:H52" si="0">SUM(C33:G33)</f>
        <v>35676</v>
      </c>
      <c r="I33" s="1"/>
      <c r="W33" s="18"/>
    </row>
    <row r="34" spans="2:23" x14ac:dyDescent="0.2">
      <c r="B34" s="7" t="s">
        <v>48</v>
      </c>
      <c r="C34" s="87">
        <f>Data!Y24</f>
        <v>7257</v>
      </c>
      <c r="D34" s="87">
        <f>Data!AS24</f>
        <v>1692</v>
      </c>
      <c r="E34" s="87">
        <f>Data!BM24</f>
        <v>0</v>
      </c>
      <c r="F34" s="87">
        <f>Data!CG24</f>
        <v>0</v>
      </c>
      <c r="G34" s="87">
        <f>Data!DA24</f>
        <v>0</v>
      </c>
      <c r="H34" s="22">
        <f t="shared" si="0"/>
        <v>8949</v>
      </c>
      <c r="I34" s="1"/>
      <c r="W34" s="18"/>
    </row>
    <row r="35" spans="2:23" x14ac:dyDescent="0.2">
      <c r="B35" s="7" t="s">
        <v>49</v>
      </c>
      <c r="C35" s="87">
        <f>Data!Z24</f>
        <v>2421</v>
      </c>
      <c r="D35" s="87">
        <f>Data!AT24</f>
        <v>10926</v>
      </c>
      <c r="E35" s="87">
        <f>Data!BN24</f>
        <v>666</v>
      </c>
      <c r="F35" s="87">
        <f>Data!CH24</f>
        <v>0</v>
      </c>
      <c r="G35" s="87">
        <f>Data!DB24</f>
        <v>0</v>
      </c>
      <c r="H35" s="22">
        <f t="shared" si="0"/>
        <v>14013</v>
      </c>
      <c r="I35" s="1"/>
      <c r="W35" s="18"/>
    </row>
    <row r="36" spans="2:23" x14ac:dyDescent="0.2">
      <c r="B36" s="7" t="s">
        <v>50</v>
      </c>
      <c r="C36" s="87">
        <f>Data!AA24</f>
        <v>0</v>
      </c>
      <c r="D36" s="87">
        <f>Data!AU24</f>
        <v>0</v>
      </c>
      <c r="E36" s="87">
        <f>Data!BO24</f>
        <v>0</v>
      </c>
      <c r="F36" s="87">
        <f>Data!CI24</f>
        <v>0</v>
      </c>
      <c r="G36" s="87">
        <f>Data!DC24</f>
        <v>0</v>
      </c>
      <c r="H36" s="22">
        <f t="shared" si="0"/>
        <v>0</v>
      </c>
      <c r="I36" s="1"/>
      <c r="W36" s="18"/>
    </row>
    <row r="37" spans="2:23" x14ac:dyDescent="0.2">
      <c r="B37" s="7" t="s">
        <v>51</v>
      </c>
      <c r="C37" s="87">
        <f>Data!AB24</f>
        <v>3734</v>
      </c>
      <c r="D37" s="87">
        <f>Data!AV24</f>
        <v>2169</v>
      </c>
      <c r="E37" s="87">
        <f>Data!BP24</f>
        <v>51</v>
      </c>
      <c r="F37" s="87">
        <f>Data!CJ24</f>
        <v>0</v>
      </c>
      <c r="G37" s="87">
        <f>Data!DD24</f>
        <v>0</v>
      </c>
      <c r="H37" s="22">
        <f t="shared" si="0"/>
        <v>5954</v>
      </c>
      <c r="I37" s="1"/>
      <c r="W37" s="18"/>
    </row>
    <row r="38" spans="2:23" x14ac:dyDescent="0.2">
      <c r="B38" s="7" t="s">
        <v>52</v>
      </c>
      <c r="C38" s="87">
        <f>Data!AC24</f>
        <v>210</v>
      </c>
      <c r="D38" s="87">
        <f>Data!AW24</f>
        <v>0</v>
      </c>
      <c r="E38" s="87">
        <f>Data!BQ24</f>
        <v>0</v>
      </c>
      <c r="F38" s="87">
        <f>Data!CK24</f>
        <v>0</v>
      </c>
      <c r="G38" s="87">
        <f>Data!DE24</f>
        <v>0</v>
      </c>
      <c r="H38" s="22">
        <f t="shared" si="0"/>
        <v>210</v>
      </c>
      <c r="I38" s="1"/>
      <c r="W38" s="18"/>
    </row>
    <row r="39" spans="2:23" x14ac:dyDescent="0.2">
      <c r="B39" s="7" t="s">
        <v>53</v>
      </c>
      <c r="C39" s="87">
        <f>Data!AD24</f>
        <v>0</v>
      </c>
      <c r="D39" s="87">
        <f>Data!AX24</f>
        <v>0</v>
      </c>
      <c r="E39" s="87">
        <f>Data!BR24</f>
        <v>0</v>
      </c>
      <c r="F39" s="87">
        <f>Data!CL24</f>
        <v>0</v>
      </c>
      <c r="G39" s="87">
        <f>Data!DF24</f>
        <v>0</v>
      </c>
      <c r="H39" s="22">
        <f t="shared" si="0"/>
        <v>0</v>
      </c>
      <c r="I39" s="1"/>
      <c r="W39" s="18"/>
    </row>
    <row r="40" spans="2:23" x14ac:dyDescent="0.2">
      <c r="B40" s="7" t="s">
        <v>54</v>
      </c>
      <c r="C40" s="87">
        <f>Data!AE24</f>
        <v>591</v>
      </c>
      <c r="D40" s="87">
        <f>Data!AY24</f>
        <v>2619</v>
      </c>
      <c r="E40" s="87">
        <f>Data!BS24</f>
        <v>0</v>
      </c>
      <c r="F40" s="87">
        <f>Data!CM24</f>
        <v>0</v>
      </c>
      <c r="G40" s="87">
        <f>Data!DG24</f>
        <v>0</v>
      </c>
      <c r="H40" s="22">
        <f t="shared" si="0"/>
        <v>3210</v>
      </c>
      <c r="I40" s="1"/>
      <c r="W40" s="18"/>
    </row>
    <row r="41" spans="2:23" x14ac:dyDescent="0.2">
      <c r="B41" s="7" t="s">
        <v>55</v>
      </c>
      <c r="C41" s="87">
        <f>Data!AF24</f>
        <v>0</v>
      </c>
      <c r="D41" s="87">
        <f>Data!AZ24</f>
        <v>0</v>
      </c>
      <c r="E41" s="87">
        <f>Data!BT24</f>
        <v>0</v>
      </c>
      <c r="F41" s="87">
        <f>Data!CN24</f>
        <v>0</v>
      </c>
      <c r="G41" s="87">
        <f>Data!DH24</f>
        <v>0</v>
      </c>
      <c r="H41" s="22">
        <f t="shared" si="0"/>
        <v>0</v>
      </c>
      <c r="I41" s="1"/>
      <c r="W41" s="18"/>
    </row>
    <row r="42" spans="2:23" x14ac:dyDescent="0.2">
      <c r="B42" s="7" t="s">
        <v>56</v>
      </c>
      <c r="C42" s="87">
        <f>Data!AG24</f>
        <v>0</v>
      </c>
      <c r="D42" s="87">
        <f>Data!BA24</f>
        <v>0</v>
      </c>
      <c r="E42" s="87">
        <f>Data!BU24</f>
        <v>0</v>
      </c>
      <c r="F42" s="87">
        <f>Data!CO24</f>
        <v>0</v>
      </c>
      <c r="G42" s="87">
        <f>Data!DI24</f>
        <v>0</v>
      </c>
      <c r="H42" s="22">
        <f t="shared" si="0"/>
        <v>0</v>
      </c>
      <c r="I42" s="1"/>
      <c r="W42" s="18"/>
    </row>
    <row r="43" spans="2:23" x14ac:dyDescent="0.2">
      <c r="B43" s="7" t="s">
        <v>57</v>
      </c>
      <c r="C43" s="87">
        <f>Data!AH24</f>
        <v>0</v>
      </c>
      <c r="D43" s="87">
        <f>Data!BB24</f>
        <v>0</v>
      </c>
      <c r="E43" s="87">
        <f>Data!BV24</f>
        <v>0</v>
      </c>
      <c r="F43" s="87">
        <f>Data!CP24</f>
        <v>0</v>
      </c>
      <c r="G43" s="87">
        <f>Data!DJ24</f>
        <v>0</v>
      </c>
      <c r="H43" s="22">
        <f t="shared" si="0"/>
        <v>0</v>
      </c>
      <c r="I43" s="1"/>
      <c r="W43" s="18"/>
    </row>
    <row r="44" spans="2:23" x14ac:dyDescent="0.2">
      <c r="B44" s="7" t="s">
        <v>58</v>
      </c>
      <c r="C44" s="87">
        <f>Data!AI24</f>
        <v>0</v>
      </c>
      <c r="D44" s="87">
        <f>Data!BC24</f>
        <v>0</v>
      </c>
      <c r="E44" s="87">
        <f>Data!BW24</f>
        <v>0</v>
      </c>
      <c r="F44" s="87">
        <f>Data!CQ24</f>
        <v>0</v>
      </c>
      <c r="G44" s="87">
        <f>Data!DK24</f>
        <v>0</v>
      </c>
      <c r="H44" s="22">
        <f t="shared" si="0"/>
        <v>0</v>
      </c>
      <c r="I44" s="1"/>
      <c r="W44" s="18"/>
    </row>
    <row r="45" spans="2:23" x14ac:dyDescent="0.2">
      <c r="B45" s="7" t="s">
        <v>59</v>
      </c>
      <c r="C45" s="87">
        <f>Data!AJ24</f>
        <v>58</v>
      </c>
      <c r="D45" s="87">
        <f>Data!BD24</f>
        <v>0</v>
      </c>
      <c r="E45" s="87">
        <f>Data!BX24</f>
        <v>0</v>
      </c>
      <c r="F45" s="87">
        <f>Data!CR24</f>
        <v>0</v>
      </c>
      <c r="G45" s="87">
        <f>Data!DL24</f>
        <v>0</v>
      </c>
      <c r="H45" s="22">
        <f t="shared" si="0"/>
        <v>58</v>
      </c>
      <c r="I45" s="1"/>
      <c r="W45" s="18"/>
    </row>
    <row r="46" spans="2:23" x14ac:dyDescent="0.2">
      <c r="B46" s="7" t="s">
        <v>60</v>
      </c>
      <c r="C46" s="87">
        <f>Data!AK24</f>
        <v>0</v>
      </c>
      <c r="D46" s="87">
        <f>Data!BE24</f>
        <v>0</v>
      </c>
      <c r="E46" s="87">
        <f>Data!BY24</f>
        <v>0</v>
      </c>
      <c r="F46" s="87">
        <f>Data!CS24</f>
        <v>0</v>
      </c>
      <c r="G46" s="87">
        <f>Data!DM24</f>
        <v>0</v>
      </c>
      <c r="H46" s="22">
        <f t="shared" si="0"/>
        <v>0</v>
      </c>
      <c r="I46" s="1"/>
      <c r="W46" s="18"/>
    </row>
    <row r="47" spans="2:23" x14ac:dyDescent="0.2">
      <c r="B47" s="7" t="s">
        <v>61</v>
      </c>
      <c r="C47" s="87">
        <f>Data!AL24</f>
        <v>7350</v>
      </c>
      <c r="D47" s="87">
        <f>Data!BF24</f>
        <v>50640</v>
      </c>
      <c r="E47" s="87">
        <f>Data!BZ24</f>
        <v>22440</v>
      </c>
      <c r="F47" s="87">
        <f>Data!CT24</f>
        <v>0</v>
      </c>
      <c r="G47" s="87">
        <f>Data!DN24</f>
        <v>0</v>
      </c>
      <c r="H47" s="22">
        <f t="shared" si="0"/>
        <v>80430</v>
      </c>
      <c r="I47" s="1"/>
      <c r="W47" s="18"/>
    </row>
    <row r="48" spans="2:23" x14ac:dyDescent="0.2">
      <c r="B48" s="7" t="s">
        <v>62</v>
      </c>
      <c r="C48" s="87">
        <f>Data!AM24</f>
        <v>0</v>
      </c>
      <c r="D48" s="87">
        <f>Data!BG24</f>
        <v>0</v>
      </c>
      <c r="E48" s="87">
        <f>Data!CA24</f>
        <v>0</v>
      </c>
      <c r="F48" s="87">
        <f>Data!CU24</f>
        <v>0</v>
      </c>
      <c r="G48" s="87">
        <f>Data!DO24</f>
        <v>0</v>
      </c>
      <c r="H48" s="22">
        <f t="shared" si="0"/>
        <v>0</v>
      </c>
      <c r="I48" s="1"/>
      <c r="W48" s="18"/>
    </row>
    <row r="49" spans="2:23" x14ac:dyDescent="0.2">
      <c r="B49" s="7" t="s">
        <v>63</v>
      </c>
      <c r="C49" s="87">
        <f>Data!AN24</f>
        <v>0</v>
      </c>
      <c r="D49" s="87">
        <f>Data!BH24</f>
        <v>2241</v>
      </c>
      <c r="E49" s="87">
        <f>Data!CB24</f>
        <v>0</v>
      </c>
      <c r="F49" s="87">
        <f>Data!CV24</f>
        <v>0</v>
      </c>
      <c r="G49" s="87">
        <f>Data!DP24</f>
        <v>0</v>
      </c>
      <c r="H49" s="22">
        <f t="shared" si="0"/>
        <v>2241</v>
      </c>
      <c r="I49" s="1"/>
      <c r="W49" s="18"/>
    </row>
    <row r="50" spans="2:23" x14ac:dyDescent="0.2">
      <c r="B50" s="7" t="s">
        <v>64</v>
      </c>
      <c r="C50" s="87">
        <f>Data!AO24</f>
        <v>984</v>
      </c>
      <c r="D50" s="87">
        <f>Data!BI24</f>
        <v>1905</v>
      </c>
      <c r="E50" s="87">
        <f>Data!CC24</f>
        <v>498</v>
      </c>
      <c r="F50" s="87">
        <f>Data!CW24</f>
        <v>0</v>
      </c>
      <c r="G50" s="87">
        <f>Data!DQ24</f>
        <v>0</v>
      </c>
      <c r="H50" s="22">
        <f t="shared" si="0"/>
        <v>3387</v>
      </c>
      <c r="I50" s="1"/>
      <c r="W50" s="18"/>
    </row>
    <row r="51" spans="2:23" x14ac:dyDescent="0.2">
      <c r="B51" s="7" t="s">
        <v>0</v>
      </c>
      <c r="C51" s="87">
        <f>Data!AP24</f>
        <v>0</v>
      </c>
      <c r="D51" s="87">
        <f>Data!BJ24</f>
        <v>0</v>
      </c>
      <c r="E51" s="87">
        <f>Data!CD24</f>
        <v>0</v>
      </c>
      <c r="F51" s="87">
        <f>Data!CX24</f>
        <v>0</v>
      </c>
      <c r="G51" s="87">
        <f>Data!DR24</f>
        <v>0</v>
      </c>
      <c r="H51" s="22">
        <f t="shared" si="0"/>
        <v>0</v>
      </c>
      <c r="I51" s="1"/>
      <c r="W51" s="18"/>
    </row>
    <row r="52" spans="2:23" x14ac:dyDescent="0.2">
      <c r="B52" s="8" t="s">
        <v>35</v>
      </c>
      <c r="C52" s="22">
        <f>SUM(C32:C51)</f>
        <v>110371</v>
      </c>
      <c r="D52" s="22">
        <f>SUM(D32:D51)</f>
        <v>144475</v>
      </c>
      <c r="E52" s="22">
        <f>SUM(E32:E51)</f>
        <v>27105</v>
      </c>
      <c r="F52" s="22">
        <f>SUM(F32:F51)</f>
        <v>0</v>
      </c>
      <c r="G52" s="22">
        <f>SUM(G32:G51)</f>
        <v>0</v>
      </c>
      <c r="H52" s="22">
        <f t="shared" si="0"/>
        <v>281951</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Data!T24</f>
        <v>Tucker, Carol M.</v>
      </c>
      <c r="E55" s="343"/>
      <c r="F55" s="343"/>
      <c r="G55" s="94" t="str">
        <f>Data!U24</f>
        <v>(713) 221-8269</v>
      </c>
      <c r="H55" s="84" t="str">
        <f>Data!V24</f>
        <v>TuckerCa@uhd.edu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Data!DS24</f>
        <v>6047119</v>
      </c>
      <c r="D61" s="88">
        <f>Data!EM24</f>
        <v>6120801</v>
      </c>
      <c r="E61" s="88">
        <f>Data!FG24</f>
        <v>901840</v>
      </c>
      <c r="F61" s="88">
        <f>Data!GA24</f>
        <v>0</v>
      </c>
      <c r="G61" s="88">
        <f>Data!GU24</f>
        <v>0</v>
      </c>
      <c r="H61" s="21">
        <f>SUM(C61:G61)</f>
        <v>13069760</v>
      </c>
      <c r="I61" s="1"/>
    </row>
    <row r="62" spans="2:23" x14ac:dyDescent="0.2">
      <c r="B62" s="9" t="str">
        <f>$B$33</f>
        <v>Science</v>
      </c>
      <c r="C62" s="87">
        <f>Data!DT24</f>
        <v>1545543</v>
      </c>
      <c r="D62" s="87">
        <f>Data!EN24</f>
        <v>2873777</v>
      </c>
      <c r="E62" s="87">
        <f>Data!FH24</f>
        <v>68093</v>
      </c>
      <c r="F62" s="87">
        <f>Data!GB24</f>
        <v>0</v>
      </c>
      <c r="G62" s="87">
        <f>Data!GV24</f>
        <v>0</v>
      </c>
      <c r="H62" s="22">
        <f t="shared" ref="H62:H81" si="1">SUM(C62:G62)</f>
        <v>4487413</v>
      </c>
      <c r="I62" s="1"/>
    </row>
    <row r="63" spans="2:23" x14ac:dyDescent="0.2">
      <c r="B63" s="9" t="str">
        <f>$B$34</f>
        <v>Fine Arts</v>
      </c>
      <c r="C63" s="87">
        <f>Data!DU24</f>
        <v>816770</v>
      </c>
      <c r="D63" s="87">
        <f>Data!EO24</f>
        <v>255908</v>
      </c>
      <c r="E63" s="87">
        <f>Data!FI24</f>
        <v>0</v>
      </c>
      <c r="F63" s="87">
        <f>Data!GC24</f>
        <v>0</v>
      </c>
      <c r="G63" s="87">
        <f>Data!GW24</f>
        <v>0</v>
      </c>
      <c r="H63" s="22">
        <f t="shared" si="1"/>
        <v>1072678</v>
      </c>
      <c r="I63" s="1"/>
    </row>
    <row r="64" spans="2:23" x14ac:dyDescent="0.2">
      <c r="B64" s="9" t="str">
        <f>$B$35</f>
        <v>Teacher Education</v>
      </c>
      <c r="C64" s="87">
        <f>Data!DV24</f>
        <v>259979</v>
      </c>
      <c r="D64" s="87">
        <f>Data!EP24</f>
        <v>1118304</v>
      </c>
      <c r="E64" s="87">
        <f>Data!FJ24</f>
        <v>132192</v>
      </c>
      <c r="F64" s="87">
        <f>Data!GD24</f>
        <v>0</v>
      </c>
      <c r="G64" s="87">
        <f>Data!GX24</f>
        <v>0</v>
      </c>
      <c r="H64" s="22">
        <f t="shared" si="1"/>
        <v>1510475</v>
      </c>
      <c r="I64" s="1"/>
    </row>
    <row r="65" spans="2:9" x14ac:dyDescent="0.2">
      <c r="B65" s="9" t="str">
        <f>$B$36</f>
        <v>Agriculture</v>
      </c>
      <c r="C65" s="87">
        <f>Data!DW24</f>
        <v>0</v>
      </c>
      <c r="D65" s="87">
        <f>Data!EQ24</f>
        <v>0</v>
      </c>
      <c r="E65" s="87">
        <f>Data!FK24</f>
        <v>0</v>
      </c>
      <c r="F65" s="87">
        <f>Data!GE24</f>
        <v>0</v>
      </c>
      <c r="G65" s="87">
        <f>Data!GY24</f>
        <v>0</v>
      </c>
      <c r="H65" s="22">
        <f t="shared" si="1"/>
        <v>0</v>
      </c>
      <c r="I65" s="1"/>
    </row>
    <row r="66" spans="2:9" x14ac:dyDescent="0.2">
      <c r="B66" s="9" t="str">
        <f>$B$37</f>
        <v>Engineering</v>
      </c>
      <c r="C66" s="87">
        <f>Data!DX24</f>
        <v>387256</v>
      </c>
      <c r="D66" s="87">
        <f>Data!ER24</f>
        <v>407280</v>
      </c>
      <c r="E66" s="87">
        <f>Data!FL24</f>
        <v>8875</v>
      </c>
      <c r="F66" s="87">
        <f>Data!GF24</f>
        <v>0</v>
      </c>
      <c r="G66" s="87">
        <f>Data!GZ24</f>
        <v>0</v>
      </c>
      <c r="H66" s="22">
        <f t="shared" si="1"/>
        <v>803411</v>
      </c>
      <c r="I66" s="1"/>
    </row>
    <row r="67" spans="2:9" x14ac:dyDescent="0.2">
      <c r="B67" s="9" t="str">
        <f>$B$38</f>
        <v>Home Economics</v>
      </c>
      <c r="C67" s="87">
        <f>Data!DY24</f>
        <v>12400</v>
      </c>
      <c r="D67" s="87">
        <f>Data!ES24</f>
        <v>0</v>
      </c>
      <c r="E67" s="87">
        <f>Data!FM24</f>
        <v>0</v>
      </c>
      <c r="F67" s="87">
        <f>Data!GG24</f>
        <v>0</v>
      </c>
      <c r="G67" s="87">
        <f>Data!HA24</f>
        <v>0</v>
      </c>
      <c r="H67" s="22">
        <f t="shared" si="1"/>
        <v>12400</v>
      </c>
      <c r="I67" s="1"/>
    </row>
    <row r="68" spans="2:9" x14ac:dyDescent="0.2">
      <c r="B68" s="9" t="str">
        <f>$B$39</f>
        <v>Law</v>
      </c>
      <c r="C68" s="87">
        <f>Data!DZ24</f>
        <v>0</v>
      </c>
      <c r="D68" s="87">
        <f>Data!ET24</f>
        <v>0</v>
      </c>
      <c r="E68" s="87">
        <f>Data!FN24</f>
        <v>0</v>
      </c>
      <c r="F68" s="87">
        <f>Data!GH24</f>
        <v>0</v>
      </c>
      <c r="G68" s="87">
        <f>Data!HB24</f>
        <v>0</v>
      </c>
      <c r="H68" s="22">
        <f t="shared" si="1"/>
        <v>0</v>
      </c>
      <c r="I68" s="1"/>
    </row>
    <row r="69" spans="2:9" x14ac:dyDescent="0.2">
      <c r="B69" s="9" t="str">
        <f>$B$40</f>
        <v>Social Service</v>
      </c>
      <c r="C69" s="87">
        <f>Data!EA24</f>
        <v>81980</v>
      </c>
      <c r="D69" s="87">
        <f>Data!EU24</f>
        <v>362661</v>
      </c>
      <c r="E69" s="87">
        <f>Data!FO24</f>
        <v>0</v>
      </c>
      <c r="F69" s="87">
        <f>Data!GI24</f>
        <v>0</v>
      </c>
      <c r="G69" s="87">
        <f>Data!HC24</f>
        <v>0</v>
      </c>
      <c r="H69" s="22">
        <f t="shared" si="1"/>
        <v>444641</v>
      </c>
      <c r="I69" s="1"/>
    </row>
    <row r="70" spans="2:9" x14ac:dyDescent="0.2">
      <c r="B70" s="9" t="str">
        <f>$B$41</f>
        <v>Library Science</v>
      </c>
      <c r="C70" s="87">
        <f>Data!EB24</f>
        <v>0</v>
      </c>
      <c r="D70" s="87">
        <f>Data!EV24</f>
        <v>0</v>
      </c>
      <c r="E70" s="87">
        <f>Data!FP24</f>
        <v>0</v>
      </c>
      <c r="F70" s="87">
        <f>Data!GJ24</f>
        <v>0</v>
      </c>
      <c r="G70" s="87">
        <f>Data!HD24</f>
        <v>0</v>
      </c>
      <c r="H70" s="22">
        <f t="shared" si="1"/>
        <v>0</v>
      </c>
      <c r="I70" s="1"/>
    </row>
    <row r="71" spans="2:9" x14ac:dyDescent="0.2">
      <c r="B71" s="9" t="str">
        <f>$B$42</f>
        <v>Veterinary Science</v>
      </c>
      <c r="C71" s="87">
        <f>Data!EC24</f>
        <v>0</v>
      </c>
      <c r="D71" s="87">
        <f>Data!EW24</f>
        <v>0</v>
      </c>
      <c r="E71" s="87">
        <f>Data!FQ24</f>
        <v>0</v>
      </c>
      <c r="F71" s="87">
        <f>Data!GK24</f>
        <v>0</v>
      </c>
      <c r="G71" s="87">
        <f>Data!HE24</f>
        <v>0</v>
      </c>
      <c r="H71" s="22">
        <f t="shared" si="1"/>
        <v>0</v>
      </c>
      <c r="I71" s="1"/>
    </row>
    <row r="72" spans="2:9" x14ac:dyDescent="0.2">
      <c r="B72" s="9" t="str">
        <f>$B$43</f>
        <v>Vocational Training</v>
      </c>
      <c r="C72" s="87">
        <f>Data!ED24</f>
        <v>0</v>
      </c>
      <c r="D72" s="87">
        <f>Data!EX24</f>
        <v>0</v>
      </c>
      <c r="E72" s="87">
        <f>Data!FR24</f>
        <v>0</v>
      </c>
      <c r="F72" s="87">
        <f>Data!GL24</f>
        <v>0</v>
      </c>
      <c r="G72" s="87">
        <f>Data!HF24</f>
        <v>0</v>
      </c>
      <c r="H72" s="22">
        <f t="shared" si="1"/>
        <v>0</v>
      </c>
      <c r="I72" s="1"/>
    </row>
    <row r="73" spans="2:9" x14ac:dyDescent="0.2">
      <c r="B73" s="9" t="str">
        <f>$B$44</f>
        <v>Physical Training</v>
      </c>
      <c r="C73" s="87">
        <f>Data!EE24</f>
        <v>0</v>
      </c>
      <c r="D73" s="87">
        <f>Data!EY24</f>
        <v>0</v>
      </c>
      <c r="E73" s="87">
        <f>Data!FS24</f>
        <v>0</v>
      </c>
      <c r="F73" s="87">
        <f>Data!GM24</f>
        <v>0</v>
      </c>
      <c r="G73" s="87">
        <f>Data!HG24</f>
        <v>0</v>
      </c>
      <c r="H73" s="22">
        <f t="shared" si="1"/>
        <v>0</v>
      </c>
      <c r="I73" s="1"/>
    </row>
    <row r="74" spans="2:9" x14ac:dyDescent="0.2">
      <c r="B74" s="9" t="str">
        <f>$B$45</f>
        <v>Health Services</v>
      </c>
      <c r="C74" s="87">
        <f>Data!EF24</f>
        <v>2000</v>
      </c>
      <c r="D74" s="87">
        <f>Data!EZ24</f>
        <v>0</v>
      </c>
      <c r="E74" s="87">
        <f>Data!FT24</f>
        <v>0</v>
      </c>
      <c r="F74" s="87">
        <f>Data!GN24</f>
        <v>0</v>
      </c>
      <c r="G74" s="87">
        <f>Data!HH24</f>
        <v>0</v>
      </c>
      <c r="H74" s="22">
        <f t="shared" si="1"/>
        <v>2000</v>
      </c>
      <c r="I74" s="1"/>
    </row>
    <row r="75" spans="2:9" x14ac:dyDescent="0.2">
      <c r="B75" s="9" t="str">
        <f>$B$46</f>
        <v>Pharmacy</v>
      </c>
      <c r="C75" s="87">
        <f>Data!EG24</f>
        <v>0</v>
      </c>
      <c r="D75" s="87">
        <f>Data!FA24</f>
        <v>0</v>
      </c>
      <c r="E75" s="87">
        <f>Data!FU24</f>
        <v>0</v>
      </c>
      <c r="F75" s="87">
        <f>Data!GO24</f>
        <v>0</v>
      </c>
      <c r="G75" s="87">
        <f>Data!HI24</f>
        <v>0</v>
      </c>
      <c r="H75" s="22">
        <f t="shared" si="1"/>
        <v>0</v>
      </c>
      <c r="I75" s="1"/>
    </row>
    <row r="76" spans="2:9" x14ac:dyDescent="0.2">
      <c r="B76" s="9" t="str">
        <f>$B$47</f>
        <v>Business Administration</v>
      </c>
      <c r="C76" s="87">
        <f>Data!EH24</f>
        <v>788687</v>
      </c>
      <c r="D76" s="87">
        <f>Data!FB24</f>
        <v>6761648</v>
      </c>
      <c r="E76" s="87">
        <f>Data!FV24</f>
        <v>2798753</v>
      </c>
      <c r="F76" s="87">
        <f>Data!GP24</f>
        <v>0</v>
      </c>
      <c r="G76" s="87">
        <f>Data!HJ24</f>
        <v>0</v>
      </c>
      <c r="H76" s="22">
        <f t="shared" si="1"/>
        <v>10349088</v>
      </c>
      <c r="I76" s="1"/>
    </row>
    <row r="77" spans="2:9" x14ac:dyDescent="0.2">
      <c r="B77" s="9" t="str">
        <f>$B$48</f>
        <v>Optometry</v>
      </c>
      <c r="C77" s="87">
        <f>Data!EI24</f>
        <v>0</v>
      </c>
      <c r="D77" s="87">
        <f>Data!FC24</f>
        <v>0</v>
      </c>
      <c r="E77" s="87">
        <f>Data!FW24</f>
        <v>0</v>
      </c>
      <c r="F77" s="87">
        <f>Data!GQ24</f>
        <v>0</v>
      </c>
      <c r="G77" s="87">
        <f>Data!HK24</f>
        <v>0</v>
      </c>
      <c r="H77" s="22">
        <f t="shared" si="1"/>
        <v>0</v>
      </c>
      <c r="I77" s="1"/>
    </row>
    <row r="78" spans="2:9" x14ac:dyDescent="0.2">
      <c r="B78" s="9" t="str">
        <f>$B$49</f>
        <v>Teacher Ed-Practice Teaching</v>
      </c>
      <c r="C78" s="87">
        <f>Data!EJ24</f>
        <v>0</v>
      </c>
      <c r="D78" s="87">
        <f>Data!FD24</f>
        <v>289226</v>
      </c>
      <c r="E78" s="87">
        <f>Data!FX24</f>
        <v>0</v>
      </c>
      <c r="F78" s="87">
        <f>Data!GR24</f>
        <v>0</v>
      </c>
      <c r="G78" s="87">
        <f>Data!HL24</f>
        <v>0</v>
      </c>
      <c r="H78" s="22">
        <f t="shared" si="1"/>
        <v>289226</v>
      </c>
      <c r="I78" s="1"/>
    </row>
    <row r="79" spans="2:9" x14ac:dyDescent="0.2">
      <c r="B79" s="9" t="str">
        <f>$B$50</f>
        <v>Technology</v>
      </c>
      <c r="C79" s="87">
        <f>Data!EK24</f>
        <v>152660</v>
      </c>
      <c r="D79" s="87">
        <f>Data!FE24</f>
        <v>250876</v>
      </c>
      <c r="E79" s="87">
        <f>Data!FY24</f>
        <v>62353</v>
      </c>
      <c r="F79" s="87">
        <f>Data!GS24</f>
        <v>0</v>
      </c>
      <c r="G79" s="87">
        <f>Data!HM24</f>
        <v>0</v>
      </c>
      <c r="H79" s="22">
        <f t="shared" si="1"/>
        <v>465889</v>
      </c>
      <c r="I79" s="1"/>
    </row>
    <row r="80" spans="2:9" x14ac:dyDescent="0.2">
      <c r="B80" s="9" t="str">
        <f>$B$51</f>
        <v>Nursing</v>
      </c>
      <c r="C80" s="87">
        <f>Data!EL24</f>
        <v>0</v>
      </c>
      <c r="D80" s="87">
        <f>Data!FF24</f>
        <v>0</v>
      </c>
      <c r="E80" s="87">
        <f>Data!FZ24</f>
        <v>0</v>
      </c>
      <c r="F80" s="87">
        <f>Data!GT24</f>
        <v>0</v>
      </c>
      <c r="G80" s="87">
        <f>Data!HN24</f>
        <v>0</v>
      </c>
      <c r="H80" s="22">
        <f t="shared" si="1"/>
        <v>0</v>
      </c>
      <c r="I80" s="1"/>
    </row>
    <row r="81" spans="2:9" x14ac:dyDescent="0.2">
      <c r="B81" s="39" t="str">
        <f>$B$52</f>
        <v>Totals</v>
      </c>
      <c r="C81" s="21">
        <f>SUM(C61:C80)</f>
        <v>10094394</v>
      </c>
      <c r="D81" s="21">
        <f>SUM(D61:D80)</f>
        <v>18440481</v>
      </c>
      <c r="E81" s="21">
        <f>SUM(E61:E80)</f>
        <v>3972106</v>
      </c>
      <c r="F81" s="21">
        <f>SUM(F61:F80)</f>
        <v>0</v>
      </c>
      <c r="G81" s="21">
        <f>SUM(G61:G80)</f>
        <v>0</v>
      </c>
      <c r="H81" s="21">
        <f t="shared" si="1"/>
        <v>32506981</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Data!T24</f>
        <v>Tucker, Carol M.</v>
      </c>
      <c r="E84" s="343"/>
      <c r="F84" s="343"/>
      <c r="G84" s="94" t="str">
        <f>Data!U24</f>
        <v>(713) 221-8269</v>
      </c>
      <c r="H84" s="84" t="str">
        <f>Data!V24</f>
        <v>TuckerCa@uhd.edu</v>
      </c>
    </row>
    <row r="85" spans="2:9" ht="13.5" customHeight="1" x14ac:dyDescent="0.2">
      <c r="B85" s="27"/>
      <c r="C85" s="27"/>
      <c r="D85" s="27"/>
      <c r="E85" s="27"/>
      <c r="F85" s="27"/>
      <c r="G85" s="27"/>
      <c r="H85" s="5"/>
    </row>
    <row r="86" spans="2:9" x14ac:dyDescent="0.2">
      <c r="B86" s="28" t="s">
        <v>34</v>
      </c>
      <c r="C86" s="13"/>
      <c r="D86" s="13"/>
      <c r="E86" s="13"/>
      <c r="F86" s="13"/>
      <c r="G86" s="13"/>
      <c r="H86" s="17">
        <f>H13+H14</f>
        <v>50870096</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Data!HR24</f>
        <v>6521.46</v>
      </c>
      <c r="D91" s="172">
        <f>Data!IL24</f>
        <v>118240.54</v>
      </c>
      <c r="E91" s="172">
        <f>Data!JF24</f>
        <v>2400</v>
      </c>
      <c r="F91" s="172">
        <f>Data!JZ24</f>
        <v>0</v>
      </c>
      <c r="G91" s="172">
        <f>Data!KT24</f>
        <v>0</v>
      </c>
      <c r="H91" s="40">
        <f t="shared" ref="H91:H111" si="2">SUM(C91:G91)</f>
        <v>127162</v>
      </c>
    </row>
    <row r="92" spans="2:9" x14ac:dyDescent="0.2">
      <c r="B92" s="9" t="str">
        <f>$B$33</f>
        <v>Science</v>
      </c>
      <c r="C92" s="172">
        <f>Data!HS24</f>
        <v>0</v>
      </c>
      <c r="D92" s="172">
        <f>Data!IM24</f>
        <v>0</v>
      </c>
      <c r="E92" s="172">
        <f>Data!JG24</f>
        <v>0</v>
      </c>
      <c r="F92" s="172">
        <f>Data!KA24</f>
        <v>0</v>
      </c>
      <c r="G92" s="172">
        <f>Data!KU24</f>
        <v>0</v>
      </c>
      <c r="H92" s="75">
        <f t="shared" si="2"/>
        <v>0</v>
      </c>
    </row>
    <row r="93" spans="2:9" x14ac:dyDescent="0.2">
      <c r="B93" s="9" t="str">
        <f>$B$34</f>
        <v>Fine Arts</v>
      </c>
      <c r="C93" s="172">
        <f>Data!HT24</f>
        <v>0</v>
      </c>
      <c r="D93" s="172">
        <f>Data!IN24</f>
        <v>0</v>
      </c>
      <c r="E93" s="172">
        <f>Data!JH24</f>
        <v>0</v>
      </c>
      <c r="F93" s="172">
        <f>Data!KB24</f>
        <v>0</v>
      </c>
      <c r="G93" s="172">
        <f>Data!KV24</f>
        <v>0</v>
      </c>
      <c r="H93" s="75">
        <f t="shared" si="2"/>
        <v>0</v>
      </c>
    </row>
    <row r="94" spans="2:9" x14ac:dyDescent="0.2">
      <c r="B94" s="9" t="str">
        <f>$B$35</f>
        <v>Teacher Education</v>
      </c>
      <c r="C94" s="172">
        <f>Data!HU24</f>
        <v>0</v>
      </c>
      <c r="D94" s="172">
        <f>Data!IO24</f>
        <v>0</v>
      </c>
      <c r="E94" s="172">
        <f>Data!JI24</f>
        <v>24126</v>
      </c>
      <c r="F94" s="172">
        <f>Data!KC24</f>
        <v>0</v>
      </c>
      <c r="G94" s="172">
        <f>Data!KW24</f>
        <v>0</v>
      </c>
      <c r="H94" s="75">
        <f t="shared" si="2"/>
        <v>24126</v>
      </c>
    </row>
    <row r="95" spans="2:9" x14ac:dyDescent="0.2">
      <c r="B95" s="9" t="str">
        <f>$B$36</f>
        <v>Agriculture</v>
      </c>
      <c r="C95" s="172">
        <f>Data!HV24</f>
        <v>0</v>
      </c>
      <c r="D95" s="172">
        <f>Data!IP24</f>
        <v>0</v>
      </c>
      <c r="E95" s="172">
        <f>Data!JJ24</f>
        <v>0</v>
      </c>
      <c r="F95" s="172">
        <f>Data!KD24</f>
        <v>0</v>
      </c>
      <c r="G95" s="172">
        <f>Data!KX24</f>
        <v>0</v>
      </c>
      <c r="H95" s="75">
        <f t="shared" si="2"/>
        <v>0</v>
      </c>
    </row>
    <row r="96" spans="2:9" x14ac:dyDescent="0.2">
      <c r="B96" s="9" t="str">
        <f>$B$37</f>
        <v>Engineering</v>
      </c>
      <c r="C96" s="172">
        <f>Data!HW24</f>
        <v>30980</v>
      </c>
      <c r="D96" s="172">
        <f>Data!IQ24</f>
        <v>0</v>
      </c>
      <c r="E96" s="172">
        <f>Data!JK24</f>
        <v>30382</v>
      </c>
      <c r="F96" s="172">
        <f>Data!KE24</f>
        <v>0</v>
      </c>
      <c r="G96" s="172">
        <f>Data!KY24</f>
        <v>0</v>
      </c>
      <c r="H96" s="75">
        <f t="shared" si="2"/>
        <v>61362</v>
      </c>
    </row>
    <row r="97" spans="2:8" x14ac:dyDescent="0.2">
      <c r="B97" s="9" t="str">
        <f>$B$38</f>
        <v>Home Economics</v>
      </c>
      <c r="C97" s="172">
        <f>Data!HX24</f>
        <v>0</v>
      </c>
      <c r="D97" s="172">
        <f>Data!IR24</f>
        <v>0</v>
      </c>
      <c r="E97" s="172">
        <f>Data!JL24</f>
        <v>0</v>
      </c>
      <c r="F97" s="172">
        <f>Data!KF24</f>
        <v>0</v>
      </c>
      <c r="G97" s="172">
        <f>Data!KZ24</f>
        <v>0</v>
      </c>
      <c r="H97" s="75">
        <f t="shared" si="2"/>
        <v>0</v>
      </c>
    </row>
    <row r="98" spans="2:8" x14ac:dyDescent="0.2">
      <c r="B98" s="9" t="str">
        <f>$B$39</f>
        <v>Law</v>
      </c>
      <c r="C98" s="172">
        <f>Data!HY24</f>
        <v>0</v>
      </c>
      <c r="D98" s="172">
        <f>Data!IS24</f>
        <v>0</v>
      </c>
      <c r="E98" s="172">
        <f>Data!JM24</f>
        <v>0</v>
      </c>
      <c r="F98" s="172">
        <f>Data!KG24</f>
        <v>0</v>
      </c>
      <c r="G98" s="172">
        <f>Data!LA24</f>
        <v>0</v>
      </c>
      <c r="H98" s="75">
        <f t="shared" si="2"/>
        <v>0</v>
      </c>
    </row>
    <row r="99" spans="2:8" x14ac:dyDescent="0.2">
      <c r="B99" s="9" t="str">
        <f>$B$40</f>
        <v>Social Service</v>
      </c>
      <c r="C99" s="172">
        <f>Data!HZ24</f>
        <v>0</v>
      </c>
      <c r="D99" s="172">
        <f>Data!IT24</f>
        <v>0</v>
      </c>
      <c r="E99" s="172">
        <f>Data!JN24</f>
        <v>0</v>
      </c>
      <c r="F99" s="172">
        <f>Data!KH24</f>
        <v>0</v>
      </c>
      <c r="G99" s="172">
        <f>Data!LB24</f>
        <v>0</v>
      </c>
      <c r="H99" s="75">
        <f t="shared" si="2"/>
        <v>0</v>
      </c>
    </row>
    <row r="100" spans="2:8" x14ac:dyDescent="0.2">
      <c r="B100" s="9" t="str">
        <f>$B$41</f>
        <v>Library Science</v>
      </c>
      <c r="C100" s="172">
        <f>Data!IA24</f>
        <v>0</v>
      </c>
      <c r="D100" s="172">
        <f>Data!IU24</f>
        <v>0</v>
      </c>
      <c r="E100" s="172">
        <f>Data!JO24</f>
        <v>0</v>
      </c>
      <c r="F100" s="172">
        <f>Data!KI24</f>
        <v>0</v>
      </c>
      <c r="G100" s="172">
        <f>Data!LC24</f>
        <v>0</v>
      </c>
      <c r="H100" s="75">
        <f t="shared" si="2"/>
        <v>0</v>
      </c>
    </row>
    <row r="101" spans="2:8" x14ac:dyDescent="0.2">
      <c r="B101" s="9" t="str">
        <f>$B$42</f>
        <v>Veterinary Science</v>
      </c>
      <c r="C101" s="172">
        <f>Data!IB24</f>
        <v>0</v>
      </c>
      <c r="D101" s="172">
        <f>Data!IV24</f>
        <v>0</v>
      </c>
      <c r="E101" s="172">
        <f>Data!JP24</f>
        <v>0</v>
      </c>
      <c r="F101" s="172">
        <f>Data!KJ24</f>
        <v>0</v>
      </c>
      <c r="G101" s="172">
        <f>Data!LD24</f>
        <v>0</v>
      </c>
      <c r="H101" s="75">
        <f t="shared" si="2"/>
        <v>0</v>
      </c>
    </row>
    <row r="102" spans="2:8" x14ac:dyDescent="0.2">
      <c r="B102" s="9" t="str">
        <f>$B$43</f>
        <v>Vocational Training</v>
      </c>
      <c r="C102" s="172">
        <f>Data!IC24</f>
        <v>0</v>
      </c>
      <c r="D102" s="172">
        <f>Data!IW24</f>
        <v>0</v>
      </c>
      <c r="E102" s="172">
        <f>Data!JQ24</f>
        <v>0</v>
      </c>
      <c r="F102" s="172">
        <f>Data!KK24</f>
        <v>0</v>
      </c>
      <c r="G102" s="172">
        <f>Data!LE24</f>
        <v>0</v>
      </c>
      <c r="H102" s="75">
        <f t="shared" si="2"/>
        <v>0</v>
      </c>
    </row>
    <row r="103" spans="2:8" x14ac:dyDescent="0.2">
      <c r="B103" s="9" t="str">
        <f>$B$44</f>
        <v>Physical Training</v>
      </c>
      <c r="C103" s="172">
        <f>Data!ID24</f>
        <v>0</v>
      </c>
      <c r="D103" s="172">
        <f>Data!IX24</f>
        <v>0</v>
      </c>
      <c r="E103" s="172">
        <f>Data!JR24</f>
        <v>0</v>
      </c>
      <c r="F103" s="172">
        <f>Data!KL24</f>
        <v>0</v>
      </c>
      <c r="G103" s="172">
        <f>Data!LF24</f>
        <v>0</v>
      </c>
      <c r="H103" s="75">
        <f t="shared" si="2"/>
        <v>0</v>
      </c>
    </row>
    <row r="104" spans="2:8" x14ac:dyDescent="0.2">
      <c r="B104" s="9" t="str">
        <f>$B$45</f>
        <v>Health Services</v>
      </c>
      <c r="C104" s="172">
        <f>Data!IE24</f>
        <v>0</v>
      </c>
      <c r="D104" s="172">
        <f>Data!IY24</f>
        <v>0</v>
      </c>
      <c r="E104" s="172">
        <f>Data!JS24</f>
        <v>0</v>
      </c>
      <c r="F104" s="172">
        <f>Data!KM24</f>
        <v>0</v>
      </c>
      <c r="G104" s="172">
        <f>Data!LG24</f>
        <v>0</v>
      </c>
      <c r="H104" s="75">
        <f t="shared" si="2"/>
        <v>0</v>
      </c>
    </row>
    <row r="105" spans="2:8" x14ac:dyDescent="0.2">
      <c r="B105" s="9" t="str">
        <f>$B$46</f>
        <v>Pharmacy</v>
      </c>
      <c r="C105" s="172">
        <f>Data!IF24</f>
        <v>0</v>
      </c>
      <c r="D105" s="172">
        <f>Data!IZ24</f>
        <v>0</v>
      </c>
      <c r="E105" s="172">
        <f>Data!JT24</f>
        <v>0</v>
      </c>
      <c r="F105" s="172">
        <f>Data!KN24</f>
        <v>0</v>
      </c>
      <c r="G105" s="172">
        <f>Data!LH24</f>
        <v>0</v>
      </c>
      <c r="H105" s="75">
        <f t="shared" si="2"/>
        <v>0</v>
      </c>
    </row>
    <row r="106" spans="2:8" x14ac:dyDescent="0.2">
      <c r="B106" s="9" t="str">
        <f>$B$47</f>
        <v>Business Administration</v>
      </c>
      <c r="C106" s="172">
        <f>Data!IG24</f>
        <v>0</v>
      </c>
      <c r="D106" s="172">
        <f>Data!JA24</f>
        <v>173082</v>
      </c>
      <c r="E106" s="172">
        <f>Data!JU24</f>
        <v>129815</v>
      </c>
      <c r="F106" s="172">
        <f>Data!KO24</f>
        <v>0</v>
      </c>
      <c r="G106" s="172">
        <f>Data!LI24</f>
        <v>0</v>
      </c>
      <c r="H106" s="75">
        <f t="shared" si="2"/>
        <v>302897</v>
      </c>
    </row>
    <row r="107" spans="2:8" x14ac:dyDescent="0.2">
      <c r="B107" s="9" t="str">
        <f>$B$48</f>
        <v>Optometry</v>
      </c>
      <c r="C107" s="172">
        <f>Data!IH24</f>
        <v>0</v>
      </c>
      <c r="D107" s="172">
        <f>Data!JB24</f>
        <v>0</v>
      </c>
      <c r="E107" s="172">
        <f>Data!JV24</f>
        <v>0</v>
      </c>
      <c r="F107" s="172">
        <f>Data!KP24</f>
        <v>0</v>
      </c>
      <c r="G107" s="172">
        <f>Data!LJ24</f>
        <v>0</v>
      </c>
      <c r="H107" s="75">
        <f t="shared" si="2"/>
        <v>0</v>
      </c>
    </row>
    <row r="108" spans="2:8" x14ac:dyDescent="0.2">
      <c r="B108" s="9" t="str">
        <f>$B$49</f>
        <v>Teacher Ed-Practice Teaching</v>
      </c>
      <c r="C108" s="172">
        <f>Data!II24</f>
        <v>0</v>
      </c>
      <c r="D108" s="172">
        <f>Data!JC24</f>
        <v>0</v>
      </c>
      <c r="E108" s="172">
        <f>Data!JW24</f>
        <v>0</v>
      </c>
      <c r="F108" s="172">
        <f>Data!KQ24</f>
        <v>0</v>
      </c>
      <c r="G108" s="172">
        <f>Data!LK24</f>
        <v>0</v>
      </c>
      <c r="H108" s="75">
        <f t="shared" si="2"/>
        <v>0</v>
      </c>
    </row>
    <row r="109" spans="2:8" x14ac:dyDescent="0.2">
      <c r="B109" s="9" t="str">
        <f>$B$50</f>
        <v>Technology</v>
      </c>
      <c r="C109" s="172">
        <f>Data!IJ24</f>
        <v>0</v>
      </c>
      <c r="D109" s="172">
        <f>Data!JD24</f>
        <v>0</v>
      </c>
      <c r="E109" s="172">
        <f>Data!JX24</f>
        <v>0</v>
      </c>
      <c r="F109" s="172">
        <f>Data!KR24</f>
        <v>0</v>
      </c>
      <c r="G109" s="172">
        <f>Data!LL24</f>
        <v>0</v>
      </c>
      <c r="H109" s="75">
        <f t="shared" si="2"/>
        <v>0</v>
      </c>
    </row>
    <row r="110" spans="2:8" x14ac:dyDescent="0.2">
      <c r="B110" s="9" t="str">
        <f>$B$51</f>
        <v>Nursing</v>
      </c>
      <c r="C110" s="172">
        <f>Data!IK24</f>
        <v>0</v>
      </c>
      <c r="D110" s="172">
        <f>Data!JE24</f>
        <v>34250</v>
      </c>
      <c r="E110" s="172">
        <f>Data!JY24</f>
        <v>0</v>
      </c>
      <c r="F110" s="172">
        <f>Data!KS24</f>
        <v>0</v>
      </c>
      <c r="G110" s="172">
        <f>Data!HPM24</f>
        <v>0</v>
      </c>
      <c r="H110" s="75">
        <f t="shared" si="2"/>
        <v>34250</v>
      </c>
    </row>
    <row r="111" spans="2:8" x14ac:dyDescent="0.2">
      <c r="B111" s="39" t="str">
        <f>$B$52</f>
        <v>Totals</v>
      </c>
      <c r="C111" s="40">
        <f>SUM(C91:C110)</f>
        <v>37501.46</v>
      </c>
      <c r="D111" s="40">
        <f>SUM(D91:D110)</f>
        <v>325572.53999999998</v>
      </c>
      <c r="E111" s="40">
        <f>SUM(E91:E110)</f>
        <v>186723</v>
      </c>
      <c r="F111" s="40">
        <f>SUM(F91:F110)</f>
        <v>0</v>
      </c>
      <c r="G111" s="40">
        <f>SUM(G91:G110)</f>
        <v>0</v>
      </c>
      <c r="H111" s="40">
        <f t="shared" si="2"/>
        <v>549797</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6053640.46</v>
      </c>
      <c r="D116" s="21">
        <f t="shared" si="3"/>
        <v>6239041.54</v>
      </c>
      <c r="E116" s="21">
        <f t="shared" si="3"/>
        <v>904240</v>
      </c>
      <c r="F116" s="21">
        <f t="shared" si="3"/>
        <v>0</v>
      </c>
      <c r="G116" s="21">
        <f t="shared" si="3"/>
        <v>0</v>
      </c>
      <c r="H116" s="40">
        <f t="shared" ref="H116:H136" si="4">SUM(C116:G116)</f>
        <v>13196922</v>
      </c>
      <c r="I116" s="1"/>
    </row>
    <row r="117" spans="2:9" x14ac:dyDescent="0.2">
      <c r="B117" s="9" t="str">
        <f>$B$33</f>
        <v>Science</v>
      </c>
      <c r="C117" s="22">
        <f t="shared" si="3"/>
        <v>1545543</v>
      </c>
      <c r="D117" s="22">
        <f t="shared" si="3"/>
        <v>2873777</v>
      </c>
      <c r="E117" s="22">
        <f t="shared" si="3"/>
        <v>68093</v>
      </c>
      <c r="F117" s="22">
        <f t="shared" si="3"/>
        <v>0</v>
      </c>
      <c r="G117" s="22">
        <f t="shared" si="3"/>
        <v>0</v>
      </c>
      <c r="H117" s="75">
        <f t="shared" si="4"/>
        <v>4487413</v>
      </c>
      <c r="I117" s="1"/>
    </row>
    <row r="118" spans="2:9" x14ac:dyDescent="0.2">
      <c r="B118" s="9" t="str">
        <f>$B$34</f>
        <v>Fine Arts</v>
      </c>
      <c r="C118" s="22">
        <f t="shared" si="3"/>
        <v>816770</v>
      </c>
      <c r="D118" s="22">
        <f t="shared" si="3"/>
        <v>255908</v>
      </c>
      <c r="E118" s="22">
        <f t="shared" si="3"/>
        <v>0</v>
      </c>
      <c r="F118" s="22">
        <f t="shared" si="3"/>
        <v>0</v>
      </c>
      <c r="G118" s="22">
        <f t="shared" si="3"/>
        <v>0</v>
      </c>
      <c r="H118" s="75">
        <f t="shared" si="4"/>
        <v>1072678</v>
      </c>
      <c r="I118" s="1"/>
    </row>
    <row r="119" spans="2:9" x14ac:dyDescent="0.2">
      <c r="B119" s="9" t="str">
        <f>$B$35</f>
        <v>Teacher Education</v>
      </c>
      <c r="C119" s="22">
        <f t="shared" si="3"/>
        <v>259979</v>
      </c>
      <c r="D119" s="22">
        <f t="shared" si="3"/>
        <v>1118304</v>
      </c>
      <c r="E119" s="22">
        <f t="shared" si="3"/>
        <v>156318</v>
      </c>
      <c r="F119" s="22">
        <f t="shared" si="3"/>
        <v>0</v>
      </c>
      <c r="G119" s="22">
        <f t="shared" si="3"/>
        <v>0</v>
      </c>
      <c r="H119" s="75">
        <f t="shared" si="4"/>
        <v>1534601</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418236</v>
      </c>
      <c r="D121" s="22">
        <f t="shared" si="3"/>
        <v>407280</v>
      </c>
      <c r="E121" s="22">
        <f t="shared" si="3"/>
        <v>39257</v>
      </c>
      <c r="F121" s="22">
        <f t="shared" si="3"/>
        <v>0</v>
      </c>
      <c r="G121" s="22">
        <f t="shared" si="3"/>
        <v>0</v>
      </c>
      <c r="H121" s="75">
        <f t="shared" si="4"/>
        <v>864773</v>
      </c>
      <c r="I121" s="1"/>
    </row>
    <row r="122" spans="2:9" x14ac:dyDescent="0.2">
      <c r="B122" s="9" t="str">
        <f>$B$38</f>
        <v>Home Economics</v>
      </c>
      <c r="C122" s="22">
        <f t="shared" si="3"/>
        <v>12400</v>
      </c>
      <c r="D122" s="22">
        <f t="shared" si="3"/>
        <v>0</v>
      </c>
      <c r="E122" s="22">
        <f t="shared" si="3"/>
        <v>0</v>
      </c>
      <c r="F122" s="22">
        <f t="shared" si="3"/>
        <v>0</v>
      </c>
      <c r="G122" s="22">
        <f t="shared" si="3"/>
        <v>0</v>
      </c>
      <c r="H122" s="75">
        <f t="shared" si="4"/>
        <v>12400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81980</v>
      </c>
      <c r="D124" s="22">
        <f t="shared" si="3"/>
        <v>362661</v>
      </c>
      <c r="E124" s="22">
        <f t="shared" si="3"/>
        <v>0</v>
      </c>
      <c r="F124" s="22">
        <f t="shared" si="3"/>
        <v>0</v>
      </c>
      <c r="G124" s="22">
        <f t="shared" si="3"/>
        <v>0</v>
      </c>
      <c r="H124" s="75">
        <f t="shared" si="4"/>
        <v>444641</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75">
        <f t="shared" si="4"/>
        <v>0</v>
      </c>
      <c r="I128" s="1"/>
    </row>
    <row r="129" spans="2:12" x14ac:dyDescent="0.2">
      <c r="B129" s="9" t="str">
        <f>$B$45</f>
        <v>Health Services</v>
      </c>
      <c r="C129" s="22">
        <f t="shared" si="3"/>
        <v>2000</v>
      </c>
      <c r="D129" s="22">
        <f t="shared" si="3"/>
        <v>0</v>
      </c>
      <c r="E129" s="22">
        <f t="shared" si="3"/>
        <v>0</v>
      </c>
      <c r="F129" s="22">
        <f t="shared" si="3"/>
        <v>0</v>
      </c>
      <c r="G129" s="22">
        <f t="shared" si="3"/>
        <v>0</v>
      </c>
      <c r="H129" s="75">
        <f t="shared" si="4"/>
        <v>2000</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788687</v>
      </c>
      <c r="D131" s="22">
        <f t="shared" si="3"/>
        <v>6934730</v>
      </c>
      <c r="E131" s="22">
        <f t="shared" si="3"/>
        <v>2928568</v>
      </c>
      <c r="F131" s="22">
        <f t="shared" si="3"/>
        <v>0</v>
      </c>
      <c r="G131" s="22">
        <f t="shared" si="3"/>
        <v>0</v>
      </c>
      <c r="H131" s="75">
        <f t="shared" si="4"/>
        <v>10651985</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289226</v>
      </c>
      <c r="E133" s="22">
        <f t="shared" si="5"/>
        <v>0</v>
      </c>
      <c r="F133" s="22">
        <f t="shared" si="5"/>
        <v>0</v>
      </c>
      <c r="G133" s="22">
        <f t="shared" si="5"/>
        <v>0</v>
      </c>
      <c r="H133" s="75">
        <f t="shared" si="4"/>
        <v>289226</v>
      </c>
      <c r="I133" s="1"/>
    </row>
    <row r="134" spans="2:12" x14ac:dyDescent="0.2">
      <c r="B134" s="9" t="str">
        <f>$B$50</f>
        <v>Technology</v>
      </c>
      <c r="C134" s="22">
        <f t="shared" si="5"/>
        <v>152660</v>
      </c>
      <c r="D134" s="22">
        <f t="shared" si="5"/>
        <v>250876</v>
      </c>
      <c r="E134" s="22">
        <f t="shared" si="5"/>
        <v>62353</v>
      </c>
      <c r="F134" s="22">
        <f t="shared" si="5"/>
        <v>0</v>
      </c>
      <c r="G134" s="22">
        <f t="shared" si="5"/>
        <v>0</v>
      </c>
      <c r="H134" s="75">
        <f t="shared" si="4"/>
        <v>465889</v>
      </c>
      <c r="I134" s="1"/>
    </row>
    <row r="135" spans="2:12" x14ac:dyDescent="0.2">
      <c r="B135" s="9" t="str">
        <f>$B$51</f>
        <v>Nursing</v>
      </c>
      <c r="C135" s="22">
        <f t="shared" si="5"/>
        <v>0</v>
      </c>
      <c r="D135" s="22">
        <f t="shared" si="5"/>
        <v>34250</v>
      </c>
      <c r="E135" s="22">
        <f t="shared" si="5"/>
        <v>0</v>
      </c>
      <c r="F135" s="22">
        <f t="shared" si="5"/>
        <v>0</v>
      </c>
      <c r="G135" s="22">
        <f t="shared" si="5"/>
        <v>0</v>
      </c>
      <c r="H135" s="75">
        <f t="shared" si="4"/>
        <v>34250</v>
      </c>
      <c r="I135" s="1"/>
    </row>
    <row r="136" spans="2:12" x14ac:dyDescent="0.2">
      <c r="B136" s="39" t="str">
        <f>$B$52</f>
        <v>Totals</v>
      </c>
      <c r="C136" s="40">
        <f>SUM(C116:C135)</f>
        <v>10131895.460000001</v>
      </c>
      <c r="D136" s="40">
        <f>SUM(D116:D135)</f>
        <v>18766053.539999999</v>
      </c>
      <c r="E136" s="40">
        <f>SUM(E116:E135)</f>
        <v>4158829</v>
      </c>
      <c r="F136" s="40">
        <f>SUM(F116:F135)</f>
        <v>0</v>
      </c>
      <c r="G136" s="40">
        <f>SUM(G116:G135)</f>
        <v>0</v>
      </c>
      <c r="H136" s="40">
        <f t="shared" si="4"/>
        <v>33056778</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17813318</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Data!QD24</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Data!LN24</f>
        <v>0</v>
      </c>
      <c r="D143" s="172">
        <f>Data!MH24</f>
        <v>0</v>
      </c>
      <c r="E143" s="172">
        <f>Data!NB24</f>
        <v>0</v>
      </c>
      <c r="F143" s="172">
        <f>Data!NV24</f>
        <v>0</v>
      </c>
      <c r="G143" s="172">
        <f>Data!OP24</f>
        <v>0</v>
      </c>
      <c r="H143" s="173">
        <f>Data!PJ24</f>
        <v>5758615.8799999999</v>
      </c>
      <c r="I143" s="76">
        <f t="shared" ref="I143:I162" si="6">SUM(C143:H143)</f>
        <v>5758615.8799999999</v>
      </c>
    </row>
    <row r="144" spans="2:12" x14ac:dyDescent="0.2">
      <c r="B144" s="9" t="str">
        <f>$B$33</f>
        <v>Science</v>
      </c>
      <c r="C144" s="172">
        <f>Data!LO24</f>
        <v>0</v>
      </c>
      <c r="D144" s="172">
        <f>Data!MI24</f>
        <v>0</v>
      </c>
      <c r="E144" s="172">
        <f>Data!NC24</f>
        <v>0</v>
      </c>
      <c r="F144" s="172">
        <f>Data!NW24</f>
        <v>0</v>
      </c>
      <c r="G144" s="172">
        <f>Data!OQ24</f>
        <v>0</v>
      </c>
      <c r="H144" s="174">
        <f>Data!PK24</f>
        <v>2262232.85</v>
      </c>
      <c r="I144" s="76">
        <f t="shared" si="6"/>
        <v>2262232.85</v>
      </c>
    </row>
    <row r="145" spans="2:9" x14ac:dyDescent="0.2">
      <c r="B145" s="9" t="str">
        <f>$B$34</f>
        <v>Fine Arts</v>
      </c>
      <c r="C145" s="172">
        <f>Data!LP24</f>
        <v>0</v>
      </c>
      <c r="D145" s="172">
        <f>Data!MJ24</f>
        <v>0</v>
      </c>
      <c r="E145" s="172">
        <f>Data!ND24</f>
        <v>0</v>
      </c>
      <c r="F145" s="172">
        <f>Data!NX24</f>
        <v>0</v>
      </c>
      <c r="G145" s="172">
        <f>Data!OR24</f>
        <v>0</v>
      </c>
      <c r="H145" s="174">
        <f>Data!PL24</f>
        <v>91586.8</v>
      </c>
      <c r="I145" s="76">
        <f t="shared" si="6"/>
        <v>91586.8</v>
      </c>
    </row>
    <row r="146" spans="2:9" x14ac:dyDescent="0.2">
      <c r="B146" s="9" t="str">
        <f>$B$35</f>
        <v>Teacher Education</v>
      </c>
      <c r="C146" s="172">
        <f>Data!LQ24</f>
        <v>0</v>
      </c>
      <c r="D146" s="172">
        <f>Data!MK24</f>
        <v>0</v>
      </c>
      <c r="E146" s="172">
        <f>Data!NE24</f>
        <v>0</v>
      </c>
      <c r="F146" s="172">
        <f>Data!NY24</f>
        <v>0</v>
      </c>
      <c r="G146" s="172">
        <f>Data!OS24</f>
        <v>0</v>
      </c>
      <c r="H146" s="174">
        <f>Data!PN24</f>
        <v>1062097.3600000001</v>
      </c>
      <c r="I146" s="76">
        <f t="shared" si="6"/>
        <v>1062097.3600000001</v>
      </c>
    </row>
    <row r="147" spans="2:9" x14ac:dyDescent="0.2">
      <c r="B147" s="9" t="str">
        <f>$B$36</f>
        <v>Agriculture</v>
      </c>
      <c r="C147" s="172">
        <f>Data!LR24</f>
        <v>0</v>
      </c>
      <c r="D147" s="172">
        <f>Data!ML24</f>
        <v>0</v>
      </c>
      <c r="E147" s="172">
        <f>Data!NF24</f>
        <v>0</v>
      </c>
      <c r="F147" s="172">
        <f>Data!NZ24</f>
        <v>0</v>
      </c>
      <c r="G147" s="172">
        <f>Data!OT24</f>
        <v>0</v>
      </c>
      <c r="H147" s="174">
        <f>Data!PM24</f>
        <v>0</v>
      </c>
      <c r="I147" s="76">
        <f t="shared" si="6"/>
        <v>0</v>
      </c>
    </row>
    <row r="148" spans="2:9" x14ac:dyDescent="0.2">
      <c r="B148" s="9" t="str">
        <f>$B$37</f>
        <v>Engineering</v>
      </c>
      <c r="C148" s="172">
        <f>Data!LS24</f>
        <v>0</v>
      </c>
      <c r="D148" s="172">
        <f>Data!MM24</f>
        <v>0</v>
      </c>
      <c r="E148" s="172">
        <f>Data!NG24</f>
        <v>0</v>
      </c>
      <c r="F148" s="172">
        <f>Data!OA24</f>
        <v>0</v>
      </c>
      <c r="G148" s="172">
        <f>Data!OU24</f>
        <v>0</v>
      </c>
      <c r="H148" s="174">
        <f>Data!PO24</f>
        <v>416870.24</v>
      </c>
      <c r="I148" s="76">
        <f t="shared" si="6"/>
        <v>416870.24</v>
      </c>
    </row>
    <row r="149" spans="2:9" x14ac:dyDescent="0.2">
      <c r="B149" s="9" t="str">
        <f>$B$38</f>
        <v>Home Economics</v>
      </c>
      <c r="C149" s="172">
        <f>Data!LT24</f>
        <v>0</v>
      </c>
      <c r="D149" s="172">
        <f>Data!MN24</f>
        <v>0</v>
      </c>
      <c r="E149" s="172">
        <f>Data!NH24</f>
        <v>0</v>
      </c>
      <c r="F149" s="172">
        <f>Data!OB24</f>
        <v>0</v>
      </c>
      <c r="G149" s="172">
        <f>Data!OV24</f>
        <v>0</v>
      </c>
      <c r="H149" s="174">
        <f>Data!PP24</f>
        <v>36986.82</v>
      </c>
      <c r="I149" s="76">
        <f t="shared" si="6"/>
        <v>36986.82</v>
      </c>
    </row>
    <row r="150" spans="2:9" x14ac:dyDescent="0.2">
      <c r="B150" s="9" t="str">
        <f>$B$39</f>
        <v>Law</v>
      </c>
      <c r="C150" s="172">
        <f>Data!LU24</f>
        <v>0</v>
      </c>
      <c r="D150" s="172">
        <f>Data!MO24</f>
        <v>0</v>
      </c>
      <c r="E150" s="172">
        <f>Data!NI24</f>
        <v>0</v>
      </c>
      <c r="F150" s="172">
        <f>Data!OC24</f>
        <v>0</v>
      </c>
      <c r="G150" s="172">
        <f>Data!OW24</f>
        <v>0</v>
      </c>
      <c r="H150" s="174">
        <f>Data!PQ24</f>
        <v>0</v>
      </c>
      <c r="I150" s="76">
        <f t="shared" si="6"/>
        <v>0</v>
      </c>
    </row>
    <row r="151" spans="2:9" x14ac:dyDescent="0.2">
      <c r="B151" s="9" t="str">
        <f>$B$40</f>
        <v>Social Service</v>
      </c>
      <c r="C151" s="172">
        <f>Data!LV24</f>
        <v>0</v>
      </c>
      <c r="D151" s="172">
        <f>Data!MP24</f>
        <v>0</v>
      </c>
      <c r="E151" s="172">
        <f>Data!NJ24</f>
        <v>0</v>
      </c>
      <c r="F151" s="172">
        <f>Data!OD24</f>
        <v>0</v>
      </c>
      <c r="G151" s="172">
        <f>Data!OX24</f>
        <v>0</v>
      </c>
      <c r="H151" s="174">
        <f>Data!PR24</f>
        <v>160897.26999999999</v>
      </c>
      <c r="I151" s="76">
        <f t="shared" si="6"/>
        <v>160897.26999999999</v>
      </c>
    </row>
    <row r="152" spans="2:9" x14ac:dyDescent="0.2">
      <c r="B152" s="9" t="str">
        <f>$B$41</f>
        <v>Library Science</v>
      </c>
      <c r="C152" s="172">
        <f>Data!LW24</f>
        <v>0</v>
      </c>
      <c r="D152" s="172">
        <f>Data!MQ24</f>
        <v>0</v>
      </c>
      <c r="E152" s="172">
        <f>Data!NK24</f>
        <v>0</v>
      </c>
      <c r="F152" s="172">
        <f>Data!OE24</f>
        <v>0</v>
      </c>
      <c r="G152" s="172">
        <f>Data!OY24</f>
        <v>0</v>
      </c>
      <c r="H152" s="174">
        <f>Data!PS24</f>
        <v>0</v>
      </c>
      <c r="I152" s="76">
        <f t="shared" si="6"/>
        <v>0</v>
      </c>
    </row>
    <row r="153" spans="2:9" x14ac:dyDescent="0.2">
      <c r="B153" s="9" t="str">
        <f>$B$42</f>
        <v>Veterinary Science</v>
      </c>
      <c r="C153" s="172">
        <f>Data!LX24</f>
        <v>0</v>
      </c>
      <c r="D153" s="172">
        <f>Data!MR24</f>
        <v>0</v>
      </c>
      <c r="E153" s="172">
        <f>Data!NL24</f>
        <v>0</v>
      </c>
      <c r="F153" s="172">
        <f>Data!OF24</f>
        <v>0</v>
      </c>
      <c r="G153" s="172">
        <f>Data!OZ24</f>
        <v>0</v>
      </c>
      <c r="H153" s="174">
        <f>Data!PT24</f>
        <v>0</v>
      </c>
      <c r="I153" s="76">
        <f t="shared" si="6"/>
        <v>0</v>
      </c>
    </row>
    <row r="154" spans="2:9" x14ac:dyDescent="0.2">
      <c r="B154" s="9" t="str">
        <f>$B$43</f>
        <v>Vocational Training</v>
      </c>
      <c r="C154" s="172">
        <f>Data!LY24</f>
        <v>0</v>
      </c>
      <c r="D154" s="172">
        <f>Data!MS24</f>
        <v>0</v>
      </c>
      <c r="E154" s="172">
        <f>Data!NM24</f>
        <v>0</v>
      </c>
      <c r="F154" s="172">
        <f>Data!OG24</f>
        <v>0</v>
      </c>
      <c r="G154" s="172">
        <f>Data!PA24</f>
        <v>0</v>
      </c>
      <c r="H154" s="174">
        <f>Data!PU24</f>
        <v>0</v>
      </c>
      <c r="I154" s="76">
        <f t="shared" si="6"/>
        <v>0</v>
      </c>
    </row>
    <row r="155" spans="2:9" x14ac:dyDescent="0.2">
      <c r="B155" s="9" t="str">
        <f>$B$44</f>
        <v>Physical Training</v>
      </c>
      <c r="C155" s="172">
        <f>Data!LZ24</f>
        <v>0</v>
      </c>
      <c r="D155" s="172">
        <f>Data!MT24</f>
        <v>0</v>
      </c>
      <c r="E155" s="172">
        <f>Data!NN24</f>
        <v>0</v>
      </c>
      <c r="F155" s="172">
        <f>Data!OH24</f>
        <v>0</v>
      </c>
      <c r="G155" s="172">
        <f>Data!PB24</f>
        <v>0</v>
      </c>
      <c r="H155" s="174">
        <f>Data!PV24</f>
        <v>0</v>
      </c>
      <c r="I155" s="76">
        <f t="shared" si="6"/>
        <v>0</v>
      </c>
    </row>
    <row r="156" spans="2:9" x14ac:dyDescent="0.2">
      <c r="B156" s="9" t="str">
        <f>$B$45</f>
        <v>Health Services</v>
      </c>
      <c r="C156" s="172">
        <f>Data!MA24</f>
        <v>0</v>
      </c>
      <c r="D156" s="172">
        <f>Data!MU24</f>
        <v>0</v>
      </c>
      <c r="E156" s="172">
        <f>Data!NO24</f>
        <v>0</v>
      </c>
      <c r="F156" s="172">
        <f>Data!OI24</f>
        <v>0</v>
      </c>
      <c r="G156" s="172">
        <f>Data!PC24</f>
        <v>0</v>
      </c>
      <c r="H156" s="174">
        <f>Data!PW24</f>
        <v>10438.85</v>
      </c>
      <c r="I156" s="76">
        <f t="shared" si="6"/>
        <v>10438.85</v>
      </c>
    </row>
    <row r="157" spans="2:9" x14ac:dyDescent="0.2">
      <c r="B157" s="9" t="str">
        <f>$B$46</f>
        <v>Pharmacy</v>
      </c>
      <c r="C157" s="172">
        <f>Data!MB24</f>
        <v>0</v>
      </c>
      <c r="D157" s="172">
        <f>Data!MV24</f>
        <v>0</v>
      </c>
      <c r="E157" s="172">
        <f>Data!NP24</f>
        <v>0</v>
      </c>
      <c r="F157" s="172">
        <f>Data!OJ24</f>
        <v>0</v>
      </c>
      <c r="G157" s="172">
        <f>Data!PD24</f>
        <v>0</v>
      </c>
      <c r="H157" s="174">
        <f>Data!PX24</f>
        <v>0</v>
      </c>
      <c r="I157" s="76">
        <f t="shared" si="6"/>
        <v>0</v>
      </c>
    </row>
    <row r="158" spans="2:9" x14ac:dyDescent="0.2">
      <c r="B158" s="9" t="str">
        <f>$B$47</f>
        <v>Business Administration</v>
      </c>
      <c r="C158" s="172">
        <f>Data!MC24</f>
        <v>0</v>
      </c>
      <c r="D158" s="172">
        <f>Data!MW24</f>
        <v>0</v>
      </c>
      <c r="E158" s="172">
        <f>Data!NQ24</f>
        <v>0</v>
      </c>
      <c r="F158" s="172">
        <f>Data!OK24</f>
        <v>0</v>
      </c>
      <c r="G158" s="172">
        <f>Data!PE24</f>
        <v>0</v>
      </c>
      <c r="H158" s="174">
        <f>Data!PY24</f>
        <v>7554805.7400000002</v>
      </c>
      <c r="I158" s="76">
        <f t="shared" si="6"/>
        <v>7554805.7400000002</v>
      </c>
    </row>
    <row r="159" spans="2:9" x14ac:dyDescent="0.2">
      <c r="B159" s="9" t="str">
        <f>$B$48</f>
        <v>Optometry</v>
      </c>
      <c r="C159" s="172">
        <f>Data!MD24</f>
        <v>0</v>
      </c>
      <c r="D159" s="172">
        <f>Data!MX24</f>
        <v>0</v>
      </c>
      <c r="E159" s="172">
        <f>Data!NR24</f>
        <v>0</v>
      </c>
      <c r="F159" s="172">
        <f>Data!OL24</f>
        <v>0</v>
      </c>
      <c r="G159" s="172">
        <f>Data!PF24</f>
        <v>0</v>
      </c>
      <c r="H159" s="174">
        <f>Data!PZ24</f>
        <v>0</v>
      </c>
      <c r="I159" s="76">
        <f t="shared" si="6"/>
        <v>0</v>
      </c>
    </row>
    <row r="160" spans="2:9" x14ac:dyDescent="0.2">
      <c r="B160" s="9" t="str">
        <f>$B$49</f>
        <v>Teacher Ed-Practice Teaching</v>
      </c>
      <c r="C160" s="172">
        <f>Data!ME24</f>
        <v>0</v>
      </c>
      <c r="D160" s="172">
        <f>Data!MY24</f>
        <v>0</v>
      </c>
      <c r="E160" s="172">
        <f>Data!NS24</f>
        <v>0</v>
      </c>
      <c r="F160" s="172">
        <f>Data!OM24</f>
        <v>0</v>
      </c>
      <c r="G160" s="172">
        <f>Data!PG24</f>
        <v>0</v>
      </c>
      <c r="H160" s="174">
        <f>Data!QA24</f>
        <v>206017.85</v>
      </c>
      <c r="I160" s="76">
        <f t="shared" si="6"/>
        <v>206017.85</v>
      </c>
    </row>
    <row r="161" spans="2:10" x14ac:dyDescent="0.2">
      <c r="B161" s="9" t="str">
        <f>$B$50</f>
        <v>Technology</v>
      </c>
      <c r="C161" s="172">
        <f>Data!MF24</f>
        <v>0</v>
      </c>
      <c r="D161" s="172">
        <f>Data!MZ24</f>
        <v>0</v>
      </c>
      <c r="E161" s="172">
        <f>Data!NT24</f>
        <v>0</v>
      </c>
      <c r="F161" s="172">
        <f>Data!ON24</f>
        <v>0</v>
      </c>
      <c r="G161" s="172">
        <f>Data!PH24</f>
        <v>0</v>
      </c>
      <c r="H161" s="174">
        <f>Data!QB24</f>
        <v>252768.34</v>
      </c>
      <c r="I161" s="76">
        <f t="shared" si="6"/>
        <v>252768.34</v>
      </c>
    </row>
    <row r="162" spans="2:10" x14ac:dyDescent="0.2">
      <c r="B162" s="9" t="str">
        <f>$B$51</f>
        <v>Nursing</v>
      </c>
      <c r="C162" s="172">
        <f>Data!MG24</f>
        <v>0</v>
      </c>
      <c r="D162" s="172">
        <f>Data!NA24</f>
        <v>0</v>
      </c>
      <c r="E162" s="172">
        <f>Data!NU24</f>
        <v>0</v>
      </c>
      <c r="F162" s="172">
        <f>Data!OO24</f>
        <v>0</v>
      </c>
      <c r="G162" s="172">
        <f>Data!PI24</f>
        <v>0</v>
      </c>
      <c r="H162" s="174">
        <f>Data!QC24</f>
        <v>0</v>
      </c>
      <c r="I162" s="76">
        <f t="shared" si="6"/>
        <v>0</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17813318.000000004</v>
      </c>
      <c r="I163" s="76">
        <f>SUM(I143:I162)</f>
        <v>17813318.000000004</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2641569.7603400629</v>
      </c>
      <c r="D168" s="21">
        <f t="shared" si="8"/>
        <v>2722471.4738954776</v>
      </c>
      <c r="E168" s="21">
        <f t="shared" si="8"/>
        <v>394574.64576445933</v>
      </c>
      <c r="F168" s="21">
        <f t="shared" si="8"/>
        <v>0</v>
      </c>
      <c r="G168" s="21">
        <f t="shared" si="8"/>
        <v>0</v>
      </c>
      <c r="H168" s="40">
        <f t="shared" ref="H168:H188" si="9">SUM(C168:G168)</f>
        <v>5758615.879999999</v>
      </c>
      <c r="I168" s="56"/>
      <c r="J168" s="57"/>
    </row>
    <row r="169" spans="2:10" x14ac:dyDescent="0.2">
      <c r="B169" s="9" t="str">
        <f>$B$33</f>
        <v>Science</v>
      </c>
      <c r="C169" s="22">
        <f t="shared" si="8"/>
        <v>779152.29681055667</v>
      </c>
      <c r="D169" s="22">
        <f t="shared" si="8"/>
        <v>1448752.9302461017</v>
      </c>
      <c r="E169" s="22">
        <f t="shared" si="8"/>
        <v>34327.622943341747</v>
      </c>
      <c r="F169" s="22">
        <f t="shared" si="8"/>
        <v>0</v>
      </c>
      <c r="G169" s="22">
        <f t="shared" si="8"/>
        <v>0</v>
      </c>
      <c r="H169" s="75">
        <f t="shared" si="9"/>
        <v>2262232.85</v>
      </c>
      <c r="I169" s="56"/>
      <c r="J169" s="57"/>
    </row>
    <row r="170" spans="2:10" x14ac:dyDescent="0.2">
      <c r="B170" s="9" t="str">
        <f>$B$34</f>
        <v>Fine Arts</v>
      </c>
      <c r="C170" s="22">
        <f t="shared" si="8"/>
        <v>69737.004614618738</v>
      </c>
      <c r="D170" s="22">
        <f t="shared" si="8"/>
        <v>21849.795385381261</v>
      </c>
      <c r="E170" s="22">
        <f t="shared" si="8"/>
        <v>0</v>
      </c>
      <c r="F170" s="22">
        <f t="shared" si="8"/>
        <v>0</v>
      </c>
      <c r="G170" s="22">
        <f t="shared" si="8"/>
        <v>0</v>
      </c>
      <c r="H170" s="75">
        <f t="shared" si="9"/>
        <v>91586.8</v>
      </c>
      <c r="I170" s="56"/>
      <c r="J170" s="57"/>
    </row>
    <row r="171" spans="2:10" x14ac:dyDescent="0.2">
      <c r="B171" s="9" t="str">
        <f>$B$35</f>
        <v>Teacher Education</v>
      </c>
      <c r="C171" s="22">
        <f t="shared" si="8"/>
        <v>179931.46723835057</v>
      </c>
      <c r="D171" s="22">
        <f t="shared" si="8"/>
        <v>773978.20415693731</v>
      </c>
      <c r="E171" s="22">
        <f t="shared" si="8"/>
        <v>108187.68860471224</v>
      </c>
      <c r="F171" s="22">
        <f t="shared" si="8"/>
        <v>0</v>
      </c>
      <c r="G171" s="22">
        <f t="shared" si="8"/>
        <v>0</v>
      </c>
      <c r="H171" s="75">
        <f t="shared" si="9"/>
        <v>1062097.3600000001</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201613.76649900031</v>
      </c>
      <c r="D173" s="22">
        <f t="shared" si="8"/>
        <v>196332.34542151523</v>
      </c>
      <c r="E173" s="22">
        <f t="shared" si="8"/>
        <v>18924.128079484442</v>
      </c>
      <c r="F173" s="22">
        <f t="shared" si="8"/>
        <v>0</v>
      </c>
      <c r="G173" s="22">
        <f t="shared" si="8"/>
        <v>0</v>
      </c>
      <c r="H173" s="75">
        <f t="shared" si="9"/>
        <v>416870.24</v>
      </c>
      <c r="I173" s="56"/>
      <c r="J173" s="57"/>
    </row>
    <row r="174" spans="2:10" x14ac:dyDescent="0.2">
      <c r="B174" s="9" t="str">
        <f>$B$38</f>
        <v>Home Economics</v>
      </c>
      <c r="C174" s="22">
        <f t="shared" si="8"/>
        <v>36986.82</v>
      </c>
      <c r="D174" s="22">
        <f t="shared" si="8"/>
        <v>0</v>
      </c>
      <c r="E174" s="22">
        <f t="shared" si="8"/>
        <v>0</v>
      </c>
      <c r="F174" s="22">
        <f t="shared" si="8"/>
        <v>0</v>
      </c>
      <c r="G174" s="22">
        <f t="shared" si="8"/>
        <v>0</v>
      </c>
      <c r="H174" s="75">
        <f t="shared" si="9"/>
        <v>36986.82</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29665.186509116338</v>
      </c>
      <c r="D176" s="22">
        <f t="shared" si="8"/>
        <v>131232.08349088364</v>
      </c>
      <c r="E176" s="22">
        <f t="shared" si="8"/>
        <v>0</v>
      </c>
      <c r="F176" s="22">
        <f t="shared" si="8"/>
        <v>0</v>
      </c>
      <c r="G176" s="22">
        <f t="shared" si="8"/>
        <v>0</v>
      </c>
      <c r="H176" s="75">
        <f t="shared" si="9"/>
        <v>160897.26999999999</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10438.85</v>
      </c>
      <c r="D181" s="22">
        <f t="shared" si="8"/>
        <v>0</v>
      </c>
      <c r="E181" s="22">
        <f t="shared" si="8"/>
        <v>0</v>
      </c>
      <c r="F181" s="22">
        <f t="shared" si="8"/>
        <v>0</v>
      </c>
      <c r="G181" s="22">
        <f t="shared" si="8"/>
        <v>0</v>
      </c>
      <c r="H181" s="75">
        <f t="shared" si="9"/>
        <v>10438.85</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559367.768041673</v>
      </c>
      <c r="D183" s="22">
        <f t="shared" si="8"/>
        <v>4918382.6309697395</v>
      </c>
      <c r="E183" s="22">
        <f t="shared" si="8"/>
        <v>2077055.3409885876</v>
      </c>
      <c r="F183" s="22">
        <f t="shared" si="8"/>
        <v>0</v>
      </c>
      <c r="G183" s="22">
        <f t="shared" si="8"/>
        <v>0</v>
      </c>
      <c r="H183" s="75">
        <f t="shared" si="9"/>
        <v>7554805.7400000002</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206017.85</v>
      </c>
      <c r="E185" s="22">
        <f t="shared" si="10"/>
        <v>0</v>
      </c>
      <c r="F185" s="22">
        <f t="shared" si="10"/>
        <v>0</v>
      </c>
      <c r="G185" s="22">
        <f t="shared" si="10"/>
        <v>0</v>
      </c>
      <c r="H185" s="75">
        <f t="shared" si="9"/>
        <v>206017.85</v>
      </c>
      <c r="I185" s="56"/>
      <c r="J185" s="57"/>
    </row>
    <row r="186" spans="2:10" x14ac:dyDescent="0.2">
      <c r="B186" s="9" t="str">
        <f>$B$50</f>
        <v>Technology</v>
      </c>
      <c r="C186" s="22">
        <f t="shared" si="10"/>
        <v>82825.769194808207</v>
      </c>
      <c r="D186" s="22">
        <f t="shared" si="10"/>
        <v>136112.91544947401</v>
      </c>
      <c r="E186" s="22">
        <f t="shared" si="10"/>
        <v>33829.655355717776</v>
      </c>
      <c r="F186" s="22">
        <f t="shared" si="10"/>
        <v>0</v>
      </c>
      <c r="G186" s="22">
        <f t="shared" si="10"/>
        <v>0</v>
      </c>
      <c r="H186" s="75">
        <f t="shared" si="9"/>
        <v>252768.34</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4591288.6892481865</v>
      </c>
      <c r="D188" s="40">
        <f>SUM(D168:D187)</f>
        <v>10555130.229015511</v>
      </c>
      <c r="E188" s="40">
        <f>SUM(E168:E187)</f>
        <v>2666899.0817363034</v>
      </c>
      <c r="F188" s="40">
        <f>SUM(F168:F187)</f>
        <v>0</v>
      </c>
      <c r="G188" s="40">
        <f>SUM(G168:G187)</f>
        <v>0</v>
      </c>
      <c r="H188" s="40">
        <f t="shared" si="9"/>
        <v>17813318</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28504089</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5219913.0370733934</v>
      </c>
      <c r="D193" s="42">
        <f t="shared" si="11"/>
        <v>5379780.066008159</v>
      </c>
      <c r="E193" s="42">
        <f t="shared" si="11"/>
        <v>779705.07099512231</v>
      </c>
      <c r="F193" s="42">
        <f t="shared" si="11"/>
        <v>0</v>
      </c>
      <c r="G193" s="42">
        <f t="shared" si="11"/>
        <v>0</v>
      </c>
      <c r="H193" s="42">
        <f>SUM(C193:G193)</f>
        <v>11379398.174076675</v>
      </c>
      <c r="I193" s="1"/>
    </row>
    <row r="194" spans="2:9" x14ac:dyDescent="0.2">
      <c r="B194" s="9" t="str">
        <f>$B$33</f>
        <v>Science</v>
      </c>
      <c r="C194" s="43">
        <f t="shared" si="11"/>
        <v>1332685.6968736334</v>
      </c>
      <c r="D194" s="43">
        <f t="shared" si="11"/>
        <v>2477990.9092819933</v>
      </c>
      <c r="E194" s="43">
        <f t="shared" si="11"/>
        <v>58715.006413419964</v>
      </c>
      <c r="F194" s="43">
        <f t="shared" si="11"/>
        <v>0</v>
      </c>
      <c r="G194" s="43">
        <f t="shared" si="11"/>
        <v>0</v>
      </c>
      <c r="H194" s="43">
        <f t="shared" ref="H194:H213" si="12">SUM(C194:G194)</f>
        <v>3869391.6125690462</v>
      </c>
      <c r="I194" s="1"/>
    </row>
    <row r="195" spans="2:9" x14ac:dyDescent="0.2">
      <c r="B195" s="9" t="str">
        <f>$B$34</f>
        <v>Fine Arts</v>
      </c>
      <c r="C195" s="43">
        <f t="shared" si="11"/>
        <v>704281.72922751284</v>
      </c>
      <c r="D195" s="43">
        <f t="shared" si="11"/>
        <v>220663.50228724652</v>
      </c>
      <c r="E195" s="43">
        <f t="shared" si="11"/>
        <v>0</v>
      </c>
      <c r="F195" s="43">
        <f t="shared" si="11"/>
        <v>0</v>
      </c>
      <c r="G195" s="43">
        <f t="shared" si="11"/>
        <v>0</v>
      </c>
      <c r="H195" s="43">
        <f t="shared" si="12"/>
        <v>924945.23151475936</v>
      </c>
      <c r="I195" s="1"/>
    </row>
    <row r="196" spans="2:9" x14ac:dyDescent="0.2">
      <c r="B196" s="9" t="str">
        <f>$B$35</f>
        <v>Teacher Education</v>
      </c>
      <c r="C196" s="43">
        <f t="shared" si="11"/>
        <v>224173.83067796263</v>
      </c>
      <c r="D196" s="43">
        <f t="shared" si="11"/>
        <v>964287.4676127237</v>
      </c>
      <c r="E196" s="43">
        <f t="shared" si="11"/>
        <v>134789.36707933241</v>
      </c>
      <c r="F196" s="43">
        <f t="shared" si="11"/>
        <v>0</v>
      </c>
      <c r="G196" s="43">
        <f t="shared" si="11"/>
        <v>0</v>
      </c>
      <c r="H196" s="43">
        <f t="shared" si="12"/>
        <v>1323250.6653700187</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360635.15225240646</v>
      </c>
      <c r="D198" s="43">
        <f t="shared" si="11"/>
        <v>351188.04887518077</v>
      </c>
      <c r="E198" s="43">
        <f t="shared" si="11"/>
        <v>33850.395881685748</v>
      </c>
      <c r="F198" s="43">
        <f t="shared" si="11"/>
        <v>0</v>
      </c>
      <c r="G198" s="43">
        <f t="shared" si="11"/>
        <v>0</v>
      </c>
      <c r="H198" s="43">
        <f t="shared" si="12"/>
        <v>745673.59700927301</v>
      </c>
      <c r="I198" s="1"/>
    </row>
    <row r="199" spans="2:9" x14ac:dyDescent="0.2">
      <c r="B199" s="9" t="str">
        <f>$B$38</f>
        <v>Home Economics</v>
      </c>
      <c r="C199" s="43">
        <f t="shared" si="11"/>
        <v>10692.230912522689</v>
      </c>
      <c r="D199" s="43">
        <f t="shared" si="11"/>
        <v>0</v>
      </c>
      <c r="E199" s="43">
        <f t="shared" si="11"/>
        <v>0</v>
      </c>
      <c r="F199" s="43">
        <f t="shared" si="11"/>
        <v>0</v>
      </c>
      <c r="G199" s="43">
        <f t="shared" si="11"/>
        <v>0</v>
      </c>
      <c r="H199" s="43">
        <f t="shared" si="12"/>
        <v>10692.230912522689</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70689.442758758887</v>
      </c>
      <c r="D201" s="43">
        <f t="shared" si="11"/>
        <v>312714.12540051539</v>
      </c>
      <c r="E201" s="43">
        <f t="shared" si="11"/>
        <v>0</v>
      </c>
      <c r="F201" s="43">
        <f t="shared" si="11"/>
        <v>0</v>
      </c>
      <c r="G201" s="43">
        <f t="shared" si="11"/>
        <v>0</v>
      </c>
      <c r="H201" s="43">
        <f t="shared" si="12"/>
        <v>383403.56815927429</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0</v>
      </c>
      <c r="D205" s="43">
        <f t="shared" si="11"/>
        <v>0</v>
      </c>
      <c r="E205" s="43">
        <f t="shared" si="11"/>
        <v>0</v>
      </c>
      <c r="F205" s="43">
        <f t="shared" si="11"/>
        <v>0</v>
      </c>
      <c r="G205" s="43">
        <f t="shared" si="11"/>
        <v>0</v>
      </c>
      <c r="H205" s="43">
        <f t="shared" si="12"/>
        <v>0</v>
      </c>
      <c r="I205" s="1"/>
    </row>
    <row r="206" spans="2:9" x14ac:dyDescent="0.2">
      <c r="B206" s="9" t="str">
        <f>$B$45</f>
        <v>Health Services</v>
      </c>
      <c r="C206" s="43">
        <f t="shared" si="11"/>
        <v>1724.5533729875308</v>
      </c>
      <c r="D206" s="43">
        <f t="shared" si="11"/>
        <v>0</v>
      </c>
      <c r="E206" s="43">
        <f t="shared" si="11"/>
        <v>0</v>
      </c>
      <c r="F206" s="43">
        <f t="shared" si="11"/>
        <v>0</v>
      </c>
      <c r="G206" s="43">
        <f t="shared" si="11"/>
        <v>0</v>
      </c>
      <c r="H206" s="43">
        <f t="shared" si="12"/>
        <v>1724.5533729875308</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680066.41304070828</v>
      </c>
      <c r="D208" s="43">
        <f t="shared" si="11"/>
        <v>5979656.00612891</v>
      </c>
      <c r="E208" s="43">
        <f t="shared" si="11"/>
        <v>2525235.9112116736</v>
      </c>
      <c r="F208" s="43">
        <f t="shared" si="11"/>
        <v>0</v>
      </c>
      <c r="G208" s="43">
        <f t="shared" si="11"/>
        <v>0</v>
      </c>
      <c r="H208" s="43">
        <f t="shared" si="12"/>
        <v>9184958.330381291</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249392.83692784578</v>
      </c>
      <c r="E210" s="43">
        <f t="shared" si="13"/>
        <v>0</v>
      </c>
      <c r="F210" s="43">
        <f t="shared" si="13"/>
        <v>0</v>
      </c>
      <c r="G210" s="43">
        <f t="shared" si="13"/>
        <v>0</v>
      </c>
      <c r="H210" s="43">
        <f t="shared" si="12"/>
        <v>249392.83692784578</v>
      </c>
      <c r="I210" s="1"/>
    </row>
    <row r="211" spans="2:9" x14ac:dyDescent="0.2">
      <c r="B211" s="9" t="str">
        <f>$B$50</f>
        <v>Technology</v>
      </c>
      <c r="C211" s="43">
        <f t="shared" si="13"/>
        <v>131635.15896013821</v>
      </c>
      <c r="D211" s="43">
        <f t="shared" si="13"/>
        <v>216324.52600080988</v>
      </c>
      <c r="E211" s="43">
        <f t="shared" si="13"/>
        <v>53765.53823294575</v>
      </c>
      <c r="F211" s="43">
        <f t="shared" si="13"/>
        <v>0</v>
      </c>
      <c r="G211" s="43">
        <f t="shared" si="13"/>
        <v>0</v>
      </c>
      <c r="H211" s="43">
        <f t="shared" si="12"/>
        <v>401725.22319389379</v>
      </c>
      <c r="I211" s="1"/>
    </row>
    <row r="212" spans="2:9" x14ac:dyDescent="0.2">
      <c r="B212" s="9" t="str">
        <f>$B$51</f>
        <v>Nursing</v>
      </c>
      <c r="C212" s="43">
        <f t="shared" si="13"/>
        <v>0</v>
      </c>
      <c r="D212" s="43">
        <f t="shared" si="13"/>
        <v>29532.97651241146</v>
      </c>
      <c r="E212" s="43">
        <f t="shared" si="13"/>
        <v>0</v>
      </c>
      <c r="F212" s="43">
        <f t="shared" si="13"/>
        <v>0</v>
      </c>
      <c r="G212" s="43">
        <f t="shared" si="13"/>
        <v>0</v>
      </c>
      <c r="H212" s="43">
        <f t="shared" si="12"/>
        <v>29532.97651241146</v>
      </c>
      <c r="I212" s="1"/>
    </row>
    <row r="213" spans="2:9" x14ac:dyDescent="0.2">
      <c r="B213" s="39" t="str">
        <f>$B$52</f>
        <v>Totals</v>
      </c>
      <c r="C213" s="42">
        <f>SUM(C193:C212)</f>
        <v>8736497.2451500241</v>
      </c>
      <c r="D213" s="42">
        <f>SUM(D193:D212)</f>
        <v>16181530.465035796</v>
      </c>
      <c r="E213" s="42">
        <f>SUM(E193:E212)</f>
        <v>3586061.2898141798</v>
      </c>
      <c r="F213" s="42">
        <f>SUM(F193:F212)</f>
        <v>0</v>
      </c>
      <c r="G213" s="42">
        <f>SUM(G193:G212)</f>
        <v>0</v>
      </c>
      <c r="H213" s="42">
        <f t="shared" si="12"/>
        <v>28504089</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22829244</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3018208.0954484604</v>
      </c>
      <c r="D218" s="42">
        <f t="shared" si="14"/>
        <v>5882636.6553588966</v>
      </c>
      <c r="E218" s="42">
        <f t="shared" si="14"/>
        <v>268475.80431657785</v>
      </c>
      <c r="F218" s="42">
        <f t="shared" si="14"/>
        <v>0</v>
      </c>
      <c r="G218" s="42">
        <f t="shared" si="14"/>
        <v>0</v>
      </c>
      <c r="H218" s="42">
        <f>SUM(C218:G218)</f>
        <v>9169320.5551239345</v>
      </c>
      <c r="I218" s="1"/>
    </row>
    <row r="219" spans="2:9" x14ac:dyDescent="0.2">
      <c r="B219" s="9" t="str">
        <f>$B$33</f>
        <v>Science</v>
      </c>
      <c r="C219" s="43">
        <f t="shared" si="14"/>
        <v>701719.60719343787</v>
      </c>
      <c r="D219" s="43">
        <f t="shared" si="14"/>
        <v>2091383.5107790709</v>
      </c>
      <c r="E219" s="43">
        <f t="shared" si="14"/>
        <v>13227.822475451827</v>
      </c>
      <c r="F219" s="43">
        <f t="shared" si="14"/>
        <v>0</v>
      </c>
      <c r="G219" s="43">
        <f t="shared" si="14"/>
        <v>0</v>
      </c>
      <c r="H219" s="43">
        <f t="shared" ref="H219:H238" si="15">SUM(C219:G219)</f>
        <v>2806330.940447961</v>
      </c>
      <c r="I219" s="1"/>
    </row>
    <row r="220" spans="2:9" x14ac:dyDescent="0.2">
      <c r="B220" s="9" t="str">
        <f>$B$34</f>
        <v>Fine Arts</v>
      </c>
      <c r="C220" s="43">
        <f t="shared" si="14"/>
        <v>307585.11653797887</v>
      </c>
      <c r="D220" s="43">
        <f t="shared" si="14"/>
        <v>186655.81286202066</v>
      </c>
      <c r="E220" s="43">
        <f t="shared" si="14"/>
        <v>0</v>
      </c>
      <c r="F220" s="43">
        <f t="shared" si="14"/>
        <v>0</v>
      </c>
      <c r="G220" s="43">
        <f t="shared" si="14"/>
        <v>0</v>
      </c>
      <c r="H220" s="43">
        <f t="shared" si="15"/>
        <v>494240.92939999956</v>
      </c>
      <c r="I220" s="1"/>
    </row>
    <row r="221" spans="2:9" x14ac:dyDescent="0.2">
      <c r="B221" s="9" t="str">
        <f>$B$35</f>
        <v>Teacher Education</v>
      </c>
      <c r="C221" s="43">
        <f t="shared" si="14"/>
        <v>102613.14139981354</v>
      </c>
      <c r="D221" s="43">
        <f t="shared" si="14"/>
        <v>1205319.9830558142</v>
      </c>
      <c r="E221" s="43">
        <f t="shared" si="14"/>
        <v>54381.047954635294</v>
      </c>
      <c r="F221" s="43">
        <f t="shared" si="14"/>
        <v>0</v>
      </c>
      <c r="G221" s="43">
        <f t="shared" si="14"/>
        <v>0</v>
      </c>
      <c r="H221" s="43">
        <f t="shared" si="15"/>
        <v>1362314.172410263</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158264.13464969178</v>
      </c>
      <c r="D223" s="43">
        <f t="shared" si="14"/>
        <v>239276.86648801586</v>
      </c>
      <c r="E223" s="43">
        <f t="shared" si="14"/>
        <v>4164.3144830126121</v>
      </c>
      <c r="F223" s="43">
        <f t="shared" si="14"/>
        <v>0</v>
      </c>
      <c r="G223" s="43">
        <f t="shared" si="14"/>
        <v>0</v>
      </c>
      <c r="H223" s="43">
        <f t="shared" si="15"/>
        <v>401705.31562072021</v>
      </c>
      <c r="I223" s="1"/>
    </row>
    <row r="224" spans="2:9" x14ac:dyDescent="0.2">
      <c r="B224" s="9" t="str">
        <f>$B$38</f>
        <v>Home Economics</v>
      </c>
      <c r="C224" s="43">
        <f t="shared" si="14"/>
        <v>8900.7681511610263</v>
      </c>
      <c r="D224" s="43">
        <f t="shared" si="14"/>
        <v>0</v>
      </c>
      <c r="E224" s="43">
        <f t="shared" si="14"/>
        <v>0</v>
      </c>
      <c r="F224" s="43">
        <f t="shared" si="14"/>
        <v>0</v>
      </c>
      <c r="G224" s="43">
        <f t="shared" si="14"/>
        <v>0</v>
      </c>
      <c r="H224" s="43">
        <f t="shared" si="15"/>
        <v>8900.7681511610263</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25049.304653981744</v>
      </c>
      <c r="D226" s="43">
        <f t="shared" si="14"/>
        <v>288919.36990876601</v>
      </c>
      <c r="E226" s="43">
        <f t="shared" si="14"/>
        <v>0</v>
      </c>
      <c r="F226" s="43">
        <f t="shared" si="14"/>
        <v>0</v>
      </c>
      <c r="G226" s="43">
        <f t="shared" si="14"/>
        <v>0</v>
      </c>
      <c r="H226" s="43">
        <f t="shared" si="15"/>
        <v>313968.67456274776</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0</v>
      </c>
      <c r="D230" s="43">
        <f t="shared" si="14"/>
        <v>0</v>
      </c>
      <c r="E230" s="43">
        <f t="shared" si="14"/>
        <v>0</v>
      </c>
      <c r="F230" s="43">
        <f t="shared" si="14"/>
        <v>0</v>
      </c>
      <c r="G230" s="43">
        <f t="shared" si="14"/>
        <v>0</v>
      </c>
      <c r="H230" s="43">
        <f t="shared" si="15"/>
        <v>0</v>
      </c>
      <c r="I230" s="1"/>
    </row>
    <row r="231" spans="2:10" x14ac:dyDescent="0.2">
      <c r="B231" s="9" t="str">
        <f>$B$45</f>
        <v>Health Services</v>
      </c>
      <c r="C231" s="43">
        <f t="shared" si="14"/>
        <v>2458.3073941301877</v>
      </c>
      <c r="D231" s="43">
        <f t="shared" si="14"/>
        <v>0</v>
      </c>
      <c r="E231" s="43">
        <f t="shared" si="14"/>
        <v>0</v>
      </c>
      <c r="F231" s="43">
        <f t="shared" si="14"/>
        <v>0</v>
      </c>
      <c r="G231" s="43">
        <f t="shared" si="14"/>
        <v>0</v>
      </c>
      <c r="H231" s="43">
        <f t="shared" si="15"/>
        <v>2458.3073941301877</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311526.88529063587</v>
      </c>
      <c r="D233" s="43">
        <f t="shared" si="14"/>
        <v>5586436.3849484203</v>
      </c>
      <c r="E233" s="43">
        <f t="shared" si="14"/>
        <v>1832298.3725255495</v>
      </c>
      <c r="F233" s="43">
        <f t="shared" si="14"/>
        <v>0</v>
      </c>
      <c r="G233" s="43">
        <f t="shared" si="14"/>
        <v>0</v>
      </c>
      <c r="H233" s="43">
        <f t="shared" si="15"/>
        <v>7730261.6427646056</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247219.66703533588</v>
      </c>
      <c r="E235" s="43">
        <f t="shared" si="16"/>
        <v>0</v>
      </c>
      <c r="F235" s="43">
        <f t="shared" si="16"/>
        <v>0</v>
      </c>
      <c r="G235" s="43">
        <f t="shared" si="16"/>
        <v>0</v>
      </c>
      <c r="H235" s="43">
        <f t="shared" si="15"/>
        <v>247219.66703533588</v>
      </c>
      <c r="I235" s="1"/>
    </row>
    <row r="236" spans="2:10" x14ac:dyDescent="0.2">
      <c r="B236" s="9" t="str">
        <f>$B$50</f>
        <v>Technology</v>
      </c>
      <c r="C236" s="43">
        <f t="shared" si="16"/>
        <v>41706.456479725945</v>
      </c>
      <c r="D236" s="43">
        <f t="shared" si="16"/>
        <v>210153.26448117575</v>
      </c>
      <c r="E236" s="43">
        <f t="shared" si="16"/>
        <v>40663.306128240809</v>
      </c>
      <c r="F236" s="43">
        <f t="shared" si="16"/>
        <v>0</v>
      </c>
      <c r="G236" s="43">
        <f t="shared" si="16"/>
        <v>0</v>
      </c>
      <c r="H236" s="43">
        <f t="shared" si="15"/>
        <v>292523.02708914253</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4678031.8171990179</v>
      </c>
      <c r="D238" s="42">
        <f>SUM(D218:D237)</f>
        <v>15938001.514917517</v>
      </c>
      <c r="E238" s="42">
        <f>SUM(E218:E237)</f>
        <v>2213210.6678834679</v>
      </c>
      <c r="F238" s="42">
        <f>SUM(F218:F237)</f>
        <v>0</v>
      </c>
      <c r="G238" s="42">
        <f>SUM(G218:G237)</f>
        <v>0</v>
      </c>
      <c r="H238" s="42">
        <f t="shared" si="15"/>
        <v>22829244.000000004</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6185442</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817764.75464219996</v>
      </c>
      <c r="D243" s="42">
        <f t="shared" si="17"/>
        <v>1593863.8983751035</v>
      </c>
      <c r="E243" s="42">
        <f t="shared" si="17"/>
        <v>72741.85321263998</v>
      </c>
      <c r="F243" s="42">
        <f t="shared" si="17"/>
        <v>0</v>
      </c>
      <c r="G243" s="42">
        <f t="shared" si="17"/>
        <v>0</v>
      </c>
      <c r="H243" s="42">
        <f>SUM(C243:G243)</f>
        <v>2484370.5062299436</v>
      </c>
      <c r="I243" s="1"/>
    </row>
    <row r="244" spans="2:9" x14ac:dyDescent="0.2">
      <c r="B244" s="9" t="str">
        <f>$B$33</f>
        <v>Science</v>
      </c>
      <c r="C244" s="43">
        <f t="shared" si="17"/>
        <v>190126.57320399189</v>
      </c>
      <c r="D244" s="43">
        <f t="shared" si="17"/>
        <v>566647.3846300086</v>
      </c>
      <c r="E244" s="43">
        <f t="shared" si="17"/>
        <v>3583.9964174110937</v>
      </c>
      <c r="F244" s="43">
        <f t="shared" si="17"/>
        <v>0</v>
      </c>
      <c r="G244" s="43">
        <f t="shared" si="17"/>
        <v>0</v>
      </c>
      <c r="H244" s="43">
        <f t="shared" ref="H244:H263" si="18">SUM(C244:G244)</f>
        <v>760357.9542514116</v>
      </c>
      <c r="I244" s="1"/>
    </row>
    <row r="245" spans="2:9" x14ac:dyDescent="0.2">
      <c r="B245" s="9" t="str">
        <f>$B$34</f>
        <v>Fine Arts</v>
      </c>
      <c r="C245" s="43">
        <f t="shared" si="17"/>
        <v>83338.278674883375</v>
      </c>
      <c r="D245" s="43">
        <f t="shared" si="17"/>
        <v>50573.234243800747</v>
      </c>
      <c r="E245" s="43">
        <f t="shared" si="17"/>
        <v>0</v>
      </c>
      <c r="F245" s="43">
        <f t="shared" si="17"/>
        <v>0</v>
      </c>
      <c r="G245" s="43">
        <f t="shared" si="17"/>
        <v>0</v>
      </c>
      <c r="H245" s="43">
        <f t="shared" si="18"/>
        <v>133911.51291868411</v>
      </c>
      <c r="I245" s="1"/>
    </row>
    <row r="246" spans="2:9" x14ac:dyDescent="0.2">
      <c r="B246" s="9" t="str">
        <f>$B$35</f>
        <v>Teacher Education</v>
      </c>
      <c r="C246" s="43">
        <f t="shared" si="17"/>
        <v>27802.393919235587</v>
      </c>
      <c r="D246" s="43">
        <f t="shared" si="17"/>
        <v>326573.97006369202</v>
      </c>
      <c r="E246" s="43">
        <f t="shared" si="17"/>
        <v>14734.207493801165</v>
      </c>
      <c r="F246" s="43">
        <f t="shared" si="17"/>
        <v>0</v>
      </c>
      <c r="G246" s="43">
        <f t="shared" si="17"/>
        <v>0</v>
      </c>
      <c r="H246" s="43">
        <f t="shared" si="18"/>
        <v>369110.57147672877</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42880.685210419528</v>
      </c>
      <c r="D248" s="43">
        <f t="shared" si="17"/>
        <v>64830.582195510535</v>
      </c>
      <c r="E248" s="43">
        <f t="shared" si="17"/>
        <v>1128.2951684442332</v>
      </c>
      <c r="F248" s="43">
        <f t="shared" si="17"/>
        <v>0</v>
      </c>
      <c r="G248" s="43">
        <f t="shared" si="17"/>
        <v>0</v>
      </c>
      <c r="H248" s="43">
        <f t="shared" si="18"/>
        <v>108839.5625743743</v>
      </c>
      <c r="I248" s="1"/>
    </row>
    <row r="249" spans="2:9" x14ac:dyDescent="0.2">
      <c r="B249" s="9" t="str">
        <f>$B$38</f>
        <v>Home Economics</v>
      </c>
      <c r="C249" s="43">
        <f t="shared" si="17"/>
        <v>2411.6078988184522</v>
      </c>
      <c r="D249" s="43">
        <f t="shared" si="17"/>
        <v>0</v>
      </c>
      <c r="E249" s="43">
        <f t="shared" si="17"/>
        <v>0</v>
      </c>
      <c r="F249" s="43">
        <f t="shared" si="17"/>
        <v>0</v>
      </c>
      <c r="G249" s="43">
        <f t="shared" si="17"/>
        <v>0</v>
      </c>
      <c r="H249" s="43">
        <f t="shared" si="18"/>
        <v>2411.6078988184522</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6786.953658103359</v>
      </c>
      <c r="D251" s="43">
        <f t="shared" si="17"/>
        <v>78280.910451840507</v>
      </c>
      <c r="E251" s="43">
        <f t="shared" si="17"/>
        <v>0</v>
      </c>
      <c r="F251" s="43">
        <f t="shared" si="17"/>
        <v>0</v>
      </c>
      <c r="G251" s="43">
        <f t="shared" si="17"/>
        <v>0</v>
      </c>
      <c r="H251" s="43">
        <f t="shared" si="18"/>
        <v>85067.864109943868</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0</v>
      </c>
      <c r="D255" s="43">
        <f t="shared" si="17"/>
        <v>0</v>
      </c>
      <c r="E255" s="43">
        <f t="shared" si="17"/>
        <v>0</v>
      </c>
      <c r="F255" s="43">
        <f t="shared" si="17"/>
        <v>0</v>
      </c>
      <c r="G255" s="43">
        <f t="shared" si="17"/>
        <v>0</v>
      </c>
      <c r="H255" s="43">
        <f t="shared" si="18"/>
        <v>0</v>
      </c>
      <c r="I255" s="1"/>
    </row>
    <row r="256" spans="2:9" x14ac:dyDescent="0.2">
      <c r="B256" s="9" t="str">
        <f>$B$45</f>
        <v>Health Services</v>
      </c>
      <c r="C256" s="43">
        <f t="shared" si="17"/>
        <v>666.06313395938207</v>
      </c>
      <c r="D256" s="43">
        <f t="shared" si="17"/>
        <v>0</v>
      </c>
      <c r="E256" s="43">
        <f t="shared" si="17"/>
        <v>0</v>
      </c>
      <c r="F256" s="43">
        <f t="shared" si="17"/>
        <v>0</v>
      </c>
      <c r="G256" s="43">
        <f t="shared" si="17"/>
        <v>0</v>
      </c>
      <c r="H256" s="43">
        <f t="shared" si="18"/>
        <v>666.06313395938207</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84406.276458645822</v>
      </c>
      <c r="D258" s="43">
        <f t="shared" si="17"/>
        <v>1513610.2731123343</v>
      </c>
      <c r="E258" s="43">
        <f t="shared" si="17"/>
        <v>496449.87411546265</v>
      </c>
      <c r="F258" s="43">
        <f t="shared" si="17"/>
        <v>0</v>
      </c>
      <c r="G258" s="43">
        <f t="shared" si="17"/>
        <v>0</v>
      </c>
      <c r="H258" s="43">
        <f t="shared" si="18"/>
        <v>2094466.4236864427</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66982.634716523331</v>
      </c>
      <c r="E260" s="43">
        <f t="shared" si="19"/>
        <v>0</v>
      </c>
      <c r="F260" s="43">
        <f t="shared" si="19"/>
        <v>0</v>
      </c>
      <c r="G260" s="43">
        <f t="shared" si="19"/>
        <v>0</v>
      </c>
      <c r="H260" s="43">
        <f t="shared" si="18"/>
        <v>66982.634716523331</v>
      </c>
      <c r="I260" s="1"/>
    </row>
    <row r="261" spans="2:10" x14ac:dyDescent="0.2">
      <c r="B261" s="9" t="str">
        <f>$B$50</f>
        <v>Technology</v>
      </c>
      <c r="C261" s="43">
        <f t="shared" si="19"/>
        <v>11300.105583035032</v>
      </c>
      <c r="D261" s="43">
        <f t="shared" si="19"/>
        <v>56939.722951796939</v>
      </c>
      <c r="E261" s="43">
        <f t="shared" si="19"/>
        <v>11017.470468337808</v>
      </c>
      <c r="F261" s="43">
        <f t="shared" si="19"/>
        <v>0</v>
      </c>
      <c r="G261" s="43">
        <f t="shared" si="19"/>
        <v>0</v>
      </c>
      <c r="H261" s="43">
        <f t="shared" si="18"/>
        <v>79257.299003169785</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1267483.6923832921</v>
      </c>
      <c r="D263" s="42">
        <f>SUM(D243:D262)</f>
        <v>4318302.6107406095</v>
      </c>
      <c r="E263" s="42">
        <f>SUM(E243:E262)</f>
        <v>599655.69687609689</v>
      </c>
      <c r="F263" s="42">
        <f>SUM(F243:F262)</f>
        <v>0</v>
      </c>
      <c r="G263" s="42">
        <f>SUM(G243:G262)</f>
        <v>0</v>
      </c>
      <c r="H263" s="42">
        <f t="shared" si="18"/>
        <v>6185441.9999999981</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17751096.107504115</v>
      </c>
      <c r="D268" s="42">
        <f t="shared" si="20"/>
        <v>21817793.633637637</v>
      </c>
      <c r="E268" s="42">
        <f t="shared" si="20"/>
        <v>2419737.3742887992</v>
      </c>
      <c r="F268" s="42">
        <f t="shared" si="20"/>
        <v>0</v>
      </c>
      <c r="G268" s="42">
        <f t="shared" si="20"/>
        <v>0</v>
      </c>
      <c r="H268" s="42">
        <f>SUM(C268:G268)</f>
        <v>41988627.115430549</v>
      </c>
      <c r="I268" s="1"/>
    </row>
    <row r="269" spans="2:10" x14ac:dyDescent="0.2">
      <c r="B269" s="9" t="str">
        <f>$B$33</f>
        <v>Science</v>
      </c>
      <c r="C269" s="43">
        <f t="shared" si="20"/>
        <v>4549227.1740816198</v>
      </c>
      <c r="D269" s="43">
        <f t="shared" si="20"/>
        <v>9458551.7349371742</v>
      </c>
      <c r="E269" s="43">
        <f t="shared" si="20"/>
        <v>177947.44824962463</v>
      </c>
      <c r="F269" s="43">
        <f t="shared" si="20"/>
        <v>0</v>
      </c>
      <c r="G269" s="43">
        <f t="shared" si="20"/>
        <v>0</v>
      </c>
      <c r="H269" s="43">
        <f t="shared" ref="H269:H288" si="21">SUM(C269:G269)</f>
        <v>14185726.357268419</v>
      </c>
      <c r="I269" s="1"/>
    </row>
    <row r="270" spans="2:10" x14ac:dyDescent="0.2">
      <c r="B270" s="9" t="str">
        <f>$B$34</f>
        <v>Fine Arts</v>
      </c>
      <c r="C270" s="43">
        <f t="shared" si="20"/>
        <v>1981712.1290549939</v>
      </c>
      <c r="D270" s="43">
        <f t="shared" si="20"/>
        <v>735650.34477844927</v>
      </c>
      <c r="E270" s="43">
        <f t="shared" si="20"/>
        <v>0</v>
      </c>
      <c r="F270" s="43">
        <f t="shared" si="20"/>
        <v>0</v>
      </c>
      <c r="G270" s="43">
        <f t="shared" si="20"/>
        <v>0</v>
      </c>
      <c r="H270" s="43">
        <f t="shared" si="21"/>
        <v>2717362.4738334431</v>
      </c>
      <c r="I270" s="1"/>
    </row>
    <row r="271" spans="2:10" x14ac:dyDescent="0.2">
      <c r="B271" s="9" t="str">
        <f>$B$35</f>
        <v>Teacher Education</v>
      </c>
      <c r="C271" s="43">
        <f t="shared" si="20"/>
        <v>794499.83323536231</v>
      </c>
      <c r="D271" s="43">
        <f t="shared" si="20"/>
        <v>4388463.624889167</v>
      </c>
      <c r="E271" s="43">
        <f t="shared" si="20"/>
        <v>468410.31113248109</v>
      </c>
      <c r="F271" s="43">
        <f t="shared" si="20"/>
        <v>0</v>
      </c>
      <c r="G271" s="43">
        <f t="shared" si="20"/>
        <v>0</v>
      </c>
      <c r="H271" s="43">
        <f t="shared" si="21"/>
        <v>5651373.7692570109</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1181629.7386115182</v>
      </c>
      <c r="D273" s="43">
        <f t="shared" si="20"/>
        <v>1258907.8429802223</v>
      </c>
      <c r="E273" s="43">
        <f t="shared" si="20"/>
        <v>97324.133612627047</v>
      </c>
      <c r="F273" s="43">
        <f t="shared" si="20"/>
        <v>0</v>
      </c>
      <c r="G273" s="43">
        <f t="shared" si="20"/>
        <v>0</v>
      </c>
      <c r="H273" s="43">
        <f t="shared" si="21"/>
        <v>2537861.7152043674</v>
      </c>
      <c r="I273" s="1"/>
    </row>
    <row r="274" spans="2:10" x14ac:dyDescent="0.2">
      <c r="B274" s="9" t="str">
        <f>$B$38</f>
        <v>Home Economics</v>
      </c>
      <c r="C274" s="43">
        <f t="shared" si="20"/>
        <v>71391.42696250217</v>
      </c>
      <c r="D274" s="43">
        <f t="shared" si="20"/>
        <v>0</v>
      </c>
      <c r="E274" s="43">
        <f t="shared" si="20"/>
        <v>0</v>
      </c>
      <c r="F274" s="43">
        <f t="shared" si="20"/>
        <v>0</v>
      </c>
      <c r="G274" s="43">
        <f t="shared" si="20"/>
        <v>0</v>
      </c>
      <c r="H274" s="43">
        <f t="shared" si="21"/>
        <v>71391.42696250217</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214170.88757996034</v>
      </c>
      <c r="D276" s="43">
        <f t="shared" si="20"/>
        <v>1173807.4892520055</v>
      </c>
      <c r="E276" s="43">
        <f t="shared" si="20"/>
        <v>0</v>
      </c>
      <c r="F276" s="43">
        <f t="shared" si="20"/>
        <v>0</v>
      </c>
      <c r="G276" s="43">
        <f t="shared" si="20"/>
        <v>0</v>
      </c>
      <c r="H276" s="43">
        <f t="shared" si="21"/>
        <v>1387978.3768319658</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0</v>
      </c>
      <c r="D280" s="43">
        <f t="shared" si="20"/>
        <v>0</v>
      </c>
      <c r="E280" s="43">
        <f t="shared" si="20"/>
        <v>0</v>
      </c>
      <c r="F280" s="43">
        <f t="shared" si="20"/>
        <v>0</v>
      </c>
      <c r="G280" s="43">
        <f t="shared" si="20"/>
        <v>0</v>
      </c>
      <c r="H280" s="43">
        <f t="shared" si="21"/>
        <v>0</v>
      </c>
      <c r="I280" s="1"/>
    </row>
    <row r="281" spans="2:10" x14ac:dyDescent="0.2">
      <c r="B281" s="9" t="str">
        <f>$B$45</f>
        <v>Health Services</v>
      </c>
      <c r="C281" s="43">
        <f t="shared" si="20"/>
        <v>17287.7739010771</v>
      </c>
      <c r="D281" s="43">
        <f t="shared" si="20"/>
        <v>0</v>
      </c>
      <c r="E281" s="43">
        <f t="shared" si="20"/>
        <v>0</v>
      </c>
      <c r="F281" s="43">
        <f t="shared" si="20"/>
        <v>0</v>
      </c>
      <c r="G281" s="43">
        <f t="shared" si="20"/>
        <v>0</v>
      </c>
      <c r="H281" s="43">
        <f t="shared" si="21"/>
        <v>17287.7739010771</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2424054.3428316629</v>
      </c>
      <c r="D283" s="43">
        <f t="shared" si="20"/>
        <v>24932815.295159403</v>
      </c>
      <c r="E283" s="43">
        <f t="shared" si="20"/>
        <v>9859607.4988412727</v>
      </c>
      <c r="F283" s="43">
        <f t="shared" si="20"/>
        <v>0</v>
      </c>
      <c r="G283" s="43">
        <f t="shared" si="20"/>
        <v>0</v>
      </c>
      <c r="H283" s="43">
        <f t="shared" si="21"/>
        <v>37216477.136832342</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1058838.988679705</v>
      </c>
      <c r="E285" s="43">
        <f t="shared" si="22"/>
        <v>0</v>
      </c>
      <c r="F285" s="43">
        <f t="shared" si="22"/>
        <v>0</v>
      </c>
      <c r="G285" s="43">
        <f t="shared" si="22"/>
        <v>0</v>
      </c>
      <c r="H285" s="43">
        <f t="shared" si="21"/>
        <v>1058838.988679705</v>
      </c>
      <c r="I285" s="1"/>
    </row>
    <row r="286" spans="2:10" x14ac:dyDescent="0.2">
      <c r="B286" s="9" t="str">
        <f>$B$50</f>
        <v>Technology</v>
      </c>
      <c r="C286" s="43">
        <f t="shared" si="22"/>
        <v>420127.49021770741</v>
      </c>
      <c r="D286" s="43">
        <f t="shared" si="22"/>
        <v>870406.42888325662</v>
      </c>
      <c r="E286" s="43">
        <f t="shared" si="22"/>
        <v>201628.97018524216</v>
      </c>
      <c r="F286" s="43">
        <f t="shared" si="22"/>
        <v>0</v>
      </c>
      <c r="G286" s="43">
        <f t="shared" si="22"/>
        <v>0</v>
      </c>
      <c r="H286" s="43">
        <f t="shared" si="21"/>
        <v>1492162.8892862061</v>
      </c>
      <c r="I286" s="1"/>
    </row>
    <row r="287" spans="2:10" x14ac:dyDescent="0.2">
      <c r="B287" s="9" t="str">
        <f>$B$51</f>
        <v>Nursing</v>
      </c>
      <c r="C287" s="43">
        <f t="shared" si="22"/>
        <v>0</v>
      </c>
      <c r="D287" s="43">
        <f t="shared" si="22"/>
        <v>63782.976512411464</v>
      </c>
      <c r="E287" s="43">
        <f t="shared" si="22"/>
        <v>0</v>
      </c>
      <c r="F287" s="43">
        <f t="shared" si="22"/>
        <v>0</v>
      </c>
      <c r="G287" s="43">
        <f t="shared" si="22"/>
        <v>0</v>
      </c>
      <c r="H287" s="43">
        <f t="shared" si="21"/>
        <v>63782.976512411464</v>
      </c>
      <c r="I287" s="1"/>
    </row>
    <row r="288" spans="2:10" x14ac:dyDescent="0.2">
      <c r="B288" s="39" t="str">
        <f>$B$52</f>
        <v>Totals</v>
      </c>
      <c r="C288" s="42">
        <f>SUM(C268:C287)</f>
        <v>29405196.90398052</v>
      </c>
      <c r="D288" s="42">
        <f>SUM(D268:D287)</f>
        <v>65759018.359709434</v>
      </c>
      <c r="E288" s="42">
        <f>SUM(E268:E287)</f>
        <v>13224655.736310046</v>
      </c>
      <c r="F288" s="42">
        <f>SUM(F268:F287)</f>
        <v>0</v>
      </c>
      <c r="G288" s="42">
        <f>SUM(G268:G287)</f>
        <v>0</v>
      </c>
      <c r="H288" s="42">
        <f t="shared" si="21"/>
        <v>108388871</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249.27813660306299</v>
      </c>
      <c r="D293" s="40">
        <f t="shared" si="23"/>
        <v>409.14755993694587</v>
      </c>
      <c r="E293" s="40">
        <f t="shared" si="23"/>
        <v>735.9298583603404</v>
      </c>
      <c r="F293" s="40">
        <f t="shared" si="23"/>
        <v>0</v>
      </c>
      <c r="G293" s="41">
        <f t="shared" si="23"/>
        <v>0</v>
      </c>
      <c r="H293" s="42">
        <f t="shared" si="23"/>
        <v>328.49038995666314</v>
      </c>
      <c r="I293" s="1"/>
    </row>
    <row r="294" spans="2:10" x14ac:dyDescent="0.2">
      <c r="B294" s="9" t="str">
        <f>$B$33</f>
        <v>Science</v>
      </c>
      <c r="C294" s="75">
        <f t="shared" si="23"/>
        <v>274.77815741010028</v>
      </c>
      <c r="D294" s="75">
        <f t="shared" si="23"/>
        <v>498.92139122993854</v>
      </c>
      <c r="E294" s="75">
        <f t="shared" si="23"/>
        <v>1098.4410385779299</v>
      </c>
      <c r="F294" s="75">
        <f t="shared" si="23"/>
        <v>0</v>
      </c>
      <c r="G294" s="96">
        <f t="shared" si="23"/>
        <v>0</v>
      </c>
      <c r="H294" s="43">
        <f t="shared" si="23"/>
        <v>397.62659371197498</v>
      </c>
      <c r="I294" s="1"/>
    </row>
    <row r="295" spans="2:10" x14ac:dyDescent="0.2">
      <c r="B295" s="9" t="str">
        <f>$B$34</f>
        <v>Fine Arts</v>
      </c>
      <c r="C295" s="75">
        <f t="shared" si="23"/>
        <v>273.07594447498883</v>
      </c>
      <c r="D295" s="75">
        <f t="shared" si="23"/>
        <v>434.78152764683762</v>
      </c>
      <c r="E295" s="75">
        <f t="shared" si="23"/>
        <v>0</v>
      </c>
      <c r="F295" s="75">
        <f t="shared" si="23"/>
        <v>0</v>
      </c>
      <c r="G295" s="96">
        <f t="shared" si="23"/>
        <v>0</v>
      </c>
      <c r="H295" s="43">
        <f t="shared" si="23"/>
        <v>303.64984622119152</v>
      </c>
      <c r="I295" s="1"/>
    </row>
    <row r="296" spans="2:10" x14ac:dyDescent="0.2">
      <c r="B296" s="9" t="str">
        <f>$B$35</f>
        <v>Teacher Education</v>
      </c>
      <c r="C296" s="75">
        <f t="shared" si="23"/>
        <v>328.17010873001334</v>
      </c>
      <c r="D296" s="75">
        <f t="shared" si="23"/>
        <v>401.65326971345115</v>
      </c>
      <c r="E296" s="75">
        <f t="shared" si="23"/>
        <v>703.31878548420582</v>
      </c>
      <c r="F296" s="75">
        <f t="shared" si="23"/>
        <v>0</v>
      </c>
      <c r="G296" s="96">
        <f t="shared" si="23"/>
        <v>0</v>
      </c>
      <c r="H296" s="43">
        <f t="shared" si="23"/>
        <v>403.29506667073508</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316.45145651085113</v>
      </c>
      <c r="D298" s="75">
        <f t="shared" si="23"/>
        <v>580.40933286317306</v>
      </c>
      <c r="E298" s="75">
        <f t="shared" si="23"/>
        <v>1908.3163453456284</v>
      </c>
      <c r="F298" s="75">
        <f t="shared" si="23"/>
        <v>0</v>
      </c>
      <c r="G298" s="96">
        <f t="shared" si="23"/>
        <v>0</v>
      </c>
      <c r="H298" s="43">
        <f t="shared" si="23"/>
        <v>426.24482956069323</v>
      </c>
      <c r="I298" s="1"/>
    </row>
    <row r="299" spans="2:10" x14ac:dyDescent="0.2">
      <c r="B299" s="9" t="str">
        <f>$B$38</f>
        <v>Home Economics</v>
      </c>
      <c r="C299" s="75">
        <f t="shared" si="23"/>
        <v>339.95917601191508</v>
      </c>
      <c r="D299" s="75">
        <f t="shared" si="23"/>
        <v>0</v>
      </c>
      <c r="E299" s="75">
        <f t="shared" si="23"/>
        <v>0</v>
      </c>
      <c r="F299" s="75">
        <f t="shared" si="23"/>
        <v>0</v>
      </c>
      <c r="G299" s="96">
        <f t="shared" si="23"/>
        <v>0</v>
      </c>
      <c r="H299" s="43">
        <f t="shared" si="23"/>
        <v>339.95917601191508</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362.3872886293745</v>
      </c>
      <c r="D301" s="75">
        <f t="shared" si="23"/>
        <v>448.18919024513383</v>
      </c>
      <c r="E301" s="75">
        <f t="shared" si="23"/>
        <v>0</v>
      </c>
      <c r="F301" s="75">
        <f t="shared" si="23"/>
        <v>0</v>
      </c>
      <c r="G301" s="96">
        <f t="shared" si="23"/>
        <v>0</v>
      </c>
      <c r="H301" s="43">
        <f t="shared" si="23"/>
        <v>432.39201770466224</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0</v>
      </c>
      <c r="D305" s="75">
        <f t="shared" si="23"/>
        <v>0</v>
      </c>
      <c r="E305" s="75">
        <f t="shared" si="23"/>
        <v>0</v>
      </c>
      <c r="F305" s="75">
        <f t="shared" si="23"/>
        <v>0</v>
      </c>
      <c r="G305" s="96">
        <f t="shared" si="23"/>
        <v>0</v>
      </c>
      <c r="H305" s="43">
        <f t="shared" si="23"/>
        <v>0</v>
      </c>
      <c r="I305" s="1"/>
    </row>
    <row r="306" spans="2:10" x14ac:dyDescent="0.2">
      <c r="B306" s="9" t="str">
        <f>$B$45</f>
        <v>Health Services</v>
      </c>
      <c r="C306" s="75">
        <f t="shared" si="23"/>
        <v>298.06506725995001</v>
      </c>
      <c r="D306" s="75">
        <f t="shared" si="23"/>
        <v>0</v>
      </c>
      <c r="E306" s="75">
        <f t="shared" si="23"/>
        <v>0</v>
      </c>
      <c r="F306" s="75">
        <f t="shared" si="23"/>
        <v>0</v>
      </c>
      <c r="G306" s="96">
        <f t="shared" si="23"/>
        <v>0</v>
      </c>
      <c r="H306" s="43">
        <f t="shared" si="23"/>
        <v>298.06506725995001</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329.80331194988611</v>
      </c>
      <c r="D308" s="75">
        <f t="shared" si="23"/>
        <v>492.35417249524886</v>
      </c>
      <c r="E308" s="75">
        <f t="shared" si="23"/>
        <v>439.37644825495869</v>
      </c>
      <c r="F308" s="75">
        <f t="shared" si="23"/>
        <v>0</v>
      </c>
      <c r="G308" s="96">
        <f t="shared" si="23"/>
        <v>0</v>
      </c>
      <c r="H308" s="43">
        <f t="shared" si="23"/>
        <v>462.71885038956037</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472.4850462649286</v>
      </c>
      <c r="E310" s="75">
        <f t="shared" si="24"/>
        <v>0</v>
      </c>
      <c r="F310" s="75">
        <f t="shared" si="24"/>
        <v>0</v>
      </c>
      <c r="G310" s="96">
        <f t="shared" si="24"/>
        <v>0</v>
      </c>
      <c r="H310" s="43">
        <f t="shared" si="24"/>
        <v>472.4850462649286</v>
      </c>
      <c r="I310" s="1"/>
    </row>
    <row r="311" spans="2:10" x14ac:dyDescent="0.2">
      <c r="B311" s="9" t="str">
        <f>$B$50</f>
        <v>Technology</v>
      </c>
      <c r="C311" s="75">
        <f t="shared" si="24"/>
        <v>426.95883152206039</v>
      </c>
      <c r="D311" s="75">
        <f t="shared" si="24"/>
        <v>456.90626188097463</v>
      </c>
      <c r="E311" s="75">
        <f t="shared" si="24"/>
        <v>404.87745017116902</v>
      </c>
      <c r="F311" s="75">
        <f t="shared" si="24"/>
        <v>0</v>
      </c>
      <c r="G311" s="96">
        <f t="shared" si="24"/>
        <v>0</v>
      </c>
      <c r="H311" s="43">
        <f t="shared" si="24"/>
        <v>440.55591652973311</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266.42140511529766</v>
      </c>
      <c r="D313" s="42">
        <f t="shared" si="24"/>
        <v>455.15845897012935</v>
      </c>
      <c r="E313" s="42">
        <f t="shared" si="24"/>
        <v>487.90465730714061</v>
      </c>
      <c r="F313" s="42">
        <f t="shared" si="24"/>
        <v>0</v>
      </c>
      <c r="G313" s="42">
        <f t="shared" si="24"/>
        <v>0</v>
      </c>
      <c r="H313" s="42">
        <f t="shared" si="24"/>
        <v>384.42449574571469</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1.6413295025084782</v>
      </c>
      <c r="E318" s="59">
        <f t="shared" si="25"/>
        <v>2.9522439006842998</v>
      </c>
      <c r="F318" s="59">
        <f t="shared" si="25"/>
        <v>0</v>
      </c>
      <c r="G318" s="59">
        <f t="shared" si="25"/>
        <v>0</v>
      </c>
      <c r="H318" s="59">
        <f t="shared" si="25"/>
        <v>1.317766549578046</v>
      </c>
      <c r="I318" s="1"/>
    </row>
    <row r="319" spans="2:10" x14ac:dyDescent="0.2">
      <c r="B319" s="9" t="str">
        <f>$B$33</f>
        <v>Science</v>
      </c>
      <c r="C319" s="59">
        <f t="shared" ref="C319:H334" si="26">IF($C$293=0,"",C294/$C$293)</f>
        <v>1.1022954566113519</v>
      </c>
      <c r="D319" s="59">
        <f t="shared" si="26"/>
        <v>2.0014647013524254</v>
      </c>
      <c r="E319" s="59">
        <f t="shared" si="26"/>
        <v>4.4064876829813118</v>
      </c>
      <c r="F319" s="59">
        <f t="shared" si="26"/>
        <v>0</v>
      </c>
      <c r="G319" s="59">
        <f t="shared" si="26"/>
        <v>0</v>
      </c>
      <c r="H319" s="59">
        <f t="shared" si="26"/>
        <v>1.5951121872558525</v>
      </c>
      <c r="I319" s="1"/>
    </row>
    <row r="320" spans="2:10" x14ac:dyDescent="0.2">
      <c r="B320" s="9" t="str">
        <f>$B$34</f>
        <v>Fine Arts</v>
      </c>
      <c r="C320" s="59">
        <f t="shared" si="26"/>
        <v>1.0954668876950897</v>
      </c>
      <c r="D320" s="59">
        <f t="shared" si="26"/>
        <v>1.744162298273114</v>
      </c>
      <c r="E320" s="59">
        <f t="shared" si="26"/>
        <v>0</v>
      </c>
      <c r="F320" s="59">
        <f t="shared" si="26"/>
        <v>0</v>
      </c>
      <c r="G320" s="59">
        <f t="shared" si="26"/>
        <v>0</v>
      </c>
      <c r="H320" s="59">
        <f t="shared" si="26"/>
        <v>1.218116640147656</v>
      </c>
      <c r="I320" s="1"/>
    </row>
    <row r="321" spans="2:9" x14ac:dyDescent="0.2">
      <c r="B321" s="9" t="str">
        <f>$B$35</f>
        <v>Teacher Education</v>
      </c>
      <c r="C321" s="59">
        <f t="shared" si="26"/>
        <v>1.3164817147705723</v>
      </c>
      <c r="D321" s="59">
        <f t="shared" si="26"/>
        <v>1.6112655332987429</v>
      </c>
      <c r="E321" s="59">
        <f t="shared" si="26"/>
        <v>2.8214218666281696</v>
      </c>
      <c r="F321" s="59">
        <f t="shared" si="26"/>
        <v>0</v>
      </c>
      <c r="G321" s="59">
        <f t="shared" si="26"/>
        <v>0</v>
      </c>
      <c r="H321" s="59">
        <f t="shared" si="26"/>
        <v>1.6178517384896869</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1.2694713656928176</v>
      </c>
      <c r="D323" s="59">
        <f t="shared" si="26"/>
        <v>2.3283603639391184</v>
      </c>
      <c r="E323" s="59">
        <f t="shared" si="26"/>
        <v>7.6553699066851095</v>
      </c>
      <c r="F323" s="59">
        <f t="shared" si="26"/>
        <v>0</v>
      </c>
      <c r="G323" s="59">
        <f t="shared" si="26"/>
        <v>0</v>
      </c>
      <c r="H323" s="59">
        <f t="shared" si="26"/>
        <v>1.7099166231309826</v>
      </c>
      <c r="I323" s="1"/>
    </row>
    <row r="324" spans="2:9" x14ac:dyDescent="0.2">
      <c r="B324" s="9" t="str">
        <f>$B$38</f>
        <v>Home Economics</v>
      </c>
      <c r="C324" s="59">
        <f t="shared" si="26"/>
        <v>1.3637745397352985</v>
      </c>
      <c r="D324" s="59">
        <f t="shared" si="26"/>
        <v>0</v>
      </c>
      <c r="E324" s="59">
        <f t="shared" si="26"/>
        <v>0</v>
      </c>
      <c r="F324" s="59">
        <f t="shared" si="26"/>
        <v>0</v>
      </c>
      <c r="G324" s="59">
        <f t="shared" si="26"/>
        <v>0</v>
      </c>
      <c r="H324" s="59">
        <f t="shared" si="26"/>
        <v>1.3637745397352985</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1.4537467808756144</v>
      </c>
      <c r="D326" s="59">
        <f t="shared" si="26"/>
        <v>1.7979482531145763</v>
      </c>
      <c r="E326" s="59">
        <f t="shared" si="26"/>
        <v>0</v>
      </c>
      <c r="F326" s="59">
        <f t="shared" si="26"/>
        <v>0</v>
      </c>
      <c r="G326" s="59">
        <f t="shared" si="26"/>
        <v>0</v>
      </c>
      <c r="H326" s="59">
        <f t="shared" si="26"/>
        <v>1.7345765801883375</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v>
      </c>
      <c r="D330" s="59">
        <f t="shared" si="26"/>
        <v>0</v>
      </c>
      <c r="E330" s="59">
        <f t="shared" si="26"/>
        <v>0</v>
      </c>
      <c r="F330" s="59">
        <f t="shared" si="26"/>
        <v>0</v>
      </c>
      <c r="G330" s="59">
        <f t="shared" si="26"/>
        <v>0</v>
      </c>
      <c r="H330" s="59">
        <f t="shared" si="26"/>
        <v>0</v>
      </c>
      <c r="I330" s="1"/>
    </row>
    <row r="331" spans="2:9" x14ac:dyDescent="0.2">
      <c r="B331" s="9" t="str">
        <f>$B$45</f>
        <v>Health Services</v>
      </c>
      <c r="C331" s="59">
        <f t="shared" si="26"/>
        <v>1.1957128343532697</v>
      </c>
      <c r="D331" s="59">
        <f t="shared" si="26"/>
        <v>0</v>
      </c>
      <c r="E331" s="59">
        <f t="shared" si="26"/>
        <v>0</v>
      </c>
      <c r="F331" s="59">
        <f t="shared" si="26"/>
        <v>0</v>
      </c>
      <c r="G331" s="59">
        <f t="shared" si="26"/>
        <v>0</v>
      </c>
      <c r="H331" s="59">
        <f t="shared" si="26"/>
        <v>1.1957128343532697</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1.3230334454683728</v>
      </c>
      <c r="D333" s="59">
        <f t="shared" si="26"/>
        <v>1.9751197566084466</v>
      </c>
      <c r="E333" s="59">
        <f t="shared" si="26"/>
        <v>1.7625952048678779</v>
      </c>
      <c r="F333" s="59">
        <f t="shared" si="26"/>
        <v>0</v>
      </c>
      <c r="G333" s="59">
        <f t="shared" si="26"/>
        <v>0</v>
      </c>
      <c r="H333" s="59">
        <f t="shared" si="26"/>
        <v>1.8562351945303925</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1.8954131024225691</v>
      </c>
      <c r="E335" s="59">
        <f t="shared" si="27"/>
        <v>0</v>
      </c>
      <c r="F335" s="59">
        <f t="shared" si="27"/>
        <v>0</v>
      </c>
      <c r="G335" s="59">
        <f t="shared" si="27"/>
        <v>0</v>
      </c>
      <c r="H335" s="59">
        <f t="shared" si="27"/>
        <v>1.8954131024225691</v>
      </c>
      <c r="I335" s="1"/>
    </row>
    <row r="336" spans="2:9" x14ac:dyDescent="0.2">
      <c r="B336" s="9" t="str">
        <f>$B$50</f>
        <v>Technology</v>
      </c>
      <c r="C336" s="59">
        <f t="shared" si="27"/>
        <v>1.7127809014471516</v>
      </c>
      <c r="D336" s="59">
        <f t="shared" si="27"/>
        <v>1.8329175117693031</v>
      </c>
      <c r="E336" s="59">
        <f t="shared" si="27"/>
        <v>1.6241996016516842</v>
      </c>
      <c r="F336" s="59">
        <f t="shared" si="27"/>
        <v>0</v>
      </c>
      <c r="G336" s="59">
        <f t="shared" si="27"/>
        <v>0</v>
      </c>
      <c r="H336" s="59">
        <f t="shared" si="27"/>
        <v>1.7673267400552279</v>
      </c>
      <c r="I336" s="1"/>
    </row>
    <row r="337" spans="2:10"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10" x14ac:dyDescent="0.2">
      <c r="B338" s="39" t="str">
        <f>$B$52</f>
        <v>Totals</v>
      </c>
      <c r="C338" s="59">
        <f t="shared" si="27"/>
        <v>1.0687716489935606</v>
      </c>
      <c r="D338" s="59">
        <f t="shared" si="27"/>
        <v>1.8259060548695414</v>
      </c>
      <c r="E338" s="59">
        <f t="shared" si="27"/>
        <v>1.9572701559625887</v>
      </c>
      <c r="F338" s="59">
        <f t="shared" si="27"/>
        <v>0</v>
      </c>
      <c r="G338" s="59">
        <f t="shared" si="27"/>
        <v>0</v>
      </c>
      <c r="H338" s="59">
        <f t="shared" si="27"/>
        <v>1.5421508720512118</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7478.3440980918895</v>
      </c>
      <c r="D343" s="42">
        <f t="shared" si="28"/>
        <v>12274.426798108376</v>
      </c>
      <c r="E343" s="42">
        <f>E293*24</f>
        <v>17662.31660064817</v>
      </c>
      <c r="F343" s="42">
        <f>F293*18</f>
        <v>0</v>
      </c>
      <c r="G343" s="42">
        <f>G293*24</f>
        <v>0</v>
      </c>
      <c r="H343" s="42">
        <f>IF((C32/30+D32/30+E32/24+F32/18+G32/24)=0,0,H268/(C32/30+D32/30+E32/24+F32/18+G32/24))</f>
        <v>9791.7432738382104</v>
      </c>
      <c r="I343" s="1"/>
    </row>
    <row r="344" spans="2:10" x14ac:dyDescent="0.2">
      <c r="B344" s="9" t="str">
        <f>$B$33</f>
        <v>Science</v>
      </c>
      <c r="C344" s="43">
        <f t="shared" si="28"/>
        <v>8243.3447223030089</v>
      </c>
      <c r="D344" s="43">
        <f t="shared" si="28"/>
        <v>14967.641736898157</v>
      </c>
      <c r="E344" s="43">
        <f>E294*24</f>
        <v>26362.584925870317</v>
      </c>
      <c r="F344" s="43">
        <f>F294*18</f>
        <v>0</v>
      </c>
      <c r="G344" s="43">
        <f>G294*24</f>
        <v>0</v>
      </c>
      <c r="H344" s="43">
        <f t="shared" ref="H344:H363" si="29">IF((C33/30+D33/30+E33/24+F33/18+G33/24)=0,0,H269/(C33/30+D33/30+E33/24+F33/18+G33/24))</f>
        <v>11915.271393279088</v>
      </c>
      <c r="I344" s="1"/>
    </row>
    <row r="345" spans="2:10" x14ac:dyDescent="0.2">
      <c r="B345" s="9" t="str">
        <f>$B$34</f>
        <v>Fine Arts</v>
      </c>
      <c r="C345" s="43">
        <f t="shared" si="28"/>
        <v>8192.2783342496641</v>
      </c>
      <c r="D345" s="43">
        <f t="shared" si="28"/>
        <v>13043.445829405129</v>
      </c>
      <c r="E345" s="43">
        <f t="shared" ref="E345:E363" si="30">E295*24</f>
        <v>0</v>
      </c>
      <c r="F345" s="43">
        <f t="shared" ref="F345:F363" si="31">F295*18</f>
        <v>0</v>
      </c>
      <c r="G345" s="43">
        <f t="shared" ref="G345:G363" si="32">G295*24</f>
        <v>0</v>
      </c>
      <c r="H345" s="43">
        <f t="shared" si="29"/>
        <v>9109.4953866357464</v>
      </c>
      <c r="I345" s="1"/>
    </row>
    <row r="346" spans="2:10" x14ac:dyDescent="0.2">
      <c r="B346" s="9" t="str">
        <f>$B$35</f>
        <v>Teacher Education</v>
      </c>
      <c r="C346" s="43">
        <f t="shared" si="28"/>
        <v>9845.1032619004</v>
      </c>
      <c r="D346" s="43">
        <f t="shared" si="28"/>
        <v>12049.598091403535</v>
      </c>
      <c r="E346" s="43">
        <f t="shared" si="30"/>
        <v>16879.65085162094</v>
      </c>
      <c r="F346" s="43">
        <f t="shared" si="31"/>
        <v>0</v>
      </c>
      <c r="G346" s="43">
        <f t="shared" si="32"/>
        <v>0</v>
      </c>
      <c r="H346" s="43">
        <f t="shared" si="29"/>
        <v>11956.783601517003</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9493.5436953255339</v>
      </c>
      <c r="D348" s="43">
        <f t="shared" si="28"/>
        <v>17412.279985895191</v>
      </c>
      <c r="E348" s="43">
        <f t="shared" si="30"/>
        <v>45799.592288295084</v>
      </c>
      <c r="F348" s="43">
        <f t="shared" si="31"/>
        <v>0</v>
      </c>
      <c r="G348" s="43">
        <f t="shared" si="32"/>
        <v>0</v>
      </c>
      <c r="H348" s="43">
        <f t="shared" si="29"/>
        <v>12760.020355491855</v>
      </c>
      <c r="I348" s="1"/>
    </row>
    <row r="349" spans="2:10" x14ac:dyDescent="0.2">
      <c r="B349" s="9" t="str">
        <f>$B$38</f>
        <v>Home Economics</v>
      </c>
      <c r="C349" s="43">
        <f t="shared" si="28"/>
        <v>10198.775280357453</v>
      </c>
      <c r="D349" s="43">
        <f t="shared" si="28"/>
        <v>0</v>
      </c>
      <c r="E349" s="43">
        <f t="shared" si="30"/>
        <v>0</v>
      </c>
      <c r="F349" s="43">
        <f t="shared" si="31"/>
        <v>0</v>
      </c>
      <c r="G349" s="43">
        <f t="shared" si="32"/>
        <v>0</v>
      </c>
      <c r="H349" s="43">
        <f t="shared" si="29"/>
        <v>10198.775280357453</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10871.618658881234</v>
      </c>
      <c r="D351" s="43">
        <f t="shared" si="28"/>
        <v>13445.675707354016</v>
      </c>
      <c r="E351" s="43">
        <f t="shared" si="30"/>
        <v>0</v>
      </c>
      <c r="F351" s="43">
        <f t="shared" si="31"/>
        <v>0</v>
      </c>
      <c r="G351" s="43">
        <f t="shared" si="32"/>
        <v>0</v>
      </c>
      <c r="H351" s="43">
        <f t="shared" si="29"/>
        <v>12971.760531139867</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0</v>
      </c>
      <c r="D355" s="43">
        <f t="shared" si="28"/>
        <v>0</v>
      </c>
      <c r="E355" s="43">
        <f t="shared" si="30"/>
        <v>0</v>
      </c>
      <c r="F355" s="43">
        <f t="shared" si="31"/>
        <v>0</v>
      </c>
      <c r="G355" s="43">
        <f t="shared" si="32"/>
        <v>0</v>
      </c>
      <c r="H355" s="43">
        <f t="shared" si="29"/>
        <v>0</v>
      </c>
      <c r="I355" s="1"/>
    </row>
    <row r="356" spans="2:9" x14ac:dyDescent="0.2">
      <c r="B356" s="9" t="str">
        <f>$B$45</f>
        <v>Health Services</v>
      </c>
      <c r="C356" s="43">
        <f t="shared" si="28"/>
        <v>8941.9520177984996</v>
      </c>
      <c r="D356" s="43">
        <f t="shared" si="28"/>
        <v>0</v>
      </c>
      <c r="E356" s="43">
        <f t="shared" si="30"/>
        <v>0</v>
      </c>
      <c r="F356" s="43">
        <f t="shared" si="31"/>
        <v>0</v>
      </c>
      <c r="G356" s="43">
        <f t="shared" si="32"/>
        <v>0</v>
      </c>
      <c r="H356" s="43">
        <f t="shared" si="29"/>
        <v>8941.9520177984996</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9894.0993584965836</v>
      </c>
      <c r="D358" s="43">
        <f t="shared" si="28"/>
        <v>14770.625174857465</v>
      </c>
      <c r="E358" s="43">
        <f t="shared" si="30"/>
        <v>10545.034758119009</v>
      </c>
      <c r="F358" s="43">
        <f t="shared" si="31"/>
        <v>0</v>
      </c>
      <c r="G358" s="43">
        <f t="shared" si="32"/>
        <v>0</v>
      </c>
      <c r="H358" s="43">
        <f t="shared" si="29"/>
        <v>12976.456463330664</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14174.551387947859</v>
      </c>
      <c r="E360" s="43">
        <f t="shared" si="30"/>
        <v>0</v>
      </c>
      <c r="F360" s="43">
        <f t="shared" si="31"/>
        <v>0</v>
      </c>
      <c r="G360" s="43">
        <f t="shared" si="32"/>
        <v>0</v>
      </c>
      <c r="H360" s="43">
        <f t="shared" si="29"/>
        <v>14174.551387947857</v>
      </c>
      <c r="I360" s="1"/>
    </row>
    <row r="361" spans="2:9" x14ac:dyDescent="0.2">
      <c r="B361" s="9" t="str">
        <f>$B$50</f>
        <v>Technology</v>
      </c>
      <c r="C361" s="43">
        <f t="shared" si="33"/>
        <v>12808.764945661811</v>
      </c>
      <c r="D361" s="43">
        <f t="shared" si="33"/>
        <v>13707.187856429238</v>
      </c>
      <c r="E361" s="43">
        <f t="shared" si="30"/>
        <v>9717.0588041080555</v>
      </c>
      <c r="F361" s="43">
        <f t="shared" si="31"/>
        <v>0</v>
      </c>
      <c r="G361" s="43">
        <f t="shared" si="32"/>
        <v>0</v>
      </c>
      <c r="H361" s="43">
        <f t="shared" si="29"/>
        <v>12748.081070364853</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7992.6421534589299</v>
      </c>
      <c r="D363" s="42">
        <f t="shared" si="33"/>
        <v>13654.75376910388</v>
      </c>
      <c r="E363" s="42">
        <f t="shared" si="30"/>
        <v>11709.711775371376</v>
      </c>
      <c r="F363" s="42">
        <f t="shared" si="31"/>
        <v>0</v>
      </c>
      <c r="G363" s="42">
        <f t="shared" si="32"/>
        <v>0</v>
      </c>
      <c r="H363" s="42">
        <f t="shared" si="29"/>
        <v>11262.068717102386</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pageSetUpPr fitToPage="1"/>
  </sheetPr>
  <dimension ref="A1:AI145"/>
  <sheetViews>
    <sheetView showGridLines="0" tabSelected="1" zoomScale="85" zoomScaleNormal="85" workbookViewId="0">
      <selection activeCell="N10" sqref="N10"/>
    </sheetView>
  </sheetViews>
  <sheetFormatPr defaultColWidth="9.140625" defaultRowHeight="14.25" x14ac:dyDescent="0.2"/>
  <cols>
    <col min="1" max="1" width="31.7109375" bestFit="1" customWidth="1"/>
    <col min="2" max="2" width="9.5703125" bestFit="1" customWidth="1"/>
    <col min="3" max="3" width="7" bestFit="1" customWidth="1"/>
    <col min="4" max="4" width="8" customWidth="1"/>
    <col min="5" max="17" width="7" bestFit="1" customWidth="1"/>
    <col min="18" max="18" width="2.42578125" style="231" customWidth="1"/>
    <col min="19" max="19" width="5.7109375" customWidth="1"/>
    <col min="20" max="20" width="21.5703125" customWidth="1"/>
    <col min="21" max="21" width="8.7109375" bestFit="1" customWidth="1"/>
    <col min="22" max="22" width="7.7109375" customWidth="1"/>
    <col min="23" max="23" width="8.140625" customWidth="1"/>
    <col min="24" max="25" width="7.28515625" bestFit="1" customWidth="1"/>
    <col min="26" max="26" width="7.140625" bestFit="1" customWidth="1"/>
    <col min="27" max="28" width="7.7109375" bestFit="1" customWidth="1"/>
    <col min="29" max="32" width="7.42578125" bestFit="1" customWidth="1"/>
    <col min="33" max="33" width="9" customWidth="1"/>
    <col min="34" max="16384" width="9.140625" style="231"/>
  </cols>
  <sheetData>
    <row r="1" spans="1:35" ht="15" thickBot="1" x14ac:dyDescent="0.25">
      <c r="A1" s="324" t="s">
        <v>718</v>
      </c>
      <c r="B1" s="324"/>
      <c r="C1" s="324"/>
      <c r="D1" s="324"/>
      <c r="E1" s="324"/>
      <c r="F1" s="324"/>
      <c r="G1" s="324"/>
      <c r="H1" s="324"/>
      <c r="I1" s="324"/>
      <c r="J1" s="324"/>
      <c r="K1" s="324"/>
      <c r="L1" s="324"/>
      <c r="M1" s="324"/>
      <c r="N1" s="324"/>
      <c r="O1" s="324"/>
      <c r="P1" s="324"/>
      <c r="Q1" s="324"/>
      <c r="T1" s="304" t="s">
        <v>727</v>
      </c>
      <c r="U1" s="304"/>
      <c r="V1" s="304"/>
      <c r="W1" s="304"/>
      <c r="X1" s="304"/>
      <c r="Y1" s="304"/>
      <c r="Z1" s="304"/>
      <c r="AA1" s="304"/>
      <c r="AB1" s="304"/>
      <c r="AC1" s="304"/>
      <c r="AD1" s="304"/>
      <c r="AE1" s="304"/>
      <c r="AF1" s="304"/>
      <c r="AG1" s="304"/>
    </row>
    <row r="2" spans="1:35" ht="15" thickBot="1" x14ac:dyDescent="0.25">
      <c r="A2" s="232" t="s">
        <v>719</v>
      </c>
      <c r="B2" s="233">
        <v>2002</v>
      </c>
      <c r="C2" s="233">
        <v>2003</v>
      </c>
      <c r="D2" s="233">
        <v>2004</v>
      </c>
      <c r="E2" s="233">
        <v>2005</v>
      </c>
      <c r="F2" s="233">
        <v>2006</v>
      </c>
      <c r="G2" s="233">
        <v>2007</v>
      </c>
      <c r="H2" s="233">
        <v>2008</v>
      </c>
      <c r="I2" s="233">
        <v>2009</v>
      </c>
      <c r="J2" s="233">
        <v>2010</v>
      </c>
      <c r="K2" s="233">
        <v>2011</v>
      </c>
      <c r="L2" s="233">
        <v>2012</v>
      </c>
      <c r="M2" s="233">
        <v>2013</v>
      </c>
      <c r="N2" s="233">
        <v>2014</v>
      </c>
      <c r="O2" s="233">
        <v>2015</v>
      </c>
      <c r="P2" s="233">
        <v>2016</v>
      </c>
      <c r="Q2" s="233">
        <v>2017</v>
      </c>
      <c r="S2" s="231"/>
      <c r="T2" s="232" t="s">
        <v>719</v>
      </c>
      <c r="U2" s="233">
        <f>C2</f>
        <v>2003</v>
      </c>
      <c r="V2" s="233">
        <v>2004</v>
      </c>
      <c r="W2" s="233">
        <f t="shared" ref="W2:AG2" si="0">E2</f>
        <v>2005</v>
      </c>
      <c r="X2" s="233">
        <f t="shared" si="0"/>
        <v>2006</v>
      </c>
      <c r="Y2" s="233">
        <f t="shared" si="0"/>
        <v>2007</v>
      </c>
      <c r="Z2" s="233">
        <f t="shared" si="0"/>
        <v>2008</v>
      </c>
      <c r="AA2" s="233">
        <f t="shared" si="0"/>
        <v>2009</v>
      </c>
      <c r="AB2" s="233">
        <f t="shared" si="0"/>
        <v>2010</v>
      </c>
      <c r="AC2" s="233">
        <f t="shared" si="0"/>
        <v>2011</v>
      </c>
      <c r="AD2" s="233">
        <f t="shared" si="0"/>
        <v>2012</v>
      </c>
      <c r="AE2" s="233">
        <f t="shared" si="0"/>
        <v>2013</v>
      </c>
      <c r="AF2" s="233">
        <f t="shared" si="0"/>
        <v>2014</v>
      </c>
      <c r="AG2" s="233">
        <f t="shared" si="0"/>
        <v>2015</v>
      </c>
      <c r="AH2" s="233">
        <f t="shared" ref="AH2:AI2" si="1">P2</f>
        <v>2016</v>
      </c>
      <c r="AI2" s="233">
        <f t="shared" si="1"/>
        <v>2017</v>
      </c>
    </row>
    <row r="3" spans="1:35" x14ac:dyDescent="0.2">
      <c r="A3" s="234" t="s">
        <v>720</v>
      </c>
      <c r="B3" s="235"/>
      <c r="C3" s="235"/>
      <c r="D3" s="235"/>
      <c r="E3" s="235"/>
      <c r="F3" s="235"/>
      <c r="G3" s="235"/>
      <c r="H3" s="235"/>
      <c r="I3" s="235"/>
      <c r="J3" s="235"/>
      <c r="K3" s="235"/>
      <c r="L3" s="235"/>
      <c r="M3" s="235"/>
      <c r="N3" s="235"/>
      <c r="O3" s="235"/>
      <c r="P3" s="235"/>
      <c r="Q3" s="235"/>
      <c r="S3" s="238"/>
      <c r="T3" s="241" t="s">
        <v>720</v>
      </c>
      <c r="U3" s="242"/>
      <c r="V3" s="242"/>
      <c r="W3" s="242"/>
      <c r="X3" s="242"/>
      <c r="Y3" s="242"/>
      <c r="Z3" s="242"/>
      <c r="AA3" s="242"/>
      <c r="AB3" s="242"/>
      <c r="AC3" s="242"/>
      <c r="AD3" s="242"/>
      <c r="AE3" s="242"/>
      <c r="AF3" s="242"/>
      <c r="AG3" s="242"/>
      <c r="AH3" s="242"/>
      <c r="AI3" s="242"/>
    </row>
    <row r="4" spans="1:35" x14ac:dyDescent="0.2">
      <c r="A4" s="236" t="s">
        <v>46</v>
      </c>
      <c r="B4" s="237">
        <v>1</v>
      </c>
      <c r="C4" s="237">
        <v>1</v>
      </c>
      <c r="D4" s="237">
        <v>1</v>
      </c>
      <c r="E4" s="237">
        <v>1</v>
      </c>
      <c r="F4" s="237">
        <v>1</v>
      </c>
      <c r="G4" s="237">
        <v>1</v>
      </c>
      <c r="H4" s="237">
        <v>1</v>
      </c>
      <c r="I4" s="237">
        <v>1</v>
      </c>
      <c r="J4" s="237">
        <v>1</v>
      </c>
      <c r="K4" s="237">
        <v>1</v>
      </c>
      <c r="L4" s="237">
        <v>1</v>
      </c>
      <c r="M4" s="237">
        <v>1</v>
      </c>
      <c r="N4" s="237">
        <v>1</v>
      </c>
      <c r="O4" s="237">
        <v>1</v>
      </c>
      <c r="P4" s="237">
        <v>1</v>
      </c>
      <c r="Q4" s="237">
        <v>1</v>
      </c>
      <c r="S4" s="238"/>
      <c r="T4" s="236" t="s">
        <v>46</v>
      </c>
      <c r="U4" s="253">
        <f t="shared" ref="U4:AG4" si="2">IF(AND(C4=0,B4=0),"",IF(AND(NOT(C4=0),B4=0),"Added",IF(AND(C4=0,NOT(B4=0)),"Deleted",IFERROR(C4/B4-1,""))))</f>
        <v>0</v>
      </c>
      <c r="V4" s="253">
        <f t="shared" si="2"/>
        <v>0</v>
      </c>
      <c r="W4" s="253">
        <f t="shared" si="2"/>
        <v>0</v>
      </c>
      <c r="X4" s="253">
        <f t="shared" si="2"/>
        <v>0</v>
      </c>
      <c r="Y4" s="253">
        <f t="shared" si="2"/>
        <v>0</v>
      </c>
      <c r="Z4" s="253">
        <f t="shared" si="2"/>
        <v>0</v>
      </c>
      <c r="AA4" s="253">
        <f t="shared" si="2"/>
        <v>0</v>
      </c>
      <c r="AB4" s="253">
        <f t="shared" si="2"/>
        <v>0</v>
      </c>
      <c r="AC4" s="253">
        <f t="shared" si="2"/>
        <v>0</v>
      </c>
      <c r="AD4" s="253">
        <f t="shared" si="2"/>
        <v>0</v>
      </c>
      <c r="AE4" s="253">
        <f t="shared" si="2"/>
        <v>0</v>
      </c>
      <c r="AF4" s="253">
        <f t="shared" si="2"/>
        <v>0</v>
      </c>
      <c r="AG4" s="253">
        <f t="shared" si="2"/>
        <v>0</v>
      </c>
      <c r="AH4" s="253">
        <f t="shared" ref="AH4:AI4" si="3">IF(AND(P4=0,O4=0),"",IF(AND(NOT(P4=0),O4=0),"Added",IF(AND(P4=0,NOT(O4=0)),"Deleted",IFERROR(P4/O4-1,""))))</f>
        <v>0</v>
      </c>
      <c r="AI4" s="253">
        <f t="shared" si="3"/>
        <v>0</v>
      </c>
    </row>
    <row r="5" spans="1:35" x14ac:dyDescent="0.2">
      <c r="A5" s="236" t="s">
        <v>47</v>
      </c>
      <c r="B5" s="237">
        <v>1.89</v>
      </c>
      <c r="C5" s="237">
        <v>1.76</v>
      </c>
      <c r="D5" s="237">
        <v>1.73</v>
      </c>
      <c r="E5" s="237">
        <v>1.68</v>
      </c>
      <c r="F5" s="237">
        <v>1.71</v>
      </c>
      <c r="G5" s="237">
        <v>1.7060846189180765</v>
      </c>
      <c r="H5" s="237">
        <v>1.71</v>
      </c>
      <c r="I5" s="237">
        <v>1.74</v>
      </c>
      <c r="J5" s="237">
        <v>1.75</v>
      </c>
      <c r="K5" s="237">
        <v>1.76</v>
      </c>
      <c r="L5" s="237">
        <v>1.78</v>
      </c>
      <c r="M5" s="237">
        <v>1.79</v>
      </c>
      <c r="N5" s="237">
        <v>1.78</v>
      </c>
      <c r="O5" s="237">
        <v>1.69</v>
      </c>
      <c r="P5" s="237">
        <v>1.64</v>
      </c>
      <c r="Q5" s="237">
        <f>IF('Relative Weights'!C7=0,0,'Relative Weights'!C7)</f>
        <v>1.57</v>
      </c>
      <c r="S5" s="238"/>
      <c r="T5" s="236" t="s">
        <v>47</v>
      </c>
      <c r="U5" s="253">
        <f t="shared" ref="U5:U23" si="4">IF(AND(C5=0,B5=0),"",IF(AND(NOT(C5=0),B5=0),"Added",IF(AND(C5=0,NOT(B5=0)),"Deleted",IFERROR(C5/B5-1,""))))</f>
        <v>-6.8783068783068724E-2</v>
      </c>
      <c r="V5" s="253">
        <f t="shared" ref="V5:V23" si="5">IF(AND(D5=0,C5=0),"",IF(AND(NOT(D5=0),C5=0),"Added",IF(AND(D5=0,NOT(C5=0)),"Deleted",IFERROR(D5/C5-1,""))))</f>
        <v>-1.7045454545454586E-2</v>
      </c>
      <c r="W5" s="253">
        <f t="shared" ref="W5:W23" si="6">IF(AND(E5=0,D5=0),"",IF(AND(NOT(E5=0),D5=0),"Added",IF(AND(E5=0,NOT(D5=0)),"Deleted",IFERROR(E5/D5-1,""))))</f>
        <v>-2.8901734104046284E-2</v>
      </c>
      <c r="X5" s="253">
        <f t="shared" ref="X5:X23" si="7">IF(AND(F5=0,E5=0),"",IF(AND(NOT(F5=0),E5=0),"Added",IF(AND(F5=0,NOT(E5=0)),"Deleted",IFERROR(F5/E5-1,""))))</f>
        <v>1.7857142857142794E-2</v>
      </c>
      <c r="Y5" s="253">
        <f t="shared" ref="Y5:Y23" si="8">IF(AND(G5=0,F5=0),"",IF(AND(NOT(G5=0),F5=0),"Added",IF(AND(G5=0,NOT(F5=0)),"Deleted",IFERROR(G5/F5-1,""))))</f>
        <v>-2.2896965391365764E-3</v>
      </c>
      <c r="Z5" s="253">
        <f t="shared" ref="Z5:Z23" si="9">IF(AND(H5=0,G5=0),"",IF(AND(NOT(H5=0),G5=0),"Added",IF(AND(H5=0,NOT(G5=0)),"Deleted",IFERROR(H5/G5-1,""))))</f>
        <v>2.2949512811425432E-3</v>
      </c>
      <c r="AA5" s="253">
        <f t="shared" ref="AA5:AA23" si="10">IF(AND(I5=0,H5=0),"",IF(AND(NOT(I5=0),H5=0),"Added",IF(AND(I5=0,NOT(H5=0)),"Deleted",IFERROR(I5/H5-1,""))))</f>
        <v>1.7543859649122862E-2</v>
      </c>
      <c r="AB5" s="253">
        <f t="shared" ref="AB5:AB23" si="11">IF(AND(J5=0,I5=0),"",IF(AND(NOT(J5=0),I5=0),"Added",IF(AND(J5=0,NOT(I5=0)),"Deleted",IFERROR(J5/I5-1,""))))</f>
        <v>5.7471264367816577E-3</v>
      </c>
      <c r="AC5" s="253">
        <f t="shared" ref="AC5:AC23" si="12">IF(AND(K5=0,J5=0),"",IF(AND(NOT(K5=0),J5=0),"Added",IF(AND(K5=0,NOT(J5=0)),"Deleted",IFERROR(K5/J5-1,""))))</f>
        <v>5.7142857142857828E-3</v>
      </c>
      <c r="AD5" s="253">
        <f t="shared" ref="AD5:AD23" si="13">IF(AND(L5=0,K5=0),"",IF(AND(NOT(L5=0),K5=0),"Added",IF(AND(L5=0,NOT(K5=0)),"Deleted",IFERROR(L5/K5-1,""))))</f>
        <v>1.1363636363636465E-2</v>
      </c>
      <c r="AE5" s="253">
        <f t="shared" ref="AE5:AE23" si="14">IF(AND(M5=0,L5=0),"",IF(AND(NOT(M5=0),L5=0),"Added",IF(AND(M5=0,NOT(L5=0)),"Deleted",IFERROR(M5/L5-1,""))))</f>
        <v>5.6179775280897903E-3</v>
      </c>
      <c r="AF5" s="253">
        <f t="shared" ref="AF5:AF23" si="15">IF(AND(N5=0,M5=0),"",IF(AND(NOT(N5=0),M5=0),"Added",IF(AND(N5=0,NOT(M5=0)),"Deleted",IFERROR(N5/M5-1,""))))</f>
        <v>-5.5865921787709993E-3</v>
      </c>
      <c r="AG5" s="253">
        <f t="shared" ref="AG5:AG23" si="16">IF(AND(O5=0,N5=0),"",IF(AND(NOT(O5=0),N5=0),"Added",IF(AND(O5=0,NOT(N5=0)),"Deleted",IFERROR(O5/N5-1,""))))</f>
        <v>-5.0561797752809001E-2</v>
      </c>
      <c r="AH5" s="253">
        <f t="shared" ref="AH5:AH23" si="17">IF(AND(P5=0,O5=0),"",IF(AND(NOT(P5=0),O5=0),"Added",IF(AND(P5=0,NOT(O5=0)),"Deleted",IFERROR(P5/O5-1,""))))</f>
        <v>-2.9585798816568087E-2</v>
      </c>
      <c r="AI5" s="253">
        <f t="shared" ref="AI5:AI23" si="18">IF(AND(Q5=0,P5=0),"",IF(AND(NOT(Q5=0),P5=0),"Added",IF(AND(Q5=0,NOT(P5=0)),"Deleted",IFERROR(Q5/P5-1,""))))</f>
        <v>-4.268292682926822E-2</v>
      </c>
    </row>
    <row r="6" spans="1:35" x14ac:dyDescent="0.2">
      <c r="A6" s="236" t="s">
        <v>48</v>
      </c>
      <c r="B6" s="237">
        <v>1.43</v>
      </c>
      <c r="C6" s="237">
        <v>1.38</v>
      </c>
      <c r="D6" s="237">
        <v>1.37</v>
      </c>
      <c r="E6" s="237">
        <v>1.36</v>
      </c>
      <c r="F6" s="237">
        <v>1.38</v>
      </c>
      <c r="G6" s="237">
        <v>1.3817406184291965</v>
      </c>
      <c r="H6" s="237">
        <v>1.39</v>
      </c>
      <c r="I6" s="237">
        <v>1.4</v>
      </c>
      <c r="J6" s="237">
        <v>1.42</v>
      </c>
      <c r="K6" s="237">
        <v>1.43</v>
      </c>
      <c r="L6" s="237">
        <v>1.45</v>
      </c>
      <c r="M6" s="237">
        <v>1.45</v>
      </c>
      <c r="N6" s="237">
        <v>1.47</v>
      </c>
      <c r="O6" s="237">
        <v>1.47</v>
      </c>
      <c r="P6" s="237">
        <v>1.46</v>
      </c>
      <c r="Q6" s="237">
        <f>IF('Relative Weights'!C8=0,0,'Relative Weights'!C8)</f>
        <v>1.46</v>
      </c>
      <c r="S6" s="238"/>
      <c r="T6" s="236" t="s">
        <v>48</v>
      </c>
      <c r="U6" s="253">
        <f t="shared" si="4"/>
        <v>-3.4965034965035002E-2</v>
      </c>
      <c r="V6" s="253">
        <f t="shared" si="5"/>
        <v>-7.246376811594013E-3</v>
      </c>
      <c r="W6" s="253">
        <f t="shared" si="6"/>
        <v>-7.2992700729926918E-3</v>
      </c>
      <c r="X6" s="253">
        <f t="shared" si="7"/>
        <v>1.4705882352941124E-2</v>
      </c>
      <c r="Y6" s="253">
        <f t="shared" si="8"/>
        <v>1.2613177023164113E-3</v>
      </c>
      <c r="Z6" s="253">
        <f t="shared" si="9"/>
        <v>5.977519558043376E-3</v>
      </c>
      <c r="AA6" s="253">
        <f t="shared" si="10"/>
        <v>7.194244604316502E-3</v>
      </c>
      <c r="AB6" s="253">
        <f t="shared" si="11"/>
        <v>1.4285714285714235E-2</v>
      </c>
      <c r="AC6" s="253">
        <f t="shared" si="12"/>
        <v>7.0422535211267512E-3</v>
      </c>
      <c r="AD6" s="253">
        <f t="shared" si="13"/>
        <v>1.3986013986013957E-2</v>
      </c>
      <c r="AE6" s="253">
        <f t="shared" si="14"/>
        <v>0</v>
      </c>
      <c r="AF6" s="253">
        <f t="shared" si="15"/>
        <v>1.379310344827589E-2</v>
      </c>
      <c r="AG6" s="253">
        <f t="shared" si="16"/>
        <v>0</v>
      </c>
      <c r="AH6" s="253">
        <f t="shared" si="17"/>
        <v>-6.8027210884353817E-3</v>
      </c>
      <c r="AI6" s="253">
        <f t="shared" si="18"/>
        <v>0</v>
      </c>
    </row>
    <row r="7" spans="1:35" x14ac:dyDescent="0.2">
      <c r="A7" s="236" t="s">
        <v>49</v>
      </c>
      <c r="B7" s="237">
        <v>1.5</v>
      </c>
      <c r="C7" s="237">
        <v>1.4</v>
      </c>
      <c r="D7" s="237">
        <v>1.36</v>
      </c>
      <c r="E7" s="237">
        <v>1.31</v>
      </c>
      <c r="F7" s="237">
        <v>1.35</v>
      </c>
      <c r="G7" s="237">
        <v>1.3814198358482235</v>
      </c>
      <c r="H7" s="237">
        <v>1.42</v>
      </c>
      <c r="I7" s="237">
        <v>1.41</v>
      </c>
      <c r="J7" s="237">
        <v>1.41</v>
      </c>
      <c r="K7" s="237">
        <v>1.45</v>
      </c>
      <c r="L7" s="237">
        <v>1.53</v>
      </c>
      <c r="M7" s="237">
        <v>1.6</v>
      </c>
      <c r="N7" s="237">
        <v>1.63</v>
      </c>
      <c r="O7" s="237">
        <v>1.6</v>
      </c>
      <c r="P7" s="237">
        <v>1.53</v>
      </c>
      <c r="Q7" s="237">
        <f>IF('Relative Weights'!C9=0,0,'Relative Weights'!C9)</f>
        <v>1.48</v>
      </c>
      <c r="S7" s="238"/>
      <c r="T7" s="236" t="s">
        <v>49</v>
      </c>
      <c r="U7" s="253">
        <f t="shared" si="4"/>
        <v>-6.6666666666666763E-2</v>
      </c>
      <c r="V7" s="253">
        <f t="shared" si="5"/>
        <v>-2.857142857142847E-2</v>
      </c>
      <c r="W7" s="253">
        <f t="shared" si="6"/>
        <v>-3.6764705882352922E-2</v>
      </c>
      <c r="X7" s="253">
        <f t="shared" si="7"/>
        <v>3.0534351145038219E-2</v>
      </c>
      <c r="Y7" s="253">
        <f t="shared" si="8"/>
        <v>2.3273952480165505E-2</v>
      </c>
      <c r="Z7" s="253">
        <f t="shared" si="9"/>
        <v>2.7927906600593522E-2</v>
      </c>
      <c r="AA7" s="253">
        <f t="shared" si="10"/>
        <v>-7.0422535211267512E-3</v>
      </c>
      <c r="AB7" s="253">
        <f t="shared" si="11"/>
        <v>0</v>
      </c>
      <c r="AC7" s="253">
        <f t="shared" si="12"/>
        <v>2.8368794326241176E-2</v>
      </c>
      <c r="AD7" s="253">
        <f t="shared" si="13"/>
        <v>5.5172413793103559E-2</v>
      </c>
      <c r="AE7" s="253">
        <f t="shared" si="14"/>
        <v>4.5751633986928164E-2</v>
      </c>
      <c r="AF7" s="253">
        <f t="shared" si="15"/>
        <v>1.8749999999999822E-2</v>
      </c>
      <c r="AG7" s="253">
        <f t="shared" si="16"/>
        <v>-1.8404907975460016E-2</v>
      </c>
      <c r="AH7" s="253">
        <f t="shared" si="17"/>
        <v>-4.3750000000000067E-2</v>
      </c>
      <c r="AI7" s="253">
        <f t="shared" si="18"/>
        <v>-3.2679738562091498E-2</v>
      </c>
    </row>
    <row r="8" spans="1:35" x14ac:dyDescent="0.2">
      <c r="A8" s="236" t="s">
        <v>50</v>
      </c>
      <c r="B8" s="237">
        <v>2.1</v>
      </c>
      <c r="C8" s="237">
        <v>1.95</v>
      </c>
      <c r="D8" s="237">
        <v>1.95</v>
      </c>
      <c r="E8" s="237">
        <v>1.91</v>
      </c>
      <c r="F8" s="237">
        <v>1.97</v>
      </c>
      <c r="G8" s="237">
        <v>1.9001403868247535</v>
      </c>
      <c r="H8" s="237">
        <v>1.87</v>
      </c>
      <c r="I8" s="237">
        <v>1.88</v>
      </c>
      <c r="J8" s="237">
        <v>2.0299999999999998</v>
      </c>
      <c r="K8" s="237">
        <v>2.09</v>
      </c>
      <c r="L8" s="237">
        <v>2.08</v>
      </c>
      <c r="M8" s="237">
        <v>2.04</v>
      </c>
      <c r="N8" s="237">
        <v>2.0699999999999998</v>
      </c>
      <c r="O8" s="237">
        <v>2.1</v>
      </c>
      <c r="P8" s="237">
        <v>2.08</v>
      </c>
      <c r="Q8" s="237">
        <f>IF('Relative Weights'!C10=0,0,'Relative Weights'!C10)</f>
        <v>1.98</v>
      </c>
      <c r="S8" s="238"/>
      <c r="T8" s="236" t="s">
        <v>50</v>
      </c>
      <c r="U8" s="253">
        <f t="shared" si="4"/>
        <v>-7.1428571428571508E-2</v>
      </c>
      <c r="V8" s="253">
        <f t="shared" si="5"/>
        <v>0</v>
      </c>
      <c r="W8" s="253">
        <f t="shared" si="6"/>
        <v>-2.0512820512820551E-2</v>
      </c>
      <c r="X8" s="253">
        <f t="shared" si="7"/>
        <v>3.1413612565444948E-2</v>
      </c>
      <c r="Y8" s="253">
        <f t="shared" si="8"/>
        <v>-3.546173257626728E-2</v>
      </c>
      <c r="Z8" s="253">
        <f t="shared" si="9"/>
        <v>-1.5862189464389886E-2</v>
      </c>
      <c r="AA8" s="253">
        <f t="shared" si="10"/>
        <v>5.3475935828874999E-3</v>
      </c>
      <c r="AB8" s="253">
        <f t="shared" si="11"/>
        <v>7.9787234042553168E-2</v>
      </c>
      <c r="AC8" s="253">
        <f t="shared" si="12"/>
        <v>2.9556650246305383E-2</v>
      </c>
      <c r="AD8" s="253">
        <f t="shared" si="13"/>
        <v>-4.7846889952152249E-3</v>
      </c>
      <c r="AE8" s="253">
        <f t="shared" si="14"/>
        <v>-1.9230769230769273E-2</v>
      </c>
      <c r="AF8" s="253">
        <f t="shared" si="15"/>
        <v>1.4705882352941124E-2</v>
      </c>
      <c r="AG8" s="253">
        <f t="shared" si="16"/>
        <v>1.449275362318847E-2</v>
      </c>
      <c r="AH8" s="253">
        <f t="shared" si="17"/>
        <v>-9.52380952380949E-3</v>
      </c>
      <c r="AI8" s="253">
        <f t="shared" si="18"/>
        <v>-4.8076923076923128E-2</v>
      </c>
    </row>
    <row r="9" spans="1:35" x14ac:dyDescent="0.2">
      <c r="A9" s="236" t="s">
        <v>51</v>
      </c>
      <c r="B9" s="237">
        <v>1.8</v>
      </c>
      <c r="C9" s="237">
        <v>1.69</v>
      </c>
      <c r="D9" s="237">
        <v>1.8</v>
      </c>
      <c r="E9" s="237">
        <v>1.95</v>
      </c>
      <c r="F9" s="237">
        <v>2.27</v>
      </c>
      <c r="G9" s="237">
        <v>2.3613111060923115</v>
      </c>
      <c r="H9" s="237">
        <v>2.41</v>
      </c>
      <c r="I9" s="237">
        <v>2.41</v>
      </c>
      <c r="J9" s="237">
        <v>2.42</v>
      </c>
      <c r="K9" s="237">
        <v>2.4300000000000002</v>
      </c>
      <c r="L9" s="237">
        <v>2.46</v>
      </c>
      <c r="M9" s="237">
        <v>2.4500000000000002</v>
      </c>
      <c r="N9" s="237">
        <v>2.38</v>
      </c>
      <c r="O9" s="237">
        <v>2.25</v>
      </c>
      <c r="P9" s="237">
        <v>2.15</v>
      </c>
      <c r="Q9" s="237">
        <f>IF('Relative Weights'!C11=0,0,'Relative Weights'!C11)</f>
        <v>2.0499999999999998</v>
      </c>
      <c r="S9" s="238"/>
      <c r="T9" s="236" t="s">
        <v>51</v>
      </c>
      <c r="U9" s="253">
        <f t="shared" si="4"/>
        <v>-6.1111111111111116E-2</v>
      </c>
      <c r="V9" s="253">
        <f t="shared" si="5"/>
        <v>6.5088757396449815E-2</v>
      </c>
      <c r="W9" s="253">
        <f t="shared" si="6"/>
        <v>8.3333333333333259E-2</v>
      </c>
      <c r="X9" s="253">
        <f t="shared" si="7"/>
        <v>0.16410256410256419</v>
      </c>
      <c r="Y9" s="253">
        <f t="shared" si="8"/>
        <v>4.0225156868859635E-2</v>
      </c>
      <c r="Z9" s="253">
        <f t="shared" si="9"/>
        <v>2.061943205284078E-2</v>
      </c>
      <c r="AA9" s="253">
        <f t="shared" si="10"/>
        <v>0</v>
      </c>
      <c r="AB9" s="253">
        <f t="shared" si="11"/>
        <v>4.1493775933609811E-3</v>
      </c>
      <c r="AC9" s="253">
        <f t="shared" si="12"/>
        <v>4.1322314049587749E-3</v>
      </c>
      <c r="AD9" s="253">
        <f t="shared" si="13"/>
        <v>1.2345679012345512E-2</v>
      </c>
      <c r="AE9" s="253">
        <f t="shared" si="14"/>
        <v>-4.0650406504064707E-3</v>
      </c>
      <c r="AF9" s="253">
        <f t="shared" si="15"/>
        <v>-2.8571428571428692E-2</v>
      </c>
      <c r="AG9" s="253">
        <f t="shared" si="16"/>
        <v>-5.4621848739495715E-2</v>
      </c>
      <c r="AH9" s="253">
        <f t="shared" si="17"/>
        <v>-4.4444444444444509E-2</v>
      </c>
      <c r="AI9" s="253">
        <f t="shared" si="18"/>
        <v>-4.6511627906976827E-2</v>
      </c>
    </row>
    <row r="10" spans="1:35" x14ac:dyDescent="0.2">
      <c r="A10" s="236" t="s">
        <v>52</v>
      </c>
      <c r="B10" s="237">
        <v>1.1299999999999999</v>
      </c>
      <c r="C10" s="237">
        <v>1.1000000000000001</v>
      </c>
      <c r="D10" s="237">
        <v>1.06</v>
      </c>
      <c r="E10" s="237">
        <v>1.04</v>
      </c>
      <c r="F10" s="237">
        <v>1.04</v>
      </c>
      <c r="G10" s="237">
        <v>1.0672529173008141</v>
      </c>
      <c r="H10" s="237">
        <v>1.06</v>
      </c>
      <c r="I10" s="237">
        <v>1.04</v>
      </c>
      <c r="J10" s="237">
        <v>1.03</v>
      </c>
      <c r="K10" s="237">
        <v>1.02</v>
      </c>
      <c r="L10" s="237">
        <v>1.03</v>
      </c>
      <c r="M10" s="237">
        <v>1.05</v>
      </c>
      <c r="N10" s="237">
        <v>1.1000000000000001</v>
      </c>
      <c r="O10" s="237">
        <v>1.1299999999999999</v>
      </c>
      <c r="P10" s="237">
        <v>1.1100000000000001</v>
      </c>
      <c r="Q10" s="237">
        <f>IF('Relative Weights'!C12=0,0,'Relative Weights'!C12)</f>
        <v>1.1100000000000001</v>
      </c>
      <c r="S10" s="238"/>
      <c r="T10" s="236" t="s">
        <v>52</v>
      </c>
      <c r="U10" s="253">
        <f t="shared" si="4"/>
        <v>-2.6548672566371501E-2</v>
      </c>
      <c r="V10" s="253">
        <f t="shared" si="5"/>
        <v>-3.6363636363636376E-2</v>
      </c>
      <c r="W10" s="253">
        <f t="shared" si="6"/>
        <v>-1.8867924528301883E-2</v>
      </c>
      <c r="X10" s="253">
        <f t="shared" si="7"/>
        <v>0</v>
      </c>
      <c r="Y10" s="253">
        <f t="shared" si="8"/>
        <v>2.6204728173859548E-2</v>
      </c>
      <c r="Z10" s="253">
        <f t="shared" si="9"/>
        <v>-6.7958748889226372E-3</v>
      </c>
      <c r="AA10" s="253">
        <f t="shared" si="10"/>
        <v>-1.8867924528301883E-2</v>
      </c>
      <c r="AB10" s="253">
        <f t="shared" si="11"/>
        <v>-9.6153846153845812E-3</v>
      </c>
      <c r="AC10" s="253">
        <f t="shared" si="12"/>
        <v>-9.7087378640776656E-3</v>
      </c>
      <c r="AD10" s="253">
        <f t="shared" si="13"/>
        <v>9.8039215686274161E-3</v>
      </c>
      <c r="AE10" s="253">
        <f t="shared" si="14"/>
        <v>1.9417475728155331E-2</v>
      </c>
      <c r="AF10" s="253">
        <f t="shared" si="15"/>
        <v>4.7619047619047672E-2</v>
      </c>
      <c r="AG10" s="253">
        <f t="shared" si="16"/>
        <v>2.7272727272727115E-2</v>
      </c>
      <c r="AH10" s="253">
        <f t="shared" si="17"/>
        <v>-1.7699115044247593E-2</v>
      </c>
      <c r="AI10" s="253">
        <f t="shared" si="18"/>
        <v>0</v>
      </c>
    </row>
    <row r="11" spans="1:35" x14ac:dyDescent="0.2">
      <c r="A11" s="236" t="s">
        <v>53</v>
      </c>
      <c r="B11" s="237">
        <v>0</v>
      </c>
      <c r="C11" s="237">
        <v>0</v>
      </c>
      <c r="D11" s="237">
        <v>0</v>
      </c>
      <c r="E11" s="237">
        <v>0</v>
      </c>
      <c r="F11" s="237">
        <v>0</v>
      </c>
      <c r="G11" s="237">
        <v>0</v>
      </c>
      <c r="H11" s="237">
        <v>0</v>
      </c>
      <c r="I11" s="237">
        <v>0</v>
      </c>
      <c r="J11" s="237">
        <v>0</v>
      </c>
      <c r="K11" s="237">
        <v>0</v>
      </c>
      <c r="L11" s="237">
        <v>0</v>
      </c>
      <c r="M11" s="237">
        <v>0</v>
      </c>
      <c r="N11" s="237">
        <v>0</v>
      </c>
      <c r="O11" s="237">
        <v>0</v>
      </c>
      <c r="P11" s="237">
        <v>0</v>
      </c>
      <c r="Q11" s="237">
        <f>IF('Relative Weights'!C13=0,0,'Relative Weights'!C13)</f>
        <v>0</v>
      </c>
      <c r="S11" s="238"/>
      <c r="T11" s="236" t="s">
        <v>53</v>
      </c>
      <c r="U11" s="253" t="str">
        <f t="shared" si="4"/>
        <v/>
      </c>
      <c r="V11" s="253" t="str">
        <f t="shared" si="5"/>
        <v/>
      </c>
      <c r="W11" s="253" t="str">
        <f t="shared" si="6"/>
        <v/>
      </c>
      <c r="X11" s="253" t="str">
        <f t="shared" si="7"/>
        <v/>
      </c>
      <c r="Y11" s="253" t="str">
        <f t="shared" si="8"/>
        <v/>
      </c>
      <c r="Z11" s="253" t="str">
        <f t="shared" si="9"/>
        <v/>
      </c>
      <c r="AA11" s="253" t="str">
        <f t="shared" si="10"/>
        <v/>
      </c>
      <c r="AB11" s="253" t="str">
        <f t="shared" si="11"/>
        <v/>
      </c>
      <c r="AC11" s="253" t="str">
        <f t="shared" si="12"/>
        <v/>
      </c>
      <c r="AD11" s="253" t="str">
        <f t="shared" si="13"/>
        <v/>
      </c>
      <c r="AE11" s="253" t="str">
        <f t="shared" si="14"/>
        <v/>
      </c>
      <c r="AF11" s="253" t="str">
        <f t="shared" si="15"/>
        <v/>
      </c>
      <c r="AG11" s="253" t="str">
        <f t="shared" si="16"/>
        <v/>
      </c>
      <c r="AH11" s="253" t="str">
        <f t="shared" si="17"/>
        <v/>
      </c>
      <c r="AI11" s="253" t="str">
        <f t="shared" si="18"/>
        <v/>
      </c>
    </row>
    <row r="12" spans="1:35" x14ac:dyDescent="0.2">
      <c r="A12" s="236" t="s">
        <v>54</v>
      </c>
      <c r="B12" s="237">
        <v>2.57</v>
      </c>
      <c r="C12" s="237">
        <v>2.56</v>
      </c>
      <c r="D12" s="237">
        <v>2.42</v>
      </c>
      <c r="E12" s="237">
        <v>2.19</v>
      </c>
      <c r="F12" s="237">
        <v>1.96</v>
      </c>
      <c r="G12" s="237">
        <v>1.913607338418057</v>
      </c>
      <c r="H12" s="237">
        <v>1.94</v>
      </c>
      <c r="I12" s="237">
        <v>1.9</v>
      </c>
      <c r="J12" s="237">
        <v>1.88</v>
      </c>
      <c r="K12" s="237">
        <v>1.7</v>
      </c>
      <c r="L12" s="237">
        <v>1.77</v>
      </c>
      <c r="M12" s="237">
        <v>1.6</v>
      </c>
      <c r="N12" s="237">
        <v>1.68</v>
      </c>
      <c r="O12" s="237">
        <v>1.52</v>
      </c>
      <c r="P12" s="237">
        <v>1.57</v>
      </c>
      <c r="Q12" s="237">
        <f>IF('Relative Weights'!C14=0,0,'Relative Weights'!C14)</f>
        <v>1.54</v>
      </c>
      <c r="S12" s="238"/>
      <c r="T12" s="236" t="s">
        <v>54</v>
      </c>
      <c r="U12" s="253">
        <f t="shared" si="4"/>
        <v>-3.8910505836574627E-3</v>
      </c>
      <c r="V12" s="253">
        <f t="shared" si="5"/>
        <v>-5.46875E-2</v>
      </c>
      <c r="W12" s="253">
        <f t="shared" si="6"/>
        <v>-9.5041322314049603E-2</v>
      </c>
      <c r="X12" s="253">
        <f t="shared" si="7"/>
        <v>-0.10502283105022836</v>
      </c>
      <c r="Y12" s="253">
        <f t="shared" si="8"/>
        <v>-2.3669725296909694E-2</v>
      </c>
      <c r="Z12" s="253">
        <f t="shared" si="9"/>
        <v>1.3792098855432533E-2</v>
      </c>
      <c r="AA12" s="253">
        <f t="shared" si="10"/>
        <v>-2.0618556701030966E-2</v>
      </c>
      <c r="AB12" s="253">
        <f t="shared" si="11"/>
        <v>-1.0526315789473717E-2</v>
      </c>
      <c r="AC12" s="253">
        <f t="shared" si="12"/>
        <v>-9.5744680851063801E-2</v>
      </c>
      <c r="AD12" s="253">
        <f t="shared" si="13"/>
        <v>4.117647058823537E-2</v>
      </c>
      <c r="AE12" s="253">
        <f t="shared" si="14"/>
        <v>-9.6045197740112997E-2</v>
      </c>
      <c r="AF12" s="253">
        <f t="shared" si="15"/>
        <v>4.9999999999999822E-2</v>
      </c>
      <c r="AG12" s="253">
        <f t="shared" si="16"/>
        <v>-9.5238095238095233E-2</v>
      </c>
      <c r="AH12" s="253">
        <f t="shared" si="17"/>
        <v>3.289473684210531E-2</v>
      </c>
      <c r="AI12" s="253">
        <f t="shared" si="18"/>
        <v>-1.9108280254777066E-2</v>
      </c>
    </row>
    <row r="13" spans="1:35" x14ac:dyDescent="0.2">
      <c r="A13" s="236" t="s">
        <v>55</v>
      </c>
      <c r="B13" s="237">
        <v>1.08</v>
      </c>
      <c r="C13" s="237">
        <v>1.18</v>
      </c>
      <c r="D13" s="237">
        <v>1.1399999999999999</v>
      </c>
      <c r="E13" s="237">
        <v>1.1599999999999999</v>
      </c>
      <c r="F13" s="237">
        <v>1.04</v>
      </c>
      <c r="G13" s="237">
        <v>1.0129842309420065</v>
      </c>
      <c r="H13" s="237">
        <v>1.1399999999999999</v>
      </c>
      <c r="I13" s="237">
        <v>1.33</v>
      </c>
      <c r="J13" s="237">
        <v>1.44</v>
      </c>
      <c r="K13" s="237">
        <v>1.5</v>
      </c>
      <c r="L13" s="237">
        <v>1.52</v>
      </c>
      <c r="M13" s="237">
        <v>1.57</v>
      </c>
      <c r="N13" s="237">
        <v>1.49</v>
      </c>
      <c r="O13" s="237">
        <v>1.49</v>
      </c>
      <c r="P13" s="237">
        <v>1.44</v>
      </c>
      <c r="Q13" s="237">
        <f>IF('Relative Weights'!C15=0,0,'Relative Weights'!C15)</f>
        <v>1.87</v>
      </c>
      <c r="S13" s="238"/>
      <c r="T13" s="236" t="s">
        <v>55</v>
      </c>
      <c r="U13" s="253">
        <f t="shared" si="4"/>
        <v>9.259259259259256E-2</v>
      </c>
      <c r="V13" s="253">
        <f t="shared" si="5"/>
        <v>-3.3898305084745783E-2</v>
      </c>
      <c r="W13" s="253">
        <f t="shared" si="6"/>
        <v>1.7543859649122862E-2</v>
      </c>
      <c r="X13" s="253">
        <f t="shared" si="7"/>
        <v>-0.10344827586206884</v>
      </c>
      <c r="Y13" s="253">
        <f t="shared" si="8"/>
        <v>-2.5976701017301429E-2</v>
      </c>
      <c r="Z13" s="253">
        <f t="shared" si="9"/>
        <v>0.12538770612438599</v>
      </c>
      <c r="AA13" s="253">
        <f t="shared" si="10"/>
        <v>0.16666666666666674</v>
      </c>
      <c r="AB13" s="253">
        <f t="shared" si="11"/>
        <v>8.2706766917293173E-2</v>
      </c>
      <c r="AC13" s="253">
        <f t="shared" si="12"/>
        <v>4.1666666666666741E-2</v>
      </c>
      <c r="AD13" s="253">
        <f t="shared" si="13"/>
        <v>1.3333333333333419E-2</v>
      </c>
      <c r="AE13" s="253">
        <f t="shared" si="14"/>
        <v>3.289473684210531E-2</v>
      </c>
      <c r="AF13" s="253">
        <f t="shared" si="15"/>
        <v>-5.0955414012738842E-2</v>
      </c>
      <c r="AG13" s="253">
        <f t="shared" si="16"/>
        <v>0</v>
      </c>
      <c r="AH13" s="253">
        <f t="shared" si="17"/>
        <v>-3.3557046979865834E-2</v>
      </c>
      <c r="AI13" s="253">
        <f t="shared" si="18"/>
        <v>0.29861111111111116</v>
      </c>
    </row>
    <row r="14" spans="1:35" x14ac:dyDescent="0.2">
      <c r="A14" s="236" t="s">
        <v>730</v>
      </c>
      <c r="B14" s="237">
        <v>0</v>
      </c>
      <c r="C14" s="237">
        <v>0</v>
      </c>
      <c r="D14" s="237">
        <v>0</v>
      </c>
      <c r="E14" s="237">
        <v>0</v>
      </c>
      <c r="F14" s="237">
        <v>0</v>
      </c>
      <c r="G14" s="237">
        <v>0</v>
      </c>
      <c r="H14" s="237">
        <v>0</v>
      </c>
      <c r="I14" s="237">
        <v>0</v>
      </c>
      <c r="J14" s="237">
        <v>0</v>
      </c>
      <c r="K14" s="237">
        <v>0</v>
      </c>
      <c r="L14" s="237">
        <v>0</v>
      </c>
      <c r="M14" s="237">
        <v>0</v>
      </c>
      <c r="N14" s="237">
        <v>0</v>
      </c>
      <c r="O14" s="237">
        <v>0</v>
      </c>
      <c r="P14" s="237">
        <v>0</v>
      </c>
      <c r="Q14" s="237">
        <f>IF('Relative Weights'!C16=0,0,'Relative Weights'!C16)</f>
        <v>0</v>
      </c>
      <c r="S14" s="238"/>
      <c r="T14" s="236" t="s">
        <v>730</v>
      </c>
      <c r="U14" s="253" t="str">
        <f t="shared" si="4"/>
        <v/>
      </c>
      <c r="V14" s="253" t="str">
        <f t="shared" si="5"/>
        <v/>
      </c>
      <c r="W14" s="253" t="str">
        <f t="shared" si="6"/>
        <v/>
      </c>
      <c r="X14" s="253" t="str">
        <f t="shared" si="7"/>
        <v/>
      </c>
      <c r="Y14" s="253" t="str">
        <f t="shared" si="8"/>
        <v/>
      </c>
      <c r="Z14" s="253" t="str">
        <f t="shared" si="9"/>
        <v/>
      </c>
      <c r="AA14" s="253" t="str">
        <f t="shared" si="10"/>
        <v/>
      </c>
      <c r="AB14" s="253" t="str">
        <f t="shared" si="11"/>
        <v/>
      </c>
      <c r="AC14" s="253" t="str">
        <f t="shared" si="12"/>
        <v/>
      </c>
      <c r="AD14" s="253" t="str">
        <f t="shared" si="13"/>
        <v/>
      </c>
      <c r="AE14" s="253" t="str">
        <f t="shared" si="14"/>
        <v/>
      </c>
      <c r="AF14" s="253" t="str">
        <f t="shared" si="15"/>
        <v/>
      </c>
      <c r="AG14" s="253" t="str">
        <f t="shared" si="16"/>
        <v/>
      </c>
      <c r="AH14" s="253" t="str">
        <f t="shared" si="17"/>
        <v/>
      </c>
      <c r="AI14" s="253" t="str">
        <f t="shared" si="18"/>
        <v/>
      </c>
    </row>
    <row r="15" spans="1:35" x14ac:dyDescent="0.2">
      <c r="A15" s="236" t="s">
        <v>57</v>
      </c>
      <c r="B15" s="237">
        <v>4.16</v>
      </c>
      <c r="C15" s="237">
        <v>3.54</v>
      </c>
      <c r="D15" s="237">
        <v>2.63</v>
      </c>
      <c r="E15" s="237">
        <v>2.0299999999999998</v>
      </c>
      <c r="F15" s="237">
        <v>2.06</v>
      </c>
      <c r="G15" s="237">
        <v>1.8390043745034246</v>
      </c>
      <c r="H15" s="237">
        <v>1.66</v>
      </c>
      <c r="I15" s="237">
        <v>1.44</v>
      </c>
      <c r="J15" s="237">
        <v>1.42</v>
      </c>
      <c r="K15" s="237">
        <v>1.37</v>
      </c>
      <c r="L15" s="237">
        <v>1.46</v>
      </c>
      <c r="M15" s="237">
        <v>1.46</v>
      </c>
      <c r="N15" s="237">
        <v>1.45</v>
      </c>
      <c r="O15" s="237">
        <v>1.26</v>
      </c>
      <c r="P15" s="237">
        <v>1.1599999999999999</v>
      </c>
      <c r="Q15" s="237">
        <f>IF('Relative Weights'!C17=0,0,'Relative Weights'!C17)</f>
        <v>1.1499999999999999</v>
      </c>
      <c r="S15" s="238"/>
      <c r="T15" s="236" t="s">
        <v>57</v>
      </c>
      <c r="U15" s="253">
        <f t="shared" si="4"/>
        <v>-0.14903846153846156</v>
      </c>
      <c r="V15" s="253">
        <f t="shared" si="5"/>
        <v>-0.25706214689265539</v>
      </c>
      <c r="W15" s="253">
        <f t="shared" si="6"/>
        <v>-0.22813688212927763</v>
      </c>
      <c r="X15" s="253">
        <f t="shared" si="7"/>
        <v>1.4778325123152802E-2</v>
      </c>
      <c r="Y15" s="253">
        <f t="shared" si="8"/>
        <v>-0.10727942985270655</v>
      </c>
      <c r="Z15" s="253">
        <f t="shared" si="9"/>
        <v>-9.7337655627795949E-2</v>
      </c>
      <c r="AA15" s="253">
        <f t="shared" si="10"/>
        <v>-0.13253012048192769</v>
      </c>
      <c r="AB15" s="253">
        <f t="shared" si="11"/>
        <v>-1.3888888888888951E-2</v>
      </c>
      <c r="AC15" s="253">
        <f t="shared" si="12"/>
        <v>-3.5211267605633645E-2</v>
      </c>
      <c r="AD15" s="253">
        <f t="shared" si="13"/>
        <v>6.5693430656934115E-2</v>
      </c>
      <c r="AE15" s="253">
        <f t="shared" si="14"/>
        <v>0</v>
      </c>
      <c r="AF15" s="253">
        <f t="shared" si="15"/>
        <v>-6.8493150684931781E-3</v>
      </c>
      <c r="AG15" s="253">
        <f t="shared" si="16"/>
        <v>-0.13103448275862062</v>
      </c>
      <c r="AH15" s="253">
        <f t="shared" si="17"/>
        <v>-7.9365079365079416E-2</v>
      </c>
      <c r="AI15" s="253">
        <f t="shared" si="18"/>
        <v>-8.6206896551723755E-3</v>
      </c>
    </row>
    <row r="16" spans="1:35" x14ac:dyDescent="0.2">
      <c r="A16" s="236" t="s">
        <v>58</v>
      </c>
      <c r="B16" s="237">
        <v>1.34</v>
      </c>
      <c r="C16" s="237">
        <v>1.28</v>
      </c>
      <c r="D16" s="237">
        <v>1.29</v>
      </c>
      <c r="E16" s="237">
        <v>1.26</v>
      </c>
      <c r="F16" s="237">
        <v>1.26</v>
      </c>
      <c r="G16" s="237">
        <v>1.2524946586843495</v>
      </c>
      <c r="H16" s="237">
        <v>1.29</v>
      </c>
      <c r="I16" s="237">
        <v>1.35</v>
      </c>
      <c r="J16" s="237">
        <v>1.38</v>
      </c>
      <c r="K16" s="237">
        <v>1.36</v>
      </c>
      <c r="L16" s="237">
        <v>1.37</v>
      </c>
      <c r="M16" s="237">
        <v>1.4</v>
      </c>
      <c r="N16" s="237">
        <v>1.51</v>
      </c>
      <c r="O16" s="237">
        <v>1.51</v>
      </c>
      <c r="P16" s="237">
        <v>1.46</v>
      </c>
      <c r="Q16" s="237">
        <f>IF('Relative Weights'!C18=0,0,'Relative Weights'!C18)</f>
        <v>1.42</v>
      </c>
      <c r="S16" s="238"/>
      <c r="T16" s="236" t="s">
        <v>58</v>
      </c>
      <c r="U16" s="253">
        <f t="shared" si="4"/>
        <v>-4.4776119402985093E-2</v>
      </c>
      <c r="V16" s="253">
        <f t="shared" si="5"/>
        <v>7.8125E-3</v>
      </c>
      <c r="W16" s="253">
        <f t="shared" si="6"/>
        <v>-2.3255813953488413E-2</v>
      </c>
      <c r="X16" s="253">
        <f t="shared" si="7"/>
        <v>0</v>
      </c>
      <c r="Y16" s="253">
        <f t="shared" si="8"/>
        <v>-5.9566200917861023E-3</v>
      </c>
      <c r="Z16" s="253">
        <f t="shared" si="9"/>
        <v>2.9944511983026834E-2</v>
      </c>
      <c r="AA16" s="253">
        <f t="shared" si="10"/>
        <v>4.6511627906976827E-2</v>
      </c>
      <c r="AB16" s="253">
        <f t="shared" si="11"/>
        <v>2.2222222222222143E-2</v>
      </c>
      <c r="AC16" s="253">
        <f t="shared" si="12"/>
        <v>-1.4492753623188248E-2</v>
      </c>
      <c r="AD16" s="253">
        <f t="shared" si="13"/>
        <v>7.3529411764705621E-3</v>
      </c>
      <c r="AE16" s="253">
        <f t="shared" si="14"/>
        <v>2.1897810218977964E-2</v>
      </c>
      <c r="AF16" s="253">
        <f t="shared" si="15"/>
        <v>7.8571428571428736E-2</v>
      </c>
      <c r="AG16" s="253">
        <f t="shared" si="16"/>
        <v>0</v>
      </c>
      <c r="AH16" s="253">
        <f t="shared" si="17"/>
        <v>-3.3112582781457012E-2</v>
      </c>
      <c r="AI16" s="253">
        <f t="shared" si="18"/>
        <v>-2.7397260273972601E-2</v>
      </c>
    </row>
    <row r="17" spans="1:35" x14ac:dyDescent="0.2">
      <c r="A17" s="236" t="s">
        <v>59</v>
      </c>
      <c r="B17" s="237">
        <v>1.37</v>
      </c>
      <c r="C17" s="237">
        <v>1.29</v>
      </c>
      <c r="D17" s="237">
        <v>1.29</v>
      </c>
      <c r="E17" s="237">
        <v>1.29</v>
      </c>
      <c r="F17" s="237">
        <v>1.31</v>
      </c>
      <c r="G17" s="237">
        <v>1.3065790745995471</v>
      </c>
      <c r="H17" s="237">
        <v>1.24</v>
      </c>
      <c r="I17" s="237">
        <v>1.23</v>
      </c>
      <c r="J17" s="237">
        <v>1.19</v>
      </c>
      <c r="K17" s="237">
        <v>1.1399999999999999</v>
      </c>
      <c r="L17" s="237">
        <v>1.0900000000000001</v>
      </c>
      <c r="M17" s="237">
        <v>1.07</v>
      </c>
      <c r="N17" s="237">
        <v>1.07</v>
      </c>
      <c r="O17" s="237">
        <v>1.05</v>
      </c>
      <c r="P17" s="237">
        <v>1.02</v>
      </c>
      <c r="Q17" s="237">
        <f>IF('Relative Weights'!C19=0,0,'Relative Weights'!C19)</f>
        <v>0.99</v>
      </c>
      <c r="S17" s="238"/>
      <c r="T17" s="236" t="s">
        <v>59</v>
      </c>
      <c r="U17" s="253">
        <f t="shared" si="4"/>
        <v>-5.8394160583941646E-2</v>
      </c>
      <c r="V17" s="253">
        <f t="shared" si="5"/>
        <v>0</v>
      </c>
      <c r="W17" s="253">
        <f t="shared" si="6"/>
        <v>0</v>
      </c>
      <c r="X17" s="253">
        <f t="shared" si="7"/>
        <v>1.5503875968992276E-2</v>
      </c>
      <c r="Y17" s="253">
        <f t="shared" si="8"/>
        <v>-2.6113934354602408E-3</v>
      </c>
      <c r="Z17" s="253">
        <f t="shared" si="9"/>
        <v>-5.0956789293409521E-2</v>
      </c>
      <c r="AA17" s="253">
        <f t="shared" si="10"/>
        <v>-8.0645161290322509E-3</v>
      </c>
      <c r="AB17" s="253">
        <f t="shared" si="11"/>
        <v>-3.2520325203252098E-2</v>
      </c>
      <c r="AC17" s="253">
        <f t="shared" si="12"/>
        <v>-4.2016806722689148E-2</v>
      </c>
      <c r="AD17" s="253">
        <f t="shared" si="13"/>
        <v>-4.3859649122806821E-2</v>
      </c>
      <c r="AE17" s="253">
        <f t="shared" si="14"/>
        <v>-1.834862385321101E-2</v>
      </c>
      <c r="AF17" s="253">
        <f t="shared" si="15"/>
        <v>0</v>
      </c>
      <c r="AG17" s="253">
        <f t="shared" si="16"/>
        <v>-1.8691588785046731E-2</v>
      </c>
      <c r="AH17" s="253">
        <f t="shared" si="17"/>
        <v>-2.8571428571428581E-2</v>
      </c>
      <c r="AI17" s="253">
        <f t="shared" si="18"/>
        <v>-2.9411764705882359E-2</v>
      </c>
    </row>
    <row r="18" spans="1:35" x14ac:dyDescent="0.2">
      <c r="A18" s="236" t="s">
        <v>60</v>
      </c>
      <c r="B18" s="237">
        <v>1.0900000000000001</v>
      </c>
      <c r="C18" s="237">
        <v>1.03</v>
      </c>
      <c r="D18" s="237">
        <v>0.97</v>
      </c>
      <c r="E18" s="237">
        <v>0.92</v>
      </c>
      <c r="F18" s="237">
        <v>0.82</v>
      </c>
      <c r="G18" s="237">
        <v>0.73334268609079978</v>
      </c>
      <c r="H18" s="237">
        <v>0.71</v>
      </c>
      <c r="I18" s="237">
        <v>1.27</v>
      </c>
      <c r="J18" s="237">
        <v>1.48</v>
      </c>
      <c r="K18" s="237">
        <v>1.6</v>
      </c>
      <c r="L18" s="237">
        <v>1.45</v>
      </c>
      <c r="M18" s="237">
        <v>1.63</v>
      </c>
      <c r="N18" s="237">
        <v>1.86</v>
      </c>
      <c r="O18" s="237">
        <v>2.04</v>
      </c>
      <c r="P18" s="237">
        <v>2.46</v>
      </c>
      <c r="Q18" s="237">
        <f>IF('Relative Weights'!C20=0,0,'Relative Weights'!C20)</f>
        <v>3.12</v>
      </c>
      <c r="S18" s="238"/>
      <c r="T18" s="236" t="s">
        <v>60</v>
      </c>
      <c r="U18" s="253">
        <f t="shared" si="4"/>
        <v>-5.5045871559633031E-2</v>
      </c>
      <c r="V18" s="253">
        <f t="shared" si="5"/>
        <v>-5.8252427184466105E-2</v>
      </c>
      <c r="W18" s="253">
        <f t="shared" si="6"/>
        <v>-5.1546391752577247E-2</v>
      </c>
      <c r="X18" s="253">
        <f t="shared" si="7"/>
        <v>-0.10869565217391308</v>
      </c>
      <c r="Y18" s="253">
        <f t="shared" si="8"/>
        <v>-0.10567965110878075</v>
      </c>
      <c r="Z18" s="253">
        <f t="shared" si="9"/>
        <v>-3.1830529619422121E-2</v>
      </c>
      <c r="AA18" s="253">
        <f t="shared" si="10"/>
        <v>0.78873239436619724</v>
      </c>
      <c r="AB18" s="253">
        <f t="shared" si="11"/>
        <v>0.16535433070866135</v>
      </c>
      <c r="AC18" s="253">
        <f t="shared" si="12"/>
        <v>8.1081081081081141E-2</v>
      </c>
      <c r="AD18" s="253">
        <f t="shared" si="13"/>
        <v>-9.3750000000000111E-2</v>
      </c>
      <c r="AE18" s="253">
        <f t="shared" si="14"/>
        <v>0.12413793103448278</v>
      </c>
      <c r="AF18" s="253">
        <f t="shared" si="15"/>
        <v>0.14110429447852768</v>
      </c>
      <c r="AG18" s="253">
        <f t="shared" si="16"/>
        <v>9.6774193548387011E-2</v>
      </c>
      <c r="AH18" s="253">
        <f t="shared" si="17"/>
        <v>0.20588235294117641</v>
      </c>
      <c r="AI18" s="253">
        <f t="shared" si="18"/>
        <v>0.26829268292682928</v>
      </c>
    </row>
    <row r="19" spans="1:35" x14ac:dyDescent="0.2">
      <c r="A19" s="236" t="s">
        <v>61</v>
      </c>
      <c r="B19" s="237">
        <v>1.05</v>
      </c>
      <c r="C19" s="237">
        <v>1.05</v>
      </c>
      <c r="D19" s="237">
        <v>1.07</v>
      </c>
      <c r="E19" s="237">
        <v>1.0900000000000001</v>
      </c>
      <c r="F19" s="237">
        <v>1.1200000000000001</v>
      </c>
      <c r="G19" s="237">
        <v>1.1155737440842475</v>
      </c>
      <c r="H19" s="237">
        <v>1.1100000000000001</v>
      </c>
      <c r="I19" s="237">
        <v>1.0900000000000001</v>
      </c>
      <c r="J19" s="237">
        <v>1.1100000000000001</v>
      </c>
      <c r="K19" s="237">
        <v>1.1299999999999999</v>
      </c>
      <c r="L19" s="237">
        <v>1.17</v>
      </c>
      <c r="M19" s="237">
        <v>1.18</v>
      </c>
      <c r="N19" s="237">
        <v>1.19</v>
      </c>
      <c r="O19" s="237">
        <v>1.18</v>
      </c>
      <c r="P19" s="237">
        <v>1.1599999999999999</v>
      </c>
      <c r="Q19" s="237">
        <f>IF('Relative Weights'!C21=0,0,'Relative Weights'!C21)</f>
        <v>1.1399999999999999</v>
      </c>
      <c r="S19" s="238"/>
      <c r="T19" s="236" t="s">
        <v>61</v>
      </c>
      <c r="U19" s="253">
        <f t="shared" si="4"/>
        <v>0</v>
      </c>
      <c r="V19" s="253">
        <f t="shared" si="5"/>
        <v>1.904761904761898E-2</v>
      </c>
      <c r="W19" s="253">
        <f t="shared" si="6"/>
        <v>1.8691588785046731E-2</v>
      </c>
      <c r="X19" s="253">
        <f t="shared" si="7"/>
        <v>2.7522935779816571E-2</v>
      </c>
      <c r="Y19" s="253">
        <f t="shared" si="8"/>
        <v>-3.9520142104934042E-3</v>
      </c>
      <c r="Z19" s="253">
        <f t="shared" si="9"/>
        <v>-4.9963026772584795E-3</v>
      </c>
      <c r="AA19" s="253">
        <f t="shared" si="10"/>
        <v>-1.8018018018018056E-2</v>
      </c>
      <c r="AB19" s="253">
        <f t="shared" si="11"/>
        <v>1.8348623853211121E-2</v>
      </c>
      <c r="AC19" s="253">
        <f t="shared" si="12"/>
        <v>1.8018018018017834E-2</v>
      </c>
      <c r="AD19" s="253">
        <f t="shared" si="13"/>
        <v>3.539823008849563E-2</v>
      </c>
      <c r="AE19" s="253">
        <f t="shared" si="14"/>
        <v>8.5470085470085166E-3</v>
      </c>
      <c r="AF19" s="253">
        <f t="shared" si="15"/>
        <v>8.4745762711864181E-3</v>
      </c>
      <c r="AG19" s="253">
        <f t="shared" si="16"/>
        <v>-8.4033613445377853E-3</v>
      </c>
      <c r="AH19" s="253">
        <f t="shared" si="17"/>
        <v>-1.6949152542372947E-2</v>
      </c>
      <c r="AI19" s="253">
        <f t="shared" si="18"/>
        <v>-1.7241379310344862E-2</v>
      </c>
    </row>
    <row r="20" spans="1:35" x14ac:dyDescent="0.2">
      <c r="A20" s="236" t="s">
        <v>62</v>
      </c>
      <c r="B20" s="237">
        <v>0</v>
      </c>
      <c r="C20" s="237">
        <v>0</v>
      </c>
      <c r="D20" s="237">
        <v>0</v>
      </c>
      <c r="E20" s="237">
        <v>0</v>
      </c>
      <c r="F20" s="237">
        <v>0</v>
      </c>
      <c r="G20" s="237">
        <v>0</v>
      </c>
      <c r="H20" s="237">
        <v>0</v>
      </c>
      <c r="I20" s="237">
        <v>0</v>
      </c>
      <c r="J20" s="237">
        <v>0</v>
      </c>
      <c r="K20" s="237">
        <v>0</v>
      </c>
      <c r="L20" s="237">
        <v>0</v>
      </c>
      <c r="M20" s="237">
        <v>0</v>
      </c>
      <c r="N20" s="237">
        <v>0</v>
      </c>
      <c r="O20" s="237">
        <v>0</v>
      </c>
      <c r="P20" s="237">
        <v>0</v>
      </c>
      <c r="Q20" s="237">
        <f>IF('Relative Weights'!C22=0,0,'Relative Weights'!C22)</f>
        <v>0</v>
      </c>
      <c r="S20" s="238"/>
      <c r="T20" s="236" t="s">
        <v>62</v>
      </c>
      <c r="U20" s="253" t="str">
        <f t="shared" si="4"/>
        <v/>
      </c>
      <c r="V20" s="253" t="str">
        <f t="shared" si="5"/>
        <v/>
      </c>
      <c r="W20" s="253" t="str">
        <f t="shared" si="6"/>
        <v/>
      </c>
      <c r="X20" s="253" t="str">
        <f t="shared" si="7"/>
        <v/>
      </c>
      <c r="Y20" s="253" t="str">
        <f t="shared" si="8"/>
        <v/>
      </c>
      <c r="Z20" s="253" t="str">
        <f t="shared" si="9"/>
        <v/>
      </c>
      <c r="AA20" s="253" t="str">
        <f t="shared" si="10"/>
        <v/>
      </c>
      <c r="AB20" s="253" t="str">
        <f t="shared" si="11"/>
        <v/>
      </c>
      <c r="AC20" s="253" t="str">
        <f t="shared" si="12"/>
        <v/>
      </c>
      <c r="AD20" s="253" t="str">
        <f t="shared" si="13"/>
        <v/>
      </c>
      <c r="AE20" s="253" t="str">
        <f t="shared" si="14"/>
        <v/>
      </c>
      <c r="AF20" s="253" t="str">
        <f t="shared" si="15"/>
        <v/>
      </c>
      <c r="AG20" s="253" t="str">
        <f t="shared" si="16"/>
        <v/>
      </c>
      <c r="AH20" s="253" t="str">
        <f t="shared" si="17"/>
        <v/>
      </c>
      <c r="AI20" s="253" t="str">
        <f t="shared" si="18"/>
        <v/>
      </c>
    </row>
    <row r="21" spans="1:35" x14ac:dyDescent="0.2">
      <c r="A21" s="236" t="s">
        <v>224</v>
      </c>
      <c r="B21" s="237">
        <v>1.1000000000000001</v>
      </c>
      <c r="C21" s="237">
        <v>1.1000000000000001</v>
      </c>
      <c r="D21" s="237">
        <v>1.02</v>
      </c>
      <c r="E21" s="237">
        <v>0.95</v>
      </c>
      <c r="F21" s="237">
        <v>0.95</v>
      </c>
      <c r="G21" s="237">
        <v>1.1254464782872999</v>
      </c>
      <c r="H21" s="237">
        <v>1.3</v>
      </c>
      <c r="I21" s="237">
        <v>1.43</v>
      </c>
      <c r="J21" s="237">
        <v>1.6</v>
      </c>
      <c r="K21" s="237">
        <v>1.83</v>
      </c>
      <c r="L21" s="237">
        <v>2</v>
      </c>
      <c r="M21" s="237">
        <v>2.19</v>
      </c>
      <c r="N21" s="237">
        <v>2.2799999999999998</v>
      </c>
      <c r="O21" s="237">
        <v>2.23</v>
      </c>
      <c r="P21" s="237">
        <v>1.91</v>
      </c>
      <c r="Q21" s="237">
        <f>IF('Relative Weights'!C23=0,0,'Relative Weights'!C23)</f>
        <v>2</v>
      </c>
      <c r="S21" s="238"/>
      <c r="T21" s="236" t="s">
        <v>224</v>
      </c>
      <c r="U21" s="253">
        <f t="shared" si="4"/>
        <v>0</v>
      </c>
      <c r="V21" s="253">
        <f t="shared" si="5"/>
        <v>-7.2727272727272751E-2</v>
      </c>
      <c r="W21" s="253">
        <f t="shared" si="6"/>
        <v>-6.8627450980392246E-2</v>
      </c>
      <c r="X21" s="253">
        <f t="shared" si="7"/>
        <v>0</v>
      </c>
      <c r="Y21" s="253">
        <f t="shared" si="8"/>
        <v>0.18468050346031584</v>
      </c>
      <c r="Z21" s="253">
        <f t="shared" si="9"/>
        <v>0.15509713263160685</v>
      </c>
      <c r="AA21" s="253">
        <f t="shared" si="10"/>
        <v>9.9999999999999867E-2</v>
      </c>
      <c r="AB21" s="253">
        <f t="shared" si="11"/>
        <v>0.11888111888111896</v>
      </c>
      <c r="AC21" s="253">
        <f t="shared" si="12"/>
        <v>0.14375000000000004</v>
      </c>
      <c r="AD21" s="253">
        <f t="shared" si="13"/>
        <v>9.2896174863387859E-2</v>
      </c>
      <c r="AE21" s="253">
        <f t="shared" si="14"/>
        <v>9.4999999999999973E-2</v>
      </c>
      <c r="AF21" s="253">
        <f t="shared" si="15"/>
        <v>4.1095890410958846E-2</v>
      </c>
      <c r="AG21" s="253">
        <f t="shared" si="16"/>
        <v>-2.1929824561403466E-2</v>
      </c>
      <c r="AH21" s="253">
        <f t="shared" si="17"/>
        <v>-0.14349775784753371</v>
      </c>
      <c r="AI21" s="253">
        <f t="shared" si="18"/>
        <v>4.7120418848167533E-2</v>
      </c>
    </row>
    <row r="22" spans="1:35" x14ac:dyDescent="0.2">
      <c r="A22" s="236" t="s">
        <v>64</v>
      </c>
      <c r="B22" s="237">
        <v>1.95</v>
      </c>
      <c r="C22" s="237">
        <v>1.83</v>
      </c>
      <c r="D22" s="237">
        <v>1.76</v>
      </c>
      <c r="E22" s="237">
        <v>1.76</v>
      </c>
      <c r="F22" s="237">
        <v>1.81</v>
      </c>
      <c r="G22" s="237">
        <v>1.884337045412287</v>
      </c>
      <c r="H22" s="237">
        <v>1.9</v>
      </c>
      <c r="I22" s="237">
        <v>1.96</v>
      </c>
      <c r="J22" s="237">
        <v>2.1</v>
      </c>
      <c r="K22" s="237">
        <v>2.27</v>
      </c>
      <c r="L22" s="237">
        <v>2.35</v>
      </c>
      <c r="M22" s="237">
        <v>2.3199999999999998</v>
      </c>
      <c r="N22" s="237">
        <v>2.2599999999999998</v>
      </c>
      <c r="O22" s="237">
        <v>2.1800000000000002</v>
      </c>
      <c r="P22" s="237">
        <v>2.08</v>
      </c>
      <c r="Q22" s="237">
        <f>IF('Relative Weights'!C24=0,0,'Relative Weights'!C24)</f>
        <v>1.97</v>
      </c>
      <c r="S22" s="238"/>
      <c r="T22" s="236" t="s">
        <v>64</v>
      </c>
      <c r="U22" s="253">
        <f t="shared" si="4"/>
        <v>-6.1538461538461431E-2</v>
      </c>
      <c r="V22" s="253">
        <f t="shared" si="5"/>
        <v>-3.8251366120218622E-2</v>
      </c>
      <c r="W22" s="253">
        <f t="shared" si="6"/>
        <v>0</v>
      </c>
      <c r="X22" s="253">
        <f t="shared" si="7"/>
        <v>2.8409090909090828E-2</v>
      </c>
      <c r="Y22" s="253">
        <f t="shared" si="8"/>
        <v>4.107019083551755E-2</v>
      </c>
      <c r="Z22" s="253">
        <f t="shared" si="9"/>
        <v>8.3121831234209687E-3</v>
      </c>
      <c r="AA22" s="253">
        <f t="shared" si="10"/>
        <v>3.1578947368421151E-2</v>
      </c>
      <c r="AB22" s="253">
        <f t="shared" si="11"/>
        <v>7.1428571428571397E-2</v>
      </c>
      <c r="AC22" s="253">
        <f t="shared" si="12"/>
        <v>8.0952380952380887E-2</v>
      </c>
      <c r="AD22" s="253">
        <f t="shared" si="13"/>
        <v>3.524229074889873E-2</v>
      </c>
      <c r="AE22" s="253">
        <f t="shared" si="14"/>
        <v>-1.276595744680864E-2</v>
      </c>
      <c r="AF22" s="253">
        <f t="shared" si="15"/>
        <v>-2.5862068965517238E-2</v>
      </c>
      <c r="AG22" s="253">
        <f t="shared" si="16"/>
        <v>-3.5398230088495408E-2</v>
      </c>
      <c r="AH22" s="253">
        <f t="shared" si="17"/>
        <v>-4.5871559633027581E-2</v>
      </c>
      <c r="AI22" s="253">
        <f t="shared" si="18"/>
        <v>-5.2884615384615419E-2</v>
      </c>
    </row>
    <row r="23" spans="1:35" ht="15" thickBot="1" x14ac:dyDescent="0.25">
      <c r="A23" s="239" t="s">
        <v>0</v>
      </c>
      <c r="B23" s="240">
        <v>2.31</v>
      </c>
      <c r="C23" s="240">
        <v>2.2000000000000002</v>
      </c>
      <c r="D23" s="240">
        <v>2.12</v>
      </c>
      <c r="E23" s="240">
        <v>1.99</v>
      </c>
      <c r="F23" s="240">
        <v>1.98</v>
      </c>
      <c r="G23" s="240">
        <v>1.9106956899526468</v>
      </c>
      <c r="H23" s="240">
        <v>1.95</v>
      </c>
      <c r="I23" s="240">
        <v>1.96</v>
      </c>
      <c r="J23" s="240">
        <v>2.0299999999999998</v>
      </c>
      <c r="K23" s="240">
        <v>1.92</v>
      </c>
      <c r="L23" s="240">
        <v>1.88</v>
      </c>
      <c r="M23" s="240">
        <v>1.81</v>
      </c>
      <c r="N23" s="240">
        <v>1.72</v>
      </c>
      <c r="O23" s="240">
        <v>1.59</v>
      </c>
      <c r="P23" s="240">
        <v>1.49</v>
      </c>
      <c r="Q23" s="240">
        <f>IF('Relative Weights'!C25=0,0,'Relative Weights'!C25)</f>
        <v>1.42</v>
      </c>
      <c r="S23" s="276"/>
      <c r="T23" s="239" t="s">
        <v>0</v>
      </c>
      <c r="U23" s="256">
        <f t="shared" si="4"/>
        <v>-4.7619047619047561E-2</v>
      </c>
      <c r="V23" s="256">
        <f t="shared" si="5"/>
        <v>-3.6363636363636376E-2</v>
      </c>
      <c r="W23" s="256">
        <f t="shared" si="6"/>
        <v>-6.1320754716981174E-2</v>
      </c>
      <c r="X23" s="256">
        <f t="shared" si="7"/>
        <v>-5.0251256281407253E-3</v>
      </c>
      <c r="Y23" s="256">
        <f t="shared" si="8"/>
        <v>-3.5002176791592454E-2</v>
      </c>
      <c r="Z23" s="256">
        <f t="shared" si="9"/>
        <v>2.0570680226073668E-2</v>
      </c>
      <c r="AA23" s="256">
        <f t="shared" si="10"/>
        <v>5.12820512820511E-3</v>
      </c>
      <c r="AB23" s="256">
        <f t="shared" si="11"/>
        <v>3.5714285714285587E-2</v>
      </c>
      <c r="AC23" s="256">
        <f t="shared" si="12"/>
        <v>-5.4187192118226535E-2</v>
      </c>
      <c r="AD23" s="256">
        <f t="shared" si="13"/>
        <v>-2.083333333333337E-2</v>
      </c>
      <c r="AE23" s="256">
        <f t="shared" si="14"/>
        <v>-3.7234042553191404E-2</v>
      </c>
      <c r="AF23" s="256">
        <f t="shared" si="15"/>
        <v>-4.9723756906077443E-2</v>
      </c>
      <c r="AG23" s="253">
        <f t="shared" si="16"/>
        <v>-7.5581395348837122E-2</v>
      </c>
      <c r="AH23" s="253">
        <f t="shared" si="17"/>
        <v>-6.2893081761006386E-2</v>
      </c>
      <c r="AI23" s="253">
        <f t="shared" si="18"/>
        <v>-4.6979865771812124E-2</v>
      </c>
    </row>
    <row r="24" spans="1:35" s="281" customFormat="1" ht="15" thickBot="1" x14ac:dyDescent="0.25">
      <c r="A24" s="247"/>
      <c r="B24" s="278"/>
      <c r="C24" s="278"/>
      <c r="D24" s="278"/>
      <c r="E24" s="278"/>
      <c r="F24" s="278"/>
      <c r="G24" s="278"/>
      <c r="H24" s="278"/>
      <c r="I24" s="278"/>
      <c r="J24" s="278"/>
      <c r="K24" s="278"/>
      <c r="L24" s="278"/>
      <c r="M24" s="278"/>
      <c r="N24" s="278"/>
      <c r="O24" s="278"/>
      <c r="P24" s="278"/>
      <c r="Q24" s="278"/>
      <c r="S24" s="280"/>
      <c r="T24" s="282"/>
      <c r="U24" s="279"/>
      <c r="V24" s="279"/>
      <c r="W24" s="279"/>
      <c r="X24" s="279"/>
      <c r="Y24" s="279"/>
      <c r="Z24" s="279"/>
      <c r="AA24" s="279"/>
      <c r="AB24" s="279"/>
      <c r="AC24" s="279"/>
      <c r="AD24" s="279"/>
      <c r="AE24" s="279"/>
      <c r="AF24" s="279"/>
      <c r="AG24" s="279"/>
      <c r="AH24" s="279"/>
      <c r="AI24" s="279"/>
    </row>
    <row r="25" spans="1:35" ht="15" thickBot="1" x14ac:dyDescent="0.25">
      <c r="A25" s="241" t="s">
        <v>721</v>
      </c>
      <c r="B25" s="242"/>
      <c r="C25" s="242"/>
      <c r="D25" s="242"/>
      <c r="E25" s="242"/>
      <c r="F25" s="242"/>
      <c r="G25" s="242"/>
      <c r="H25" s="242"/>
      <c r="I25" s="242"/>
      <c r="J25" s="242"/>
      <c r="K25" s="242"/>
      <c r="L25" s="242"/>
      <c r="M25" s="242"/>
      <c r="N25" s="242"/>
      <c r="O25" s="242"/>
      <c r="P25" s="242"/>
      <c r="Q25" s="242"/>
      <c r="S25" s="231"/>
      <c r="T25" s="241" t="s">
        <v>721</v>
      </c>
      <c r="U25" s="242"/>
      <c r="V25" s="242"/>
      <c r="W25" s="242"/>
      <c r="X25" s="242"/>
      <c r="Y25" s="242"/>
      <c r="Z25" s="242"/>
      <c r="AA25" s="242"/>
      <c r="AB25" s="242"/>
      <c r="AC25" s="242"/>
      <c r="AD25" s="242"/>
      <c r="AE25" s="242"/>
      <c r="AF25" s="242"/>
      <c r="AG25" s="242"/>
      <c r="AH25" s="242"/>
      <c r="AI25" s="242"/>
    </row>
    <row r="26" spans="1:35" x14ac:dyDescent="0.2">
      <c r="A26" s="236" t="s">
        <v>46</v>
      </c>
      <c r="B26" s="244">
        <v>1.83</v>
      </c>
      <c r="C26" s="244">
        <v>1.83</v>
      </c>
      <c r="D26" s="244">
        <v>1.79</v>
      </c>
      <c r="E26" s="244">
        <v>1.75</v>
      </c>
      <c r="F26" s="244">
        <v>1.72</v>
      </c>
      <c r="G26" s="244">
        <v>1.720087324885305</v>
      </c>
      <c r="H26" s="244">
        <v>1.72</v>
      </c>
      <c r="I26" s="244">
        <v>1.7</v>
      </c>
      <c r="J26" s="244">
        <v>1.69</v>
      </c>
      <c r="K26" s="244">
        <v>1.69</v>
      </c>
      <c r="L26" s="244">
        <v>1.71</v>
      </c>
      <c r="M26" s="244">
        <v>1.74</v>
      </c>
      <c r="N26" s="244">
        <v>1.76</v>
      </c>
      <c r="O26" s="244">
        <v>1.76</v>
      </c>
      <c r="P26" s="244">
        <v>1.73</v>
      </c>
      <c r="Q26" s="244">
        <f>IF('Relative Weights'!D6=0,0,'Relative Weights'!D6)</f>
        <v>1.73</v>
      </c>
      <c r="S26" s="238"/>
      <c r="T26" s="243" t="s">
        <v>46</v>
      </c>
      <c r="U26" s="253">
        <f t="shared" ref="U26:AF26" si="19">IF(AND(C26=0,B26=0),"",IF(AND(NOT(C26=0),B26=0),"Added",IF(AND(C26=0,NOT(B26=0)),"Deleted",IFERROR(C26/B26-1,""))))</f>
        <v>0</v>
      </c>
      <c r="V26" s="253">
        <f t="shared" si="19"/>
        <v>-2.1857923497267784E-2</v>
      </c>
      <c r="W26" s="253">
        <f t="shared" si="19"/>
        <v>-2.2346368715083775E-2</v>
      </c>
      <c r="X26" s="253">
        <f t="shared" si="19"/>
        <v>-1.7142857142857126E-2</v>
      </c>
      <c r="Y26" s="253">
        <f t="shared" si="19"/>
        <v>5.0770282154166679E-5</v>
      </c>
      <c r="Z26" s="253">
        <f t="shared" si="19"/>
        <v>-5.0767704663390312E-5</v>
      </c>
      <c r="AA26" s="253">
        <f t="shared" si="19"/>
        <v>-1.1627906976744207E-2</v>
      </c>
      <c r="AB26" s="253">
        <f t="shared" si="19"/>
        <v>-5.8823529411764497E-3</v>
      </c>
      <c r="AC26" s="253">
        <f t="shared" si="19"/>
        <v>0</v>
      </c>
      <c r="AD26" s="253">
        <f t="shared" si="19"/>
        <v>1.1834319526627279E-2</v>
      </c>
      <c r="AE26" s="253">
        <f t="shared" si="19"/>
        <v>1.7543859649122862E-2</v>
      </c>
      <c r="AF26" s="253">
        <f t="shared" si="19"/>
        <v>1.1494252873563315E-2</v>
      </c>
      <c r="AG26" s="253">
        <f t="shared" ref="AG26:AI26" si="20">IF(AND(O26=0,N26=0),"",IF(AND(NOT(O26=0),N26=0),"Added",IF(AND(O26=0,NOT(N26=0)),"Deleted",IFERROR(O26/N26-1,""))))</f>
        <v>0</v>
      </c>
      <c r="AH26" s="253">
        <f t="shared" si="20"/>
        <v>-1.7045454545454586E-2</v>
      </c>
      <c r="AI26" s="253">
        <f t="shared" si="20"/>
        <v>0</v>
      </c>
    </row>
    <row r="27" spans="1:35" x14ac:dyDescent="0.2">
      <c r="A27" s="236" t="s">
        <v>47</v>
      </c>
      <c r="B27" s="237">
        <v>3.16</v>
      </c>
      <c r="C27" s="237">
        <v>3.01</v>
      </c>
      <c r="D27" s="237">
        <v>2.93</v>
      </c>
      <c r="E27" s="237">
        <v>2.86</v>
      </c>
      <c r="F27" s="237">
        <v>2.92</v>
      </c>
      <c r="G27" s="237">
        <v>2.969882357321266</v>
      </c>
      <c r="H27" s="237">
        <v>2.97</v>
      </c>
      <c r="I27" s="237">
        <v>2.95</v>
      </c>
      <c r="J27" s="237">
        <v>2.93</v>
      </c>
      <c r="K27" s="237">
        <v>2.95</v>
      </c>
      <c r="L27" s="237">
        <v>3.02</v>
      </c>
      <c r="M27" s="237">
        <v>3.04</v>
      </c>
      <c r="N27" s="237">
        <v>3.02</v>
      </c>
      <c r="O27" s="237">
        <v>2.9</v>
      </c>
      <c r="P27" s="237">
        <v>2.81</v>
      </c>
      <c r="Q27" s="237">
        <f>IF('Relative Weights'!D7=0,0,'Relative Weights'!D7)</f>
        <v>2.78</v>
      </c>
      <c r="S27" s="238"/>
      <c r="T27" s="236" t="s">
        <v>47</v>
      </c>
      <c r="U27" s="253">
        <f t="shared" ref="U27:U45" si="21">IF(AND(C27=0,B27=0),"",IF(AND(NOT(C27=0),B27=0),"Added",IF(AND(C27=0,NOT(B27=0)),"Deleted",IFERROR(C27/B27-1,""))))</f>
        <v>-4.7468354430379889E-2</v>
      </c>
      <c r="V27" s="253">
        <f t="shared" ref="V27:V45" si="22">IF(AND(D27=0,C27=0),"",IF(AND(NOT(D27=0),C27=0),"Added",IF(AND(D27=0,NOT(C27=0)),"Deleted",IFERROR(D27/C27-1,""))))</f>
        <v>-2.6578073089700838E-2</v>
      </c>
      <c r="W27" s="253">
        <f t="shared" ref="W27:W45" si="23">IF(AND(E27=0,D27=0),"",IF(AND(NOT(E27=0),D27=0),"Added",IF(AND(E27=0,NOT(D27=0)),"Deleted",IFERROR(E27/D27-1,""))))</f>
        <v>-2.3890784982935287E-2</v>
      </c>
      <c r="X27" s="253">
        <f t="shared" ref="X27:X45" si="24">IF(AND(F27=0,E27=0),"",IF(AND(NOT(F27=0),E27=0),"Added",IF(AND(F27=0,NOT(E27=0)),"Deleted",IFERROR(F27/E27-1,""))))</f>
        <v>2.0979020979021046E-2</v>
      </c>
      <c r="Y27" s="253">
        <f t="shared" ref="Y27:Y45" si="25">IF(AND(G27=0,F27=0),"",IF(AND(NOT(G27=0),F27=0),"Added",IF(AND(G27=0,NOT(F27=0)),"Deleted",IFERROR(G27/F27-1,""))))</f>
        <v>1.7082999082625339E-2</v>
      </c>
      <c r="Z27" s="253">
        <f t="shared" ref="Z27:Z45" si="26">IF(AND(H27=0,G27=0),"",IF(AND(NOT(H27=0),G27=0),"Added",IF(AND(H27=0,NOT(G27=0)),"Deleted",IFERROR(H27/G27-1,""))))</f>
        <v>3.9611898580371729E-5</v>
      </c>
      <c r="AA27" s="253">
        <f t="shared" ref="AA27:AA45" si="27">IF(AND(I27=0,H27=0),"",IF(AND(NOT(I27=0),H27=0),"Added",IF(AND(I27=0,NOT(H27=0)),"Deleted",IFERROR(I27/H27-1,""))))</f>
        <v>-6.7340067340067034E-3</v>
      </c>
      <c r="AB27" s="253">
        <f t="shared" ref="AB27:AB45" si="28">IF(AND(J27=0,I27=0),"",IF(AND(NOT(J27=0),I27=0),"Added",IF(AND(J27=0,NOT(I27=0)),"Deleted",IFERROR(J27/I27-1,""))))</f>
        <v>-6.7796610169491567E-3</v>
      </c>
      <c r="AC27" s="253">
        <f t="shared" ref="AC27:AC45" si="29">IF(AND(K27=0,J27=0),"",IF(AND(NOT(K27=0),J27=0),"Added",IF(AND(K27=0,NOT(J27=0)),"Deleted",IFERROR(K27/J27-1,""))))</f>
        <v>6.8259385665530026E-3</v>
      </c>
      <c r="AD27" s="253">
        <f t="shared" ref="AD27:AD45" si="30">IF(AND(L27=0,K27=0),"",IF(AND(NOT(L27=0),K27=0),"Added",IF(AND(L27=0,NOT(K27=0)),"Deleted",IFERROR(L27/K27-1,""))))</f>
        <v>2.3728813559321882E-2</v>
      </c>
      <c r="AE27" s="253">
        <f t="shared" ref="AE27:AE45" si="31">IF(AND(M27=0,L27=0),"",IF(AND(NOT(M27=0),L27=0),"Added",IF(AND(M27=0,NOT(L27=0)),"Deleted",IFERROR(M27/L27-1,""))))</f>
        <v>6.6225165562914245E-3</v>
      </c>
      <c r="AF27" s="253">
        <f t="shared" ref="AF27:AF45" si="32">IF(AND(N27=0,M27=0),"",IF(AND(NOT(N27=0),M27=0),"Added",IF(AND(N27=0,NOT(M27=0)),"Deleted",IFERROR(N27/M27-1,""))))</f>
        <v>-6.5789473684210176E-3</v>
      </c>
      <c r="AG27" s="253">
        <f t="shared" ref="AG27:AG45" si="33">IF(AND(O27=0,N27=0),"",IF(AND(NOT(O27=0),N27=0),"Added",IF(AND(O27=0,NOT(N27=0)),"Deleted",IFERROR(O27/N27-1,""))))</f>
        <v>-3.9735099337748325E-2</v>
      </c>
      <c r="AH27" s="253">
        <f t="shared" ref="AH27:AH45" si="34">IF(AND(P27=0,O27=0),"",IF(AND(NOT(P27=0),O27=0),"Added",IF(AND(P27=0,NOT(O27=0)),"Deleted",IFERROR(P27/O27-1,""))))</f>
        <v>-3.1034482758620641E-2</v>
      </c>
      <c r="AI27" s="253">
        <f t="shared" ref="AI27:AI45" si="35">IF(AND(Q27=0,P27=0),"",IF(AND(NOT(Q27=0),P27=0),"Added",IF(AND(Q27=0,NOT(P27=0)),"Deleted",IFERROR(Q27/P27-1,""))))</f>
        <v>-1.067615658362997E-2</v>
      </c>
    </row>
    <row r="28" spans="1:35" x14ac:dyDescent="0.2">
      <c r="A28" s="236" t="s">
        <v>48</v>
      </c>
      <c r="B28" s="237">
        <v>2.42</v>
      </c>
      <c r="C28" s="237">
        <v>2.35</v>
      </c>
      <c r="D28" s="237">
        <v>2.33</v>
      </c>
      <c r="E28" s="237">
        <v>2.31</v>
      </c>
      <c r="F28" s="237">
        <v>2.3199999999999998</v>
      </c>
      <c r="G28" s="237">
        <v>2.3248844620809592</v>
      </c>
      <c r="H28" s="237">
        <v>2.3199999999999998</v>
      </c>
      <c r="I28" s="237">
        <v>2.31</v>
      </c>
      <c r="J28" s="237">
        <v>2.33</v>
      </c>
      <c r="K28" s="237">
        <v>2.37</v>
      </c>
      <c r="L28" s="237">
        <v>2.4300000000000002</v>
      </c>
      <c r="M28" s="237">
        <v>2.48</v>
      </c>
      <c r="N28" s="237">
        <v>2.52</v>
      </c>
      <c r="O28" s="237">
        <v>2.52</v>
      </c>
      <c r="P28" s="237">
        <v>2.5099999999999998</v>
      </c>
      <c r="Q28" s="237">
        <f>IF('Relative Weights'!D8=0,0,'Relative Weights'!D8)</f>
        <v>2.58</v>
      </c>
      <c r="S28" s="238"/>
      <c r="T28" s="236" t="s">
        <v>48</v>
      </c>
      <c r="U28" s="253">
        <f t="shared" si="21"/>
        <v>-2.8925619834710647E-2</v>
      </c>
      <c r="V28" s="253">
        <f t="shared" si="22"/>
        <v>-8.5106382978723527E-3</v>
      </c>
      <c r="W28" s="253">
        <f t="shared" si="23"/>
        <v>-8.5836909871245259E-3</v>
      </c>
      <c r="X28" s="253">
        <f t="shared" si="24"/>
        <v>4.3290043290042934E-3</v>
      </c>
      <c r="Y28" s="253">
        <f t="shared" si="25"/>
        <v>2.1053715866203859E-3</v>
      </c>
      <c r="Z28" s="253">
        <f t="shared" si="26"/>
        <v>-2.1009483097441661E-3</v>
      </c>
      <c r="AA28" s="253">
        <f t="shared" si="27"/>
        <v>-4.3103448275860767E-3</v>
      </c>
      <c r="AB28" s="253">
        <f t="shared" si="28"/>
        <v>8.6580086580085869E-3</v>
      </c>
      <c r="AC28" s="253">
        <f t="shared" si="29"/>
        <v>1.7167381974249052E-2</v>
      </c>
      <c r="AD28" s="253">
        <f t="shared" si="30"/>
        <v>2.5316455696202445E-2</v>
      </c>
      <c r="AE28" s="253">
        <f t="shared" si="31"/>
        <v>2.0576131687242816E-2</v>
      </c>
      <c r="AF28" s="253">
        <f t="shared" si="32"/>
        <v>1.6129032258064502E-2</v>
      </c>
      <c r="AG28" s="253">
        <f t="shared" si="33"/>
        <v>0</v>
      </c>
      <c r="AH28" s="253">
        <f t="shared" si="34"/>
        <v>-3.9682539682540652E-3</v>
      </c>
      <c r="AI28" s="253">
        <f t="shared" si="35"/>
        <v>2.788844621513964E-2</v>
      </c>
    </row>
    <row r="29" spans="1:35" x14ac:dyDescent="0.2">
      <c r="A29" s="236" t="s">
        <v>49</v>
      </c>
      <c r="B29" s="237">
        <v>1.99</v>
      </c>
      <c r="C29" s="237">
        <v>1.94</v>
      </c>
      <c r="D29" s="237">
        <v>1.87</v>
      </c>
      <c r="E29" s="237">
        <v>1.78</v>
      </c>
      <c r="F29" s="237">
        <v>1.74</v>
      </c>
      <c r="G29" s="237">
        <v>1.7348512548322386</v>
      </c>
      <c r="H29" s="237">
        <v>1.74</v>
      </c>
      <c r="I29" s="237">
        <v>1.73</v>
      </c>
      <c r="J29" s="237">
        <v>1.74</v>
      </c>
      <c r="K29" s="237">
        <v>1.79</v>
      </c>
      <c r="L29" s="237">
        <v>1.89</v>
      </c>
      <c r="M29" s="237">
        <v>1.99</v>
      </c>
      <c r="N29" s="237">
        <v>2.08</v>
      </c>
      <c r="O29" s="237">
        <v>2.1</v>
      </c>
      <c r="P29" s="237">
        <v>2.0699999999999998</v>
      </c>
      <c r="Q29" s="237">
        <f>IF('Relative Weights'!D9=0,0,'Relative Weights'!D9)</f>
        <v>2.0099999999999998</v>
      </c>
      <c r="S29" s="238"/>
      <c r="T29" s="236" t="s">
        <v>49</v>
      </c>
      <c r="U29" s="253">
        <f t="shared" si="21"/>
        <v>-2.5125628140703515E-2</v>
      </c>
      <c r="V29" s="253">
        <f t="shared" si="22"/>
        <v>-3.6082474226803996E-2</v>
      </c>
      <c r="W29" s="253">
        <f t="shared" si="23"/>
        <v>-4.8128342245989386E-2</v>
      </c>
      <c r="X29" s="253">
        <f t="shared" si="24"/>
        <v>-2.2471910112359605E-2</v>
      </c>
      <c r="Y29" s="253">
        <f t="shared" si="25"/>
        <v>-2.9590489469892844E-3</v>
      </c>
      <c r="Z29" s="253">
        <f t="shared" si="26"/>
        <v>2.9678309039002926E-3</v>
      </c>
      <c r="AA29" s="253">
        <f t="shared" si="27"/>
        <v>-5.7471264367816577E-3</v>
      </c>
      <c r="AB29" s="253">
        <f t="shared" si="28"/>
        <v>5.7803468208093012E-3</v>
      </c>
      <c r="AC29" s="253">
        <f t="shared" si="29"/>
        <v>2.8735632183908066E-2</v>
      </c>
      <c r="AD29" s="253">
        <f t="shared" si="30"/>
        <v>5.5865921787709327E-2</v>
      </c>
      <c r="AE29" s="253">
        <f t="shared" si="31"/>
        <v>5.2910052910053018E-2</v>
      </c>
      <c r="AF29" s="253">
        <f t="shared" si="32"/>
        <v>4.5226130653266416E-2</v>
      </c>
      <c r="AG29" s="253">
        <f t="shared" si="33"/>
        <v>9.6153846153845812E-3</v>
      </c>
      <c r="AH29" s="253">
        <f t="shared" si="34"/>
        <v>-1.4285714285714457E-2</v>
      </c>
      <c r="AI29" s="253">
        <f t="shared" si="35"/>
        <v>-2.8985507246376829E-2</v>
      </c>
    </row>
    <row r="30" spans="1:35" x14ac:dyDescent="0.2">
      <c r="A30" s="236" t="s">
        <v>50</v>
      </c>
      <c r="B30" s="237">
        <v>2.66</v>
      </c>
      <c r="C30" s="237">
        <v>2.56</v>
      </c>
      <c r="D30" s="237">
        <v>2.59</v>
      </c>
      <c r="E30" s="237">
        <v>2.59</v>
      </c>
      <c r="F30" s="237">
        <v>2.68</v>
      </c>
      <c r="G30" s="237">
        <v>2.6417417669375078</v>
      </c>
      <c r="H30" s="237">
        <v>2.52</v>
      </c>
      <c r="I30" s="237">
        <v>2.46</v>
      </c>
      <c r="J30" s="237">
        <v>2.54</v>
      </c>
      <c r="K30" s="237">
        <v>2.65</v>
      </c>
      <c r="L30" s="237">
        <v>2.66</v>
      </c>
      <c r="M30" s="237">
        <v>2.65</v>
      </c>
      <c r="N30" s="237">
        <v>2.75</v>
      </c>
      <c r="O30" s="237">
        <v>2.7</v>
      </c>
      <c r="P30" s="237">
        <v>2.58</v>
      </c>
      <c r="Q30" s="237">
        <f>IF('Relative Weights'!D10=0,0,'Relative Weights'!D10)</f>
        <v>2.44</v>
      </c>
      <c r="S30" s="238"/>
      <c r="T30" s="236" t="s">
        <v>50</v>
      </c>
      <c r="U30" s="253">
        <f t="shared" si="21"/>
        <v>-3.7593984962406068E-2</v>
      </c>
      <c r="V30" s="253">
        <f t="shared" si="22"/>
        <v>1.171875E-2</v>
      </c>
      <c r="W30" s="253">
        <f t="shared" si="23"/>
        <v>0</v>
      </c>
      <c r="X30" s="253">
        <f t="shared" si="24"/>
        <v>3.4749034749034902E-2</v>
      </c>
      <c r="Y30" s="253">
        <f t="shared" si="25"/>
        <v>-1.4275460097944892E-2</v>
      </c>
      <c r="Z30" s="253">
        <f t="shared" si="26"/>
        <v>-4.6083901334020072E-2</v>
      </c>
      <c r="AA30" s="253">
        <f t="shared" si="27"/>
        <v>-2.3809523809523836E-2</v>
      </c>
      <c r="AB30" s="253">
        <f t="shared" si="28"/>
        <v>3.2520325203251987E-2</v>
      </c>
      <c r="AC30" s="253">
        <f t="shared" si="29"/>
        <v>4.3307086614173151E-2</v>
      </c>
      <c r="AD30" s="253">
        <f t="shared" si="30"/>
        <v>3.7735849056603765E-3</v>
      </c>
      <c r="AE30" s="253">
        <f t="shared" si="31"/>
        <v>-3.7593984962407401E-3</v>
      </c>
      <c r="AF30" s="253">
        <f t="shared" si="32"/>
        <v>3.7735849056603765E-2</v>
      </c>
      <c r="AG30" s="253">
        <f t="shared" si="33"/>
        <v>-1.8181818181818077E-2</v>
      </c>
      <c r="AH30" s="253">
        <f t="shared" si="34"/>
        <v>-4.4444444444444509E-2</v>
      </c>
      <c r="AI30" s="253">
        <f t="shared" si="35"/>
        <v>-5.4263565891472965E-2</v>
      </c>
    </row>
    <row r="31" spans="1:35" x14ac:dyDescent="0.2">
      <c r="A31" s="236" t="s">
        <v>51</v>
      </c>
      <c r="B31" s="237">
        <v>3.09</v>
      </c>
      <c r="C31" s="237">
        <v>2.96</v>
      </c>
      <c r="D31" s="237">
        <v>3.04</v>
      </c>
      <c r="E31" s="237">
        <v>3.21</v>
      </c>
      <c r="F31" s="237">
        <v>3.56</v>
      </c>
      <c r="G31" s="237">
        <v>3.7654761668092531</v>
      </c>
      <c r="H31" s="237">
        <v>3.87</v>
      </c>
      <c r="I31" s="237">
        <v>3.82</v>
      </c>
      <c r="J31" s="237">
        <v>3.7</v>
      </c>
      <c r="K31" s="237">
        <v>3.59</v>
      </c>
      <c r="L31" s="237">
        <v>3.58</v>
      </c>
      <c r="M31" s="237">
        <v>3.58</v>
      </c>
      <c r="N31" s="237">
        <v>3.52</v>
      </c>
      <c r="O31" s="237">
        <v>3.37</v>
      </c>
      <c r="P31" s="237">
        <v>3.22</v>
      </c>
      <c r="Q31" s="237">
        <f>IF('Relative Weights'!D11=0,0,'Relative Weights'!D11)</f>
        <v>3.12</v>
      </c>
      <c r="S31" s="238"/>
      <c r="T31" s="236" t="s">
        <v>51</v>
      </c>
      <c r="U31" s="253">
        <f t="shared" si="21"/>
        <v>-4.2071197411003181E-2</v>
      </c>
      <c r="V31" s="253">
        <f t="shared" si="22"/>
        <v>2.7027027027026973E-2</v>
      </c>
      <c r="W31" s="253">
        <f t="shared" si="23"/>
        <v>5.5921052631578982E-2</v>
      </c>
      <c r="X31" s="253">
        <f t="shared" si="24"/>
        <v>0.10903426791277271</v>
      </c>
      <c r="Y31" s="253">
        <f t="shared" si="25"/>
        <v>5.7718024384621591E-2</v>
      </c>
      <c r="Z31" s="253">
        <f t="shared" si="26"/>
        <v>2.7758463620636054E-2</v>
      </c>
      <c r="AA31" s="253">
        <f t="shared" si="27"/>
        <v>-1.2919896640826933E-2</v>
      </c>
      <c r="AB31" s="253">
        <f t="shared" si="28"/>
        <v>-3.1413612565444948E-2</v>
      </c>
      <c r="AC31" s="253">
        <f t="shared" si="29"/>
        <v>-2.972972972972987E-2</v>
      </c>
      <c r="AD31" s="253">
        <f t="shared" si="30"/>
        <v>-2.7855153203342198E-3</v>
      </c>
      <c r="AE31" s="253">
        <f t="shared" si="31"/>
        <v>0</v>
      </c>
      <c r="AF31" s="253">
        <f t="shared" si="32"/>
        <v>-1.6759776536312887E-2</v>
      </c>
      <c r="AG31" s="253">
        <f t="shared" si="33"/>
        <v>-4.2613636363636354E-2</v>
      </c>
      <c r="AH31" s="253">
        <f t="shared" si="34"/>
        <v>-4.451038575667654E-2</v>
      </c>
      <c r="AI31" s="253">
        <f t="shared" si="35"/>
        <v>-3.1055900621118071E-2</v>
      </c>
    </row>
    <row r="32" spans="1:35" x14ac:dyDescent="0.2">
      <c r="A32" s="236" t="s">
        <v>52</v>
      </c>
      <c r="B32" s="237">
        <v>1.96</v>
      </c>
      <c r="C32" s="237">
        <v>1.89</v>
      </c>
      <c r="D32" s="237">
        <v>1.84</v>
      </c>
      <c r="E32" s="237">
        <v>1.77</v>
      </c>
      <c r="F32" s="237">
        <v>1.74</v>
      </c>
      <c r="G32" s="237">
        <v>1.738238348651205</v>
      </c>
      <c r="H32" s="237">
        <v>1.7</v>
      </c>
      <c r="I32" s="237">
        <v>1.68</v>
      </c>
      <c r="J32" s="237">
        <v>1.66</v>
      </c>
      <c r="K32" s="237">
        <v>1.64</v>
      </c>
      <c r="L32" s="237">
        <v>1.65</v>
      </c>
      <c r="M32" s="237">
        <v>1.66</v>
      </c>
      <c r="N32" s="237">
        <v>1.75</v>
      </c>
      <c r="O32" s="237">
        <v>1.77</v>
      </c>
      <c r="P32" s="237">
        <v>1.76</v>
      </c>
      <c r="Q32" s="237">
        <f>IF('Relative Weights'!D12=0,0,'Relative Weights'!D12)</f>
        <v>1.76</v>
      </c>
      <c r="S32" s="238"/>
      <c r="T32" s="236" t="s">
        <v>52</v>
      </c>
      <c r="U32" s="253">
        <f t="shared" si="21"/>
        <v>-3.5714285714285698E-2</v>
      </c>
      <c r="V32" s="253">
        <f t="shared" si="22"/>
        <v>-2.6455026455026398E-2</v>
      </c>
      <c r="W32" s="253">
        <f t="shared" si="23"/>
        <v>-3.8043478260869623E-2</v>
      </c>
      <c r="X32" s="253">
        <f t="shared" si="24"/>
        <v>-1.6949152542372947E-2</v>
      </c>
      <c r="Y32" s="253">
        <f t="shared" si="25"/>
        <v>-1.0124433039051528E-3</v>
      </c>
      <c r="Z32" s="253">
        <f t="shared" si="26"/>
        <v>-2.1998334509692685E-2</v>
      </c>
      <c r="AA32" s="253">
        <f t="shared" si="27"/>
        <v>-1.1764705882352899E-2</v>
      </c>
      <c r="AB32" s="253">
        <f t="shared" si="28"/>
        <v>-1.1904761904761862E-2</v>
      </c>
      <c r="AC32" s="253">
        <f t="shared" si="29"/>
        <v>-1.2048192771084376E-2</v>
      </c>
      <c r="AD32" s="253">
        <f t="shared" si="30"/>
        <v>6.0975609756097615E-3</v>
      </c>
      <c r="AE32" s="253">
        <f t="shared" si="31"/>
        <v>6.0606060606060996E-3</v>
      </c>
      <c r="AF32" s="253">
        <f t="shared" si="32"/>
        <v>5.4216867469879526E-2</v>
      </c>
      <c r="AG32" s="253">
        <f t="shared" si="33"/>
        <v>1.1428571428571344E-2</v>
      </c>
      <c r="AH32" s="253">
        <f t="shared" si="34"/>
        <v>-5.6497175141243527E-3</v>
      </c>
      <c r="AI32" s="253">
        <f t="shared" si="35"/>
        <v>0</v>
      </c>
    </row>
    <row r="33" spans="1:35" x14ac:dyDescent="0.2">
      <c r="A33" s="236" t="s">
        <v>53</v>
      </c>
      <c r="B33" s="237">
        <v>0</v>
      </c>
      <c r="C33" s="237">
        <v>0</v>
      </c>
      <c r="D33" s="237">
        <v>0</v>
      </c>
      <c r="E33" s="237">
        <v>0</v>
      </c>
      <c r="F33" s="237">
        <v>0</v>
      </c>
      <c r="G33" s="237">
        <v>0</v>
      </c>
      <c r="H33" s="237">
        <v>0</v>
      </c>
      <c r="I33" s="237">
        <v>0</v>
      </c>
      <c r="J33" s="237">
        <v>0</v>
      </c>
      <c r="K33" s="237">
        <v>0</v>
      </c>
      <c r="L33" s="237">
        <v>0</v>
      </c>
      <c r="M33" s="237">
        <v>0</v>
      </c>
      <c r="N33" s="237">
        <v>0</v>
      </c>
      <c r="O33" s="237">
        <v>0</v>
      </c>
      <c r="P33" s="237">
        <v>0</v>
      </c>
      <c r="Q33" s="237">
        <f>IF('Relative Weights'!D13=0,0,'Relative Weights'!D13)</f>
        <v>0</v>
      </c>
      <c r="S33" s="238"/>
      <c r="T33" s="236" t="s">
        <v>53</v>
      </c>
      <c r="U33" s="253" t="str">
        <f t="shared" si="21"/>
        <v/>
      </c>
      <c r="V33" s="253" t="str">
        <f t="shared" si="22"/>
        <v/>
      </c>
      <c r="W33" s="253" t="str">
        <f t="shared" si="23"/>
        <v/>
      </c>
      <c r="X33" s="253" t="str">
        <f t="shared" si="24"/>
        <v/>
      </c>
      <c r="Y33" s="253" t="str">
        <f t="shared" si="25"/>
        <v/>
      </c>
      <c r="Z33" s="253" t="str">
        <f t="shared" si="26"/>
        <v/>
      </c>
      <c r="AA33" s="253" t="str">
        <f t="shared" si="27"/>
        <v/>
      </c>
      <c r="AB33" s="253" t="str">
        <f t="shared" si="28"/>
        <v/>
      </c>
      <c r="AC33" s="253" t="str">
        <f t="shared" si="29"/>
        <v/>
      </c>
      <c r="AD33" s="253" t="str">
        <f t="shared" si="30"/>
        <v/>
      </c>
      <c r="AE33" s="253" t="str">
        <f t="shared" si="31"/>
        <v/>
      </c>
      <c r="AF33" s="253" t="str">
        <f t="shared" si="32"/>
        <v/>
      </c>
      <c r="AG33" s="253" t="str">
        <f t="shared" si="33"/>
        <v/>
      </c>
      <c r="AH33" s="253" t="str">
        <f t="shared" si="34"/>
        <v/>
      </c>
      <c r="AI33" s="253" t="str">
        <f t="shared" si="35"/>
        <v/>
      </c>
    </row>
    <row r="34" spans="1:35" x14ac:dyDescent="0.2">
      <c r="A34" s="236" t="s">
        <v>54</v>
      </c>
      <c r="B34" s="237">
        <v>2.9</v>
      </c>
      <c r="C34" s="237">
        <v>3.39</v>
      </c>
      <c r="D34" s="237">
        <v>3.05</v>
      </c>
      <c r="E34" s="237">
        <v>2.78</v>
      </c>
      <c r="F34" s="237">
        <v>2.17</v>
      </c>
      <c r="G34" s="237">
        <v>2.0515235905863438</v>
      </c>
      <c r="H34" s="237">
        <v>2.0499999999999998</v>
      </c>
      <c r="I34" s="237">
        <v>2.0299999999999998</v>
      </c>
      <c r="J34" s="237">
        <v>2.09</v>
      </c>
      <c r="K34" s="237">
        <v>2.04</v>
      </c>
      <c r="L34" s="237">
        <v>2.16</v>
      </c>
      <c r="M34" s="237">
        <v>2.0099999999999998</v>
      </c>
      <c r="N34" s="237">
        <v>2.0499999999999998</v>
      </c>
      <c r="O34" s="237">
        <v>1.87</v>
      </c>
      <c r="P34" s="237">
        <v>1.89</v>
      </c>
      <c r="Q34" s="237">
        <f>IF('Relative Weights'!D14=0,0,'Relative Weights'!D14)</f>
        <v>1.83</v>
      </c>
      <c r="S34" s="238"/>
      <c r="T34" s="236" t="s">
        <v>54</v>
      </c>
      <c r="U34" s="253">
        <f t="shared" si="21"/>
        <v>0.16896551724137931</v>
      </c>
      <c r="V34" s="253">
        <f t="shared" si="22"/>
        <v>-0.10029498525073755</v>
      </c>
      <c r="W34" s="253">
        <f t="shared" si="23"/>
        <v>-8.8524590163934436E-2</v>
      </c>
      <c r="X34" s="253">
        <f t="shared" si="24"/>
        <v>-0.21942446043165464</v>
      </c>
      <c r="Y34" s="253">
        <f t="shared" si="25"/>
        <v>-5.4597423692929081E-2</v>
      </c>
      <c r="Z34" s="253">
        <f t="shared" si="26"/>
        <v>-7.4266296197378345E-4</v>
      </c>
      <c r="AA34" s="253">
        <f t="shared" si="27"/>
        <v>-9.7560975609756184E-3</v>
      </c>
      <c r="AB34" s="253">
        <f t="shared" si="28"/>
        <v>2.9556650246305383E-2</v>
      </c>
      <c r="AC34" s="253">
        <f t="shared" si="29"/>
        <v>-2.3923444976076458E-2</v>
      </c>
      <c r="AD34" s="253">
        <f t="shared" si="30"/>
        <v>5.8823529411764719E-2</v>
      </c>
      <c r="AE34" s="253">
        <f t="shared" si="31"/>
        <v>-6.9444444444444642E-2</v>
      </c>
      <c r="AF34" s="253">
        <f t="shared" si="32"/>
        <v>1.990049751243772E-2</v>
      </c>
      <c r="AG34" s="253">
        <f t="shared" si="33"/>
        <v>-8.7804878048780344E-2</v>
      </c>
      <c r="AH34" s="253">
        <f t="shared" si="34"/>
        <v>1.0695187165775222E-2</v>
      </c>
      <c r="AI34" s="253">
        <f t="shared" si="35"/>
        <v>-3.1746031746031633E-2</v>
      </c>
    </row>
    <row r="35" spans="1:35" x14ac:dyDescent="0.2">
      <c r="A35" s="236" t="s">
        <v>55</v>
      </c>
      <c r="B35" s="237">
        <v>1.24</v>
      </c>
      <c r="C35" s="237">
        <v>1.36</v>
      </c>
      <c r="D35" s="237">
        <v>1.28</v>
      </c>
      <c r="E35" s="237">
        <v>1.28</v>
      </c>
      <c r="F35" s="237">
        <v>1.1399999999999999</v>
      </c>
      <c r="G35" s="237">
        <v>1.1211198340943869</v>
      </c>
      <c r="H35" s="237">
        <v>1.0900000000000001</v>
      </c>
      <c r="I35" s="237">
        <v>1.08</v>
      </c>
      <c r="J35" s="237">
        <v>1.1200000000000001</v>
      </c>
      <c r="K35" s="237">
        <v>1.2</v>
      </c>
      <c r="L35" s="237">
        <v>1.36</v>
      </c>
      <c r="M35" s="237">
        <v>1.51</v>
      </c>
      <c r="N35" s="237">
        <v>1.57</v>
      </c>
      <c r="O35" s="237">
        <v>1.54</v>
      </c>
      <c r="P35" s="237">
        <v>1.54</v>
      </c>
      <c r="Q35" s="237">
        <f>IF('Relative Weights'!D15=0,0,'Relative Weights'!D15)</f>
        <v>1.62</v>
      </c>
      <c r="S35" s="238"/>
      <c r="T35" s="236" t="s">
        <v>55</v>
      </c>
      <c r="U35" s="253">
        <f t="shared" si="21"/>
        <v>9.6774193548387233E-2</v>
      </c>
      <c r="V35" s="253">
        <f t="shared" si="22"/>
        <v>-5.8823529411764719E-2</v>
      </c>
      <c r="W35" s="253">
        <f t="shared" si="23"/>
        <v>0</v>
      </c>
      <c r="X35" s="253">
        <f t="shared" si="24"/>
        <v>-0.10937500000000011</v>
      </c>
      <c r="Y35" s="253">
        <f t="shared" si="25"/>
        <v>-1.6561549040011392E-2</v>
      </c>
      <c r="Z35" s="253">
        <f t="shared" si="26"/>
        <v>-2.775781245501252E-2</v>
      </c>
      <c r="AA35" s="253">
        <f t="shared" si="27"/>
        <v>-9.1743119266055606E-3</v>
      </c>
      <c r="AB35" s="253">
        <f t="shared" si="28"/>
        <v>3.7037037037036979E-2</v>
      </c>
      <c r="AC35" s="253">
        <f t="shared" si="29"/>
        <v>7.1428571428571397E-2</v>
      </c>
      <c r="AD35" s="253">
        <f t="shared" si="30"/>
        <v>0.13333333333333353</v>
      </c>
      <c r="AE35" s="253">
        <f t="shared" si="31"/>
        <v>0.11029411764705865</v>
      </c>
      <c r="AF35" s="253">
        <f t="shared" si="32"/>
        <v>3.9735099337748325E-2</v>
      </c>
      <c r="AG35" s="253">
        <f t="shared" si="33"/>
        <v>-1.9108280254777066E-2</v>
      </c>
      <c r="AH35" s="253">
        <f t="shared" si="34"/>
        <v>0</v>
      </c>
      <c r="AI35" s="253">
        <f t="shared" si="35"/>
        <v>5.1948051948051965E-2</v>
      </c>
    </row>
    <row r="36" spans="1:35" x14ac:dyDescent="0.2">
      <c r="A36" s="236" t="s">
        <v>730</v>
      </c>
      <c r="B36" s="237">
        <v>0</v>
      </c>
      <c r="C36" s="237">
        <v>0</v>
      </c>
      <c r="D36" s="237">
        <v>0</v>
      </c>
      <c r="E36" s="237">
        <v>0</v>
      </c>
      <c r="F36" s="237">
        <v>0</v>
      </c>
      <c r="G36" s="237">
        <v>0</v>
      </c>
      <c r="H36" s="237">
        <v>0</v>
      </c>
      <c r="I36" s="237">
        <v>0</v>
      </c>
      <c r="J36" s="237">
        <v>0</v>
      </c>
      <c r="K36" s="237">
        <v>0</v>
      </c>
      <c r="L36" s="237">
        <v>0</v>
      </c>
      <c r="M36" s="237">
        <v>0</v>
      </c>
      <c r="N36" s="237">
        <v>0</v>
      </c>
      <c r="O36" s="237">
        <v>0</v>
      </c>
      <c r="P36" s="237">
        <v>0</v>
      </c>
      <c r="Q36" s="237">
        <f>IF('Relative Weights'!D16=0,0,'Relative Weights'!D16)</f>
        <v>0</v>
      </c>
      <c r="S36" s="238"/>
      <c r="T36" s="236" t="s">
        <v>730</v>
      </c>
      <c r="U36" s="253" t="str">
        <f t="shared" si="21"/>
        <v/>
      </c>
      <c r="V36" s="253" t="str">
        <f t="shared" si="22"/>
        <v/>
      </c>
      <c r="W36" s="253" t="str">
        <f t="shared" si="23"/>
        <v/>
      </c>
      <c r="X36" s="253" t="str">
        <f t="shared" si="24"/>
        <v/>
      </c>
      <c r="Y36" s="253" t="str">
        <f t="shared" si="25"/>
        <v/>
      </c>
      <c r="Z36" s="253" t="str">
        <f t="shared" si="26"/>
        <v/>
      </c>
      <c r="AA36" s="253" t="str">
        <f t="shared" si="27"/>
        <v/>
      </c>
      <c r="AB36" s="253" t="str">
        <f t="shared" si="28"/>
        <v/>
      </c>
      <c r="AC36" s="253" t="str">
        <f t="shared" si="29"/>
        <v/>
      </c>
      <c r="AD36" s="253" t="str">
        <f t="shared" si="30"/>
        <v/>
      </c>
      <c r="AE36" s="253" t="str">
        <f t="shared" si="31"/>
        <v/>
      </c>
      <c r="AF36" s="253" t="str">
        <f t="shared" si="32"/>
        <v/>
      </c>
      <c r="AG36" s="253" t="str">
        <f t="shared" si="33"/>
        <v/>
      </c>
      <c r="AH36" s="253" t="str">
        <f t="shared" si="34"/>
        <v/>
      </c>
      <c r="AI36" s="253" t="str">
        <f t="shared" si="35"/>
        <v/>
      </c>
    </row>
    <row r="37" spans="1:35" x14ac:dyDescent="0.2">
      <c r="A37" s="236" t="s">
        <v>57</v>
      </c>
      <c r="B37" s="237">
        <v>1.96</v>
      </c>
      <c r="C37" s="237">
        <v>2.2799999999999998</v>
      </c>
      <c r="D37" s="237">
        <v>2.37</v>
      </c>
      <c r="E37" s="237">
        <v>2.25</v>
      </c>
      <c r="F37" s="237">
        <v>2.3199999999999998</v>
      </c>
      <c r="G37" s="237">
        <v>2.1169610732346342</v>
      </c>
      <c r="H37" s="237">
        <v>1.97</v>
      </c>
      <c r="I37" s="237">
        <v>1.86</v>
      </c>
      <c r="J37" s="237">
        <v>1.89</v>
      </c>
      <c r="K37" s="237">
        <v>1.98</v>
      </c>
      <c r="L37" s="237">
        <v>2.06</v>
      </c>
      <c r="M37" s="237">
        <v>2.33</v>
      </c>
      <c r="N37" s="237">
        <v>2.64</v>
      </c>
      <c r="O37" s="237">
        <v>2.85</v>
      </c>
      <c r="P37" s="237">
        <v>2.74</v>
      </c>
      <c r="Q37" s="237">
        <f>IF('Relative Weights'!D17=0,0,'Relative Weights'!D17)</f>
        <v>2.79</v>
      </c>
      <c r="S37" s="238"/>
      <c r="T37" s="236" t="s">
        <v>57</v>
      </c>
      <c r="U37" s="253">
        <f t="shared" si="21"/>
        <v>0.16326530612244894</v>
      </c>
      <c r="V37" s="253">
        <f t="shared" si="22"/>
        <v>3.947368421052655E-2</v>
      </c>
      <c r="W37" s="253">
        <f t="shared" si="23"/>
        <v>-5.0632911392405111E-2</v>
      </c>
      <c r="X37" s="253">
        <f t="shared" si="24"/>
        <v>3.1111111111111089E-2</v>
      </c>
      <c r="Y37" s="253">
        <f t="shared" si="25"/>
        <v>-8.7516778778174875E-2</v>
      </c>
      <c r="Z37" s="253">
        <f t="shared" si="26"/>
        <v>-6.9420772584204093E-2</v>
      </c>
      <c r="AA37" s="253">
        <f t="shared" si="27"/>
        <v>-5.5837563451776595E-2</v>
      </c>
      <c r="AB37" s="253">
        <f t="shared" si="28"/>
        <v>1.6129032258064502E-2</v>
      </c>
      <c r="AC37" s="253">
        <f t="shared" si="29"/>
        <v>4.7619047619047672E-2</v>
      </c>
      <c r="AD37" s="253">
        <f t="shared" si="30"/>
        <v>4.0404040404040442E-2</v>
      </c>
      <c r="AE37" s="253">
        <f t="shared" si="31"/>
        <v>0.13106796116504849</v>
      </c>
      <c r="AF37" s="253">
        <f t="shared" si="32"/>
        <v>0.13304721030042921</v>
      </c>
      <c r="AG37" s="253">
        <f t="shared" si="33"/>
        <v>7.9545454545454586E-2</v>
      </c>
      <c r="AH37" s="253">
        <f t="shared" si="34"/>
        <v>-3.8596491228070184E-2</v>
      </c>
      <c r="AI37" s="253">
        <f t="shared" si="35"/>
        <v>1.8248175182481674E-2</v>
      </c>
    </row>
    <row r="38" spans="1:35" x14ac:dyDescent="0.2">
      <c r="A38" s="236" t="s">
        <v>58</v>
      </c>
      <c r="B38" s="237">
        <v>1.23</v>
      </c>
      <c r="C38" s="237">
        <v>1.23</v>
      </c>
      <c r="D38" s="237">
        <v>1.26</v>
      </c>
      <c r="E38" s="237">
        <v>1.47</v>
      </c>
      <c r="F38" s="237">
        <v>1.55</v>
      </c>
      <c r="G38" s="237">
        <v>1.5020874823471217</v>
      </c>
      <c r="H38" s="237">
        <v>1.28</v>
      </c>
      <c r="I38" s="237">
        <v>1.2</v>
      </c>
      <c r="J38" s="237">
        <v>1.18</v>
      </c>
      <c r="K38" s="237">
        <v>1.1100000000000001</v>
      </c>
      <c r="L38" s="237">
        <v>1.1399999999999999</v>
      </c>
      <c r="M38" s="237">
        <v>1.18</v>
      </c>
      <c r="N38" s="237">
        <v>1.26</v>
      </c>
      <c r="O38" s="237">
        <v>1.25</v>
      </c>
      <c r="P38" s="237">
        <v>1.26</v>
      </c>
      <c r="Q38" s="237">
        <f>IF('Relative Weights'!D18=0,0,'Relative Weights'!D18)</f>
        <v>1.29</v>
      </c>
      <c r="S38" s="238"/>
      <c r="T38" s="236" t="s">
        <v>58</v>
      </c>
      <c r="U38" s="253">
        <f t="shared" si="21"/>
        <v>0</v>
      </c>
      <c r="V38" s="253">
        <f t="shared" si="22"/>
        <v>2.4390243902439046E-2</v>
      </c>
      <c r="W38" s="253">
        <f t="shared" si="23"/>
        <v>0.16666666666666674</v>
      </c>
      <c r="X38" s="253">
        <f t="shared" si="24"/>
        <v>5.4421768707483054E-2</v>
      </c>
      <c r="Y38" s="253">
        <f t="shared" si="25"/>
        <v>-3.0911301711534334E-2</v>
      </c>
      <c r="Z38" s="253">
        <f t="shared" si="26"/>
        <v>-0.14785256182289319</v>
      </c>
      <c r="AA38" s="253">
        <f t="shared" si="27"/>
        <v>-6.25E-2</v>
      </c>
      <c r="AB38" s="253">
        <f t="shared" si="28"/>
        <v>-1.6666666666666718E-2</v>
      </c>
      <c r="AC38" s="253">
        <f t="shared" si="29"/>
        <v>-5.9322033898304927E-2</v>
      </c>
      <c r="AD38" s="253">
        <f t="shared" si="30"/>
        <v>2.7027027027026751E-2</v>
      </c>
      <c r="AE38" s="253">
        <f t="shared" si="31"/>
        <v>3.5087719298245723E-2</v>
      </c>
      <c r="AF38" s="253">
        <f t="shared" si="32"/>
        <v>6.7796610169491567E-2</v>
      </c>
      <c r="AG38" s="253">
        <f t="shared" si="33"/>
        <v>-7.9365079365079083E-3</v>
      </c>
      <c r="AH38" s="253">
        <f t="shared" si="34"/>
        <v>8.0000000000000071E-3</v>
      </c>
      <c r="AI38" s="253">
        <f t="shared" si="35"/>
        <v>2.3809523809523725E-2</v>
      </c>
    </row>
    <row r="39" spans="1:35" x14ac:dyDescent="0.2">
      <c r="A39" s="236" t="s">
        <v>59</v>
      </c>
      <c r="B39" s="237">
        <v>2.14</v>
      </c>
      <c r="C39" s="237">
        <v>2.13</v>
      </c>
      <c r="D39" s="237">
        <v>2.13</v>
      </c>
      <c r="E39" s="237">
        <v>2.14</v>
      </c>
      <c r="F39" s="237">
        <v>2.12</v>
      </c>
      <c r="G39" s="237">
        <v>2.0812064785971747</v>
      </c>
      <c r="H39" s="237">
        <v>1.98</v>
      </c>
      <c r="I39" s="237">
        <v>1.89</v>
      </c>
      <c r="J39" s="237">
        <v>1.81</v>
      </c>
      <c r="K39" s="237">
        <v>1.76</v>
      </c>
      <c r="L39" s="237">
        <v>1.73</v>
      </c>
      <c r="M39" s="237">
        <v>1.7</v>
      </c>
      <c r="N39" s="237">
        <v>1.65</v>
      </c>
      <c r="O39" s="237">
        <v>1.59</v>
      </c>
      <c r="P39" s="237">
        <v>1.55</v>
      </c>
      <c r="Q39" s="237">
        <f>IF('Relative Weights'!D19=0,0,'Relative Weights'!D19)</f>
        <v>1.54</v>
      </c>
      <c r="S39" s="238"/>
      <c r="T39" s="236" t="s">
        <v>59</v>
      </c>
      <c r="U39" s="253">
        <f t="shared" si="21"/>
        <v>-4.6728971962617383E-3</v>
      </c>
      <c r="V39" s="253">
        <f t="shared" si="22"/>
        <v>0</v>
      </c>
      <c r="W39" s="253">
        <f t="shared" si="23"/>
        <v>4.6948356807512415E-3</v>
      </c>
      <c r="X39" s="253">
        <f t="shared" si="24"/>
        <v>-9.3457943925233655E-3</v>
      </c>
      <c r="Y39" s="253">
        <f t="shared" si="25"/>
        <v>-1.8298830850389303E-2</v>
      </c>
      <c r="Z39" s="253">
        <f t="shared" si="26"/>
        <v>-4.8628754348964187E-2</v>
      </c>
      <c r="AA39" s="253">
        <f t="shared" si="27"/>
        <v>-4.5454545454545525E-2</v>
      </c>
      <c r="AB39" s="253">
        <f t="shared" si="28"/>
        <v>-4.2328042328042215E-2</v>
      </c>
      <c r="AC39" s="253">
        <f t="shared" si="29"/>
        <v>-2.7624309392265234E-2</v>
      </c>
      <c r="AD39" s="253">
        <f t="shared" si="30"/>
        <v>-1.7045454545454586E-2</v>
      </c>
      <c r="AE39" s="253">
        <f t="shared" si="31"/>
        <v>-1.7341040462427793E-2</v>
      </c>
      <c r="AF39" s="253">
        <f t="shared" si="32"/>
        <v>-2.9411764705882359E-2</v>
      </c>
      <c r="AG39" s="253">
        <f t="shared" si="33"/>
        <v>-3.6363636363636265E-2</v>
      </c>
      <c r="AH39" s="253">
        <f t="shared" si="34"/>
        <v>-2.515723270440251E-2</v>
      </c>
      <c r="AI39" s="253">
        <f t="shared" si="35"/>
        <v>-6.4516129032258229E-3</v>
      </c>
    </row>
    <row r="40" spans="1:35" x14ac:dyDescent="0.2">
      <c r="A40" s="236" t="s">
        <v>60</v>
      </c>
      <c r="B40" s="237">
        <v>3.45</v>
      </c>
      <c r="C40" s="237">
        <v>3.32</v>
      </c>
      <c r="D40" s="237">
        <v>3.33</v>
      </c>
      <c r="E40" s="237">
        <v>3.26</v>
      </c>
      <c r="F40" s="237">
        <v>3.52</v>
      </c>
      <c r="G40" s="237">
        <v>3.6150671611358374</v>
      </c>
      <c r="H40" s="237">
        <v>4.24</v>
      </c>
      <c r="I40" s="237">
        <v>4.53</v>
      </c>
      <c r="J40" s="237">
        <v>5.0199999999999996</v>
      </c>
      <c r="K40" s="237">
        <v>5.28</v>
      </c>
      <c r="L40" s="237">
        <v>5.71</v>
      </c>
      <c r="M40" s="237">
        <v>5.85</v>
      </c>
      <c r="N40" s="237">
        <v>5.0199999999999996</v>
      </c>
      <c r="O40" s="237">
        <v>4.93</v>
      </c>
      <c r="P40" s="237">
        <v>4.7300000000000004</v>
      </c>
      <c r="Q40" s="237">
        <f>IF('Relative Weights'!D20=0,0,'Relative Weights'!D20)</f>
        <v>4.41</v>
      </c>
      <c r="S40" s="238"/>
      <c r="T40" s="236" t="s">
        <v>60</v>
      </c>
      <c r="U40" s="253">
        <f t="shared" si="21"/>
        <v>-3.7681159420289934E-2</v>
      </c>
      <c r="V40" s="253">
        <f t="shared" si="22"/>
        <v>3.0120481927711218E-3</v>
      </c>
      <c r="W40" s="253">
        <f t="shared" si="23"/>
        <v>-2.1021021021021102E-2</v>
      </c>
      <c r="X40" s="253">
        <f t="shared" si="24"/>
        <v>7.9754601226993849E-2</v>
      </c>
      <c r="Y40" s="253">
        <f t="shared" si="25"/>
        <v>2.7007716231771894E-2</v>
      </c>
      <c r="Z40" s="253">
        <f t="shared" si="26"/>
        <v>0.17286894295701316</v>
      </c>
      <c r="AA40" s="253">
        <f t="shared" si="27"/>
        <v>6.8396226415094352E-2</v>
      </c>
      <c r="AB40" s="253">
        <f t="shared" si="28"/>
        <v>0.10816777041942593</v>
      </c>
      <c r="AC40" s="253">
        <f t="shared" si="29"/>
        <v>5.179282868525914E-2</v>
      </c>
      <c r="AD40" s="253">
        <f t="shared" si="30"/>
        <v>8.1439393939393812E-2</v>
      </c>
      <c r="AE40" s="253">
        <f t="shared" si="31"/>
        <v>2.4518388791593626E-2</v>
      </c>
      <c r="AF40" s="253">
        <f t="shared" si="32"/>
        <v>-0.14188034188034193</v>
      </c>
      <c r="AG40" s="253">
        <f t="shared" si="33"/>
        <v>-1.7928286852589626E-2</v>
      </c>
      <c r="AH40" s="253">
        <f t="shared" si="34"/>
        <v>-4.0567951318458251E-2</v>
      </c>
      <c r="AI40" s="253">
        <f t="shared" si="35"/>
        <v>-6.7653276955602637E-2</v>
      </c>
    </row>
    <row r="41" spans="1:35" x14ac:dyDescent="0.2">
      <c r="A41" s="245" t="s">
        <v>61</v>
      </c>
      <c r="B41" s="237">
        <v>1.65</v>
      </c>
      <c r="C41" s="237">
        <v>1.68</v>
      </c>
      <c r="D41" s="237">
        <v>1.68</v>
      </c>
      <c r="E41" s="237">
        <v>1.7</v>
      </c>
      <c r="F41" s="237">
        <v>1.72</v>
      </c>
      <c r="G41" s="237">
        <v>1.7372146345163704</v>
      </c>
      <c r="H41" s="237">
        <v>1.73</v>
      </c>
      <c r="I41" s="237">
        <v>1.7</v>
      </c>
      <c r="J41" s="237">
        <v>1.71</v>
      </c>
      <c r="K41" s="237">
        <v>1.75</v>
      </c>
      <c r="L41" s="237">
        <v>1.81</v>
      </c>
      <c r="M41" s="237">
        <v>1.86</v>
      </c>
      <c r="N41" s="237">
        <v>1.88</v>
      </c>
      <c r="O41" s="237">
        <v>1.86</v>
      </c>
      <c r="P41" s="237">
        <v>1.83</v>
      </c>
      <c r="Q41" s="237">
        <f>IF('Relative Weights'!D21=0,0,'Relative Weights'!D21)</f>
        <v>1.81</v>
      </c>
      <c r="S41" s="238"/>
      <c r="T41" s="236" t="s">
        <v>61</v>
      </c>
      <c r="U41" s="253">
        <f t="shared" si="21"/>
        <v>1.8181818181818299E-2</v>
      </c>
      <c r="V41" s="253">
        <f t="shared" si="22"/>
        <v>0</v>
      </c>
      <c r="W41" s="253">
        <f t="shared" si="23"/>
        <v>1.1904761904761862E-2</v>
      </c>
      <c r="X41" s="253">
        <f t="shared" si="24"/>
        <v>1.1764705882352899E-2</v>
      </c>
      <c r="Y41" s="253">
        <f t="shared" si="25"/>
        <v>1.0008508439750319E-2</v>
      </c>
      <c r="Z41" s="253">
        <f t="shared" si="26"/>
        <v>-4.1529897187280174E-3</v>
      </c>
      <c r="AA41" s="253">
        <f t="shared" si="27"/>
        <v>-1.7341040462427793E-2</v>
      </c>
      <c r="AB41" s="253">
        <f t="shared" si="28"/>
        <v>5.8823529411764497E-3</v>
      </c>
      <c r="AC41" s="253">
        <f t="shared" si="29"/>
        <v>2.3391812865497075E-2</v>
      </c>
      <c r="AD41" s="253">
        <f t="shared" si="30"/>
        <v>3.4285714285714253E-2</v>
      </c>
      <c r="AE41" s="253">
        <f t="shared" si="31"/>
        <v>2.7624309392265234E-2</v>
      </c>
      <c r="AF41" s="253">
        <f t="shared" si="32"/>
        <v>1.0752688172043001E-2</v>
      </c>
      <c r="AG41" s="253">
        <f t="shared" si="33"/>
        <v>-1.0638297872340274E-2</v>
      </c>
      <c r="AH41" s="253">
        <f t="shared" si="34"/>
        <v>-1.6129032258064502E-2</v>
      </c>
      <c r="AI41" s="253">
        <f t="shared" si="35"/>
        <v>-1.0928961748633892E-2</v>
      </c>
    </row>
    <row r="42" spans="1:35" x14ac:dyDescent="0.2">
      <c r="A42" s="245" t="s">
        <v>62</v>
      </c>
      <c r="B42" s="237">
        <v>0</v>
      </c>
      <c r="C42" s="237">
        <v>0</v>
      </c>
      <c r="D42" s="237">
        <v>0</v>
      </c>
      <c r="E42" s="237">
        <v>0</v>
      </c>
      <c r="F42" s="237">
        <v>0</v>
      </c>
      <c r="G42" s="237">
        <v>0</v>
      </c>
      <c r="H42" s="237">
        <v>0</v>
      </c>
      <c r="I42" s="237">
        <v>0</v>
      </c>
      <c r="J42" s="237">
        <v>0</v>
      </c>
      <c r="K42" s="237">
        <v>0</v>
      </c>
      <c r="L42" s="237">
        <v>0</v>
      </c>
      <c r="M42" s="237">
        <v>0</v>
      </c>
      <c r="N42" s="237">
        <v>0</v>
      </c>
      <c r="O42" s="237">
        <v>0</v>
      </c>
      <c r="P42" s="237">
        <v>0</v>
      </c>
      <c r="Q42" s="237">
        <f>IF('Relative Weights'!D22=0,0,'Relative Weights'!D22)</f>
        <v>0</v>
      </c>
      <c r="S42" s="238"/>
      <c r="T42" s="236" t="s">
        <v>62</v>
      </c>
      <c r="U42" s="253" t="str">
        <f t="shared" si="21"/>
        <v/>
      </c>
      <c r="V42" s="253" t="str">
        <f t="shared" si="22"/>
        <v/>
      </c>
      <c r="W42" s="253" t="str">
        <f t="shared" si="23"/>
        <v/>
      </c>
      <c r="X42" s="253" t="str">
        <f t="shared" si="24"/>
        <v/>
      </c>
      <c r="Y42" s="253" t="str">
        <f t="shared" si="25"/>
        <v/>
      </c>
      <c r="Z42" s="253" t="str">
        <f t="shared" si="26"/>
        <v/>
      </c>
      <c r="AA42" s="253" t="str">
        <f t="shared" si="27"/>
        <v/>
      </c>
      <c r="AB42" s="253" t="str">
        <f t="shared" si="28"/>
        <v/>
      </c>
      <c r="AC42" s="253" t="str">
        <f t="shared" si="29"/>
        <v/>
      </c>
      <c r="AD42" s="253" t="str">
        <f t="shared" si="30"/>
        <v/>
      </c>
      <c r="AE42" s="253" t="str">
        <f t="shared" si="31"/>
        <v/>
      </c>
      <c r="AF42" s="253" t="str">
        <f t="shared" si="32"/>
        <v/>
      </c>
      <c r="AG42" s="253" t="str">
        <f t="shared" si="33"/>
        <v/>
      </c>
      <c r="AH42" s="253" t="str">
        <f t="shared" si="34"/>
        <v/>
      </c>
      <c r="AI42" s="253" t="str">
        <f t="shared" si="35"/>
        <v/>
      </c>
    </row>
    <row r="43" spans="1:35" x14ac:dyDescent="0.2">
      <c r="A43" s="245" t="s">
        <v>63</v>
      </c>
      <c r="B43" s="237">
        <v>1.85</v>
      </c>
      <c r="C43" s="237">
        <v>1.79</v>
      </c>
      <c r="D43" s="237">
        <v>1.79</v>
      </c>
      <c r="E43" s="237">
        <v>1.79</v>
      </c>
      <c r="F43" s="237">
        <v>1.79</v>
      </c>
      <c r="G43" s="237">
        <v>1.8179343179327789</v>
      </c>
      <c r="H43" s="237">
        <v>1.78</v>
      </c>
      <c r="I43" s="237">
        <v>1.74</v>
      </c>
      <c r="J43" s="237">
        <v>1.74</v>
      </c>
      <c r="K43" s="237">
        <v>1.79</v>
      </c>
      <c r="L43" s="237">
        <v>1.92</v>
      </c>
      <c r="M43" s="237">
        <v>2.02</v>
      </c>
      <c r="N43" s="237">
        <v>2.13</v>
      </c>
      <c r="O43" s="237">
        <v>2.2200000000000002</v>
      </c>
      <c r="P43" s="237">
        <v>2.1800000000000002</v>
      </c>
      <c r="Q43" s="237">
        <f>IF('Relative Weights'!D23=0,0,'Relative Weights'!D23)</f>
        <v>2.2200000000000002</v>
      </c>
      <c r="S43" s="238"/>
      <c r="T43" s="236" t="s">
        <v>224</v>
      </c>
      <c r="U43" s="253">
        <f t="shared" si="21"/>
        <v>-3.2432432432432434E-2</v>
      </c>
      <c r="V43" s="253">
        <f t="shared" si="22"/>
        <v>0</v>
      </c>
      <c r="W43" s="253">
        <f t="shared" si="23"/>
        <v>0</v>
      </c>
      <c r="X43" s="253">
        <f t="shared" si="24"/>
        <v>0</v>
      </c>
      <c r="Y43" s="253">
        <f t="shared" si="25"/>
        <v>1.5605764208256323E-2</v>
      </c>
      <c r="Z43" s="253">
        <f t="shared" si="26"/>
        <v>-2.0866715347513276E-2</v>
      </c>
      <c r="AA43" s="253">
        <f t="shared" si="27"/>
        <v>-2.2471910112359605E-2</v>
      </c>
      <c r="AB43" s="253">
        <f t="shared" si="28"/>
        <v>0</v>
      </c>
      <c r="AC43" s="253">
        <f t="shared" si="29"/>
        <v>2.8735632183908066E-2</v>
      </c>
      <c r="AD43" s="253">
        <f t="shared" si="30"/>
        <v>7.2625698324022325E-2</v>
      </c>
      <c r="AE43" s="253">
        <f t="shared" si="31"/>
        <v>5.2083333333333481E-2</v>
      </c>
      <c r="AF43" s="253">
        <f t="shared" si="32"/>
        <v>5.4455445544554504E-2</v>
      </c>
      <c r="AG43" s="253">
        <f t="shared" si="33"/>
        <v>4.2253521126760729E-2</v>
      </c>
      <c r="AH43" s="253">
        <f t="shared" si="34"/>
        <v>-1.8018018018018056E-2</v>
      </c>
      <c r="AI43" s="253">
        <f t="shared" si="35"/>
        <v>1.8348623853211121E-2</v>
      </c>
    </row>
    <row r="44" spans="1:35" x14ac:dyDescent="0.2">
      <c r="A44" s="245" t="s">
        <v>64</v>
      </c>
      <c r="B44" s="237">
        <v>2.42</v>
      </c>
      <c r="C44" s="237">
        <v>2.38</v>
      </c>
      <c r="D44" s="237">
        <v>2.34</v>
      </c>
      <c r="E44" s="237">
        <v>2.33</v>
      </c>
      <c r="F44" s="237">
        <v>2.37</v>
      </c>
      <c r="G44" s="237">
        <v>2.3981347382741465</v>
      </c>
      <c r="H44" s="237">
        <v>2.38</v>
      </c>
      <c r="I44" s="237">
        <v>2.42</v>
      </c>
      <c r="J44" s="237">
        <v>2.4500000000000002</v>
      </c>
      <c r="K44" s="237">
        <v>2.52</v>
      </c>
      <c r="L44" s="237">
        <v>2.46</v>
      </c>
      <c r="M44" s="237">
        <v>2.4500000000000002</v>
      </c>
      <c r="N44" s="237">
        <v>2.41</v>
      </c>
      <c r="O44" s="237">
        <v>2.38</v>
      </c>
      <c r="P44" s="237">
        <v>2.3199999999999998</v>
      </c>
      <c r="Q44" s="237">
        <f>IF('Relative Weights'!D24=0,0,'Relative Weights'!D24)</f>
        <v>2.31</v>
      </c>
      <c r="S44" s="238"/>
      <c r="T44" s="236" t="s">
        <v>64</v>
      </c>
      <c r="U44" s="253">
        <f t="shared" si="21"/>
        <v>-1.6528925619834767E-2</v>
      </c>
      <c r="V44" s="253">
        <f t="shared" si="22"/>
        <v>-1.6806722689075682E-2</v>
      </c>
      <c r="W44" s="253">
        <f t="shared" si="23"/>
        <v>-4.2735042735041473E-3</v>
      </c>
      <c r="X44" s="253">
        <f t="shared" si="24"/>
        <v>1.7167381974249052E-2</v>
      </c>
      <c r="Y44" s="253">
        <f t="shared" si="25"/>
        <v>1.1871197584027993E-2</v>
      </c>
      <c r="Z44" s="253">
        <f t="shared" si="26"/>
        <v>-7.5620180904419909E-3</v>
      </c>
      <c r="AA44" s="253">
        <f t="shared" si="27"/>
        <v>1.6806722689075571E-2</v>
      </c>
      <c r="AB44" s="253">
        <f t="shared" si="28"/>
        <v>1.2396694214876103E-2</v>
      </c>
      <c r="AC44" s="253">
        <f t="shared" si="29"/>
        <v>2.857142857142847E-2</v>
      </c>
      <c r="AD44" s="253">
        <f t="shared" si="30"/>
        <v>-2.3809523809523836E-2</v>
      </c>
      <c r="AE44" s="253">
        <f t="shared" si="31"/>
        <v>-4.0650406504064707E-3</v>
      </c>
      <c r="AF44" s="253">
        <f t="shared" si="32"/>
        <v>-1.6326530612244872E-2</v>
      </c>
      <c r="AG44" s="253">
        <f t="shared" si="33"/>
        <v>-1.2448132780083054E-2</v>
      </c>
      <c r="AH44" s="253">
        <f t="shared" si="34"/>
        <v>-2.5210084033613467E-2</v>
      </c>
      <c r="AI44" s="253">
        <f t="shared" si="35"/>
        <v>-4.3103448275860767E-3</v>
      </c>
    </row>
    <row r="45" spans="1:35" ht="15" thickBot="1" x14ac:dyDescent="0.25">
      <c r="A45" s="239" t="s">
        <v>0</v>
      </c>
      <c r="B45" s="240">
        <v>2.86</v>
      </c>
      <c r="C45" s="240">
        <v>2.62</v>
      </c>
      <c r="D45" s="240">
        <v>2.59</v>
      </c>
      <c r="E45" s="240">
        <v>2.5099999999999998</v>
      </c>
      <c r="F45" s="240">
        <v>2.5499999999999998</v>
      </c>
      <c r="G45" s="240">
        <v>2.521355128445939</v>
      </c>
      <c r="H45" s="240">
        <v>2.4500000000000002</v>
      </c>
      <c r="I45" s="240">
        <v>2.35</v>
      </c>
      <c r="J45" s="240">
        <v>2.21</v>
      </c>
      <c r="K45" s="240">
        <v>2.06</v>
      </c>
      <c r="L45" s="240">
        <v>2.0099999999999998</v>
      </c>
      <c r="M45" s="240">
        <v>2.08</v>
      </c>
      <c r="N45" s="240">
        <v>2.11</v>
      </c>
      <c r="O45" s="240">
        <v>2.1</v>
      </c>
      <c r="P45" s="240">
        <v>2.04</v>
      </c>
      <c r="Q45" s="240">
        <f>IF('Relative Weights'!D25=0,0,'Relative Weights'!D25)</f>
        <v>2.0299999999999998</v>
      </c>
      <c r="S45" s="276"/>
      <c r="T45" s="239" t="s">
        <v>0</v>
      </c>
      <c r="U45" s="256">
        <f t="shared" si="21"/>
        <v>-8.391608391608385E-2</v>
      </c>
      <c r="V45" s="256">
        <f t="shared" si="22"/>
        <v>-1.1450381679389388E-2</v>
      </c>
      <c r="W45" s="256">
        <f t="shared" si="23"/>
        <v>-3.0888030888030937E-2</v>
      </c>
      <c r="X45" s="256">
        <f t="shared" si="24"/>
        <v>1.5936254980079667E-2</v>
      </c>
      <c r="Y45" s="256">
        <f t="shared" si="25"/>
        <v>-1.12332829623768E-2</v>
      </c>
      <c r="Z45" s="256">
        <f t="shared" si="26"/>
        <v>-2.830030868754263E-2</v>
      </c>
      <c r="AA45" s="256">
        <f t="shared" si="27"/>
        <v>-4.081632653061229E-2</v>
      </c>
      <c r="AB45" s="256">
        <f t="shared" si="28"/>
        <v>-5.9574468085106469E-2</v>
      </c>
      <c r="AC45" s="256">
        <f t="shared" si="29"/>
        <v>-6.7873303167420795E-2</v>
      </c>
      <c r="AD45" s="256">
        <f t="shared" si="30"/>
        <v>-2.4271844660194275E-2</v>
      </c>
      <c r="AE45" s="256">
        <f t="shared" si="31"/>
        <v>3.4825870646766344E-2</v>
      </c>
      <c r="AF45" s="253">
        <f t="shared" si="32"/>
        <v>1.4423076923076872E-2</v>
      </c>
      <c r="AG45" s="253">
        <f t="shared" si="33"/>
        <v>-4.7393364928909332E-3</v>
      </c>
      <c r="AH45" s="253">
        <f t="shared" si="34"/>
        <v>-2.8571428571428581E-2</v>
      </c>
      <c r="AI45" s="253">
        <f t="shared" si="35"/>
        <v>-4.9019607843138191E-3</v>
      </c>
    </row>
    <row r="46" spans="1:35" s="281" customFormat="1" ht="15" thickBot="1" x14ac:dyDescent="0.25">
      <c r="A46" s="247"/>
      <c r="B46" s="278"/>
      <c r="C46" s="278"/>
      <c r="D46" s="278"/>
      <c r="E46" s="278"/>
      <c r="F46" s="278"/>
      <c r="G46" s="278"/>
      <c r="H46" s="278"/>
      <c r="I46" s="278"/>
      <c r="J46" s="278"/>
      <c r="K46" s="278"/>
      <c r="L46" s="278"/>
      <c r="M46" s="278"/>
      <c r="N46" s="278"/>
      <c r="O46" s="278"/>
      <c r="P46" s="278"/>
      <c r="Q46" s="278"/>
      <c r="S46" s="280"/>
      <c r="T46" s="282"/>
      <c r="U46" s="279"/>
      <c r="V46" s="279"/>
      <c r="W46" s="279"/>
      <c r="X46" s="279"/>
      <c r="Y46" s="279"/>
      <c r="Z46" s="279"/>
      <c r="AA46" s="279"/>
      <c r="AB46" s="279"/>
      <c r="AC46" s="279"/>
      <c r="AD46" s="279"/>
      <c r="AE46" s="279"/>
      <c r="AF46" s="279"/>
      <c r="AG46" s="279"/>
      <c r="AH46" s="279"/>
      <c r="AI46" s="279"/>
    </row>
    <row r="47" spans="1:35" ht="15" thickBot="1" x14ac:dyDescent="0.25">
      <c r="A47" s="241" t="s">
        <v>722</v>
      </c>
      <c r="B47" s="242"/>
      <c r="C47" s="242"/>
      <c r="D47" s="242"/>
      <c r="E47" s="242"/>
      <c r="F47" s="242"/>
      <c r="G47" s="242"/>
      <c r="H47" s="242"/>
      <c r="I47" s="242"/>
      <c r="J47" s="242"/>
      <c r="K47" s="242"/>
      <c r="L47" s="242"/>
      <c r="M47" s="242"/>
      <c r="N47" s="242"/>
      <c r="O47" s="242"/>
      <c r="P47" s="242"/>
      <c r="Q47" s="242"/>
      <c r="S47" s="231"/>
      <c r="T47" s="241" t="s">
        <v>722</v>
      </c>
      <c r="U47" s="242"/>
      <c r="V47" s="242"/>
      <c r="W47" s="242"/>
      <c r="X47" s="242"/>
      <c r="Y47" s="242"/>
      <c r="Z47" s="242"/>
      <c r="AA47" s="242"/>
      <c r="AB47" s="242"/>
      <c r="AC47" s="242"/>
      <c r="AD47" s="242"/>
      <c r="AE47" s="242"/>
      <c r="AF47" s="242"/>
      <c r="AG47" s="242"/>
      <c r="AH47" s="242"/>
      <c r="AI47" s="242"/>
    </row>
    <row r="48" spans="1:35" x14ac:dyDescent="0.2">
      <c r="A48" s="236" t="s">
        <v>46</v>
      </c>
      <c r="B48" s="244">
        <v>4.49</v>
      </c>
      <c r="C48" s="244">
        <v>4.0199999999999996</v>
      </c>
      <c r="D48" s="244">
        <v>3.99</v>
      </c>
      <c r="E48" s="244">
        <v>3.85</v>
      </c>
      <c r="F48" s="244">
        <v>4.03</v>
      </c>
      <c r="G48" s="244">
        <v>4.1453998642582981</v>
      </c>
      <c r="H48" s="244">
        <v>4.18</v>
      </c>
      <c r="I48" s="244">
        <v>4.07</v>
      </c>
      <c r="J48" s="244">
        <v>3.91</v>
      </c>
      <c r="K48" s="244">
        <v>3.87</v>
      </c>
      <c r="L48" s="244">
        <v>3.87</v>
      </c>
      <c r="M48" s="244">
        <v>3.94</v>
      </c>
      <c r="N48" s="244">
        <v>4</v>
      </c>
      <c r="O48" s="244">
        <v>4.05</v>
      </c>
      <c r="P48" s="244">
        <v>4.01</v>
      </c>
      <c r="Q48" s="244">
        <f>IF('Relative Weights'!E6=0,0,'Relative Weights'!E6)</f>
        <v>4.1100000000000003</v>
      </c>
      <c r="S48" s="238"/>
      <c r="T48" s="243" t="s">
        <v>46</v>
      </c>
      <c r="U48" s="253">
        <f t="shared" ref="U48:AF48" si="36">IF(AND(C48=0,B48=0),"",IF(AND(NOT(C48=0),B48=0),"Added",IF(AND(C48=0,NOT(B48=0)),"Deleted",IFERROR(C48/B48-1,""))))</f>
        <v>-0.10467706013363043</v>
      </c>
      <c r="V48" s="253">
        <f t="shared" si="36"/>
        <v>-7.4626865671639786E-3</v>
      </c>
      <c r="W48" s="253">
        <f t="shared" si="36"/>
        <v>-3.5087719298245612E-2</v>
      </c>
      <c r="X48" s="253">
        <f t="shared" si="36"/>
        <v>4.6753246753246769E-2</v>
      </c>
      <c r="Y48" s="253">
        <f t="shared" si="36"/>
        <v>2.8635202049205333E-2</v>
      </c>
      <c r="Z48" s="253">
        <f t="shared" si="36"/>
        <v>8.3466340702194053E-3</v>
      </c>
      <c r="AA48" s="253">
        <f t="shared" si="36"/>
        <v>-2.631578947368407E-2</v>
      </c>
      <c r="AB48" s="253">
        <f t="shared" si="36"/>
        <v>-3.9312039312039304E-2</v>
      </c>
      <c r="AC48" s="253">
        <f t="shared" si="36"/>
        <v>-1.0230179028132946E-2</v>
      </c>
      <c r="AD48" s="253">
        <f t="shared" si="36"/>
        <v>0</v>
      </c>
      <c r="AE48" s="253">
        <f t="shared" si="36"/>
        <v>1.8087855297157507E-2</v>
      </c>
      <c r="AF48" s="253">
        <f t="shared" si="36"/>
        <v>1.5228426395939021E-2</v>
      </c>
      <c r="AG48" s="253">
        <f t="shared" ref="AG48:AI48" si="37">IF(AND(O48=0,N48=0),"",IF(AND(NOT(O48=0),N48=0),"Added",IF(AND(O48=0,NOT(N48=0)),"Deleted",IFERROR(O48/N48-1,""))))</f>
        <v>1.2499999999999956E-2</v>
      </c>
      <c r="AH48" s="253">
        <f t="shared" si="37"/>
        <v>-9.8765432098765205E-3</v>
      </c>
      <c r="AI48" s="253">
        <f t="shared" si="37"/>
        <v>2.493765586034935E-2</v>
      </c>
    </row>
    <row r="49" spans="1:35" x14ac:dyDescent="0.2">
      <c r="A49" s="236" t="s">
        <v>47</v>
      </c>
      <c r="B49" s="237">
        <v>9</v>
      </c>
      <c r="C49" s="237">
        <v>7.92</v>
      </c>
      <c r="D49" s="237">
        <v>7.43</v>
      </c>
      <c r="E49" s="237">
        <v>6.93</v>
      </c>
      <c r="F49" s="237">
        <v>7.3</v>
      </c>
      <c r="G49" s="237">
        <v>7.7609613036192604</v>
      </c>
      <c r="H49" s="237">
        <v>8.09</v>
      </c>
      <c r="I49" s="237">
        <v>8.07</v>
      </c>
      <c r="J49" s="237">
        <v>7.97</v>
      </c>
      <c r="K49" s="237">
        <v>7.7</v>
      </c>
      <c r="L49" s="237">
        <v>7.59</v>
      </c>
      <c r="M49" s="237">
        <v>7.54</v>
      </c>
      <c r="N49" s="237">
        <v>7.53</v>
      </c>
      <c r="O49" s="237">
        <v>7.43</v>
      </c>
      <c r="P49" s="237">
        <v>7.04</v>
      </c>
      <c r="Q49" s="237">
        <f>IF('Relative Weights'!E7=0,0,'Relative Weights'!E7)</f>
        <v>7.1</v>
      </c>
      <c r="S49" s="238"/>
      <c r="T49" s="236" t="s">
        <v>47</v>
      </c>
      <c r="U49" s="253">
        <f t="shared" ref="U49:U67" si="38">IF(AND(C49=0,B49=0),"",IF(AND(NOT(C49=0),B49=0),"Added",IF(AND(C49=0,NOT(B49=0)),"Deleted",IFERROR(C49/B49-1,""))))</f>
        <v>-0.12</v>
      </c>
      <c r="V49" s="253">
        <f t="shared" ref="V49:V67" si="39">IF(AND(D49=0,C49=0),"",IF(AND(NOT(D49=0),C49=0),"Added",IF(AND(D49=0,NOT(C49=0)),"Deleted",IFERROR(D49/C49-1,""))))</f>
        <v>-6.1868686868686851E-2</v>
      </c>
      <c r="W49" s="253">
        <f t="shared" ref="W49:W67" si="40">IF(AND(E49=0,D49=0),"",IF(AND(NOT(E49=0),D49=0),"Added",IF(AND(E49=0,NOT(D49=0)),"Deleted",IFERROR(E49/D49-1,""))))</f>
        <v>-6.7294751009421283E-2</v>
      </c>
      <c r="X49" s="253">
        <f t="shared" ref="X49:X67" si="41">IF(AND(F49=0,E49=0),"",IF(AND(NOT(F49=0),E49=0),"Added",IF(AND(F49=0,NOT(E49=0)),"Deleted",IFERROR(F49/E49-1,""))))</f>
        <v>5.3391053391053322E-2</v>
      </c>
      <c r="Y49" s="253">
        <f t="shared" ref="Y49:Y67" si="42">IF(AND(G49=0,F49=0),"",IF(AND(NOT(G49=0),F49=0),"Added",IF(AND(G49=0,NOT(F49=0)),"Deleted",IFERROR(G49/F49-1,""))))</f>
        <v>6.3145384057432974E-2</v>
      </c>
      <c r="Z49" s="253">
        <f t="shared" ref="Z49:Z67" si="43">IF(AND(H49=0,G49=0),"",IF(AND(NOT(H49=0),G49=0),"Added",IF(AND(H49=0,NOT(G49=0)),"Deleted",IFERROR(H49/G49-1,""))))</f>
        <v>4.2396641795816592E-2</v>
      </c>
      <c r="AA49" s="253">
        <f t="shared" ref="AA49:AA67" si="44">IF(AND(I49=0,H49=0),"",IF(AND(NOT(I49=0),H49=0),"Added",IF(AND(I49=0,NOT(H49=0)),"Deleted",IFERROR(I49/H49-1,""))))</f>
        <v>-2.4721878862793423E-3</v>
      </c>
      <c r="AB49" s="253">
        <f t="shared" ref="AB49:AB67" si="45">IF(AND(J49=0,I49=0),"",IF(AND(NOT(J49=0),I49=0),"Added",IF(AND(J49=0,NOT(I49=0)),"Deleted",IFERROR(J49/I49-1,""))))</f>
        <v>-1.239157372986377E-2</v>
      </c>
      <c r="AC49" s="253">
        <f t="shared" ref="AC49:AC67" si="46">IF(AND(K49=0,J49=0),"",IF(AND(NOT(K49=0),J49=0),"Added",IF(AND(K49=0,NOT(J49=0)),"Deleted",IFERROR(K49/J49-1,""))))</f>
        <v>-3.3877038895859468E-2</v>
      </c>
      <c r="AD49" s="253">
        <f t="shared" ref="AD49:AD67" si="47">IF(AND(L49=0,K49=0),"",IF(AND(NOT(L49=0),K49=0),"Added",IF(AND(L49=0,NOT(K49=0)),"Deleted",IFERROR(L49/K49-1,""))))</f>
        <v>-1.4285714285714346E-2</v>
      </c>
      <c r="AE49" s="253">
        <f t="shared" ref="AE49:AE67" si="48">IF(AND(M49=0,L49=0),"",IF(AND(NOT(M49=0),L49=0),"Added",IF(AND(M49=0,NOT(L49=0)),"Deleted",IFERROR(M49/L49-1,""))))</f>
        <v>-6.5876152832674562E-3</v>
      </c>
      <c r="AF49" s="253">
        <f t="shared" ref="AF49:AF63" si="49">IF(AND(N49=0,M49=0),"",IF(AND(NOT(N49=0),M49=0),"Added",IF(AND(N49=0,NOT(M49=0)),"Deleted",IFERROR(N49/M49-1,""))))</f>
        <v>-1.3262599469495706E-3</v>
      </c>
      <c r="AG49" s="253">
        <f t="shared" ref="AG49:AG63" si="50">IF(AND(O49=0,N49=0),"",IF(AND(NOT(O49=0),N49=0),"Added",IF(AND(O49=0,NOT(N49=0)),"Deleted",IFERROR(O49/N49-1,""))))</f>
        <v>-1.3280212483399834E-2</v>
      </c>
      <c r="AH49" s="253">
        <f t="shared" ref="AH49:AH63" si="51">IF(AND(P49=0,O49=0),"",IF(AND(NOT(P49=0),O49=0),"Added",IF(AND(P49=0,NOT(O49=0)),"Deleted",IFERROR(P49/O49-1,""))))</f>
        <v>-5.2489905787348579E-2</v>
      </c>
      <c r="AI49" s="253">
        <f t="shared" ref="AI49:AI63" si="52">IF(AND(Q49=0,P49=0),"",IF(AND(NOT(Q49=0),P49=0),"Added",IF(AND(Q49=0,NOT(P49=0)),"Deleted",IFERROR(Q49/P49-1,""))))</f>
        <v>8.5227272727272929E-3</v>
      </c>
    </row>
    <row r="50" spans="1:35" x14ac:dyDescent="0.2">
      <c r="A50" s="236" t="s">
        <v>48</v>
      </c>
      <c r="B50" s="237">
        <v>5.7</v>
      </c>
      <c r="C50" s="237">
        <v>5</v>
      </c>
      <c r="D50" s="237">
        <v>5.01</v>
      </c>
      <c r="E50" s="237">
        <v>4.97</v>
      </c>
      <c r="F50" s="237">
        <v>5.38</v>
      </c>
      <c r="G50" s="237">
        <v>5.4837375621867173</v>
      </c>
      <c r="H50" s="237">
        <v>5.43</v>
      </c>
      <c r="I50" s="237">
        <v>5.44</v>
      </c>
      <c r="J50" s="237">
        <v>5.41</v>
      </c>
      <c r="K50" s="237">
        <v>5.48</v>
      </c>
      <c r="L50" s="237">
        <v>5.55</v>
      </c>
      <c r="M50" s="237">
        <v>5.82</v>
      </c>
      <c r="N50" s="237">
        <v>6.03</v>
      </c>
      <c r="O50" s="237">
        <v>6.09</v>
      </c>
      <c r="P50" s="237">
        <v>6.07</v>
      </c>
      <c r="Q50" s="237">
        <f>IF('Relative Weights'!E8=0,0,'Relative Weights'!E8)</f>
        <v>6.27</v>
      </c>
      <c r="S50" s="238"/>
      <c r="T50" s="236" t="s">
        <v>48</v>
      </c>
      <c r="U50" s="253">
        <f t="shared" si="38"/>
        <v>-0.1228070175438597</v>
      </c>
      <c r="V50" s="253">
        <f t="shared" si="39"/>
        <v>2.0000000000000018E-3</v>
      </c>
      <c r="W50" s="253">
        <f t="shared" si="40"/>
        <v>-7.9840319361277334E-3</v>
      </c>
      <c r="X50" s="253">
        <f t="shared" si="41"/>
        <v>8.2494969818913466E-2</v>
      </c>
      <c r="Y50" s="253">
        <f t="shared" si="42"/>
        <v>1.9282074755895495E-2</v>
      </c>
      <c r="Z50" s="253">
        <f t="shared" si="43"/>
        <v>-9.7994409063749677E-3</v>
      </c>
      <c r="AA50" s="253">
        <f t="shared" si="44"/>
        <v>1.8416206261511192E-3</v>
      </c>
      <c r="AB50" s="253">
        <f t="shared" si="45"/>
        <v>-5.5147058823530326E-3</v>
      </c>
      <c r="AC50" s="253">
        <f t="shared" si="46"/>
        <v>1.2939001848428777E-2</v>
      </c>
      <c r="AD50" s="253">
        <f t="shared" si="47"/>
        <v>1.2773722627737127E-2</v>
      </c>
      <c r="AE50" s="253">
        <f t="shared" si="48"/>
        <v>4.8648648648648818E-2</v>
      </c>
      <c r="AF50" s="253">
        <f t="shared" si="49"/>
        <v>3.6082474226804218E-2</v>
      </c>
      <c r="AG50" s="253">
        <f t="shared" si="50"/>
        <v>9.9502487562188602E-3</v>
      </c>
      <c r="AH50" s="253">
        <f t="shared" si="51"/>
        <v>-3.2840722495893759E-3</v>
      </c>
      <c r="AI50" s="253">
        <f t="shared" si="52"/>
        <v>3.2948929159802187E-2</v>
      </c>
    </row>
    <row r="51" spans="1:35" x14ac:dyDescent="0.2">
      <c r="A51" s="236" t="s">
        <v>49</v>
      </c>
      <c r="B51" s="237">
        <v>2.71</v>
      </c>
      <c r="C51" s="237">
        <v>2.5499999999999998</v>
      </c>
      <c r="D51" s="237">
        <v>2.4900000000000002</v>
      </c>
      <c r="E51" s="237">
        <v>2.4300000000000002</v>
      </c>
      <c r="F51" s="237">
        <v>2.5</v>
      </c>
      <c r="G51" s="237">
        <v>2.5617807447590417</v>
      </c>
      <c r="H51" s="237">
        <v>2.48</v>
      </c>
      <c r="I51" s="237">
        <v>2.34</v>
      </c>
      <c r="J51" s="237">
        <v>2.27</v>
      </c>
      <c r="K51" s="237">
        <v>2.2999999999999998</v>
      </c>
      <c r="L51" s="237">
        <v>2.4300000000000002</v>
      </c>
      <c r="M51" s="237">
        <v>2.5099999999999998</v>
      </c>
      <c r="N51" s="237">
        <v>2.56</v>
      </c>
      <c r="O51" s="237">
        <v>2.4700000000000002</v>
      </c>
      <c r="P51" s="237">
        <v>2.39</v>
      </c>
      <c r="Q51" s="237">
        <f>IF('Relative Weights'!E9=0,0,'Relative Weights'!E9)</f>
        <v>2.38</v>
      </c>
      <c r="S51" s="238"/>
      <c r="T51" s="236" t="s">
        <v>49</v>
      </c>
      <c r="U51" s="253">
        <f t="shared" si="38"/>
        <v>-5.9040590405904148E-2</v>
      </c>
      <c r="V51" s="253">
        <f t="shared" si="39"/>
        <v>-2.3529411764705688E-2</v>
      </c>
      <c r="W51" s="253">
        <f t="shared" si="40"/>
        <v>-2.4096385542168641E-2</v>
      </c>
      <c r="X51" s="253">
        <f t="shared" si="41"/>
        <v>2.8806584362139898E-2</v>
      </c>
      <c r="Y51" s="253">
        <f t="shared" si="42"/>
        <v>2.4712297903616731E-2</v>
      </c>
      <c r="Z51" s="253">
        <f t="shared" si="43"/>
        <v>-3.1923397397045417E-2</v>
      </c>
      <c r="AA51" s="253">
        <f t="shared" si="44"/>
        <v>-5.6451612903225867E-2</v>
      </c>
      <c r="AB51" s="253">
        <f t="shared" si="45"/>
        <v>-2.9914529914529808E-2</v>
      </c>
      <c r="AC51" s="253">
        <f t="shared" si="46"/>
        <v>1.3215859030836885E-2</v>
      </c>
      <c r="AD51" s="253">
        <f t="shared" si="47"/>
        <v>5.65217391304349E-2</v>
      </c>
      <c r="AE51" s="253">
        <f t="shared" si="48"/>
        <v>3.2921810699588328E-2</v>
      </c>
      <c r="AF51" s="253">
        <f t="shared" si="49"/>
        <v>1.9920318725099806E-2</v>
      </c>
      <c r="AG51" s="253">
        <f t="shared" si="50"/>
        <v>-3.5156249999999889E-2</v>
      </c>
      <c r="AH51" s="253">
        <f t="shared" si="51"/>
        <v>-3.2388663967611309E-2</v>
      </c>
      <c r="AI51" s="253">
        <f t="shared" si="52"/>
        <v>-4.1841004184101083E-3</v>
      </c>
    </row>
    <row r="52" spans="1:35" x14ac:dyDescent="0.2">
      <c r="A52" s="236" t="s">
        <v>50</v>
      </c>
      <c r="B52" s="237">
        <v>7.16</v>
      </c>
      <c r="C52" s="237">
        <v>7.11</v>
      </c>
      <c r="D52" s="237">
        <v>7.09</v>
      </c>
      <c r="E52" s="237">
        <v>7.15</v>
      </c>
      <c r="F52" s="237">
        <v>7.23</v>
      </c>
      <c r="G52" s="237">
        <v>7.1967350721162715</v>
      </c>
      <c r="H52" s="237">
        <v>7.07</v>
      </c>
      <c r="I52" s="237">
        <v>7.01</v>
      </c>
      <c r="J52" s="237">
        <v>7.13</v>
      </c>
      <c r="K52" s="237">
        <v>7.33</v>
      </c>
      <c r="L52" s="237">
        <v>7.71</v>
      </c>
      <c r="M52" s="237">
        <v>8.08</v>
      </c>
      <c r="N52" s="237">
        <v>7.8</v>
      </c>
      <c r="O52" s="237">
        <v>7.21</v>
      </c>
      <c r="P52" s="237">
        <v>6.54</v>
      </c>
      <c r="Q52" s="237">
        <f>IF('Relative Weights'!E10=0,0,'Relative Weights'!E10)</f>
        <v>6.87</v>
      </c>
      <c r="S52" s="238"/>
      <c r="T52" s="236" t="s">
        <v>50</v>
      </c>
      <c r="U52" s="253">
        <f t="shared" si="38"/>
        <v>-6.9832402234636382E-3</v>
      </c>
      <c r="V52" s="253">
        <f t="shared" si="39"/>
        <v>-2.812939521800395E-3</v>
      </c>
      <c r="W52" s="253">
        <f t="shared" si="40"/>
        <v>8.4626234132580969E-3</v>
      </c>
      <c r="X52" s="253">
        <f t="shared" si="41"/>
        <v>1.118881118881121E-2</v>
      </c>
      <c r="Y52" s="253">
        <f t="shared" si="42"/>
        <v>-4.6009582135171367E-3</v>
      </c>
      <c r="Z52" s="253">
        <f t="shared" si="43"/>
        <v>-1.7610078854688682E-2</v>
      </c>
      <c r="AA52" s="253">
        <f t="shared" si="44"/>
        <v>-8.4865629420085575E-3</v>
      </c>
      <c r="AB52" s="253">
        <f t="shared" si="45"/>
        <v>1.711840228245376E-2</v>
      </c>
      <c r="AC52" s="253">
        <f t="shared" si="46"/>
        <v>2.8050490883590573E-2</v>
      </c>
      <c r="AD52" s="253">
        <f t="shared" si="47"/>
        <v>5.184174624829474E-2</v>
      </c>
      <c r="AE52" s="253">
        <f t="shared" si="48"/>
        <v>4.7989623865110298E-2</v>
      </c>
      <c r="AF52" s="253">
        <f t="shared" si="49"/>
        <v>-3.4653465346534684E-2</v>
      </c>
      <c r="AG52" s="253">
        <f t="shared" si="50"/>
        <v>-7.5641025641025594E-2</v>
      </c>
      <c r="AH52" s="253">
        <f t="shared" si="51"/>
        <v>-9.2926490984743371E-2</v>
      </c>
      <c r="AI52" s="253">
        <f t="shared" si="52"/>
        <v>5.0458715596330306E-2</v>
      </c>
    </row>
    <row r="53" spans="1:35" x14ac:dyDescent="0.2">
      <c r="A53" s="236" t="s">
        <v>51</v>
      </c>
      <c r="B53" s="237">
        <v>6.37</v>
      </c>
      <c r="C53" s="237">
        <v>5.64</v>
      </c>
      <c r="D53" s="237">
        <v>5.83</v>
      </c>
      <c r="E53" s="237">
        <v>6.12</v>
      </c>
      <c r="F53" s="237">
        <v>7.13</v>
      </c>
      <c r="G53" s="237">
        <v>7.5895264367688071</v>
      </c>
      <c r="H53" s="237">
        <v>7.63</v>
      </c>
      <c r="I53" s="237">
        <v>7.47</v>
      </c>
      <c r="J53" s="237">
        <v>7.46</v>
      </c>
      <c r="K53" s="237">
        <v>7.58</v>
      </c>
      <c r="L53" s="237">
        <v>7.66</v>
      </c>
      <c r="M53" s="237">
        <v>7.64</v>
      </c>
      <c r="N53" s="237">
        <v>7.1</v>
      </c>
      <c r="O53" s="237">
        <v>6.14</v>
      </c>
      <c r="P53" s="237">
        <v>5.5</v>
      </c>
      <c r="Q53" s="237">
        <f>IF('Relative Weights'!E11=0,0,'Relative Weights'!E11)</f>
        <v>5.49</v>
      </c>
      <c r="S53" s="238"/>
      <c r="T53" s="236" t="s">
        <v>51</v>
      </c>
      <c r="U53" s="253">
        <f t="shared" si="38"/>
        <v>-0.11459968602825754</v>
      </c>
      <c r="V53" s="253">
        <f t="shared" si="39"/>
        <v>3.3687943262411313E-2</v>
      </c>
      <c r="W53" s="253">
        <f t="shared" si="40"/>
        <v>4.9742710120068701E-2</v>
      </c>
      <c r="X53" s="253">
        <f t="shared" si="41"/>
        <v>0.16503267973856195</v>
      </c>
      <c r="Y53" s="253">
        <f t="shared" si="42"/>
        <v>6.4449710626761192E-2</v>
      </c>
      <c r="Z53" s="253">
        <f t="shared" si="43"/>
        <v>5.3328180049694307E-3</v>
      </c>
      <c r="AA53" s="253">
        <f t="shared" si="44"/>
        <v>-2.0969855832241202E-2</v>
      </c>
      <c r="AB53" s="253">
        <f t="shared" si="45"/>
        <v>-1.3386880856760541E-3</v>
      </c>
      <c r="AC53" s="253">
        <f t="shared" si="46"/>
        <v>1.6085790884718509E-2</v>
      </c>
      <c r="AD53" s="253">
        <f t="shared" si="47"/>
        <v>1.055408970976246E-2</v>
      </c>
      <c r="AE53" s="253">
        <f t="shared" si="48"/>
        <v>-2.6109660574412663E-3</v>
      </c>
      <c r="AF53" s="253">
        <f t="shared" si="49"/>
        <v>-7.06806282722513E-2</v>
      </c>
      <c r="AG53" s="253">
        <f t="shared" si="50"/>
        <v>-0.13521126760563384</v>
      </c>
      <c r="AH53" s="253">
        <f t="shared" si="51"/>
        <v>-0.10423452768729635</v>
      </c>
      <c r="AI53" s="253">
        <f t="shared" si="52"/>
        <v>-1.8181818181818299E-3</v>
      </c>
    </row>
    <row r="54" spans="1:35" x14ac:dyDescent="0.2">
      <c r="A54" s="236" t="s">
        <v>52</v>
      </c>
      <c r="B54" s="237">
        <v>3.51</v>
      </c>
      <c r="C54" s="237">
        <v>3.13</v>
      </c>
      <c r="D54" s="237">
        <v>2.94</v>
      </c>
      <c r="E54" s="237">
        <v>2.77</v>
      </c>
      <c r="F54" s="237">
        <v>2.83</v>
      </c>
      <c r="G54" s="237">
        <v>2.9414033407952709</v>
      </c>
      <c r="H54" s="237">
        <v>2.86</v>
      </c>
      <c r="I54" s="237">
        <v>2.88</v>
      </c>
      <c r="J54" s="237">
        <v>2.89</v>
      </c>
      <c r="K54" s="237">
        <v>3.02</v>
      </c>
      <c r="L54" s="237">
        <v>3.09</v>
      </c>
      <c r="M54" s="237">
        <v>3.1</v>
      </c>
      <c r="N54" s="237">
        <v>3.01</v>
      </c>
      <c r="O54" s="237">
        <v>2.85</v>
      </c>
      <c r="P54" s="237">
        <v>2.79</v>
      </c>
      <c r="Q54" s="237">
        <f>IF('Relative Weights'!E12=0,0,'Relative Weights'!E12)</f>
        <v>2.88</v>
      </c>
      <c r="S54" s="238"/>
      <c r="T54" s="236" t="s">
        <v>52</v>
      </c>
      <c r="U54" s="253">
        <f t="shared" si="38"/>
        <v>-0.10826210826210825</v>
      </c>
      <c r="V54" s="253">
        <f t="shared" si="39"/>
        <v>-6.0702875399361034E-2</v>
      </c>
      <c r="W54" s="253">
        <f t="shared" si="40"/>
        <v>-5.7823129251700633E-2</v>
      </c>
      <c r="X54" s="253">
        <f t="shared" si="41"/>
        <v>2.1660649819494671E-2</v>
      </c>
      <c r="Y54" s="253">
        <f t="shared" si="42"/>
        <v>3.936513809020159E-2</v>
      </c>
      <c r="Z54" s="253">
        <f t="shared" si="43"/>
        <v>-2.767500113509147E-2</v>
      </c>
      <c r="AA54" s="253">
        <f t="shared" si="44"/>
        <v>6.9930069930070893E-3</v>
      </c>
      <c r="AB54" s="253">
        <f t="shared" si="45"/>
        <v>3.4722222222223209E-3</v>
      </c>
      <c r="AC54" s="253">
        <f t="shared" si="46"/>
        <v>4.4982698961937739E-2</v>
      </c>
      <c r="AD54" s="253">
        <f t="shared" si="47"/>
        <v>2.3178807947019875E-2</v>
      </c>
      <c r="AE54" s="253">
        <f t="shared" si="48"/>
        <v>3.2362459546926292E-3</v>
      </c>
      <c r="AF54" s="253">
        <f t="shared" si="49"/>
        <v>-2.9032258064516259E-2</v>
      </c>
      <c r="AG54" s="253">
        <f t="shared" si="50"/>
        <v>-5.3156146179401897E-2</v>
      </c>
      <c r="AH54" s="253">
        <f t="shared" si="51"/>
        <v>-2.1052631578947434E-2</v>
      </c>
      <c r="AI54" s="253">
        <f t="shared" si="52"/>
        <v>3.2258064516129004E-2</v>
      </c>
    </row>
    <row r="55" spans="1:35" x14ac:dyDescent="0.2">
      <c r="A55" s="236" t="s">
        <v>53</v>
      </c>
      <c r="B55" s="237">
        <v>0</v>
      </c>
      <c r="C55" s="237">
        <v>0</v>
      </c>
      <c r="D55" s="237">
        <v>0</v>
      </c>
      <c r="E55" s="237">
        <v>0</v>
      </c>
      <c r="F55" s="237">
        <v>0</v>
      </c>
      <c r="G55" s="237">
        <v>0</v>
      </c>
      <c r="H55" s="237">
        <v>0</v>
      </c>
      <c r="I55" s="237">
        <v>0</v>
      </c>
      <c r="J55" s="237">
        <v>0</v>
      </c>
      <c r="K55" s="237">
        <v>0</v>
      </c>
      <c r="L55" s="237">
        <v>0</v>
      </c>
      <c r="M55" s="237">
        <v>0</v>
      </c>
      <c r="N55" s="237">
        <v>0</v>
      </c>
      <c r="O55" s="237">
        <v>0</v>
      </c>
      <c r="P55" s="237">
        <v>0</v>
      </c>
      <c r="Q55" s="237">
        <f>IF('Relative Weights'!E13=0,0,'Relative Weights'!E13)</f>
        <v>0</v>
      </c>
      <c r="S55" s="238"/>
      <c r="T55" s="236" t="s">
        <v>53</v>
      </c>
      <c r="U55" s="253" t="str">
        <f t="shared" si="38"/>
        <v/>
      </c>
      <c r="V55" s="253" t="str">
        <f t="shared" si="39"/>
        <v/>
      </c>
      <c r="W55" s="253" t="str">
        <f t="shared" si="40"/>
        <v/>
      </c>
      <c r="X55" s="253" t="str">
        <f t="shared" si="41"/>
        <v/>
      </c>
      <c r="Y55" s="253" t="str">
        <f t="shared" si="42"/>
        <v/>
      </c>
      <c r="Z55" s="253" t="str">
        <f t="shared" si="43"/>
        <v/>
      </c>
      <c r="AA55" s="253" t="str">
        <f t="shared" si="44"/>
        <v/>
      </c>
      <c r="AB55" s="253" t="str">
        <f t="shared" si="45"/>
        <v/>
      </c>
      <c r="AC55" s="253" t="str">
        <f t="shared" si="46"/>
        <v/>
      </c>
      <c r="AD55" s="253" t="str">
        <f t="shared" si="47"/>
        <v/>
      </c>
      <c r="AE55" s="253" t="str">
        <f t="shared" si="48"/>
        <v/>
      </c>
      <c r="AF55" s="253" t="str">
        <f t="shared" si="49"/>
        <v/>
      </c>
      <c r="AG55" s="253" t="str">
        <f t="shared" si="50"/>
        <v/>
      </c>
      <c r="AH55" s="253" t="str">
        <f t="shared" si="51"/>
        <v/>
      </c>
      <c r="AI55" s="253" t="str">
        <f t="shared" si="52"/>
        <v/>
      </c>
    </row>
    <row r="56" spans="1:35" x14ac:dyDescent="0.2">
      <c r="A56" s="236" t="s">
        <v>54</v>
      </c>
      <c r="B56" s="237">
        <v>3.55</v>
      </c>
      <c r="C56" s="237">
        <v>3.28</v>
      </c>
      <c r="D56" s="237">
        <v>3.25</v>
      </c>
      <c r="E56" s="237">
        <v>3.11</v>
      </c>
      <c r="F56" s="237">
        <v>3.08</v>
      </c>
      <c r="G56" s="237">
        <v>2.996205733344194</v>
      </c>
      <c r="H56" s="237">
        <v>2.97</v>
      </c>
      <c r="I56" s="237">
        <v>2.93</v>
      </c>
      <c r="J56" s="237">
        <v>2.98</v>
      </c>
      <c r="K56" s="237">
        <v>2.89</v>
      </c>
      <c r="L56" s="237">
        <v>3.07</v>
      </c>
      <c r="M56" s="237">
        <v>2.89</v>
      </c>
      <c r="N56" s="237">
        <v>2.93</v>
      </c>
      <c r="O56" s="237">
        <v>2.57</v>
      </c>
      <c r="P56" s="237">
        <v>2.4700000000000002</v>
      </c>
      <c r="Q56" s="237">
        <f>IF('Relative Weights'!E14=0,0,'Relative Weights'!E14)</f>
        <v>2.2999999999999998</v>
      </c>
      <c r="S56" s="238"/>
      <c r="T56" s="236" t="s">
        <v>54</v>
      </c>
      <c r="U56" s="253">
        <f t="shared" si="38"/>
        <v>-7.6056338028169024E-2</v>
      </c>
      <c r="V56" s="253">
        <f t="shared" si="39"/>
        <v>-9.1463414634145312E-3</v>
      </c>
      <c r="W56" s="253">
        <f t="shared" si="40"/>
        <v>-4.3076923076923124E-2</v>
      </c>
      <c r="X56" s="253">
        <f t="shared" si="41"/>
        <v>-9.6463022508037621E-3</v>
      </c>
      <c r="Y56" s="253">
        <f t="shared" si="42"/>
        <v>-2.7205930732404515E-2</v>
      </c>
      <c r="Z56" s="253">
        <f t="shared" si="43"/>
        <v>-8.7463063876273006E-3</v>
      </c>
      <c r="AA56" s="253">
        <f t="shared" si="44"/>
        <v>-1.3468013468013518E-2</v>
      </c>
      <c r="AB56" s="253">
        <f t="shared" si="45"/>
        <v>1.7064846416382284E-2</v>
      </c>
      <c r="AC56" s="253">
        <f t="shared" si="46"/>
        <v>-3.0201342281879096E-2</v>
      </c>
      <c r="AD56" s="253">
        <f t="shared" si="47"/>
        <v>6.2283737024221297E-2</v>
      </c>
      <c r="AE56" s="253">
        <f t="shared" si="48"/>
        <v>-5.863192182410415E-2</v>
      </c>
      <c r="AF56" s="253">
        <f t="shared" si="49"/>
        <v>1.384083044982698E-2</v>
      </c>
      <c r="AG56" s="253">
        <f t="shared" si="50"/>
        <v>-0.12286689419795227</v>
      </c>
      <c r="AH56" s="253">
        <f t="shared" si="51"/>
        <v>-3.8910505836575737E-2</v>
      </c>
      <c r="AI56" s="253">
        <f t="shared" si="52"/>
        <v>-6.8825910931174183E-2</v>
      </c>
    </row>
    <row r="57" spans="1:35" x14ac:dyDescent="0.2">
      <c r="A57" s="236" t="s">
        <v>55</v>
      </c>
      <c r="B57" s="237">
        <v>3.25</v>
      </c>
      <c r="C57" s="237">
        <v>3.06</v>
      </c>
      <c r="D57" s="237">
        <v>2.87</v>
      </c>
      <c r="E57" s="237">
        <v>2.68</v>
      </c>
      <c r="F57" s="237">
        <v>2.64</v>
      </c>
      <c r="G57" s="237">
        <v>2.6527449589877921</v>
      </c>
      <c r="H57" s="237">
        <v>2.63</v>
      </c>
      <c r="I57" s="237">
        <v>2.58</v>
      </c>
      <c r="J57" s="237">
        <v>2.69</v>
      </c>
      <c r="K57" s="237">
        <v>2.83</v>
      </c>
      <c r="L57" s="237">
        <v>3.16</v>
      </c>
      <c r="M57" s="237">
        <v>3.38</v>
      </c>
      <c r="N57" s="237">
        <v>3.6</v>
      </c>
      <c r="O57" s="237">
        <v>3.58</v>
      </c>
      <c r="P57" s="237">
        <v>3.35</v>
      </c>
      <c r="Q57" s="237">
        <f>IF('Relative Weights'!E15=0,0,'Relative Weights'!E15)</f>
        <v>3.12</v>
      </c>
      <c r="S57" s="238"/>
      <c r="T57" s="236" t="s">
        <v>55</v>
      </c>
      <c r="U57" s="253">
        <f t="shared" si="38"/>
        <v>-5.8461538461538454E-2</v>
      </c>
      <c r="V57" s="253">
        <f t="shared" si="39"/>
        <v>-6.2091503267973858E-2</v>
      </c>
      <c r="W57" s="253">
        <f t="shared" si="40"/>
        <v>-6.6202090592334506E-2</v>
      </c>
      <c r="X57" s="253">
        <f t="shared" si="41"/>
        <v>-1.4925373134328401E-2</v>
      </c>
      <c r="Y57" s="253">
        <f t="shared" si="42"/>
        <v>4.8276359802241764E-3</v>
      </c>
      <c r="Z57" s="253">
        <f t="shared" si="43"/>
        <v>-8.5741220281013719E-3</v>
      </c>
      <c r="AA57" s="253">
        <f t="shared" si="44"/>
        <v>-1.9011406844106404E-2</v>
      </c>
      <c r="AB57" s="253">
        <f t="shared" si="45"/>
        <v>4.2635658914728536E-2</v>
      </c>
      <c r="AC57" s="253">
        <f t="shared" si="46"/>
        <v>5.2044609665427455E-2</v>
      </c>
      <c r="AD57" s="253">
        <f t="shared" si="47"/>
        <v>0.11660777385159005</v>
      </c>
      <c r="AE57" s="253">
        <f t="shared" si="48"/>
        <v>6.9620253164556889E-2</v>
      </c>
      <c r="AF57" s="253">
        <f t="shared" si="49"/>
        <v>6.5088757396449815E-2</v>
      </c>
      <c r="AG57" s="253">
        <f t="shared" si="50"/>
        <v>-5.5555555555555358E-3</v>
      </c>
      <c r="AH57" s="253">
        <f t="shared" si="51"/>
        <v>-6.4245810055865937E-2</v>
      </c>
      <c r="AI57" s="253">
        <f t="shared" si="52"/>
        <v>-6.8656716417910491E-2</v>
      </c>
    </row>
    <row r="58" spans="1:35" x14ac:dyDescent="0.2">
      <c r="A58" s="236" t="s">
        <v>730</v>
      </c>
      <c r="B58" s="237">
        <v>0</v>
      </c>
      <c r="C58" s="237">
        <v>0</v>
      </c>
      <c r="D58" s="237">
        <v>0</v>
      </c>
      <c r="E58" s="237">
        <v>0</v>
      </c>
      <c r="F58" s="237">
        <v>0</v>
      </c>
      <c r="G58" s="237">
        <v>0</v>
      </c>
      <c r="H58" s="237">
        <v>0</v>
      </c>
      <c r="I58" s="237">
        <v>0</v>
      </c>
      <c r="J58" s="237">
        <v>0</v>
      </c>
      <c r="K58" s="237">
        <v>0</v>
      </c>
      <c r="L58" s="237">
        <v>0</v>
      </c>
      <c r="M58" s="237">
        <v>0</v>
      </c>
      <c r="N58" s="237">
        <v>0</v>
      </c>
      <c r="O58" s="237">
        <v>0</v>
      </c>
      <c r="P58" s="237">
        <v>0</v>
      </c>
      <c r="Q58" s="237">
        <f>IF('Relative Weights'!E16=0,0,'Relative Weights'!E16)</f>
        <v>0</v>
      </c>
      <c r="S58" s="238"/>
      <c r="T58" s="236" t="s">
        <v>730</v>
      </c>
      <c r="U58" s="253" t="str">
        <f t="shared" si="38"/>
        <v/>
      </c>
      <c r="V58" s="253" t="str">
        <f t="shared" si="39"/>
        <v/>
      </c>
      <c r="W58" s="253" t="str">
        <f t="shared" si="40"/>
        <v/>
      </c>
      <c r="X58" s="253" t="str">
        <f t="shared" si="41"/>
        <v/>
      </c>
      <c r="Y58" s="253" t="str">
        <f t="shared" si="42"/>
        <v/>
      </c>
      <c r="Z58" s="253" t="str">
        <f t="shared" si="43"/>
        <v/>
      </c>
      <c r="AA58" s="253" t="str">
        <f t="shared" si="44"/>
        <v/>
      </c>
      <c r="AB58" s="253" t="str">
        <f t="shared" si="45"/>
        <v/>
      </c>
      <c r="AC58" s="253" t="str">
        <f t="shared" si="46"/>
        <v/>
      </c>
      <c r="AD58" s="253" t="str">
        <f t="shared" si="47"/>
        <v/>
      </c>
      <c r="AE58" s="253" t="str">
        <f t="shared" si="48"/>
        <v/>
      </c>
      <c r="AF58" s="253" t="str">
        <f t="shared" si="49"/>
        <v/>
      </c>
      <c r="AG58" s="253" t="str">
        <f t="shared" si="50"/>
        <v/>
      </c>
      <c r="AH58" s="253" t="str">
        <f t="shared" si="51"/>
        <v/>
      </c>
      <c r="AI58" s="253" t="str">
        <f t="shared" si="52"/>
        <v/>
      </c>
    </row>
    <row r="59" spans="1:35" x14ac:dyDescent="0.2">
      <c r="A59" s="236" t="s">
        <v>57</v>
      </c>
      <c r="B59" s="237">
        <v>0</v>
      </c>
      <c r="C59" s="237">
        <v>0</v>
      </c>
      <c r="D59" s="237">
        <v>0</v>
      </c>
      <c r="E59" s="237">
        <v>0</v>
      </c>
      <c r="F59" s="237">
        <v>0</v>
      </c>
      <c r="G59" s="237">
        <v>0</v>
      </c>
      <c r="H59" s="237">
        <v>0</v>
      </c>
      <c r="I59" s="237">
        <v>0</v>
      </c>
      <c r="J59" s="237">
        <v>0</v>
      </c>
      <c r="K59" s="237">
        <v>0</v>
      </c>
      <c r="L59" s="237">
        <v>0</v>
      </c>
      <c r="M59" s="237">
        <v>0</v>
      </c>
      <c r="N59" s="237">
        <v>0</v>
      </c>
      <c r="O59" s="237">
        <v>0</v>
      </c>
      <c r="P59" s="237">
        <v>0</v>
      </c>
      <c r="Q59" s="237">
        <f>IF('Relative Weights'!E17=0,0,'Relative Weights'!E17)</f>
        <v>0</v>
      </c>
      <c r="S59" s="238"/>
      <c r="T59" s="236" t="s">
        <v>57</v>
      </c>
      <c r="U59" s="253" t="str">
        <f t="shared" si="38"/>
        <v/>
      </c>
      <c r="V59" s="253" t="str">
        <f t="shared" si="39"/>
        <v/>
      </c>
      <c r="W59" s="253" t="str">
        <f t="shared" si="40"/>
        <v/>
      </c>
      <c r="X59" s="253" t="str">
        <f t="shared" si="41"/>
        <v/>
      </c>
      <c r="Y59" s="253" t="str">
        <f t="shared" si="42"/>
        <v/>
      </c>
      <c r="Z59" s="253" t="str">
        <f t="shared" si="43"/>
        <v/>
      </c>
      <c r="AA59" s="253" t="str">
        <f t="shared" si="44"/>
        <v/>
      </c>
      <c r="AB59" s="253" t="str">
        <f t="shared" si="45"/>
        <v/>
      </c>
      <c r="AC59" s="253" t="str">
        <f t="shared" si="46"/>
        <v/>
      </c>
      <c r="AD59" s="253" t="str">
        <f t="shared" si="47"/>
        <v/>
      </c>
      <c r="AE59" s="253" t="str">
        <f t="shared" si="48"/>
        <v/>
      </c>
      <c r="AF59" s="253" t="str">
        <f t="shared" si="49"/>
        <v/>
      </c>
      <c r="AG59" s="253" t="str">
        <f t="shared" si="50"/>
        <v/>
      </c>
      <c r="AH59" s="253" t="str">
        <f t="shared" si="51"/>
        <v/>
      </c>
      <c r="AI59" s="253" t="str">
        <f t="shared" si="52"/>
        <v/>
      </c>
    </row>
    <row r="60" spans="1:35" x14ac:dyDescent="0.2">
      <c r="A60" s="236" t="s">
        <v>58</v>
      </c>
      <c r="B60" s="237">
        <v>0</v>
      </c>
      <c r="C60" s="237">
        <v>0</v>
      </c>
      <c r="D60" s="237">
        <v>0</v>
      </c>
      <c r="E60" s="237">
        <v>0</v>
      </c>
      <c r="F60" s="237">
        <v>0</v>
      </c>
      <c r="G60" s="237">
        <v>0</v>
      </c>
      <c r="H60" s="237">
        <v>0</v>
      </c>
      <c r="I60" s="237">
        <v>0</v>
      </c>
      <c r="J60" s="237">
        <v>0</v>
      </c>
      <c r="K60" s="237">
        <v>0</v>
      </c>
      <c r="L60" s="237">
        <v>0</v>
      </c>
      <c r="M60" s="237">
        <v>0</v>
      </c>
      <c r="N60" s="237">
        <v>0</v>
      </c>
      <c r="O60" s="237">
        <v>0</v>
      </c>
      <c r="P60" s="237">
        <v>0</v>
      </c>
      <c r="Q60" s="237">
        <f>IF('Relative Weights'!E18=0,0,'Relative Weights'!E18)</f>
        <v>0</v>
      </c>
      <c r="S60" s="238"/>
      <c r="T60" s="236" t="s">
        <v>58</v>
      </c>
      <c r="U60" s="253" t="str">
        <f t="shared" si="38"/>
        <v/>
      </c>
      <c r="V60" s="253" t="str">
        <f t="shared" si="39"/>
        <v/>
      </c>
      <c r="W60" s="253" t="str">
        <f t="shared" si="40"/>
        <v/>
      </c>
      <c r="X60" s="253" t="str">
        <f t="shared" si="41"/>
        <v/>
      </c>
      <c r="Y60" s="253" t="str">
        <f t="shared" si="42"/>
        <v/>
      </c>
      <c r="Z60" s="253" t="str">
        <f t="shared" si="43"/>
        <v/>
      </c>
      <c r="AA60" s="253" t="str">
        <f t="shared" si="44"/>
        <v/>
      </c>
      <c r="AB60" s="253" t="str">
        <f t="shared" si="45"/>
        <v/>
      </c>
      <c r="AC60" s="253" t="str">
        <f t="shared" si="46"/>
        <v/>
      </c>
      <c r="AD60" s="253" t="str">
        <f t="shared" si="47"/>
        <v/>
      </c>
      <c r="AE60" s="253" t="str">
        <f t="shared" si="48"/>
        <v/>
      </c>
      <c r="AF60" s="253" t="str">
        <f t="shared" si="49"/>
        <v/>
      </c>
      <c r="AG60" s="253" t="str">
        <f t="shared" si="50"/>
        <v/>
      </c>
      <c r="AH60" s="253" t="str">
        <f t="shared" si="51"/>
        <v/>
      </c>
      <c r="AI60" s="253" t="str">
        <f t="shared" si="52"/>
        <v/>
      </c>
    </row>
    <row r="61" spans="1:35" x14ac:dyDescent="0.2">
      <c r="A61" s="236" t="s">
        <v>59</v>
      </c>
      <c r="B61" s="237">
        <v>3.71</v>
      </c>
      <c r="C61" s="237">
        <v>3.54</v>
      </c>
      <c r="D61" s="237">
        <v>3.53</v>
      </c>
      <c r="E61" s="237">
        <v>3.47</v>
      </c>
      <c r="F61" s="237">
        <v>3.4</v>
      </c>
      <c r="G61" s="237">
        <v>3.3185636488596466</v>
      </c>
      <c r="H61" s="237">
        <v>3.21</v>
      </c>
      <c r="I61" s="237">
        <v>3.23</v>
      </c>
      <c r="J61" s="237">
        <v>3.15</v>
      </c>
      <c r="K61" s="237">
        <v>3.08</v>
      </c>
      <c r="L61" s="237">
        <v>2.96</v>
      </c>
      <c r="M61" s="237">
        <v>2.9</v>
      </c>
      <c r="N61" s="237">
        <v>2.79</v>
      </c>
      <c r="O61" s="237">
        <v>2.67</v>
      </c>
      <c r="P61" s="237">
        <v>2.54</v>
      </c>
      <c r="Q61" s="237">
        <f>IF('Relative Weights'!E19=0,0,'Relative Weights'!E19)</f>
        <v>2.5499999999999998</v>
      </c>
      <c r="S61" s="238"/>
      <c r="T61" s="236" t="s">
        <v>59</v>
      </c>
      <c r="U61" s="253">
        <f t="shared" si="38"/>
        <v>-4.5822102425876032E-2</v>
      </c>
      <c r="V61" s="253">
        <f t="shared" si="39"/>
        <v>-2.8248587570621764E-3</v>
      </c>
      <c r="W61" s="253">
        <f t="shared" si="40"/>
        <v>-1.6997167138810054E-2</v>
      </c>
      <c r="X61" s="253">
        <f t="shared" si="41"/>
        <v>-2.0172910662824339E-2</v>
      </c>
      <c r="Y61" s="253">
        <f t="shared" si="42"/>
        <v>-2.3951867982456854E-2</v>
      </c>
      <c r="Z61" s="253">
        <f t="shared" si="43"/>
        <v>-3.2714047505749133E-2</v>
      </c>
      <c r="AA61" s="253">
        <f t="shared" si="44"/>
        <v>6.230529595015577E-3</v>
      </c>
      <c r="AB61" s="253">
        <f t="shared" si="45"/>
        <v>-2.4767801857585203E-2</v>
      </c>
      <c r="AC61" s="253">
        <f t="shared" si="46"/>
        <v>-2.2222222222222143E-2</v>
      </c>
      <c r="AD61" s="253">
        <f t="shared" si="47"/>
        <v>-3.8961038961038974E-2</v>
      </c>
      <c r="AE61" s="253">
        <f t="shared" si="48"/>
        <v>-2.0270270270270285E-2</v>
      </c>
      <c r="AF61" s="253">
        <f t="shared" si="49"/>
        <v>-3.7931034482758585E-2</v>
      </c>
      <c r="AG61" s="253">
        <f t="shared" si="50"/>
        <v>-4.3010752688172116E-2</v>
      </c>
      <c r="AH61" s="253">
        <f t="shared" si="51"/>
        <v>-4.8689138576779034E-2</v>
      </c>
      <c r="AI61" s="253">
        <f t="shared" si="52"/>
        <v>3.937007874015741E-3</v>
      </c>
    </row>
    <row r="62" spans="1:35" x14ac:dyDescent="0.2">
      <c r="A62" s="236" t="s">
        <v>60</v>
      </c>
      <c r="B62" s="237">
        <v>15.6</v>
      </c>
      <c r="C62" s="237">
        <v>15.11</v>
      </c>
      <c r="D62" s="237">
        <v>17.149999999999999</v>
      </c>
      <c r="E62" s="237">
        <v>16.100000000000001</v>
      </c>
      <c r="F62" s="237">
        <v>16.87</v>
      </c>
      <c r="G62" s="237">
        <v>16.814044454074715</v>
      </c>
      <c r="H62" s="237">
        <v>19.87</v>
      </c>
      <c r="I62" s="237">
        <v>23.49</v>
      </c>
      <c r="J62" s="237">
        <v>23.26</v>
      </c>
      <c r="K62" s="237">
        <v>23.1</v>
      </c>
      <c r="L62" s="237">
        <v>22.6</v>
      </c>
      <c r="M62" s="237">
        <v>25.82</v>
      </c>
      <c r="N62" s="237">
        <v>28.29</v>
      </c>
      <c r="O62" s="237">
        <v>28.68</v>
      </c>
      <c r="P62" s="237">
        <v>28.55</v>
      </c>
      <c r="Q62" s="237">
        <f>IF('Relative Weights'!E20=0,0,'Relative Weights'!E20)</f>
        <v>30.82</v>
      </c>
      <c r="S62" s="238"/>
      <c r="T62" s="236" t="s">
        <v>60</v>
      </c>
      <c r="U62" s="253">
        <f t="shared" si="38"/>
        <v>-3.141025641025641E-2</v>
      </c>
      <c r="V62" s="253">
        <f t="shared" si="39"/>
        <v>0.1350099272005294</v>
      </c>
      <c r="W62" s="253">
        <f t="shared" si="40"/>
        <v>-6.1224489795918213E-2</v>
      </c>
      <c r="X62" s="253">
        <f t="shared" si="41"/>
        <v>4.7826086956521685E-2</v>
      </c>
      <c r="Y62" s="253">
        <f t="shared" si="42"/>
        <v>-3.3168669783809612E-3</v>
      </c>
      <c r="Z62" s="253">
        <f t="shared" si="43"/>
        <v>0.18175017642377567</v>
      </c>
      <c r="AA62" s="253">
        <f t="shared" si="44"/>
        <v>0.18218419728233504</v>
      </c>
      <c r="AB62" s="253">
        <f t="shared" si="45"/>
        <v>-9.7914005959981454E-3</v>
      </c>
      <c r="AC62" s="253">
        <f t="shared" si="46"/>
        <v>-6.8787618228718372E-3</v>
      </c>
      <c r="AD62" s="253">
        <f t="shared" si="47"/>
        <v>-2.1645021645021689E-2</v>
      </c>
      <c r="AE62" s="253">
        <f t="shared" si="48"/>
        <v>0.14247787610619467</v>
      </c>
      <c r="AF62" s="253">
        <f t="shared" si="49"/>
        <v>9.5662277304415122E-2</v>
      </c>
      <c r="AG62" s="253">
        <f t="shared" si="50"/>
        <v>1.3785790031813461E-2</v>
      </c>
      <c r="AH62" s="253">
        <f t="shared" si="51"/>
        <v>-4.53277545327746E-3</v>
      </c>
      <c r="AI62" s="253">
        <f t="shared" si="52"/>
        <v>7.9509632224168181E-2</v>
      </c>
    </row>
    <row r="63" spans="1:35" x14ac:dyDescent="0.2">
      <c r="A63" s="245" t="s">
        <v>61</v>
      </c>
      <c r="B63" s="237">
        <v>3.37</v>
      </c>
      <c r="C63" s="237">
        <v>3.2</v>
      </c>
      <c r="D63" s="237">
        <v>3.2</v>
      </c>
      <c r="E63" s="237">
        <v>3.22</v>
      </c>
      <c r="F63" s="237">
        <v>3.41</v>
      </c>
      <c r="G63" s="237">
        <v>3.4916382045526424</v>
      </c>
      <c r="H63" s="237">
        <v>3.42</v>
      </c>
      <c r="I63" s="237">
        <v>3.26</v>
      </c>
      <c r="J63" s="237">
        <v>3.16</v>
      </c>
      <c r="K63" s="237">
        <v>3.19</v>
      </c>
      <c r="L63" s="237">
        <v>3.25</v>
      </c>
      <c r="M63" s="237">
        <v>3.35</v>
      </c>
      <c r="N63" s="237">
        <v>3.39</v>
      </c>
      <c r="O63" s="237">
        <v>3.36</v>
      </c>
      <c r="P63" s="237">
        <v>3.26</v>
      </c>
      <c r="Q63" s="237">
        <f>IF('Relative Weights'!E21=0,0,'Relative Weights'!E21)</f>
        <v>3.22</v>
      </c>
      <c r="S63" s="238"/>
      <c r="T63" s="236" t="s">
        <v>61</v>
      </c>
      <c r="U63" s="253">
        <f t="shared" si="38"/>
        <v>-5.0445103857566731E-2</v>
      </c>
      <c r="V63" s="253">
        <f t="shared" si="39"/>
        <v>0</v>
      </c>
      <c r="W63" s="253">
        <f t="shared" si="40"/>
        <v>6.2500000000000888E-3</v>
      </c>
      <c r="X63" s="253">
        <f t="shared" si="41"/>
        <v>5.9006211180124168E-2</v>
      </c>
      <c r="Y63" s="253">
        <f t="shared" si="42"/>
        <v>2.3940822449455279E-2</v>
      </c>
      <c r="Z63" s="253">
        <f t="shared" si="43"/>
        <v>-2.0517075468825974E-2</v>
      </c>
      <c r="AA63" s="253">
        <f t="shared" si="44"/>
        <v>-4.6783625730994149E-2</v>
      </c>
      <c r="AB63" s="253">
        <f t="shared" si="45"/>
        <v>-3.0674846625766805E-2</v>
      </c>
      <c r="AC63" s="253">
        <f t="shared" si="46"/>
        <v>9.4936708860757779E-3</v>
      </c>
      <c r="AD63" s="253">
        <f t="shared" si="47"/>
        <v>1.8808777429467183E-2</v>
      </c>
      <c r="AE63" s="253">
        <f t="shared" si="48"/>
        <v>3.0769230769230882E-2</v>
      </c>
      <c r="AF63" s="253">
        <f t="shared" si="49"/>
        <v>1.1940298507462588E-2</v>
      </c>
      <c r="AG63" s="253">
        <f t="shared" si="50"/>
        <v>-8.8495575221240186E-3</v>
      </c>
      <c r="AH63" s="253">
        <f t="shared" si="51"/>
        <v>-2.9761904761904767E-2</v>
      </c>
      <c r="AI63" s="253">
        <f t="shared" si="52"/>
        <v>-1.2269938650306678E-2</v>
      </c>
    </row>
    <row r="64" spans="1:35" x14ac:dyDescent="0.2">
      <c r="A64" s="245" t="s">
        <v>62</v>
      </c>
      <c r="B64" s="237">
        <v>5.46</v>
      </c>
      <c r="C64" s="237">
        <v>5.46</v>
      </c>
      <c r="D64" s="237">
        <v>5.46</v>
      </c>
      <c r="E64" s="237">
        <v>5.46</v>
      </c>
      <c r="F64" s="237">
        <v>5.46</v>
      </c>
      <c r="G64" s="237">
        <v>5.46</v>
      </c>
      <c r="H64" s="237">
        <v>5.46</v>
      </c>
      <c r="I64" s="237">
        <v>5.46</v>
      </c>
      <c r="J64" s="237">
        <v>5.46</v>
      </c>
      <c r="K64" s="237">
        <v>41.14</v>
      </c>
      <c r="L64" s="237">
        <v>34.479999999999997</v>
      </c>
      <c r="M64" s="237">
        <v>37.770000000000003</v>
      </c>
      <c r="N64" s="237">
        <v>37.520000000000003</v>
      </c>
      <c r="O64" s="237">
        <v>0</v>
      </c>
      <c r="P64" s="237">
        <v>0</v>
      </c>
      <c r="Q64" s="237">
        <f>IF('Relative Weights'!E22=0,0,'Relative Weights'!E22)</f>
        <v>0</v>
      </c>
      <c r="S64" s="238"/>
      <c r="T64" s="236" t="s">
        <v>62</v>
      </c>
      <c r="U64" s="253">
        <f t="shared" si="38"/>
        <v>0</v>
      </c>
      <c r="V64" s="253">
        <f t="shared" si="39"/>
        <v>0</v>
      </c>
      <c r="W64" s="253">
        <f t="shared" si="40"/>
        <v>0</v>
      </c>
      <c r="X64" s="253">
        <f t="shared" si="41"/>
        <v>0</v>
      </c>
      <c r="Y64" s="253">
        <f t="shared" si="42"/>
        <v>0</v>
      </c>
      <c r="Z64" s="253">
        <f t="shared" si="43"/>
        <v>0</v>
      </c>
      <c r="AA64" s="253">
        <f t="shared" si="44"/>
        <v>0</v>
      </c>
      <c r="AB64" s="253">
        <f t="shared" si="45"/>
        <v>0</v>
      </c>
      <c r="AC64" s="253">
        <f t="shared" si="46"/>
        <v>6.5347985347985347</v>
      </c>
      <c r="AD64" s="253">
        <f t="shared" si="47"/>
        <v>-0.16188624210014591</v>
      </c>
      <c r="AE64" s="253">
        <f t="shared" si="48"/>
        <v>9.5417633410673108E-2</v>
      </c>
      <c r="AF64" s="253">
        <f>IF(AND(N64=0,M64=0),"",IF(AND(NOT(N64=0),M64=0),"Added",IF(AND(N64=0,NOT(M64=0)),"Deleted",IFERROR(N64/M64-1,""))))</f>
        <v>-6.6190097961345007E-3</v>
      </c>
      <c r="AG64" s="253" t="str">
        <f>IF(AND(O64=0,N64=0),"",IF(AND(NOT(O64=0),N64=0),"Added",IF(AND(O64=0,NOT(N64=0)),"Deleted",IFERROR(O64/N64-1,""))))</f>
        <v>Deleted</v>
      </c>
      <c r="AH64" s="253" t="s">
        <v>944</v>
      </c>
      <c r="AI64" s="253" t="str">
        <f>IF(AND(Q64=0,O64=0),"",IF(AND(NOT(Q64=0),O64=0),"Added",IF(AND(Q64=0,NOT(O64=0)),"Deleted",IFERROR(Q64/O64-1,""))))</f>
        <v/>
      </c>
    </row>
    <row r="65" spans="1:35" x14ac:dyDescent="0.2">
      <c r="A65" s="245" t="s">
        <v>63</v>
      </c>
      <c r="B65" s="237">
        <v>0</v>
      </c>
      <c r="C65" s="237">
        <v>0</v>
      </c>
      <c r="D65" s="237">
        <v>0</v>
      </c>
      <c r="E65" s="237">
        <v>0</v>
      </c>
      <c r="F65" s="237">
        <v>0</v>
      </c>
      <c r="G65" s="237">
        <v>0</v>
      </c>
      <c r="H65" s="237">
        <v>0</v>
      </c>
      <c r="I65" s="237">
        <v>0</v>
      </c>
      <c r="J65" s="237">
        <v>0</v>
      </c>
      <c r="K65" s="237">
        <v>0</v>
      </c>
      <c r="L65" s="237">
        <v>0</v>
      </c>
      <c r="M65" s="237">
        <v>0</v>
      </c>
      <c r="N65" s="237">
        <v>0</v>
      </c>
      <c r="O65" s="237">
        <v>0</v>
      </c>
      <c r="P65" s="237">
        <v>0</v>
      </c>
      <c r="Q65" s="237">
        <f>IF('Relative Weights'!E23=0,0,'Relative Weights'!E23)</f>
        <v>0</v>
      </c>
      <c r="S65" s="238"/>
      <c r="T65" s="236" t="s">
        <v>224</v>
      </c>
      <c r="U65" s="253" t="str">
        <f t="shared" si="38"/>
        <v/>
      </c>
      <c r="V65" s="253" t="str">
        <f t="shared" si="39"/>
        <v/>
      </c>
      <c r="W65" s="253" t="str">
        <f t="shared" si="40"/>
        <v/>
      </c>
      <c r="X65" s="253" t="str">
        <f t="shared" si="41"/>
        <v/>
      </c>
      <c r="Y65" s="253" t="str">
        <f t="shared" si="42"/>
        <v/>
      </c>
      <c r="Z65" s="253" t="str">
        <f t="shared" si="43"/>
        <v/>
      </c>
      <c r="AA65" s="253" t="str">
        <f t="shared" si="44"/>
        <v/>
      </c>
      <c r="AB65" s="253" t="str">
        <f t="shared" si="45"/>
        <v/>
      </c>
      <c r="AC65" s="253" t="str">
        <f t="shared" si="46"/>
        <v/>
      </c>
      <c r="AD65" s="253" t="str">
        <f t="shared" si="47"/>
        <v/>
      </c>
      <c r="AE65" s="253" t="str">
        <f t="shared" si="48"/>
        <v/>
      </c>
      <c r="AF65" s="253" t="str">
        <f>IF(AND(N65=0,M65=0),"",IF(AND(NOT(N65=0),M65=0),"Added",IF(AND(N65=0,NOT(M65=0)),"Deleted",IFERROR(N65/M65-1,""))))</f>
        <v/>
      </c>
      <c r="AG65" s="253" t="str">
        <f>IF(AND(O65=0,N65=0),"",IF(AND(NOT(O65=0),N65=0),"Added",IF(AND(O65=0,NOT(N65=0)),"Deleted",IFERROR(O65/N65-1,""))))</f>
        <v/>
      </c>
      <c r="AH65" s="253" t="s">
        <v>944</v>
      </c>
      <c r="AI65" s="253" t="str">
        <f>IF(AND(Q65=0,O65=0),"",IF(AND(NOT(Q65=0),O65=0),"Added",IF(AND(Q65=0,NOT(O65=0)),"Deleted",IFERROR(Q65/O65-1,""))))</f>
        <v/>
      </c>
    </row>
    <row r="66" spans="1:35" x14ac:dyDescent="0.2">
      <c r="A66" s="245" t="s">
        <v>64</v>
      </c>
      <c r="B66" s="237">
        <v>5.13</v>
      </c>
      <c r="C66" s="237">
        <v>4.4000000000000004</v>
      </c>
      <c r="D66" s="237">
        <v>4.29</v>
      </c>
      <c r="E66" s="237">
        <v>4.25</v>
      </c>
      <c r="F66" s="237">
        <v>4.57</v>
      </c>
      <c r="G66" s="237">
        <v>4.8058090971604877</v>
      </c>
      <c r="H66" s="237">
        <v>4.41</v>
      </c>
      <c r="I66" s="237">
        <v>4.07</v>
      </c>
      <c r="J66" s="237">
        <v>3.86</v>
      </c>
      <c r="K66" s="237">
        <v>3.87</v>
      </c>
      <c r="L66" s="237">
        <v>3.86</v>
      </c>
      <c r="M66" s="237">
        <v>3.9</v>
      </c>
      <c r="N66" s="237">
        <v>3.89</v>
      </c>
      <c r="O66" s="237">
        <v>3.72</v>
      </c>
      <c r="P66" s="237">
        <v>3.42</v>
      </c>
      <c r="Q66" s="237">
        <f>IF('Relative Weights'!E24=0,0,'Relative Weights'!E24)</f>
        <v>3.46</v>
      </c>
      <c r="S66" s="238"/>
      <c r="T66" s="236" t="s">
        <v>64</v>
      </c>
      <c r="U66" s="253">
        <f t="shared" si="38"/>
        <v>-0.14230019493177382</v>
      </c>
      <c r="V66" s="253">
        <f t="shared" si="39"/>
        <v>-2.5000000000000022E-2</v>
      </c>
      <c r="W66" s="253">
        <f t="shared" si="40"/>
        <v>-9.3240093240093413E-3</v>
      </c>
      <c r="X66" s="253">
        <f t="shared" si="41"/>
        <v>7.5294117647058956E-2</v>
      </c>
      <c r="Y66" s="253">
        <f t="shared" si="42"/>
        <v>5.1599364805358316E-2</v>
      </c>
      <c r="Z66" s="253">
        <f t="shared" si="43"/>
        <v>-8.2360553479819076E-2</v>
      </c>
      <c r="AA66" s="253">
        <f t="shared" si="44"/>
        <v>-7.7097505668934252E-2</v>
      </c>
      <c r="AB66" s="253">
        <f t="shared" si="45"/>
        <v>-5.1597051597051746E-2</v>
      </c>
      <c r="AC66" s="253">
        <f t="shared" si="46"/>
        <v>2.5906735751295429E-3</v>
      </c>
      <c r="AD66" s="253">
        <f t="shared" si="47"/>
        <v>-2.5839793281654533E-3</v>
      </c>
      <c r="AE66" s="253">
        <f t="shared" si="48"/>
        <v>1.0362694300518172E-2</v>
      </c>
      <c r="AF66" s="253">
        <f>IF(AND(N66=0,M66=0),"",IF(AND(NOT(N66=0),M66=0),"Added",IF(AND(N66=0,NOT(M66=0)),"Deleted",IFERROR(N66/M66-1,""))))</f>
        <v>-2.564102564102555E-3</v>
      </c>
      <c r="AG66" s="253">
        <f t="shared" ref="AG66:AI66" si="53">IF(AND(O66=0,N66=0),"",IF(AND(NOT(O66=0),N66=0),"Added",IF(AND(O66=0,NOT(N66=0)),"Deleted",IFERROR(O66/N66-1,""))))</f>
        <v>-4.370179948586117E-2</v>
      </c>
      <c r="AH66" s="253">
        <f t="shared" si="53"/>
        <v>-8.064516129032262E-2</v>
      </c>
      <c r="AI66" s="253">
        <f t="shared" si="53"/>
        <v>1.1695906432748648E-2</v>
      </c>
    </row>
    <row r="67" spans="1:35" ht="15" thickBot="1" x14ac:dyDescent="0.25">
      <c r="A67" s="239" t="s">
        <v>0</v>
      </c>
      <c r="B67" s="240">
        <v>5.87</v>
      </c>
      <c r="C67" s="240">
        <v>5.13</v>
      </c>
      <c r="D67" s="240">
        <v>5.01</v>
      </c>
      <c r="E67" s="240">
        <v>4.84</v>
      </c>
      <c r="F67" s="240">
        <v>4.9800000000000004</v>
      </c>
      <c r="G67" s="240">
        <v>4.9939871310753592</v>
      </c>
      <c r="H67" s="240">
        <v>4.7300000000000004</v>
      </c>
      <c r="I67" s="240">
        <v>4.45</v>
      </c>
      <c r="J67" s="240">
        <v>4.08</v>
      </c>
      <c r="K67" s="240">
        <v>3.75</v>
      </c>
      <c r="L67" s="240">
        <v>3.52</v>
      </c>
      <c r="M67" s="240">
        <v>3.49</v>
      </c>
      <c r="N67" s="240">
        <v>3.34</v>
      </c>
      <c r="O67" s="240">
        <v>3.21</v>
      </c>
      <c r="P67" s="240">
        <v>3</v>
      </c>
      <c r="Q67" s="240">
        <f>IF('Relative Weights'!E25=0,0,'Relative Weights'!E25)</f>
        <v>2.86</v>
      </c>
      <c r="S67" s="276"/>
      <c r="T67" s="239" t="s">
        <v>0</v>
      </c>
      <c r="U67" s="256">
        <f t="shared" si="38"/>
        <v>-0.12606473594548551</v>
      </c>
      <c r="V67" s="256">
        <f t="shared" si="39"/>
        <v>-2.3391812865497075E-2</v>
      </c>
      <c r="W67" s="256">
        <f t="shared" si="40"/>
        <v>-3.3932135728542923E-2</v>
      </c>
      <c r="X67" s="256">
        <f t="shared" si="41"/>
        <v>2.8925619834710758E-2</v>
      </c>
      <c r="Y67" s="256">
        <f t="shared" si="42"/>
        <v>2.8086608585058404E-3</v>
      </c>
      <c r="Z67" s="256">
        <f t="shared" si="43"/>
        <v>-5.2860995462460147E-2</v>
      </c>
      <c r="AA67" s="256">
        <f t="shared" si="44"/>
        <v>-5.9196617336152224E-2</v>
      </c>
      <c r="AB67" s="256">
        <f t="shared" si="45"/>
        <v>-8.3146067415730385E-2</v>
      </c>
      <c r="AC67" s="256">
        <f t="shared" si="46"/>
        <v>-8.0882352941176516E-2</v>
      </c>
      <c r="AD67" s="256">
        <f t="shared" si="47"/>
        <v>-6.1333333333333351E-2</v>
      </c>
      <c r="AE67" s="256">
        <f t="shared" si="48"/>
        <v>-8.5227272727271819E-3</v>
      </c>
      <c r="AF67" s="253">
        <f>IF(AND(N67=0,M67=0),"",IF(AND(NOT(N67=0),M67=0),"Added",IF(AND(N67=0,NOT(M67=0)),"Deleted",IFERROR(N67/M67-1,""))))</f>
        <v>-4.2979942693409878E-2</v>
      </c>
      <c r="AG67" s="253">
        <f t="shared" ref="AG67" si="54">IF(AND(O67=0,N67=0),"",IF(AND(NOT(O67=0),N67=0),"Added",IF(AND(O67=0,NOT(N67=0)),"Deleted",IFERROR(O67/N67-1,""))))</f>
        <v>-3.8922155688622673E-2</v>
      </c>
      <c r="AH67" s="253">
        <f t="shared" ref="AH67" si="55">IF(AND(P67=0,O67=0),"",IF(AND(NOT(P67=0),O67=0),"Added",IF(AND(P67=0,NOT(O67=0)),"Deleted",IFERROR(P67/O67-1,""))))</f>
        <v>-6.5420560747663559E-2</v>
      </c>
      <c r="AI67" s="253">
        <f t="shared" ref="AI67" si="56">IF(AND(Q67=0,P67=0),"",IF(AND(NOT(Q67=0),P67=0),"Added",IF(AND(Q67=0,NOT(P67=0)),"Deleted",IFERROR(Q67/P67-1,""))))</f>
        <v>-4.6666666666666745E-2</v>
      </c>
    </row>
    <row r="68" spans="1:35" s="281" customFormat="1" ht="15" thickBot="1" x14ac:dyDescent="0.25">
      <c r="A68" s="247"/>
      <c r="B68" s="278"/>
      <c r="C68" s="278"/>
      <c r="D68" s="278"/>
      <c r="E68" s="278"/>
      <c r="F68" s="278"/>
      <c r="G68" s="278"/>
      <c r="H68" s="278"/>
      <c r="I68" s="278"/>
      <c r="J68" s="278"/>
      <c r="K68" s="278"/>
      <c r="L68" s="278"/>
      <c r="M68" s="278"/>
      <c r="N68" s="278"/>
      <c r="O68" s="278"/>
      <c r="P68" s="278"/>
      <c r="Q68" s="278"/>
      <c r="S68" s="280"/>
      <c r="T68" s="282"/>
      <c r="U68" s="279"/>
      <c r="V68" s="279"/>
      <c r="W68" s="279"/>
      <c r="X68" s="279"/>
      <c r="Y68" s="279"/>
      <c r="Z68" s="279"/>
      <c r="AA68" s="279"/>
      <c r="AB68" s="279"/>
      <c r="AC68" s="279"/>
      <c r="AD68" s="279"/>
      <c r="AE68" s="279"/>
      <c r="AF68" s="279"/>
      <c r="AG68" s="279"/>
      <c r="AH68" s="279"/>
      <c r="AI68" s="279"/>
    </row>
    <row r="69" spans="1:35" ht="15" thickBot="1" x14ac:dyDescent="0.25">
      <c r="A69" s="241" t="s">
        <v>723</v>
      </c>
      <c r="B69" s="242"/>
      <c r="C69" s="242"/>
      <c r="D69" s="242"/>
      <c r="E69" s="242"/>
      <c r="F69" s="242"/>
      <c r="G69" s="242"/>
      <c r="H69" s="242"/>
      <c r="I69" s="242"/>
      <c r="J69" s="242"/>
      <c r="K69" s="242"/>
      <c r="L69" s="242"/>
      <c r="M69" s="242"/>
      <c r="N69" s="242"/>
      <c r="O69" s="242"/>
      <c r="P69" s="242"/>
      <c r="Q69" s="242"/>
      <c r="S69" s="231"/>
      <c r="T69" s="254" t="s">
        <v>723</v>
      </c>
      <c r="U69" s="255"/>
      <c r="V69" s="255"/>
      <c r="W69" s="255"/>
      <c r="X69" s="255"/>
      <c r="Y69" s="255"/>
      <c r="Z69" s="255"/>
      <c r="AA69" s="255"/>
      <c r="AB69" s="255"/>
      <c r="AC69" s="255"/>
      <c r="AD69" s="255"/>
      <c r="AE69" s="255"/>
      <c r="AF69" s="255"/>
      <c r="AG69" s="255"/>
      <c r="AH69" s="255"/>
      <c r="AI69" s="255"/>
    </row>
    <row r="70" spans="1:35" x14ac:dyDescent="0.2">
      <c r="A70" s="236" t="s">
        <v>46</v>
      </c>
      <c r="B70" s="244">
        <v>10.199999999999999</v>
      </c>
      <c r="C70" s="244">
        <v>9</v>
      </c>
      <c r="D70" s="244">
        <v>9.02</v>
      </c>
      <c r="E70" s="244">
        <v>8.7200000000000006</v>
      </c>
      <c r="F70" s="244">
        <v>9.19</v>
      </c>
      <c r="G70" s="244">
        <v>9.3057625500455341</v>
      </c>
      <c r="H70" s="244">
        <v>9.2899999999999991</v>
      </c>
      <c r="I70" s="244">
        <v>9.26</v>
      </c>
      <c r="J70" s="244">
        <v>9.2200000000000006</v>
      </c>
      <c r="K70" s="244">
        <v>9.33</v>
      </c>
      <c r="L70" s="244">
        <v>9.7200000000000006</v>
      </c>
      <c r="M70" s="244">
        <v>10.220000000000001</v>
      </c>
      <c r="N70" s="244">
        <v>10.77</v>
      </c>
      <c r="O70" s="244">
        <v>10.88</v>
      </c>
      <c r="P70" s="244">
        <v>10.9</v>
      </c>
      <c r="Q70" s="244">
        <f>IF('Relative Weights'!F6=0,0,'Relative Weights'!F6)</f>
        <v>11.35</v>
      </c>
      <c r="S70" s="238"/>
      <c r="T70" s="243" t="s">
        <v>46</v>
      </c>
      <c r="U70" s="253">
        <f t="shared" ref="U70:AF70" si="57">IF(AND(C70=0,B70=0),"",IF(AND(NOT(C70=0),B70=0),"Added",IF(AND(C70=0,NOT(B70=0)),"Deleted",IFERROR(C70/B70-1,""))))</f>
        <v>-0.11764705882352933</v>
      </c>
      <c r="V70" s="253">
        <f t="shared" si="57"/>
        <v>2.2222222222221255E-3</v>
      </c>
      <c r="W70" s="253">
        <f t="shared" si="57"/>
        <v>-3.325942350332578E-2</v>
      </c>
      <c r="X70" s="253">
        <f t="shared" si="57"/>
        <v>5.3899082568807266E-2</v>
      </c>
      <c r="Y70" s="253">
        <f t="shared" si="57"/>
        <v>1.2596577806913478E-2</v>
      </c>
      <c r="Z70" s="253">
        <f t="shared" si="57"/>
        <v>-1.6938482967693291E-3</v>
      </c>
      <c r="AA70" s="253">
        <f t="shared" si="57"/>
        <v>-3.2292787944024903E-3</v>
      </c>
      <c r="AB70" s="253">
        <f t="shared" si="57"/>
        <v>-4.3196544276457027E-3</v>
      </c>
      <c r="AC70" s="253">
        <f t="shared" si="57"/>
        <v>1.193058568329719E-2</v>
      </c>
      <c r="AD70" s="253">
        <f t="shared" si="57"/>
        <v>4.1800643086816747E-2</v>
      </c>
      <c r="AE70" s="253">
        <f t="shared" si="57"/>
        <v>5.1440329218106928E-2</v>
      </c>
      <c r="AF70" s="253">
        <f t="shared" si="57"/>
        <v>5.3816046966731701E-2</v>
      </c>
      <c r="AG70" s="253">
        <f t="shared" ref="AG70:AI70" si="58">IF(AND(O70=0,N70=0),"",IF(AND(NOT(O70=0),N70=0),"Added",IF(AND(O70=0,NOT(N70=0)),"Deleted",IFERROR(O70/N70-1,""))))</f>
        <v>1.0213556174559102E-2</v>
      </c>
      <c r="AH70" s="253">
        <f t="shared" si="58"/>
        <v>1.8382352941175295E-3</v>
      </c>
      <c r="AI70" s="253">
        <f t="shared" si="58"/>
        <v>4.1284403669724634E-2</v>
      </c>
    </row>
    <row r="71" spans="1:35" x14ac:dyDescent="0.2">
      <c r="A71" s="236" t="s">
        <v>47</v>
      </c>
      <c r="B71" s="237">
        <v>20.83</v>
      </c>
      <c r="C71" s="237">
        <v>18.350000000000001</v>
      </c>
      <c r="D71" s="237">
        <v>18.46</v>
      </c>
      <c r="E71" s="237">
        <v>18.41</v>
      </c>
      <c r="F71" s="237">
        <v>20.25</v>
      </c>
      <c r="G71" s="237">
        <v>20.715818883971913</v>
      </c>
      <c r="H71" s="237">
        <v>20.52</v>
      </c>
      <c r="I71" s="237">
        <v>20.3</v>
      </c>
      <c r="J71" s="237">
        <v>21.08</v>
      </c>
      <c r="K71" s="237">
        <v>21.78</v>
      </c>
      <c r="L71" s="237">
        <v>21.82</v>
      </c>
      <c r="M71" s="237">
        <v>21.41</v>
      </c>
      <c r="N71" s="237">
        <v>20.61</v>
      </c>
      <c r="O71" s="237">
        <v>21.25</v>
      </c>
      <c r="P71" s="237">
        <v>20.7</v>
      </c>
      <c r="Q71" s="237">
        <f>IF('Relative Weights'!F7=0,0,'Relative Weights'!F7)</f>
        <v>21.72</v>
      </c>
      <c r="S71" s="238"/>
      <c r="T71" s="236" t="s">
        <v>47</v>
      </c>
      <c r="U71" s="253">
        <f t="shared" ref="U71:U89" si="59">IF(AND(C71=0,B71=0),"",IF(AND(NOT(C71=0),B71=0),"Added",IF(AND(C71=0,NOT(B71=0)),"Deleted",IFERROR(C71/B71-1,""))))</f>
        <v>-0.11905904944791157</v>
      </c>
      <c r="V71" s="253">
        <f t="shared" ref="V71:V89" si="60">IF(AND(D71=0,C71=0),"",IF(AND(NOT(D71=0),C71=0),"Added",IF(AND(D71=0,NOT(C71=0)),"Deleted",IFERROR(D71/C71-1,""))))</f>
        <v>5.9945504087193235E-3</v>
      </c>
      <c r="W71" s="253">
        <f t="shared" ref="W71:W89" si="61">IF(AND(E71=0,D71=0),"",IF(AND(NOT(E71=0),D71=0),"Added",IF(AND(E71=0,NOT(D71=0)),"Deleted",IFERROR(E71/D71-1,""))))</f>
        <v>-2.7085590465872889E-3</v>
      </c>
      <c r="X71" s="253">
        <f t="shared" ref="X71:X89" si="62">IF(AND(F71=0,E71=0),"",IF(AND(NOT(F71=0),E71=0),"Added",IF(AND(F71=0,NOT(E71=0)),"Deleted",IFERROR(F71/E71-1,""))))</f>
        <v>9.9945681694731059E-2</v>
      </c>
      <c r="Y71" s="253">
        <f t="shared" ref="Y71:Y89" si="63">IF(AND(G71=0,F71=0),"",IF(AND(NOT(G71=0),F71=0),"Added",IF(AND(G71=0,NOT(F71=0)),"Deleted",IFERROR(G71/F71-1,""))))</f>
        <v>2.3003401677625268E-2</v>
      </c>
      <c r="Z71" s="253">
        <f t="shared" ref="Z71:Z89" si="64">IF(AND(H71=0,G71=0),"",IF(AND(NOT(H71=0),G71=0),"Added",IF(AND(H71=0,NOT(G71=0)),"Deleted",IFERROR(H71/G71-1,""))))</f>
        <v>-9.4526257961938809E-3</v>
      </c>
      <c r="AA71" s="253">
        <f t="shared" ref="AA71:AA89" si="65">IF(AND(I71=0,H71=0),"",IF(AND(NOT(I71=0),H71=0),"Added",IF(AND(I71=0,NOT(H71=0)),"Deleted",IFERROR(I71/H71-1,""))))</f>
        <v>-1.0721247563352798E-2</v>
      </c>
      <c r="AB71" s="253">
        <f t="shared" ref="AB71:AB89" si="66">IF(AND(J71=0,I71=0),"",IF(AND(NOT(J71=0),I71=0),"Added",IF(AND(J71=0,NOT(I71=0)),"Deleted",IFERROR(J71/I71-1,""))))</f>
        <v>3.8423645320196931E-2</v>
      </c>
      <c r="AC71" s="253">
        <f t="shared" ref="AC71:AC89" si="67">IF(AND(K71=0,J71=0),"",IF(AND(NOT(K71=0),J71=0),"Added",IF(AND(K71=0,NOT(J71=0)),"Deleted",IFERROR(K71/J71-1,""))))</f>
        <v>3.3206831119544811E-2</v>
      </c>
      <c r="AD71" s="253">
        <f t="shared" ref="AD71:AD89" si="68">IF(AND(L71=0,K71=0),"",IF(AND(NOT(L71=0),K71=0),"Added",IF(AND(L71=0,NOT(K71=0)),"Deleted",IFERROR(L71/K71-1,""))))</f>
        <v>1.8365472910926162E-3</v>
      </c>
      <c r="AE71" s="253">
        <f t="shared" ref="AE71:AE89" si="69">IF(AND(M71=0,L71=0),"",IF(AND(NOT(M71=0),L71=0),"Added",IF(AND(M71=0,NOT(L71=0)),"Deleted",IFERROR(M71/L71-1,""))))</f>
        <v>-1.8790100824931266E-2</v>
      </c>
      <c r="AF71" s="253">
        <f t="shared" ref="AF71:AF85" si="70">IF(AND(N71=0,M71=0),"",IF(AND(NOT(N71=0),M71=0),"Added",IF(AND(N71=0,NOT(M71=0)),"Deleted",IFERROR(N71/M71-1,""))))</f>
        <v>-3.736571695469415E-2</v>
      </c>
      <c r="AG71" s="253">
        <f t="shared" ref="AG71:AG85" si="71">IF(AND(O71=0,N71=0),"",IF(AND(NOT(O71=0),N71=0),"Added",IF(AND(O71=0,NOT(N71=0)),"Deleted",IFERROR(O71/N71-1,""))))</f>
        <v>3.1052886948083502E-2</v>
      </c>
      <c r="AH71" s="253">
        <f t="shared" ref="AH71:AH85" si="72">IF(AND(P71=0,O71=0),"",IF(AND(NOT(P71=0),O71=0),"Added",IF(AND(P71=0,NOT(O71=0)),"Deleted",IFERROR(P71/O71-1,""))))</f>
        <v>-2.5882352941176467E-2</v>
      </c>
      <c r="AI71" s="253">
        <f t="shared" ref="AI71:AI85" si="73">IF(AND(Q71=0,P71=0),"",IF(AND(NOT(Q71=0),P71=0),"Added",IF(AND(Q71=0,NOT(P71=0)),"Deleted",IFERROR(Q71/P71-1,""))))</f>
        <v>4.9275362318840665E-2</v>
      </c>
    </row>
    <row r="72" spans="1:35" x14ac:dyDescent="0.2">
      <c r="A72" s="236" t="s">
        <v>48</v>
      </c>
      <c r="B72" s="237">
        <v>7.69</v>
      </c>
      <c r="C72" s="237">
        <v>6.82</v>
      </c>
      <c r="D72" s="237">
        <v>6.78</v>
      </c>
      <c r="E72" s="237">
        <v>6.7</v>
      </c>
      <c r="F72" s="237">
        <v>7.23</v>
      </c>
      <c r="G72" s="237">
        <v>7.3237286827039325</v>
      </c>
      <c r="H72" s="237">
        <v>7.19</v>
      </c>
      <c r="I72" s="237">
        <v>7.07</v>
      </c>
      <c r="J72" s="237">
        <v>7.21</v>
      </c>
      <c r="K72" s="237">
        <v>7.44</v>
      </c>
      <c r="L72" s="237">
        <v>7.64</v>
      </c>
      <c r="M72" s="237">
        <v>7.89</v>
      </c>
      <c r="N72" s="237">
        <v>7.95</v>
      </c>
      <c r="O72" s="237">
        <v>7.78</v>
      </c>
      <c r="P72" s="237">
        <v>7.48</v>
      </c>
      <c r="Q72" s="237">
        <f>IF('Relative Weights'!F8=0,0,'Relative Weights'!F8)</f>
        <v>7.87</v>
      </c>
      <c r="S72" s="238"/>
      <c r="T72" s="236" t="s">
        <v>48</v>
      </c>
      <c r="U72" s="253">
        <f t="shared" si="59"/>
        <v>-0.11313394018205458</v>
      </c>
      <c r="V72" s="253">
        <f t="shared" si="60"/>
        <v>-5.8651026392961825E-3</v>
      </c>
      <c r="W72" s="253">
        <f t="shared" si="61"/>
        <v>-1.179941002949858E-2</v>
      </c>
      <c r="X72" s="253">
        <f t="shared" si="62"/>
        <v>7.9104477611940283E-2</v>
      </c>
      <c r="Y72" s="253">
        <f t="shared" si="63"/>
        <v>1.2963856528897866E-2</v>
      </c>
      <c r="Z72" s="253">
        <f t="shared" si="64"/>
        <v>-1.8259644574184164E-2</v>
      </c>
      <c r="AA72" s="253">
        <f t="shared" si="65"/>
        <v>-1.6689847009735748E-2</v>
      </c>
      <c r="AB72" s="253">
        <f t="shared" si="66"/>
        <v>1.980198019801982E-2</v>
      </c>
      <c r="AC72" s="253">
        <f t="shared" si="67"/>
        <v>3.1900138696255187E-2</v>
      </c>
      <c r="AD72" s="253">
        <f t="shared" si="68"/>
        <v>2.6881720430107503E-2</v>
      </c>
      <c r="AE72" s="253">
        <f t="shared" si="69"/>
        <v>3.2722513089005201E-2</v>
      </c>
      <c r="AF72" s="253">
        <f t="shared" si="70"/>
        <v>7.6045627376426506E-3</v>
      </c>
      <c r="AG72" s="253">
        <f t="shared" si="71"/>
        <v>-2.1383647798742134E-2</v>
      </c>
      <c r="AH72" s="253">
        <f t="shared" si="72"/>
        <v>-3.8560411311053922E-2</v>
      </c>
      <c r="AI72" s="253">
        <f t="shared" si="73"/>
        <v>5.2139037433154956E-2</v>
      </c>
    </row>
    <row r="73" spans="1:35" x14ac:dyDescent="0.2">
      <c r="A73" s="236" t="s">
        <v>49</v>
      </c>
      <c r="B73" s="237">
        <v>7.28</v>
      </c>
      <c r="C73" s="237">
        <v>6.51</v>
      </c>
      <c r="D73" s="237">
        <v>6.47</v>
      </c>
      <c r="E73" s="237">
        <v>6.38</v>
      </c>
      <c r="F73" s="237">
        <v>6.94</v>
      </c>
      <c r="G73" s="237">
        <v>7.5534507621473059</v>
      </c>
      <c r="H73" s="237">
        <v>7.64</v>
      </c>
      <c r="I73" s="237">
        <v>7.58</v>
      </c>
      <c r="J73" s="237">
        <v>7.37</v>
      </c>
      <c r="K73" s="237">
        <v>7.7</v>
      </c>
      <c r="L73" s="237">
        <v>7.95</v>
      </c>
      <c r="M73" s="237">
        <v>7.77</v>
      </c>
      <c r="N73" s="237">
        <v>7.42</v>
      </c>
      <c r="O73" s="237">
        <v>6.94</v>
      </c>
      <c r="P73" s="237">
        <v>6.91</v>
      </c>
      <c r="Q73" s="237">
        <f>IF('Relative Weights'!F9=0,0,'Relative Weights'!F9)</f>
        <v>7.35</v>
      </c>
      <c r="S73" s="238"/>
      <c r="T73" s="236" t="s">
        <v>49</v>
      </c>
      <c r="U73" s="253">
        <f t="shared" si="59"/>
        <v>-0.10576923076923084</v>
      </c>
      <c r="V73" s="253">
        <f t="shared" si="60"/>
        <v>-6.1443932411674451E-3</v>
      </c>
      <c r="W73" s="253">
        <f t="shared" si="61"/>
        <v>-1.3910355486862369E-2</v>
      </c>
      <c r="X73" s="253">
        <f t="shared" si="62"/>
        <v>8.7774294670846409E-2</v>
      </c>
      <c r="Y73" s="253">
        <f t="shared" si="63"/>
        <v>8.839348157742144E-2</v>
      </c>
      <c r="Z73" s="253">
        <f t="shared" si="64"/>
        <v>1.1458238171938362E-2</v>
      </c>
      <c r="AA73" s="253">
        <f t="shared" si="65"/>
        <v>-7.8534031413611816E-3</v>
      </c>
      <c r="AB73" s="253">
        <f t="shared" si="66"/>
        <v>-2.7704485488126651E-2</v>
      </c>
      <c r="AC73" s="253">
        <f t="shared" si="67"/>
        <v>4.4776119402984982E-2</v>
      </c>
      <c r="AD73" s="253">
        <f t="shared" si="68"/>
        <v>3.2467532467532534E-2</v>
      </c>
      <c r="AE73" s="253">
        <f t="shared" si="69"/>
        <v>-2.264150943396237E-2</v>
      </c>
      <c r="AF73" s="253">
        <f t="shared" si="70"/>
        <v>-4.5045045045045029E-2</v>
      </c>
      <c r="AG73" s="253">
        <f t="shared" si="71"/>
        <v>-6.4690026954177804E-2</v>
      </c>
      <c r="AH73" s="253">
        <f t="shared" si="72"/>
        <v>-4.3227665706052631E-3</v>
      </c>
      <c r="AI73" s="253">
        <f t="shared" si="73"/>
        <v>6.3675832127351617E-2</v>
      </c>
    </row>
    <row r="74" spans="1:35" x14ac:dyDescent="0.2">
      <c r="A74" s="236" t="s">
        <v>50</v>
      </c>
      <c r="B74" s="237">
        <v>11.13</v>
      </c>
      <c r="C74" s="237">
        <v>9.66</v>
      </c>
      <c r="D74" s="237">
        <v>9.7100000000000009</v>
      </c>
      <c r="E74" s="237">
        <v>9.68</v>
      </c>
      <c r="F74" s="237">
        <v>10.44</v>
      </c>
      <c r="G74" s="237">
        <v>10.558060254244959</v>
      </c>
      <c r="H74" s="237">
        <v>9.91</v>
      </c>
      <c r="I74" s="237">
        <v>9.35</v>
      </c>
      <c r="J74" s="237">
        <v>9.6199999999999992</v>
      </c>
      <c r="K74" s="237">
        <v>10.119999999999999</v>
      </c>
      <c r="L74" s="237">
        <v>10.42</v>
      </c>
      <c r="M74" s="237">
        <v>11.21</v>
      </c>
      <c r="N74" s="237">
        <v>11.77</v>
      </c>
      <c r="O74" s="237">
        <v>12.36</v>
      </c>
      <c r="P74" s="237">
        <v>11.8</v>
      </c>
      <c r="Q74" s="237">
        <f>IF('Relative Weights'!F10=0,0,'Relative Weights'!F10)</f>
        <v>12.43</v>
      </c>
      <c r="S74" s="238"/>
      <c r="T74" s="236" t="s">
        <v>50</v>
      </c>
      <c r="U74" s="253">
        <f t="shared" si="59"/>
        <v>-0.13207547169811329</v>
      </c>
      <c r="V74" s="253">
        <f t="shared" si="60"/>
        <v>5.1759834368529933E-3</v>
      </c>
      <c r="W74" s="253">
        <f t="shared" si="61"/>
        <v>-3.08959835221434E-3</v>
      </c>
      <c r="X74" s="253">
        <f t="shared" si="62"/>
        <v>7.8512396694214948E-2</v>
      </c>
      <c r="Y74" s="253">
        <f t="shared" si="63"/>
        <v>1.1308453471739366E-2</v>
      </c>
      <c r="Z74" s="253">
        <f t="shared" si="64"/>
        <v>-6.1380617143608429E-2</v>
      </c>
      <c r="AA74" s="253">
        <f t="shared" si="65"/>
        <v>-5.6508577194752774E-2</v>
      </c>
      <c r="AB74" s="253">
        <f t="shared" si="66"/>
        <v>2.8877005347593521E-2</v>
      </c>
      <c r="AC74" s="253">
        <f t="shared" si="67"/>
        <v>5.1975051975051922E-2</v>
      </c>
      <c r="AD74" s="253">
        <f t="shared" si="68"/>
        <v>2.9644268774703608E-2</v>
      </c>
      <c r="AE74" s="253">
        <f t="shared" si="69"/>
        <v>7.5815738963531665E-2</v>
      </c>
      <c r="AF74" s="253">
        <f t="shared" si="70"/>
        <v>4.9955396966993693E-2</v>
      </c>
      <c r="AG74" s="253">
        <f t="shared" si="71"/>
        <v>5.0127442650807152E-2</v>
      </c>
      <c r="AH74" s="253">
        <f t="shared" si="72"/>
        <v>-4.5307443365695699E-2</v>
      </c>
      <c r="AI74" s="253">
        <f t="shared" si="73"/>
        <v>5.3389830508474567E-2</v>
      </c>
    </row>
    <row r="75" spans="1:35" x14ac:dyDescent="0.2">
      <c r="A75" s="236" t="s">
        <v>51</v>
      </c>
      <c r="B75" s="237">
        <v>16.350000000000001</v>
      </c>
      <c r="C75" s="237">
        <v>14.14</v>
      </c>
      <c r="D75" s="237">
        <v>14.07</v>
      </c>
      <c r="E75" s="237">
        <v>14</v>
      </c>
      <c r="F75" s="237">
        <v>15.55</v>
      </c>
      <c r="G75" s="237">
        <v>16.164721339525684</v>
      </c>
      <c r="H75" s="237">
        <v>15.96</v>
      </c>
      <c r="I75" s="237">
        <v>15.81</v>
      </c>
      <c r="J75" s="237">
        <v>16.03</v>
      </c>
      <c r="K75" s="237">
        <v>16.75</v>
      </c>
      <c r="L75" s="237">
        <v>17.34</v>
      </c>
      <c r="M75" s="237">
        <v>17.920000000000002</v>
      </c>
      <c r="N75" s="237">
        <v>17.98</v>
      </c>
      <c r="O75" s="237">
        <v>17.7</v>
      </c>
      <c r="P75" s="237">
        <v>17.149999999999999</v>
      </c>
      <c r="Q75" s="237">
        <f>IF('Relative Weights'!F11=0,0,'Relative Weights'!F11)</f>
        <v>17.39</v>
      </c>
      <c r="S75" s="238"/>
      <c r="T75" s="236" t="s">
        <v>51</v>
      </c>
      <c r="U75" s="253">
        <f t="shared" si="59"/>
        <v>-0.13516819571865446</v>
      </c>
      <c r="V75" s="253">
        <f t="shared" si="60"/>
        <v>-4.9504950495049549E-3</v>
      </c>
      <c r="W75" s="253">
        <f t="shared" si="61"/>
        <v>-4.9751243781094301E-3</v>
      </c>
      <c r="X75" s="253">
        <f t="shared" si="62"/>
        <v>0.11071428571428577</v>
      </c>
      <c r="Y75" s="253">
        <f t="shared" si="63"/>
        <v>3.9531918940558519E-2</v>
      </c>
      <c r="Z75" s="253">
        <f t="shared" si="64"/>
        <v>-1.2664699577907501E-2</v>
      </c>
      <c r="AA75" s="253">
        <f t="shared" si="65"/>
        <v>-9.3984962406015171E-3</v>
      </c>
      <c r="AB75" s="253">
        <f t="shared" si="66"/>
        <v>1.3915243516761544E-2</v>
      </c>
      <c r="AC75" s="253">
        <f t="shared" si="67"/>
        <v>4.4915782907049229E-2</v>
      </c>
      <c r="AD75" s="253">
        <f t="shared" si="68"/>
        <v>3.5223880597014867E-2</v>
      </c>
      <c r="AE75" s="253">
        <f t="shared" si="69"/>
        <v>3.3448673587082034E-2</v>
      </c>
      <c r="AF75" s="253">
        <f t="shared" si="70"/>
        <v>3.3482142857141906E-3</v>
      </c>
      <c r="AG75" s="253">
        <f t="shared" si="71"/>
        <v>-1.5572858731924377E-2</v>
      </c>
      <c r="AH75" s="253">
        <f t="shared" si="72"/>
        <v>-3.1073446327683607E-2</v>
      </c>
      <c r="AI75" s="253">
        <f t="shared" si="73"/>
        <v>1.3994169096209985E-2</v>
      </c>
    </row>
    <row r="76" spans="1:35" x14ac:dyDescent="0.2">
      <c r="A76" s="236" t="s">
        <v>52</v>
      </c>
      <c r="B76" s="237">
        <v>7.4</v>
      </c>
      <c r="C76" s="237">
        <v>6.13</v>
      </c>
      <c r="D76" s="237">
        <v>5.84</v>
      </c>
      <c r="E76" s="237">
        <v>5.48</v>
      </c>
      <c r="F76" s="237">
        <v>5.88</v>
      </c>
      <c r="G76" s="237">
        <v>6.4083032721484567</v>
      </c>
      <c r="H76" s="237">
        <v>6.62</v>
      </c>
      <c r="I76" s="237">
        <v>6.97</v>
      </c>
      <c r="J76" s="237">
        <v>7.24</v>
      </c>
      <c r="K76" s="237">
        <v>7.77</v>
      </c>
      <c r="L76" s="237">
        <v>8.3699999999999992</v>
      </c>
      <c r="M76" s="237">
        <v>8.5500000000000007</v>
      </c>
      <c r="N76" s="237">
        <v>8.67</v>
      </c>
      <c r="O76" s="237">
        <v>8.5</v>
      </c>
      <c r="P76" s="237">
        <v>9.09</v>
      </c>
      <c r="Q76" s="237">
        <f>IF('Relative Weights'!F12=0,0,'Relative Weights'!F12)</f>
        <v>9.5</v>
      </c>
      <c r="S76" s="238"/>
      <c r="T76" s="236" t="s">
        <v>52</v>
      </c>
      <c r="U76" s="253">
        <f t="shared" si="59"/>
        <v>-0.17162162162162165</v>
      </c>
      <c r="V76" s="253">
        <f t="shared" si="60"/>
        <v>-4.7308319738988636E-2</v>
      </c>
      <c r="W76" s="253">
        <f t="shared" si="61"/>
        <v>-6.1643835616438269E-2</v>
      </c>
      <c r="X76" s="253">
        <f t="shared" si="62"/>
        <v>7.2992700729926918E-2</v>
      </c>
      <c r="Y76" s="253">
        <f t="shared" si="63"/>
        <v>8.9847495263343014E-2</v>
      </c>
      <c r="Z76" s="253">
        <f t="shared" si="64"/>
        <v>3.3034754889271989E-2</v>
      </c>
      <c r="AA76" s="253">
        <f t="shared" si="65"/>
        <v>5.2870090634441036E-2</v>
      </c>
      <c r="AB76" s="253">
        <f t="shared" si="66"/>
        <v>3.8737446197991465E-2</v>
      </c>
      <c r="AC76" s="253">
        <f t="shared" si="67"/>
        <v>7.320441988950277E-2</v>
      </c>
      <c r="AD76" s="253">
        <f t="shared" si="68"/>
        <v>7.7220077220077288E-2</v>
      </c>
      <c r="AE76" s="253">
        <f t="shared" si="69"/>
        <v>2.1505376344086224E-2</v>
      </c>
      <c r="AF76" s="253">
        <f t="shared" si="70"/>
        <v>1.4035087719298067E-2</v>
      </c>
      <c r="AG76" s="253">
        <f t="shared" si="71"/>
        <v>-1.9607843137254943E-2</v>
      </c>
      <c r="AH76" s="253">
        <f t="shared" si="72"/>
        <v>6.9411764705882284E-2</v>
      </c>
      <c r="AI76" s="253">
        <f t="shared" si="73"/>
        <v>4.5104510451045021E-2</v>
      </c>
    </row>
    <row r="77" spans="1:35" x14ac:dyDescent="0.2">
      <c r="A77" s="236" t="s">
        <v>53</v>
      </c>
      <c r="B77" s="237">
        <v>0</v>
      </c>
      <c r="C77" s="237">
        <v>0</v>
      </c>
      <c r="D77" s="237">
        <v>0</v>
      </c>
      <c r="E77" s="237">
        <v>0</v>
      </c>
      <c r="F77" s="237">
        <v>0</v>
      </c>
      <c r="G77" s="237">
        <v>0</v>
      </c>
      <c r="H77" s="237">
        <v>0</v>
      </c>
      <c r="I77" s="237">
        <v>0</v>
      </c>
      <c r="J77" s="237">
        <v>0</v>
      </c>
      <c r="K77" s="237">
        <v>0</v>
      </c>
      <c r="L77" s="237">
        <v>0</v>
      </c>
      <c r="M77" s="237">
        <v>0</v>
      </c>
      <c r="N77" s="237">
        <v>0</v>
      </c>
      <c r="O77" s="237">
        <v>0</v>
      </c>
      <c r="P77" s="237">
        <v>0</v>
      </c>
      <c r="Q77" s="237">
        <f>IF('Relative Weights'!F13=0,0,'Relative Weights'!F13)</f>
        <v>0</v>
      </c>
      <c r="S77" s="238"/>
      <c r="T77" s="236" t="s">
        <v>53</v>
      </c>
      <c r="U77" s="253" t="str">
        <f t="shared" si="59"/>
        <v/>
      </c>
      <c r="V77" s="253" t="str">
        <f t="shared" si="60"/>
        <v/>
      </c>
      <c r="W77" s="253" t="str">
        <f t="shared" si="61"/>
        <v/>
      </c>
      <c r="X77" s="253" t="str">
        <f t="shared" si="62"/>
        <v/>
      </c>
      <c r="Y77" s="253" t="str">
        <f t="shared" si="63"/>
        <v/>
      </c>
      <c r="Z77" s="253" t="str">
        <f t="shared" si="64"/>
        <v/>
      </c>
      <c r="AA77" s="253" t="str">
        <f t="shared" si="65"/>
        <v/>
      </c>
      <c r="AB77" s="253" t="str">
        <f t="shared" si="66"/>
        <v/>
      </c>
      <c r="AC77" s="253" t="str">
        <f t="shared" si="67"/>
        <v/>
      </c>
      <c r="AD77" s="253" t="str">
        <f t="shared" si="68"/>
        <v/>
      </c>
      <c r="AE77" s="253" t="str">
        <f t="shared" si="69"/>
        <v/>
      </c>
      <c r="AF77" s="253" t="str">
        <f t="shared" si="70"/>
        <v/>
      </c>
      <c r="AG77" s="253" t="str">
        <f t="shared" si="71"/>
        <v/>
      </c>
      <c r="AH77" s="253" t="str">
        <f t="shared" si="72"/>
        <v/>
      </c>
      <c r="AI77" s="253" t="str">
        <f t="shared" si="73"/>
        <v/>
      </c>
    </row>
    <row r="78" spans="1:35" x14ac:dyDescent="0.2">
      <c r="A78" s="236" t="s">
        <v>54</v>
      </c>
      <c r="B78" s="237">
        <v>14.09</v>
      </c>
      <c r="C78" s="237">
        <v>12.28</v>
      </c>
      <c r="D78" s="237">
        <v>11.49</v>
      </c>
      <c r="E78" s="237">
        <v>11.32</v>
      </c>
      <c r="F78" s="237">
        <v>12.31</v>
      </c>
      <c r="G78" s="237">
        <v>13.796534682940798</v>
      </c>
      <c r="H78" s="237">
        <v>13.84</v>
      </c>
      <c r="I78" s="237">
        <v>14.4</v>
      </c>
      <c r="J78" s="237">
        <v>14.69</v>
      </c>
      <c r="K78" s="237">
        <v>15.32</v>
      </c>
      <c r="L78" s="237">
        <v>15.76</v>
      </c>
      <c r="M78" s="237">
        <v>17.010000000000002</v>
      </c>
      <c r="N78" s="237">
        <v>18.18</v>
      </c>
      <c r="O78" s="237">
        <v>19.440000000000001</v>
      </c>
      <c r="P78" s="237">
        <v>19.329999999999998</v>
      </c>
      <c r="Q78" s="237">
        <f>IF('Relative Weights'!F14=0,0,'Relative Weights'!F14)</f>
        <v>20.67</v>
      </c>
      <c r="S78" s="238"/>
      <c r="T78" s="236" t="s">
        <v>54</v>
      </c>
      <c r="U78" s="253">
        <f t="shared" si="59"/>
        <v>-0.1284599006387509</v>
      </c>
      <c r="V78" s="253">
        <f t="shared" si="60"/>
        <v>-6.4332247557003175E-2</v>
      </c>
      <c r="W78" s="253">
        <f t="shared" si="61"/>
        <v>-1.4795474325500435E-2</v>
      </c>
      <c r="X78" s="253">
        <f t="shared" si="62"/>
        <v>8.7455830388692535E-2</v>
      </c>
      <c r="Y78" s="253">
        <f t="shared" si="63"/>
        <v>0.12075830080753835</v>
      </c>
      <c r="Z78" s="253">
        <f t="shared" si="64"/>
        <v>3.1504517661919973E-3</v>
      </c>
      <c r="AA78" s="253">
        <f t="shared" si="65"/>
        <v>4.0462427745664886E-2</v>
      </c>
      <c r="AB78" s="253">
        <f t="shared" si="66"/>
        <v>2.0138888888888928E-2</v>
      </c>
      <c r="AC78" s="253">
        <f t="shared" si="67"/>
        <v>4.288631722260039E-2</v>
      </c>
      <c r="AD78" s="253">
        <f t="shared" si="68"/>
        <v>2.8720626631853818E-2</v>
      </c>
      <c r="AE78" s="253">
        <f t="shared" si="69"/>
        <v>7.9314720812182937E-2</v>
      </c>
      <c r="AF78" s="253">
        <f t="shared" si="70"/>
        <v>6.8783068783068613E-2</v>
      </c>
      <c r="AG78" s="253">
        <f t="shared" si="71"/>
        <v>6.9306930693069368E-2</v>
      </c>
      <c r="AH78" s="253">
        <f t="shared" si="72"/>
        <v>-5.6584362139918687E-3</v>
      </c>
      <c r="AI78" s="253">
        <f t="shared" si="73"/>
        <v>6.9322296947749829E-2</v>
      </c>
    </row>
    <row r="79" spans="1:35" x14ac:dyDescent="0.2">
      <c r="A79" s="236" t="s">
        <v>55</v>
      </c>
      <c r="B79" s="237">
        <v>5.48</v>
      </c>
      <c r="C79" s="237">
        <v>5.0999999999999996</v>
      </c>
      <c r="D79" s="237">
        <v>5.2</v>
      </c>
      <c r="E79" s="237">
        <v>5.45</v>
      </c>
      <c r="F79" s="237">
        <v>6.17</v>
      </c>
      <c r="G79" s="237">
        <v>6.3238910411669629</v>
      </c>
      <c r="H79" s="237">
        <v>6.65</v>
      </c>
      <c r="I79" s="237">
        <v>7.5</v>
      </c>
      <c r="J79" s="237">
        <v>9.64</v>
      </c>
      <c r="K79" s="237">
        <v>11.95</v>
      </c>
      <c r="L79" s="237">
        <v>12.74</v>
      </c>
      <c r="M79" s="237">
        <v>12.41</v>
      </c>
      <c r="N79" s="237">
        <v>12.06</v>
      </c>
      <c r="O79" s="237">
        <v>13.02</v>
      </c>
      <c r="P79" s="237">
        <v>14.64</v>
      </c>
      <c r="Q79" s="237">
        <f>IF('Relative Weights'!F15=0,0,'Relative Weights'!F15)</f>
        <v>15.47</v>
      </c>
      <c r="S79" s="238"/>
      <c r="T79" s="236" t="s">
        <v>55</v>
      </c>
      <c r="U79" s="253">
        <f t="shared" si="59"/>
        <v>-6.9343065693430739E-2</v>
      </c>
      <c r="V79" s="253">
        <f t="shared" si="60"/>
        <v>1.9607843137255054E-2</v>
      </c>
      <c r="W79" s="253">
        <f t="shared" si="61"/>
        <v>4.8076923076923128E-2</v>
      </c>
      <c r="X79" s="253">
        <f t="shared" si="62"/>
        <v>0.13211009174311927</v>
      </c>
      <c r="Y79" s="253">
        <f t="shared" si="63"/>
        <v>2.494182190712535E-2</v>
      </c>
      <c r="Z79" s="253">
        <f t="shared" si="64"/>
        <v>5.1567770018513759E-2</v>
      </c>
      <c r="AA79" s="253">
        <f t="shared" si="65"/>
        <v>0.1278195488721805</v>
      </c>
      <c r="AB79" s="253">
        <f t="shared" si="66"/>
        <v>0.28533333333333344</v>
      </c>
      <c r="AC79" s="253">
        <f t="shared" si="67"/>
        <v>0.23962655601659733</v>
      </c>
      <c r="AD79" s="253">
        <f t="shared" si="68"/>
        <v>6.6108786610878711E-2</v>
      </c>
      <c r="AE79" s="253">
        <f t="shared" si="69"/>
        <v>-2.590266875981162E-2</v>
      </c>
      <c r="AF79" s="253">
        <f t="shared" si="70"/>
        <v>-2.8203062046736505E-2</v>
      </c>
      <c r="AG79" s="253">
        <f t="shared" si="71"/>
        <v>7.9601990049751103E-2</v>
      </c>
      <c r="AH79" s="253">
        <f t="shared" si="72"/>
        <v>0.12442396313364057</v>
      </c>
      <c r="AI79" s="253">
        <f t="shared" si="73"/>
        <v>5.6693989071038287E-2</v>
      </c>
    </row>
    <row r="80" spans="1:35" x14ac:dyDescent="0.2">
      <c r="A80" s="236" t="s">
        <v>730</v>
      </c>
      <c r="B80" s="237">
        <v>0</v>
      </c>
      <c r="C80" s="237">
        <v>0</v>
      </c>
      <c r="D80" s="237">
        <v>0</v>
      </c>
      <c r="E80" s="237">
        <v>0</v>
      </c>
      <c r="F80" s="237">
        <v>0</v>
      </c>
      <c r="G80" s="237">
        <v>0</v>
      </c>
      <c r="H80" s="237">
        <v>0</v>
      </c>
      <c r="I80" s="237">
        <v>0</v>
      </c>
      <c r="J80" s="237">
        <v>0</v>
      </c>
      <c r="K80" s="237">
        <v>0</v>
      </c>
      <c r="L80" s="237">
        <v>0</v>
      </c>
      <c r="M80" s="237">
        <v>0</v>
      </c>
      <c r="N80" s="237">
        <v>0</v>
      </c>
      <c r="O80" s="237">
        <v>0</v>
      </c>
      <c r="P80" s="237">
        <v>0</v>
      </c>
      <c r="Q80" s="237">
        <f>IF('Relative Weights'!F16=0,0,'Relative Weights'!F16)</f>
        <v>0</v>
      </c>
      <c r="S80" s="238"/>
      <c r="T80" s="236" t="s">
        <v>730</v>
      </c>
      <c r="U80" s="253" t="str">
        <f t="shared" si="59"/>
        <v/>
      </c>
      <c r="V80" s="253" t="str">
        <f t="shared" si="60"/>
        <v/>
      </c>
      <c r="W80" s="253" t="str">
        <f t="shared" si="61"/>
        <v/>
      </c>
      <c r="X80" s="253" t="str">
        <f t="shared" si="62"/>
        <v/>
      </c>
      <c r="Y80" s="253" t="str">
        <f t="shared" si="63"/>
        <v/>
      </c>
      <c r="Z80" s="253" t="str">
        <f t="shared" si="64"/>
        <v/>
      </c>
      <c r="AA80" s="253" t="str">
        <f t="shared" si="65"/>
        <v/>
      </c>
      <c r="AB80" s="253" t="str">
        <f t="shared" si="66"/>
        <v/>
      </c>
      <c r="AC80" s="253" t="str">
        <f t="shared" si="67"/>
        <v/>
      </c>
      <c r="AD80" s="253" t="str">
        <f t="shared" si="68"/>
        <v/>
      </c>
      <c r="AE80" s="253" t="str">
        <f t="shared" si="69"/>
        <v/>
      </c>
      <c r="AF80" s="253" t="str">
        <f t="shared" si="70"/>
        <v/>
      </c>
      <c r="AG80" s="253" t="str">
        <f t="shared" si="71"/>
        <v/>
      </c>
      <c r="AH80" s="253" t="str">
        <f t="shared" si="72"/>
        <v/>
      </c>
      <c r="AI80" s="253" t="str">
        <f t="shared" si="73"/>
        <v/>
      </c>
    </row>
    <row r="81" spans="1:35" x14ac:dyDescent="0.2">
      <c r="A81" s="236" t="s">
        <v>57</v>
      </c>
      <c r="B81" s="237">
        <v>0</v>
      </c>
      <c r="C81" s="237">
        <v>0</v>
      </c>
      <c r="D81" s="237">
        <v>0</v>
      </c>
      <c r="E81" s="237">
        <v>0</v>
      </c>
      <c r="F81" s="237">
        <v>0</v>
      </c>
      <c r="G81" s="237">
        <v>0</v>
      </c>
      <c r="H81" s="237">
        <v>0</v>
      </c>
      <c r="I81" s="237">
        <v>0</v>
      </c>
      <c r="J81" s="237">
        <v>0</v>
      </c>
      <c r="K81" s="237">
        <v>0</v>
      </c>
      <c r="L81" s="237">
        <v>0</v>
      </c>
      <c r="M81" s="237">
        <v>0</v>
      </c>
      <c r="N81" s="237">
        <v>0</v>
      </c>
      <c r="O81" s="237">
        <v>0</v>
      </c>
      <c r="P81" s="237">
        <v>0</v>
      </c>
      <c r="Q81" s="237">
        <f>IF('Relative Weights'!F17=0,0,'Relative Weights'!F17)</f>
        <v>0</v>
      </c>
      <c r="S81" s="238"/>
      <c r="T81" s="236" t="s">
        <v>57</v>
      </c>
      <c r="U81" s="253" t="str">
        <f t="shared" si="59"/>
        <v/>
      </c>
      <c r="V81" s="253" t="str">
        <f t="shared" si="60"/>
        <v/>
      </c>
      <c r="W81" s="253" t="str">
        <f t="shared" si="61"/>
        <v/>
      </c>
      <c r="X81" s="253" t="str">
        <f t="shared" si="62"/>
        <v/>
      </c>
      <c r="Y81" s="253" t="str">
        <f t="shared" si="63"/>
        <v/>
      </c>
      <c r="Z81" s="253" t="str">
        <f t="shared" si="64"/>
        <v/>
      </c>
      <c r="AA81" s="253" t="str">
        <f t="shared" si="65"/>
        <v/>
      </c>
      <c r="AB81" s="253" t="str">
        <f t="shared" si="66"/>
        <v/>
      </c>
      <c r="AC81" s="253" t="str">
        <f t="shared" si="67"/>
        <v/>
      </c>
      <c r="AD81" s="253" t="str">
        <f t="shared" si="68"/>
        <v/>
      </c>
      <c r="AE81" s="253" t="str">
        <f t="shared" si="69"/>
        <v/>
      </c>
      <c r="AF81" s="253" t="str">
        <f t="shared" si="70"/>
        <v/>
      </c>
      <c r="AG81" s="253" t="str">
        <f t="shared" si="71"/>
        <v/>
      </c>
      <c r="AH81" s="253" t="str">
        <f t="shared" si="72"/>
        <v/>
      </c>
      <c r="AI81" s="253" t="str">
        <f t="shared" si="73"/>
        <v/>
      </c>
    </row>
    <row r="82" spans="1:35" x14ac:dyDescent="0.2">
      <c r="A82" s="236" t="s">
        <v>58</v>
      </c>
      <c r="B82" s="237">
        <v>0</v>
      </c>
      <c r="C82" s="237">
        <v>0</v>
      </c>
      <c r="D82" s="237">
        <v>0</v>
      </c>
      <c r="E82" s="237">
        <v>0</v>
      </c>
      <c r="F82" s="237">
        <v>0</v>
      </c>
      <c r="G82" s="237">
        <v>0</v>
      </c>
      <c r="H82" s="237">
        <v>0</v>
      </c>
      <c r="I82" s="237">
        <v>0</v>
      </c>
      <c r="J82" s="237">
        <v>0</v>
      </c>
      <c r="K82" s="237">
        <v>0</v>
      </c>
      <c r="L82" s="237">
        <v>0</v>
      </c>
      <c r="M82" s="237">
        <v>0</v>
      </c>
      <c r="N82" s="237">
        <v>0</v>
      </c>
      <c r="O82" s="237">
        <v>0</v>
      </c>
      <c r="P82" s="237">
        <v>0</v>
      </c>
      <c r="Q82" s="237">
        <f>IF('Relative Weights'!F18=0,0,'Relative Weights'!F18)</f>
        <v>0</v>
      </c>
      <c r="S82" s="238"/>
      <c r="T82" s="236" t="s">
        <v>58</v>
      </c>
      <c r="U82" s="253" t="str">
        <f t="shared" si="59"/>
        <v/>
      </c>
      <c r="V82" s="253" t="str">
        <f t="shared" si="60"/>
        <v/>
      </c>
      <c r="W82" s="253" t="str">
        <f t="shared" si="61"/>
        <v/>
      </c>
      <c r="X82" s="253" t="str">
        <f t="shared" si="62"/>
        <v/>
      </c>
      <c r="Y82" s="253" t="str">
        <f t="shared" si="63"/>
        <v/>
      </c>
      <c r="Z82" s="253" t="str">
        <f t="shared" si="64"/>
        <v/>
      </c>
      <c r="AA82" s="253" t="str">
        <f t="shared" si="65"/>
        <v/>
      </c>
      <c r="AB82" s="253" t="str">
        <f t="shared" si="66"/>
        <v/>
      </c>
      <c r="AC82" s="253" t="str">
        <f t="shared" si="67"/>
        <v/>
      </c>
      <c r="AD82" s="253" t="str">
        <f t="shared" si="68"/>
        <v/>
      </c>
      <c r="AE82" s="253" t="str">
        <f t="shared" si="69"/>
        <v/>
      </c>
      <c r="AF82" s="253" t="str">
        <f t="shared" si="70"/>
        <v/>
      </c>
      <c r="AG82" s="253" t="str">
        <f t="shared" si="71"/>
        <v/>
      </c>
      <c r="AH82" s="253" t="str">
        <f t="shared" si="72"/>
        <v/>
      </c>
      <c r="AI82" s="253" t="str">
        <f t="shared" si="73"/>
        <v/>
      </c>
    </row>
    <row r="83" spans="1:35" x14ac:dyDescent="0.2">
      <c r="A83" s="236" t="s">
        <v>59</v>
      </c>
      <c r="B83" s="237">
        <v>9.3000000000000007</v>
      </c>
      <c r="C83" s="237">
        <v>9.0500000000000007</v>
      </c>
      <c r="D83" s="237">
        <v>7.95</v>
      </c>
      <c r="E83" s="237">
        <v>7.66</v>
      </c>
      <c r="F83" s="237">
        <v>7.49</v>
      </c>
      <c r="G83" s="237">
        <v>7.9692785412469753</v>
      </c>
      <c r="H83" s="237">
        <v>8.49</v>
      </c>
      <c r="I83" s="237">
        <v>9.14</v>
      </c>
      <c r="J83" s="237">
        <v>9.75</v>
      </c>
      <c r="K83" s="237">
        <v>9.93</v>
      </c>
      <c r="L83" s="237">
        <v>9.75</v>
      </c>
      <c r="M83" s="237">
        <v>9.77</v>
      </c>
      <c r="N83" s="237">
        <v>9.86</v>
      </c>
      <c r="O83" s="237">
        <v>10.11</v>
      </c>
      <c r="P83" s="237">
        <v>10.19</v>
      </c>
      <c r="Q83" s="237">
        <f>IF('Relative Weights'!F19=0,0,'Relative Weights'!F19)</f>
        <v>10.74</v>
      </c>
      <c r="S83" s="238"/>
      <c r="T83" s="236" t="s">
        <v>59</v>
      </c>
      <c r="U83" s="253">
        <f t="shared" si="59"/>
        <v>-2.6881720430107503E-2</v>
      </c>
      <c r="V83" s="253">
        <f t="shared" si="60"/>
        <v>-0.12154696132596687</v>
      </c>
      <c r="W83" s="253">
        <f t="shared" si="61"/>
        <v>-3.647798742138364E-2</v>
      </c>
      <c r="X83" s="253">
        <f t="shared" si="62"/>
        <v>-2.2193211488250597E-2</v>
      </c>
      <c r="Y83" s="253">
        <f t="shared" si="63"/>
        <v>6.3989124332039404E-2</v>
      </c>
      <c r="Z83" s="253">
        <f t="shared" si="64"/>
        <v>6.5341104098432856E-2</v>
      </c>
      <c r="AA83" s="253">
        <f t="shared" si="65"/>
        <v>7.6560659599528957E-2</v>
      </c>
      <c r="AB83" s="253">
        <f t="shared" si="66"/>
        <v>6.6739606126914541E-2</v>
      </c>
      <c r="AC83" s="253">
        <f t="shared" si="67"/>
        <v>1.8461538461538529E-2</v>
      </c>
      <c r="AD83" s="253">
        <f t="shared" si="68"/>
        <v>-1.8126888217522619E-2</v>
      </c>
      <c r="AE83" s="253">
        <f t="shared" si="69"/>
        <v>2.0512820512819108E-3</v>
      </c>
      <c r="AF83" s="253">
        <f t="shared" si="70"/>
        <v>9.2118730808596894E-3</v>
      </c>
      <c r="AG83" s="253">
        <f t="shared" si="71"/>
        <v>2.535496957403649E-2</v>
      </c>
      <c r="AH83" s="253">
        <f t="shared" si="72"/>
        <v>7.9129574678535874E-3</v>
      </c>
      <c r="AI83" s="253">
        <f t="shared" si="73"/>
        <v>5.3974484789008903E-2</v>
      </c>
    </row>
    <row r="84" spans="1:35" x14ac:dyDescent="0.2">
      <c r="A84" s="236" t="s">
        <v>60</v>
      </c>
      <c r="B84" s="237">
        <v>24.63</v>
      </c>
      <c r="C84" s="237">
        <v>23.58</v>
      </c>
      <c r="D84" s="237">
        <v>24.39</v>
      </c>
      <c r="E84" s="237">
        <v>25.19</v>
      </c>
      <c r="F84" s="237">
        <v>27.34</v>
      </c>
      <c r="G84" s="237">
        <v>29.367513754009995</v>
      </c>
      <c r="H84" s="237">
        <v>29.55</v>
      </c>
      <c r="I84" s="237">
        <v>30.57</v>
      </c>
      <c r="J84" s="237">
        <v>34.22</v>
      </c>
      <c r="K84" s="237">
        <v>36.07</v>
      </c>
      <c r="L84" s="237">
        <v>38.520000000000003</v>
      </c>
      <c r="M84" s="237">
        <v>37.340000000000003</v>
      </c>
      <c r="N84" s="237">
        <v>35.14</v>
      </c>
      <c r="O84" s="237">
        <v>32.24</v>
      </c>
      <c r="P84" s="237">
        <v>32.17</v>
      </c>
      <c r="Q84" s="237">
        <f>IF('Relative Weights'!F20=0,0,'Relative Weights'!F20)</f>
        <v>36.549999999999997</v>
      </c>
      <c r="S84" s="238"/>
      <c r="T84" s="236" t="s">
        <v>60</v>
      </c>
      <c r="U84" s="253">
        <f t="shared" si="59"/>
        <v>-4.2630937880633435E-2</v>
      </c>
      <c r="V84" s="253">
        <f t="shared" si="60"/>
        <v>3.4351145038167941E-2</v>
      </c>
      <c r="W84" s="253">
        <f t="shared" si="61"/>
        <v>3.2800328003280033E-2</v>
      </c>
      <c r="X84" s="253">
        <f t="shared" si="62"/>
        <v>8.5351329892814576E-2</v>
      </c>
      <c r="Y84" s="253">
        <f t="shared" si="63"/>
        <v>7.415924484308678E-2</v>
      </c>
      <c r="Z84" s="253">
        <f t="shared" si="64"/>
        <v>6.2138813492540468E-3</v>
      </c>
      <c r="AA84" s="253">
        <f t="shared" si="65"/>
        <v>3.4517766497461855E-2</v>
      </c>
      <c r="AB84" s="253">
        <f t="shared" si="66"/>
        <v>0.11939810271508011</v>
      </c>
      <c r="AC84" s="253">
        <f t="shared" si="67"/>
        <v>5.4061952074810016E-2</v>
      </c>
      <c r="AD84" s="253">
        <f t="shared" si="68"/>
        <v>6.792348211810384E-2</v>
      </c>
      <c r="AE84" s="253">
        <f t="shared" si="69"/>
        <v>-3.0633437175493272E-2</v>
      </c>
      <c r="AF84" s="253">
        <f t="shared" si="70"/>
        <v>-5.8918050348152229E-2</v>
      </c>
      <c r="AG84" s="253">
        <f t="shared" si="71"/>
        <v>-8.2527034718269721E-2</v>
      </c>
      <c r="AH84" s="253">
        <f t="shared" si="72"/>
        <v>-2.1712158808933069E-3</v>
      </c>
      <c r="AI84" s="253">
        <f t="shared" si="73"/>
        <v>0.13615169412496098</v>
      </c>
    </row>
    <row r="85" spans="1:35" x14ac:dyDescent="0.2">
      <c r="A85" s="245" t="s">
        <v>61</v>
      </c>
      <c r="B85" s="237">
        <v>18.37</v>
      </c>
      <c r="C85" s="237">
        <v>16.14</v>
      </c>
      <c r="D85" s="237">
        <v>16.82</v>
      </c>
      <c r="E85" s="237">
        <v>17.309999999999999</v>
      </c>
      <c r="F85" s="237">
        <v>20.27</v>
      </c>
      <c r="G85" s="237">
        <v>22.72780566345029</v>
      </c>
      <c r="H85" s="237">
        <v>24.27</v>
      </c>
      <c r="I85" s="237">
        <v>24.41</v>
      </c>
      <c r="J85" s="237">
        <v>23.34</v>
      </c>
      <c r="K85" s="237">
        <v>23.05</v>
      </c>
      <c r="L85" s="237">
        <v>23.21</v>
      </c>
      <c r="M85" s="237">
        <v>23.52</v>
      </c>
      <c r="N85" s="237">
        <v>23.92</v>
      </c>
      <c r="O85" s="237">
        <v>24.41</v>
      </c>
      <c r="P85" s="237">
        <v>24.7</v>
      </c>
      <c r="Q85" s="237">
        <f>IF('Relative Weights'!F21=0,0,'Relative Weights'!F21)</f>
        <v>25.73</v>
      </c>
      <c r="S85" s="238"/>
      <c r="T85" s="236" t="s">
        <v>61</v>
      </c>
      <c r="U85" s="253">
        <f t="shared" si="59"/>
        <v>-0.12139357648339688</v>
      </c>
      <c r="V85" s="253">
        <f t="shared" si="60"/>
        <v>4.2131350681536617E-2</v>
      </c>
      <c r="W85" s="253">
        <f t="shared" si="61"/>
        <v>2.9131985731272181E-2</v>
      </c>
      <c r="X85" s="253">
        <f t="shared" si="62"/>
        <v>0.17099942229924903</v>
      </c>
      <c r="Y85" s="253">
        <f t="shared" si="63"/>
        <v>0.12125336277505139</v>
      </c>
      <c r="Z85" s="253">
        <f t="shared" si="64"/>
        <v>6.7854959664222614E-2</v>
      </c>
      <c r="AA85" s="253">
        <f t="shared" si="65"/>
        <v>5.7684384013185763E-3</v>
      </c>
      <c r="AB85" s="253">
        <f t="shared" si="66"/>
        <v>-4.3834494059811546E-2</v>
      </c>
      <c r="AC85" s="253">
        <f t="shared" si="67"/>
        <v>-1.2425021422450722E-2</v>
      </c>
      <c r="AD85" s="253">
        <f t="shared" si="68"/>
        <v>6.94143167028205E-3</v>
      </c>
      <c r="AE85" s="253">
        <f t="shared" si="69"/>
        <v>1.3356311934511034E-2</v>
      </c>
      <c r="AF85" s="253">
        <f t="shared" si="70"/>
        <v>1.7006802721088565E-2</v>
      </c>
      <c r="AG85" s="253">
        <f t="shared" si="71"/>
        <v>2.0484949832775934E-2</v>
      </c>
      <c r="AH85" s="253">
        <f t="shared" si="72"/>
        <v>1.1880376894715328E-2</v>
      </c>
      <c r="AI85" s="253">
        <f t="shared" si="73"/>
        <v>4.1700404858299622E-2</v>
      </c>
    </row>
    <row r="86" spans="1:35" x14ac:dyDescent="0.2">
      <c r="A86" s="245" t="s">
        <v>62</v>
      </c>
      <c r="B86" s="237">
        <v>19.12</v>
      </c>
      <c r="C86" s="237">
        <v>19.12</v>
      </c>
      <c r="D86" s="237">
        <v>19.12</v>
      </c>
      <c r="E86" s="237">
        <v>19.12</v>
      </c>
      <c r="F86" s="237">
        <v>19.12</v>
      </c>
      <c r="G86" s="237">
        <v>19.12</v>
      </c>
      <c r="H86" s="237">
        <v>19.12</v>
      </c>
      <c r="I86" s="237">
        <v>19.12</v>
      </c>
      <c r="J86" s="237">
        <v>19.12</v>
      </c>
      <c r="K86" s="237">
        <v>51.63</v>
      </c>
      <c r="L86" s="237">
        <v>50.88</v>
      </c>
      <c r="M86" s="237">
        <v>52.61</v>
      </c>
      <c r="N86" s="237">
        <v>55.92</v>
      </c>
      <c r="O86" s="237">
        <v>0</v>
      </c>
      <c r="P86" s="237">
        <v>0</v>
      </c>
      <c r="Q86" s="237">
        <f>IF('Relative Weights'!F22=0,0,'Relative Weights'!F22)</f>
        <v>0</v>
      </c>
      <c r="S86" s="238"/>
      <c r="T86" s="236" t="s">
        <v>62</v>
      </c>
      <c r="U86" s="253">
        <f t="shared" si="59"/>
        <v>0</v>
      </c>
      <c r="V86" s="253">
        <f t="shared" si="60"/>
        <v>0</v>
      </c>
      <c r="W86" s="253">
        <f t="shared" si="61"/>
        <v>0</v>
      </c>
      <c r="X86" s="253">
        <f t="shared" si="62"/>
        <v>0</v>
      </c>
      <c r="Y86" s="253">
        <f t="shared" si="63"/>
        <v>0</v>
      </c>
      <c r="Z86" s="253">
        <f t="shared" si="64"/>
        <v>0</v>
      </c>
      <c r="AA86" s="253">
        <f t="shared" si="65"/>
        <v>0</v>
      </c>
      <c r="AB86" s="253">
        <f t="shared" si="66"/>
        <v>0</v>
      </c>
      <c r="AC86" s="253">
        <f t="shared" si="67"/>
        <v>1.7003138075313808</v>
      </c>
      <c r="AD86" s="253">
        <f t="shared" si="68"/>
        <v>-1.4526438117373641E-2</v>
      </c>
      <c r="AE86" s="253">
        <f t="shared" si="69"/>
        <v>3.4001572327043927E-2</v>
      </c>
      <c r="AF86" s="253">
        <f>IF(AND(N86=0,M86=0),"",IF(AND(NOT(N86=0),M86=0),"Added",IF(AND(N86=0,NOT(M86=0)),"Deleted",IFERROR(N86/M86-1,""))))</f>
        <v>6.2915795476145231E-2</v>
      </c>
      <c r="AG86" s="253" t="str">
        <f>IF(AND(O86=0,N86=0),"",IF(AND(NOT(O86=0),N86=0),"Added",IF(AND(O86=0,NOT(N86=0)),"Deleted",IFERROR(O86/N86-1,""))))</f>
        <v>Deleted</v>
      </c>
      <c r="AH86" s="253" t="s">
        <v>944</v>
      </c>
      <c r="AI86" s="253" t="str">
        <f>IF(AND(Q86=0,O86=0),"",IF(AND(NOT(Q86=0),O86=0),"Added",IF(AND(Q86=0,NOT(O86=0)),"Deleted",IFERROR(Q86/O86-1,""))))</f>
        <v/>
      </c>
    </row>
    <row r="87" spans="1:35" x14ac:dyDescent="0.2">
      <c r="A87" s="245" t="s">
        <v>63</v>
      </c>
      <c r="B87" s="237">
        <v>0</v>
      </c>
      <c r="C87" s="237">
        <v>0</v>
      </c>
      <c r="D87" s="237">
        <v>0</v>
      </c>
      <c r="E87" s="237">
        <v>0</v>
      </c>
      <c r="F87" s="237">
        <v>0</v>
      </c>
      <c r="G87" s="237">
        <v>0</v>
      </c>
      <c r="H87" s="237">
        <v>0</v>
      </c>
      <c r="I87" s="237">
        <v>0</v>
      </c>
      <c r="J87" s="237">
        <v>0</v>
      </c>
      <c r="K87" s="237">
        <v>0</v>
      </c>
      <c r="L87" s="237">
        <v>0</v>
      </c>
      <c r="M87" s="237">
        <v>0</v>
      </c>
      <c r="N87" s="237">
        <v>0</v>
      </c>
      <c r="O87" s="237">
        <v>0</v>
      </c>
      <c r="P87" s="237">
        <v>0</v>
      </c>
      <c r="Q87" s="237">
        <f>IF('Relative Weights'!F23=0,0,'Relative Weights'!F23)</f>
        <v>0</v>
      </c>
      <c r="S87" s="238"/>
      <c r="T87" s="236" t="s">
        <v>224</v>
      </c>
      <c r="U87" s="253" t="str">
        <f t="shared" si="59"/>
        <v/>
      </c>
      <c r="V87" s="253" t="str">
        <f t="shared" si="60"/>
        <v/>
      </c>
      <c r="W87" s="253" t="str">
        <f t="shared" si="61"/>
        <v/>
      </c>
      <c r="X87" s="253" t="str">
        <f t="shared" si="62"/>
        <v/>
      </c>
      <c r="Y87" s="253" t="str">
        <f t="shared" si="63"/>
        <v/>
      </c>
      <c r="Z87" s="253" t="str">
        <f t="shared" si="64"/>
        <v/>
      </c>
      <c r="AA87" s="253" t="str">
        <f t="shared" si="65"/>
        <v/>
      </c>
      <c r="AB87" s="253" t="str">
        <f t="shared" si="66"/>
        <v/>
      </c>
      <c r="AC87" s="253" t="str">
        <f t="shared" si="67"/>
        <v/>
      </c>
      <c r="AD87" s="253" t="str">
        <f t="shared" si="68"/>
        <v/>
      </c>
      <c r="AE87" s="253" t="str">
        <f t="shared" si="69"/>
        <v/>
      </c>
      <c r="AF87" s="253" t="str">
        <f>IF(AND(N87=0,M87=0),"",IF(AND(NOT(N87=0),M87=0),"Added",IF(AND(N87=0,NOT(M87=0)),"Deleted",IFERROR(N87/M87-1,""))))</f>
        <v/>
      </c>
      <c r="AG87" s="253" t="str">
        <f>IF(AND(O87=0,N87=0),"",IF(AND(NOT(O87=0),N87=0),"Added",IF(AND(O87=0,NOT(N87=0)),"Deleted",IFERROR(O87/N87-1,""))))</f>
        <v/>
      </c>
      <c r="AH87" s="253" t="s">
        <v>944</v>
      </c>
      <c r="AI87" s="253" t="str">
        <f>IF(AND(Q87=0,O87=0),"",IF(AND(NOT(Q87=0),O87=0),"Added",IF(AND(Q87=0,NOT(O87=0)),"Deleted",IFERROR(Q87/O87-1,""))))</f>
        <v/>
      </c>
    </row>
    <row r="88" spans="1:35" x14ac:dyDescent="0.2">
      <c r="A88" s="245" t="s">
        <v>64</v>
      </c>
      <c r="B88" s="246">
        <v>0</v>
      </c>
      <c r="C88" s="246">
        <v>0</v>
      </c>
      <c r="D88" s="246">
        <v>0</v>
      </c>
      <c r="E88" s="246">
        <v>0</v>
      </c>
      <c r="F88" s="246">
        <v>0</v>
      </c>
      <c r="G88" s="246">
        <v>0</v>
      </c>
      <c r="H88" s="246">
        <v>3.37</v>
      </c>
      <c r="I88" s="246">
        <v>2.95</v>
      </c>
      <c r="J88" s="246">
        <v>2.84</v>
      </c>
      <c r="K88" s="237">
        <v>4.1900000000000004</v>
      </c>
      <c r="L88" s="237">
        <v>3.85</v>
      </c>
      <c r="M88" s="237">
        <v>4.53</v>
      </c>
      <c r="N88" s="237">
        <v>5.2</v>
      </c>
      <c r="O88" s="237">
        <v>11.5</v>
      </c>
      <c r="P88" s="237">
        <v>14.79</v>
      </c>
      <c r="Q88" s="237">
        <f>IF('Relative Weights'!F24=0,0,'Relative Weights'!F24)</f>
        <v>14.25</v>
      </c>
      <c r="S88" s="238"/>
      <c r="T88" s="236" t="s">
        <v>64</v>
      </c>
      <c r="U88" s="253" t="str">
        <f t="shared" si="59"/>
        <v/>
      </c>
      <c r="V88" s="253" t="str">
        <f t="shared" si="60"/>
        <v/>
      </c>
      <c r="W88" s="253" t="str">
        <f t="shared" si="61"/>
        <v/>
      </c>
      <c r="X88" s="253" t="str">
        <f t="shared" si="62"/>
        <v/>
      </c>
      <c r="Y88" s="253" t="str">
        <f t="shared" si="63"/>
        <v/>
      </c>
      <c r="Z88" s="253" t="str">
        <f t="shared" si="64"/>
        <v>Added</v>
      </c>
      <c r="AA88" s="253">
        <f t="shared" si="65"/>
        <v>-0.12462908011869434</v>
      </c>
      <c r="AB88" s="253">
        <f t="shared" si="66"/>
        <v>-3.7288135593220417E-2</v>
      </c>
      <c r="AC88" s="253">
        <f t="shared" si="67"/>
        <v>0.47535211267605648</v>
      </c>
      <c r="AD88" s="253">
        <f t="shared" si="68"/>
        <v>-8.1145584725537012E-2</v>
      </c>
      <c r="AE88" s="253">
        <f t="shared" si="69"/>
        <v>0.17662337662337668</v>
      </c>
      <c r="AF88" s="253">
        <f>IF(AND(N88=0,M88=0),"",IF(AND(NOT(N88=0),M88=0),"Added",IF(AND(N88=0,NOT(M88=0)),"Deleted",IFERROR(N88/M88-1,""))))</f>
        <v>0.14790286975717426</v>
      </c>
      <c r="AG88" s="253">
        <f t="shared" ref="AG88:AI88" si="74">IF(AND(O88=0,N88=0),"",IF(AND(NOT(O88=0),N88=0),"Added",IF(AND(O88=0,NOT(N88=0)),"Deleted",IFERROR(O88/N88-1,""))))</f>
        <v>1.2115384615384617</v>
      </c>
      <c r="AH88" s="253">
        <f t="shared" si="74"/>
        <v>0.28608695652173899</v>
      </c>
      <c r="AI88" s="253">
        <f t="shared" si="74"/>
        <v>-3.6511156186612492E-2</v>
      </c>
    </row>
    <row r="89" spans="1:35" ht="15" thickBot="1" x14ac:dyDescent="0.25">
      <c r="A89" s="239" t="s">
        <v>0</v>
      </c>
      <c r="B89" s="240">
        <v>11.85</v>
      </c>
      <c r="C89" s="240">
        <v>10.07</v>
      </c>
      <c r="D89" s="240">
        <v>9.9600000000000009</v>
      </c>
      <c r="E89" s="240">
        <v>9.61</v>
      </c>
      <c r="F89" s="240">
        <v>10.29</v>
      </c>
      <c r="G89" s="240">
        <v>10.515097839220619</v>
      </c>
      <c r="H89" s="240">
        <v>10.64</v>
      </c>
      <c r="I89" s="240">
        <v>9.94</v>
      </c>
      <c r="J89" s="240">
        <v>9.25</v>
      </c>
      <c r="K89" s="240">
        <v>8.5500000000000007</v>
      </c>
      <c r="L89" s="240">
        <v>8.6</v>
      </c>
      <c r="M89" s="240">
        <v>8.85</v>
      </c>
      <c r="N89" s="240">
        <v>8.99</v>
      </c>
      <c r="O89" s="240">
        <v>9.3000000000000007</v>
      </c>
      <c r="P89" s="240">
        <v>9.57</v>
      </c>
      <c r="Q89" s="240">
        <f>IF('Relative Weights'!F25=0,0,'Relative Weights'!F25)</f>
        <v>10.01</v>
      </c>
      <c r="S89" s="276"/>
      <c r="T89" s="239" t="s">
        <v>0</v>
      </c>
      <c r="U89" s="256">
        <f t="shared" si="59"/>
        <v>-0.15021097046413501</v>
      </c>
      <c r="V89" s="256">
        <f t="shared" si="60"/>
        <v>-1.0923535253227312E-2</v>
      </c>
      <c r="W89" s="256">
        <f t="shared" si="61"/>
        <v>-3.5140562248996088E-2</v>
      </c>
      <c r="X89" s="256">
        <f t="shared" si="62"/>
        <v>7.0759625390218517E-2</v>
      </c>
      <c r="Y89" s="256">
        <f t="shared" si="63"/>
        <v>2.1875397397533636E-2</v>
      </c>
      <c r="Z89" s="256">
        <f t="shared" si="64"/>
        <v>1.1878364109319417E-2</v>
      </c>
      <c r="AA89" s="256">
        <f t="shared" si="65"/>
        <v>-6.578947368421062E-2</v>
      </c>
      <c r="AB89" s="256">
        <f t="shared" si="66"/>
        <v>-6.9416498993963738E-2</v>
      </c>
      <c r="AC89" s="256">
        <f t="shared" si="67"/>
        <v>-7.5675675675675569E-2</v>
      </c>
      <c r="AD89" s="256">
        <f t="shared" si="68"/>
        <v>5.8479532163742132E-3</v>
      </c>
      <c r="AE89" s="256">
        <f t="shared" si="69"/>
        <v>2.9069767441860517E-2</v>
      </c>
      <c r="AF89" s="253">
        <f>IF(AND(N89=0,M89=0),"",IF(AND(NOT(N89=0),M89=0),"Added",IF(AND(N89=0,NOT(M89=0)),"Deleted",IFERROR(N89/M89-1,""))))</f>
        <v>1.5819209039548143E-2</v>
      </c>
      <c r="AG89" s="253">
        <f t="shared" ref="AG89" si="75">IF(AND(O89=0,N89=0),"",IF(AND(NOT(O89=0),N89=0),"Added",IF(AND(O89=0,NOT(N89=0)),"Deleted",IFERROR(O89/N89-1,""))))</f>
        <v>3.4482758620689724E-2</v>
      </c>
      <c r="AH89" s="253">
        <f t="shared" ref="AH89" si="76">IF(AND(P89=0,O89=0),"",IF(AND(NOT(P89=0),O89=0),"Added",IF(AND(P89=0,NOT(O89=0)),"Deleted",IFERROR(P89/O89-1,""))))</f>
        <v>2.9032258064516148E-2</v>
      </c>
      <c r="AI89" s="253">
        <f t="shared" ref="AI89" si="77">IF(AND(Q89=0,P89=0),"",IF(AND(NOT(Q89=0),P89=0),"Added",IF(AND(Q89=0,NOT(P89=0)),"Deleted",IFERROR(Q89/P89-1,""))))</f>
        <v>4.5977011494252817E-2</v>
      </c>
    </row>
    <row r="90" spans="1:35" s="281" customFormat="1" ht="15" thickBot="1" x14ac:dyDescent="0.25">
      <c r="A90" s="247"/>
      <c r="B90" s="278"/>
      <c r="C90" s="278"/>
      <c r="D90" s="278"/>
      <c r="E90" s="278"/>
      <c r="F90" s="278"/>
      <c r="G90" s="278"/>
      <c r="H90" s="278"/>
      <c r="I90" s="278"/>
      <c r="J90" s="278"/>
      <c r="K90" s="278"/>
      <c r="L90" s="278"/>
      <c r="M90" s="278"/>
      <c r="N90" s="278"/>
      <c r="O90" s="278"/>
      <c r="P90" s="278"/>
      <c r="Q90" s="278"/>
      <c r="S90" s="280"/>
      <c r="T90" s="282"/>
      <c r="U90" s="279"/>
      <c r="V90" s="279"/>
      <c r="W90" s="279"/>
      <c r="X90" s="279"/>
      <c r="Y90" s="279"/>
      <c r="Z90" s="279"/>
      <c r="AA90" s="279"/>
      <c r="AB90" s="279"/>
      <c r="AC90" s="279"/>
      <c r="AD90" s="279"/>
      <c r="AE90" s="279"/>
      <c r="AF90" s="279"/>
      <c r="AG90" s="279"/>
      <c r="AH90" s="279"/>
      <c r="AI90" s="279"/>
    </row>
    <row r="91" spans="1:35" x14ac:dyDescent="0.2">
      <c r="A91" s="241" t="s">
        <v>724</v>
      </c>
      <c r="B91" s="242"/>
      <c r="C91" s="242"/>
      <c r="D91" s="242"/>
      <c r="E91" s="242"/>
      <c r="F91" s="242"/>
      <c r="G91" s="242"/>
      <c r="H91" s="242"/>
      <c r="I91" s="242"/>
      <c r="J91" s="242"/>
      <c r="K91" s="242"/>
      <c r="L91" s="242"/>
      <c r="M91" s="242"/>
      <c r="N91" s="242"/>
      <c r="O91" s="242"/>
      <c r="P91" s="242"/>
      <c r="Q91" s="242"/>
      <c r="S91" s="231"/>
      <c r="T91" s="241" t="s">
        <v>724</v>
      </c>
      <c r="U91" s="242"/>
      <c r="V91" s="242"/>
      <c r="W91" s="242"/>
      <c r="X91" s="242"/>
      <c r="Y91" s="242"/>
      <c r="Z91" s="242"/>
      <c r="AA91" s="242"/>
      <c r="AB91" s="242"/>
      <c r="AC91" s="242"/>
      <c r="AD91" s="242"/>
      <c r="AE91" s="242"/>
      <c r="AF91" s="242"/>
      <c r="AG91" s="242"/>
      <c r="AH91" s="242"/>
      <c r="AI91" s="242"/>
    </row>
    <row r="92" spans="1:35" x14ac:dyDescent="0.2">
      <c r="A92" s="236" t="s">
        <v>46</v>
      </c>
      <c r="B92" s="237">
        <v>0</v>
      </c>
      <c r="C92" s="237">
        <v>0</v>
      </c>
      <c r="D92" s="237">
        <v>0</v>
      </c>
      <c r="E92" s="237">
        <v>0</v>
      </c>
      <c r="F92" s="237">
        <v>0</v>
      </c>
      <c r="G92" s="237">
        <v>0</v>
      </c>
      <c r="H92" s="237">
        <v>0</v>
      </c>
      <c r="I92" s="237">
        <v>0</v>
      </c>
      <c r="J92" s="237">
        <v>0</v>
      </c>
      <c r="K92" s="237">
        <v>0</v>
      </c>
      <c r="L92" s="237">
        <v>0</v>
      </c>
      <c r="M92" s="237">
        <v>0</v>
      </c>
      <c r="N92" s="237">
        <v>0</v>
      </c>
      <c r="O92" s="237">
        <v>0</v>
      </c>
      <c r="P92" s="237">
        <v>0</v>
      </c>
      <c r="Q92" s="237">
        <f>IF('Relative Weights'!G6=0,0,'Relative Weights'!G6)</f>
        <v>0</v>
      </c>
      <c r="S92" s="238"/>
      <c r="T92" s="236" t="s">
        <v>46</v>
      </c>
      <c r="U92" s="253" t="str">
        <f t="shared" ref="U92:AG98" si="78">IF(AND(C92=0,B92=0),"",IF(AND(NOT(C92=0),B92=0),"Added",IF(AND(C92=0,NOT(B92=0)),"Deleted",IFERROR(C92/B92-1,""))))</f>
        <v/>
      </c>
      <c r="V92" s="253" t="str">
        <f t="shared" si="78"/>
        <v/>
      </c>
      <c r="W92" s="253" t="str">
        <f t="shared" si="78"/>
        <v/>
      </c>
      <c r="X92" s="253" t="str">
        <f t="shared" si="78"/>
        <v/>
      </c>
      <c r="Y92" s="253" t="str">
        <f t="shared" si="78"/>
        <v/>
      </c>
      <c r="Z92" s="253" t="str">
        <f t="shared" si="78"/>
        <v/>
      </c>
      <c r="AA92" s="253" t="str">
        <f t="shared" si="78"/>
        <v/>
      </c>
      <c r="AB92" s="253" t="str">
        <f t="shared" si="78"/>
        <v/>
      </c>
      <c r="AC92" s="253" t="str">
        <f t="shared" si="78"/>
        <v/>
      </c>
      <c r="AD92" s="253" t="str">
        <f t="shared" si="78"/>
        <v/>
      </c>
      <c r="AE92" s="253" t="str">
        <f t="shared" si="78"/>
        <v/>
      </c>
      <c r="AF92" s="253" t="str">
        <f t="shared" si="78"/>
        <v/>
      </c>
      <c r="AG92" s="253" t="str">
        <f t="shared" si="78"/>
        <v/>
      </c>
      <c r="AH92" s="253" t="s">
        <v>944</v>
      </c>
      <c r="AI92" s="253" t="str">
        <f t="shared" ref="AI92:AI98" si="79">IF(AND(Q92=0,O92=0),"",IF(AND(NOT(Q92=0),O92=0),"Added",IF(AND(Q92=0,NOT(O92=0)),"Deleted",IFERROR(Q92/O92-1,""))))</f>
        <v/>
      </c>
    </row>
    <row r="93" spans="1:35" x14ac:dyDescent="0.2">
      <c r="A93" s="236" t="s">
        <v>47</v>
      </c>
      <c r="B93" s="237">
        <v>0</v>
      </c>
      <c r="C93" s="237">
        <v>0</v>
      </c>
      <c r="D93" s="237">
        <v>0</v>
      </c>
      <c r="E93" s="237">
        <v>0</v>
      </c>
      <c r="F93" s="237">
        <v>0</v>
      </c>
      <c r="G93" s="237">
        <v>0</v>
      </c>
      <c r="H93" s="237">
        <v>0</v>
      </c>
      <c r="I93" s="237">
        <v>0</v>
      </c>
      <c r="J93" s="237">
        <v>0</v>
      </c>
      <c r="K93" s="237">
        <v>0</v>
      </c>
      <c r="L93" s="237">
        <v>0</v>
      </c>
      <c r="M93" s="237">
        <v>0</v>
      </c>
      <c r="N93" s="237">
        <v>0</v>
      </c>
      <c r="O93" s="237">
        <v>0</v>
      </c>
      <c r="P93" s="237">
        <v>0</v>
      </c>
      <c r="Q93" s="237">
        <f>IF('Relative Weights'!G7=0,0,'Relative Weights'!G7)</f>
        <v>0</v>
      </c>
      <c r="S93" s="238"/>
      <c r="T93" s="236" t="s">
        <v>47</v>
      </c>
      <c r="U93" s="253" t="str">
        <f t="shared" si="78"/>
        <v/>
      </c>
      <c r="V93" s="253" t="str">
        <f t="shared" si="78"/>
        <v/>
      </c>
      <c r="W93" s="253" t="str">
        <f t="shared" si="78"/>
        <v/>
      </c>
      <c r="X93" s="253" t="str">
        <f t="shared" si="78"/>
        <v/>
      </c>
      <c r="Y93" s="253" t="str">
        <f t="shared" si="78"/>
        <v/>
      </c>
      <c r="Z93" s="253" t="str">
        <f t="shared" si="78"/>
        <v/>
      </c>
      <c r="AA93" s="253" t="str">
        <f t="shared" si="78"/>
        <v/>
      </c>
      <c r="AB93" s="253" t="str">
        <f t="shared" si="78"/>
        <v/>
      </c>
      <c r="AC93" s="253" t="str">
        <f t="shared" si="78"/>
        <v/>
      </c>
      <c r="AD93" s="253" t="str">
        <f t="shared" si="78"/>
        <v/>
      </c>
      <c r="AE93" s="253" t="str">
        <f t="shared" si="78"/>
        <v/>
      </c>
      <c r="AF93" s="253" t="str">
        <f t="shared" si="78"/>
        <v/>
      </c>
      <c r="AG93" s="253" t="str">
        <f t="shared" si="78"/>
        <v/>
      </c>
      <c r="AH93" s="253" t="s">
        <v>944</v>
      </c>
      <c r="AI93" s="253" t="str">
        <f t="shared" si="79"/>
        <v/>
      </c>
    </row>
    <row r="94" spans="1:35" x14ac:dyDescent="0.2">
      <c r="A94" s="236" t="s">
        <v>48</v>
      </c>
      <c r="B94" s="237">
        <v>0</v>
      </c>
      <c r="C94" s="237">
        <v>0</v>
      </c>
      <c r="D94" s="237">
        <v>0</v>
      </c>
      <c r="E94" s="237">
        <v>0</v>
      </c>
      <c r="F94" s="237">
        <v>0</v>
      </c>
      <c r="G94" s="237">
        <v>0</v>
      </c>
      <c r="H94" s="237">
        <v>0</v>
      </c>
      <c r="I94" s="237">
        <v>0</v>
      </c>
      <c r="J94" s="237">
        <v>0</v>
      </c>
      <c r="K94" s="237">
        <v>0</v>
      </c>
      <c r="L94" s="237">
        <v>0</v>
      </c>
      <c r="M94" s="237">
        <v>0</v>
      </c>
      <c r="N94" s="237">
        <v>0</v>
      </c>
      <c r="O94" s="237">
        <v>0</v>
      </c>
      <c r="P94" s="237">
        <v>0</v>
      </c>
      <c r="Q94" s="237">
        <f>IF('Relative Weights'!G8=0,0,'Relative Weights'!G8)</f>
        <v>0</v>
      </c>
      <c r="S94" s="238"/>
      <c r="T94" s="236" t="s">
        <v>48</v>
      </c>
      <c r="U94" s="253" t="str">
        <f t="shared" si="78"/>
        <v/>
      </c>
      <c r="V94" s="253" t="str">
        <f t="shared" si="78"/>
        <v/>
      </c>
      <c r="W94" s="253" t="str">
        <f t="shared" si="78"/>
        <v/>
      </c>
      <c r="X94" s="253" t="str">
        <f t="shared" si="78"/>
        <v/>
      </c>
      <c r="Y94" s="253" t="str">
        <f t="shared" si="78"/>
        <v/>
      </c>
      <c r="Z94" s="253" t="str">
        <f t="shared" si="78"/>
        <v/>
      </c>
      <c r="AA94" s="253" t="str">
        <f t="shared" si="78"/>
        <v/>
      </c>
      <c r="AB94" s="253" t="str">
        <f t="shared" si="78"/>
        <v/>
      </c>
      <c r="AC94" s="253" t="str">
        <f t="shared" si="78"/>
        <v/>
      </c>
      <c r="AD94" s="253" t="str">
        <f t="shared" si="78"/>
        <v/>
      </c>
      <c r="AE94" s="253" t="str">
        <f t="shared" si="78"/>
        <v/>
      </c>
      <c r="AF94" s="253" t="str">
        <f t="shared" si="78"/>
        <v/>
      </c>
      <c r="AG94" s="253" t="str">
        <f t="shared" si="78"/>
        <v/>
      </c>
      <c r="AH94" s="253" t="s">
        <v>944</v>
      </c>
      <c r="AI94" s="253" t="str">
        <f t="shared" si="79"/>
        <v/>
      </c>
    </row>
    <row r="95" spans="1:35" x14ac:dyDescent="0.2">
      <c r="A95" s="236" t="s">
        <v>49</v>
      </c>
      <c r="B95" s="237">
        <v>0</v>
      </c>
      <c r="C95" s="237">
        <v>0</v>
      </c>
      <c r="D95" s="237">
        <v>0</v>
      </c>
      <c r="E95" s="237">
        <v>0</v>
      </c>
      <c r="F95" s="237">
        <v>0</v>
      </c>
      <c r="G95" s="237">
        <v>0</v>
      </c>
      <c r="H95" s="237">
        <v>0</v>
      </c>
      <c r="I95" s="237">
        <v>0</v>
      </c>
      <c r="J95" s="237">
        <v>0</v>
      </c>
      <c r="K95" s="237">
        <v>0</v>
      </c>
      <c r="L95" s="237">
        <v>0</v>
      </c>
      <c r="M95" s="237">
        <v>0</v>
      </c>
      <c r="N95" s="237">
        <v>0</v>
      </c>
      <c r="O95" s="237">
        <v>0</v>
      </c>
      <c r="P95" s="237">
        <v>0</v>
      </c>
      <c r="Q95" s="237">
        <f>IF('Relative Weights'!G9=0,0,'Relative Weights'!G9)</f>
        <v>0</v>
      </c>
      <c r="S95" s="238"/>
      <c r="T95" s="236" t="s">
        <v>49</v>
      </c>
      <c r="U95" s="253" t="str">
        <f t="shared" si="78"/>
        <v/>
      </c>
      <c r="V95" s="253" t="str">
        <f t="shared" si="78"/>
        <v/>
      </c>
      <c r="W95" s="253" t="str">
        <f t="shared" si="78"/>
        <v/>
      </c>
      <c r="X95" s="253" t="str">
        <f t="shared" si="78"/>
        <v/>
      </c>
      <c r="Y95" s="253" t="str">
        <f t="shared" si="78"/>
        <v/>
      </c>
      <c r="Z95" s="253" t="str">
        <f t="shared" si="78"/>
        <v/>
      </c>
      <c r="AA95" s="253" t="str">
        <f t="shared" si="78"/>
        <v/>
      </c>
      <c r="AB95" s="253" t="str">
        <f t="shared" si="78"/>
        <v/>
      </c>
      <c r="AC95" s="253" t="str">
        <f t="shared" si="78"/>
        <v/>
      </c>
      <c r="AD95" s="253" t="str">
        <f t="shared" si="78"/>
        <v/>
      </c>
      <c r="AE95" s="253" t="str">
        <f t="shared" si="78"/>
        <v/>
      </c>
      <c r="AF95" s="253" t="str">
        <f t="shared" si="78"/>
        <v/>
      </c>
      <c r="AG95" s="253" t="str">
        <f t="shared" si="78"/>
        <v/>
      </c>
      <c r="AH95" s="253" t="s">
        <v>944</v>
      </c>
      <c r="AI95" s="253" t="str">
        <f t="shared" si="79"/>
        <v/>
      </c>
    </row>
    <row r="96" spans="1:35" x14ac:dyDescent="0.2">
      <c r="A96" s="236" t="s">
        <v>50</v>
      </c>
      <c r="B96" s="237">
        <v>0</v>
      </c>
      <c r="C96" s="237">
        <v>0</v>
      </c>
      <c r="D96" s="237">
        <v>0</v>
      </c>
      <c r="E96" s="237">
        <v>0</v>
      </c>
      <c r="F96" s="237">
        <v>0</v>
      </c>
      <c r="G96" s="237">
        <v>0</v>
      </c>
      <c r="H96" s="237">
        <v>0</v>
      </c>
      <c r="I96" s="237">
        <v>0</v>
      </c>
      <c r="J96" s="237">
        <v>0</v>
      </c>
      <c r="K96" s="237">
        <v>0</v>
      </c>
      <c r="L96" s="237">
        <v>0</v>
      </c>
      <c r="M96" s="237">
        <v>0</v>
      </c>
      <c r="N96" s="237">
        <v>0</v>
      </c>
      <c r="O96" s="237">
        <v>0</v>
      </c>
      <c r="P96" s="237">
        <v>0</v>
      </c>
      <c r="Q96" s="237">
        <f>IF('Relative Weights'!G10=0,0,'Relative Weights'!G10)</f>
        <v>0</v>
      </c>
      <c r="S96" s="238"/>
      <c r="T96" s="236" t="s">
        <v>50</v>
      </c>
      <c r="U96" s="253" t="str">
        <f t="shared" si="78"/>
        <v/>
      </c>
      <c r="V96" s="253" t="str">
        <f t="shared" si="78"/>
        <v/>
      </c>
      <c r="W96" s="253" t="str">
        <f t="shared" si="78"/>
        <v/>
      </c>
      <c r="X96" s="253" t="str">
        <f t="shared" si="78"/>
        <v/>
      </c>
      <c r="Y96" s="253" t="str">
        <f t="shared" si="78"/>
        <v/>
      </c>
      <c r="Z96" s="253" t="str">
        <f t="shared" si="78"/>
        <v/>
      </c>
      <c r="AA96" s="253" t="str">
        <f t="shared" si="78"/>
        <v/>
      </c>
      <c r="AB96" s="253" t="str">
        <f t="shared" si="78"/>
        <v/>
      </c>
      <c r="AC96" s="253" t="str">
        <f t="shared" si="78"/>
        <v/>
      </c>
      <c r="AD96" s="253" t="str">
        <f t="shared" si="78"/>
        <v/>
      </c>
      <c r="AE96" s="253" t="str">
        <f t="shared" si="78"/>
        <v/>
      </c>
      <c r="AF96" s="253" t="str">
        <f t="shared" si="78"/>
        <v/>
      </c>
      <c r="AG96" s="253" t="str">
        <f t="shared" si="78"/>
        <v/>
      </c>
      <c r="AH96" s="253" t="s">
        <v>944</v>
      </c>
      <c r="AI96" s="253" t="str">
        <f t="shared" si="79"/>
        <v/>
      </c>
    </row>
    <row r="97" spans="1:35" x14ac:dyDescent="0.2">
      <c r="A97" s="236" t="s">
        <v>51</v>
      </c>
      <c r="B97" s="237">
        <v>0</v>
      </c>
      <c r="C97" s="237">
        <v>0</v>
      </c>
      <c r="D97" s="237">
        <v>0</v>
      </c>
      <c r="E97" s="237">
        <v>0</v>
      </c>
      <c r="F97" s="237">
        <v>0</v>
      </c>
      <c r="G97" s="237">
        <v>0</v>
      </c>
      <c r="H97" s="237">
        <v>0</v>
      </c>
      <c r="I97" s="237">
        <v>0</v>
      </c>
      <c r="J97" s="237">
        <v>0</v>
      </c>
      <c r="K97" s="237">
        <v>0</v>
      </c>
      <c r="L97" s="237">
        <v>0</v>
      </c>
      <c r="M97" s="237">
        <v>0</v>
      </c>
      <c r="N97" s="237">
        <v>0</v>
      </c>
      <c r="O97" s="237">
        <v>0</v>
      </c>
      <c r="P97" s="237">
        <v>0</v>
      </c>
      <c r="Q97" s="237">
        <f>IF('Relative Weights'!G11=0,0,'Relative Weights'!G11)</f>
        <v>0</v>
      </c>
      <c r="S97" s="238"/>
      <c r="T97" s="236" t="s">
        <v>51</v>
      </c>
      <c r="U97" s="253" t="str">
        <f t="shared" si="78"/>
        <v/>
      </c>
      <c r="V97" s="253" t="str">
        <f t="shared" si="78"/>
        <v/>
      </c>
      <c r="W97" s="253" t="str">
        <f t="shared" si="78"/>
        <v/>
      </c>
      <c r="X97" s="253" t="str">
        <f t="shared" si="78"/>
        <v/>
      </c>
      <c r="Y97" s="253" t="str">
        <f t="shared" si="78"/>
        <v/>
      </c>
      <c r="Z97" s="253" t="str">
        <f t="shared" si="78"/>
        <v/>
      </c>
      <c r="AA97" s="253" t="str">
        <f t="shared" si="78"/>
        <v/>
      </c>
      <c r="AB97" s="253" t="str">
        <f t="shared" si="78"/>
        <v/>
      </c>
      <c r="AC97" s="253" t="str">
        <f t="shared" si="78"/>
        <v/>
      </c>
      <c r="AD97" s="253" t="str">
        <f t="shared" si="78"/>
        <v/>
      </c>
      <c r="AE97" s="253" t="str">
        <f t="shared" si="78"/>
        <v/>
      </c>
      <c r="AF97" s="253" t="str">
        <f t="shared" si="78"/>
        <v/>
      </c>
      <c r="AG97" s="253" t="str">
        <f t="shared" si="78"/>
        <v/>
      </c>
      <c r="AH97" s="253" t="s">
        <v>944</v>
      </c>
      <c r="AI97" s="253" t="str">
        <f t="shared" si="79"/>
        <v/>
      </c>
    </row>
    <row r="98" spans="1:35" x14ac:dyDescent="0.2">
      <c r="A98" s="236" t="s">
        <v>52</v>
      </c>
      <c r="B98" s="237">
        <v>0</v>
      </c>
      <c r="C98" s="237">
        <v>0</v>
      </c>
      <c r="D98" s="237">
        <v>0</v>
      </c>
      <c r="E98" s="237">
        <v>0</v>
      </c>
      <c r="F98" s="237">
        <v>0</v>
      </c>
      <c r="G98" s="237">
        <v>0</v>
      </c>
      <c r="H98" s="237">
        <v>0</v>
      </c>
      <c r="I98" s="237">
        <v>0</v>
      </c>
      <c r="J98" s="237">
        <v>0</v>
      </c>
      <c r="K98" s="237">
        <v>0</v>
      </c>
      <c r="L98" s="237">
        <v>0</v>
      </c>
      <c r="M98" s="237">
        <v>0</v>
      </c>
      <c r="N98" s="237">
        <v>0</v>
      </c>
      <c r="O98" s="237">
        <v>0</v>
      </c>
      <c r="P98" s="237">
        <v>0</v>
      </c>
      <c r="Q98" s="237">
        <f>IF('Relative Weights'!G12=0,0,'Relative Weights'!G12)</f>
        <v>0</v>
      </c>
      <c r="S98" s="238"/>
      <c r="T98" s="236" t="s">
        <v>52</v>
      </c>
      <c r="U98" s="253" t="str">
        <f t="shared" si="78"/>
        <v/>
      </c>
      <c r="V98" s="253" t="str">
        <f t="shared" si="78"/>
        <v/>
      </c>
      <c r="W98" s="253" t="str">
        <f t="shared" si="78"/>
        <v/>
      </c>
      <c r="X98" s="253" t="str">
        <f t="shared" si="78"/>
        <v/>
      </c>
      <c r="Y98" s="253" t="str">
        <f t="shared" si="78"/>
        <v/>
      </c>
      <c r="Z98" s="253" t="str">
        <f t="shared" si="78"/>
        <v/>
      </c>
      <c r="AA98" s="253" t="str">
        <f t="shared" si="78"/>
        <v/>
      </c>
      <c r="AB98" s="253" t="str">
        <f t="shared" si="78"/>
        <v/>
      </c>
      <c r="AC98" s="253" t="str">
        <f t="shared" si="78"/>
        <v/>
      </c>
      <c r="AD98" s="253" t="str">
        <f t="shared" si="78"/>
        <v/>
      </c>
      <c r="AE98" s="253" t="str">
        <f t="shared" si="78"/>
        <v/>
      </c>
      <c r="AF98" s="253" t="str">
        <f t="shared" si="78"/>
        <v/>
      </c>
      <c r="AG98" s="253" t="str">
        <f t="shared" si="78"/>
        <v/>
      </c>
      <c r="AH98" s="253" t="s">
        <v>944</v>
      </c>
      <c r="AI98" s="253" t="str">
        <f t="shared" si="79"/>
        <v/>
      </c>
    </row>
    <row r="99" spans="1:35" x14ac:dyDescent="0.2">
      <c r="A99" s="236" t="s">
        <v>53</v>
      </c>
      <c r="B99" s="237">
        <v>3.52</v>
      </c>
      <c r="C99" s="237">
        <v>3.37</v>
      </c>
      <c r="D99" s="237">
        <v>3.41</v>
      </c>
      <c r="E99" s="237">
        <v>3.44</v>
      </c>
      <c r="F99" s="237">
        <v>3.66</v>
      </c>
      <c r="G99" s="237">
        <v>3.8080752226600403</v>
      </c>
      <c r="H99" s="237">
        <v>3.86</v>
      </c>
      <c r="I99" s="237">
        <v>3.92</v>
      </c>
      <c r="J99" s="237">
        <v>4.1500000000000004</v>
      </c>
      <c r="K99" s="237">
        <v>4.4800000000000004</v>
      </c>
      <c r="L99" s="237">
        <v>4.8099999999999996</v>
      </c>
      <c r="M99" s="237">
        <v>5.08</v>
      </c>
      <c r="N99" s="237">
        <v>5.13</v>
      </c>
      <c r="O99" s="237">
        <v>4.95</v>
      </c>
      <c r="P99" s="237">
        <v>4.7699999999999996</v>
      </c>
      <c r="Q99" s="237">
        <f>IF('Relative Weights'!G13=0,0,'Relative Weights'!G13)</f>
        <v>4.79</v>
      </c>
      <c r="S99" s="238"/>
      <c r="T99" s="236" t="s">
        <v>53</v>
      </c>
      <c r="U99" s="253">
        <f t="shared" ref="U99:AF99" si="80">IF(AND(C99=0,B99=0),"",IF(AND(NOT(C99=0),B99=0),"Added",IF(AND(C99=0,NOT(B99=0)),"Deleted",IFERROR(C99/B99-1,""))))</f>
        <v>-4.2613636363636354E-2</v>
      </c>
      <c r="V99" s="253">
        <f t="shared" si="80"/>
        <v>1.1869436201780381E-2</v>
      </c>
      <c r="W99" s="253">
        <f t="shared" si="80"/>
        <v>8.7976539589442737E-3</v>
      </c>
      <c r="X99" s="253">
        <f t="shared" si="80"/>
        <v>6.3953488372093137E-2</v>
      </c>
      <c r="Y99" s="253">
        <f t="shared" si="80"/>
        <v>4.045771110930052E-2</v>
      </c>
      <c r="Z99" s="253">
        <f t="shared" si="80"/>
        <v>1.3635438982659842E-2</v>
      </c>
      <c r="AA99" s="253">
        <f t="shared" si="80"/>
        <v>1.5544041450777257E-2</v>
      </c>
      <c r="AB99" s="253">
        <f t="shared" si="80"/>
        <v>5.8673469387755306E-2</v>
      </c>
      <c r="AC99" s="253">
        <f t="shared" si="80"/>
        <v>7.9518072289156638E-2</v>
      </c>
      <c r="AD99" s="253">
        <f t="shared" si="80"/>
        <v>7.3660714285714191E-2</v>
      </c>
      <c r="AE99" s="253">
        <f t="shared" si="80"/>
        <v>5.6133056133056192E-2</v>
      </c>
      <c r="AF99" s="253">
        <f t="shared" si="80"/>
        <v>9.8425196850393526E-3</v>
      </c>
      <c r="AG99" s="253">
        <f t="shared" ref="AG99:AI99" si="81">IF(AND(O99=0,N99=0),"",IF(AND(NOT(O99=0),N99=0),"Added",IF(AND(O99=0,NOT(N99=0)),"Deleted",IFERROR(O99/N99-1,""))))</f>
        <v>-3.5087719298245612E-2</v>
      </c>
      <c r="AH99" s="253">
        <f t="shared" si="81"/>
        <v>-3.6363636363636487E-2</v>
      </c>
      <c r="AI99" s="253">
        <f t="shared" si="81"/>
        <v>4.1928721174004924E-3</v>
      </c>
    </row>
    <row r="100" spans="1:35" x14ac:dyDescent="0.2">
      <c r="A100" s="236" t="s">
        <v>54</v>
      </c>
      <c r="B100" s="237">
        <v>0</v>
      </c>
      <c r="C100" s="237">
        <v>0</v>
      </c>
      <c r="D100" s="237">
        <v>0</v>
      </c>
      <c r="E100" s="237">
        <v>0</v>
      </c>
      <c r="F100" s="237">
        <v>0</v>
      </c>
      <c r="G100" s="237">
        <v>0</v>
      </c>
      <c r="H100" s="237">
        <v>0</v>
      </c>
      <c r="I100" s="237">
        <v>0</v>
      </c>
      <c r="J100" s="237">
        <v>0</v>
      </c>
      <c r="K100" s="237">
        <v>0</v>
      </c>
      <c r="L100" s="237">
        <v>0</v>
      </c>
      <c r="M100" s="237">
        <v>0</v>
      </c>
      <c r="N100" s="237">
        <v>0</v>
      </c>
      <c r="O100" s="237">
        <v>0</v>
      </c>
      <c r="P100" s="237">
        <v>0</v>
      </c>
      <c r="Q100" s="237">
        <f>IF('Relative Weights'!G14=0,0,'Relative Weights'!G14)</f>
        <v>0</v>
      </c>
      <c r="S100" s="238"/>
      <c r="T100" s="236" t="s">
        <v>54</v>
      </c>
      <c r="U100" s="253" t="str">
        <f t="shared" ref="U100:U111" si="82">IF(AND(C100=0,B100=0),"",IF(AND(NOT(C100=0),B100=0),"Added",IF(AND(C100=0,NOT(B100=0)),"Deleted",IFERROR(C100/B100-1,""))))</f>
        <v/>
      </c>
      <c r="V100" s="253" t="str">
        <f t="shared" ref="V100:V111" si="83">IF(AND(D100=0,C100=0),"",IF(AND(NOT(D100=0),C100=0),"Added",IF(AND(D100=0,NOT(C100=0)),"Deleted",IFERROR(D100/C100-1,""))))</f>
        <v/>
      </c>
      <c r="W100" s="253" t="str">
        <f t="shared" ref="W100:W111" si="84">IF(AND(E100=0,D100=0),"",IF(AND(NOT(E100=0),D100=0),"Added",IF(AND(E100=0,NOT(D100=0)),"Deleted",IFERROR(E100/D100-1,""))))</f>
        <v/>
      </c>
      <c r="X100" s="253" t="str">
        <f t="shared" ref="X100:X111" si="85">IF(AND(F100=0,E100=0),"",IF(AND(NOT(F100=0),E100=0),"Added",IF(AND(F100=0,NOT(E100=0)),"Deleted",IFERROR(F100/E100-1,""))))</f>
        <v/>
      </c>
      <c r="Y100" s="253" t="str">
        <f t="shared" ref="Y100:Y111" si="86">IF(AND(G100=0,F100=0),"",IF(AND(NOT(G100=0),F100=0),"Added",IF(AND(G100=0,NOT(F100=0)),"Deleted",IFERROR(G100/F100-1,""))))</f>
        <v/>
      </c>
      <c r="Z100" s="253" t="str">
        <f t="shared" ref="Z100:Z111" si="87">IF(AND(H100=0,G100=0),"",IF(AND(NOT(H100=0),G100=0),"Added",IF(AND(H100=0,NOT(G100=0)),"Deleted",IFERROR(H100/G100-1,""))))</f>
        <v/>
      </c>
      <c r="AA100" s="253" t="str">
        <f t="shared" ref="AA100:AA111" si="88">IF(AND(I100=0,H100=0),"",IF(AND(NOT(I100=0),H100=0),"Added",IF(AND(I100=0,NOT(H100=0)),"Deleted",IFERROR(I100/H100-1,""))))</f>
        <v/>
      </c>
      <c r="AB100" s="253" t="str">
        <f t="shared" ref="AB100:AB111" si="89">IF(AND(J100=0,I100=0),"",IF(AND(NOT(J100=0),I100=0),"Added",IF(AND(J100=0,NOT(I100=0)),"Deleted",IFERROR(J100/I100-1,""))))</f>
        <v/>
      </c>
      <c r="AC100" s="253" t="str">
        <f t="shared" ref="AC100:AC111" si="90">IF(AND(K100=0,J100=0),"",IF(AND(NOT(K100=0),J100=0),"Added",IF(AND(K100=0,NOT(J100=0)),"Deleted",IFERROR(K100/J100-1,""))))</f>
        <v/>
      </c>
      <c r="AD100" s="253" t="str">
        <f t="shared" ref="AD100:AD111" si="91">IF(AND(L100=0,K100=0),"",IF(AND(NOT(L100=0),K100=0),"Added",IF(AND(L100=0,NOT(K100=0)),"Deleted",IFERROR(L100/K100-1,""))))</f>
        <v/>
      </c>
      <c r="AE100" s="253" t="str">
        <f t="shared" ref="AE100:AE111" si="92">IF(AND(M100=0,L100=0),"",IF(AND(NOT(M100=0),L100=0),"Added",IF(AND(M100=0,NOT(L100=0)),"Deleted",IFERROR(M100/L100-1,""))))</f>
        <v/>
      </c>
      <c r="AF100" s="253" t="str">
        <f t="shared" ref="AF100:AF111" si="93">IF(AND(N100=0,M100=0),"",IF(AND(NOT(N100=0),M100=0),"Added",IF(AND(N100=0,NOT(M100=0)),"Deleted",IFERROR(N100/M100-1,""))))</f>
        <v/>
      </c>
      <c r="AG100" s="253" t="str">
        <f t="shared" ref="AG100:AG111" si="94">IF(AND(O100=0,N100=0),"",IF(AND(NOT(O100=0),N100=0),"Added",IF(AND(O100=0,NOT(N100=0)),"Deleted",IFERROR(O100/N100-1,""))))</f>
        <v/>
      </c>
      <c r="AH100" s="253" t="str">
        <f t="shared" ref="AH100:AH111" si="95">IF(AND(P100=0,O100=0),"",IF(AND(NOT(P100=0),O100=0),"Added",IF(AND(P100=0,NOT(O100=0)),"Deleted",IFERROR(P100/O100-1,""))))</f>
        <v/>
      </c>
      <c r="AI100" s="253" t="str">
        <f t="shared" ref="AI100:AI111" si="96">IF(AND(Q100=0,P100=0),"",IF(AND(NOT(Q100=0),P100=0),"Added",IF(AND(Q100=0,NOT(P100=0)),"Deleted",IFERROR(Q100/P100-1,""))))</f>
        <v/>
      </c>
    </row>
    <row r="101" spans="1:35" x14ac:dyDescent="0.2">
      <c r="A101" s="236" t="s">
        <v>55</v>
      </c>
      <c r="B101" s="237">
        <v>0</v>
      </c>
      <c r="C101" s="237">
        <v>0</v>
      </c>
      <c r="D101" s="237">
        <v>0</v>
      </c>
      <c r="E101" s="237">
        <v>0</v>
      </c>
      <c r="F101" s="237">
        <v>0</v>
      </c>
      <c r="G101" s="237">
        <v>0</v>
      </c>
      <c r="H101" s="237">
        <v>0</v>
      </c>
      <c r="I101" s="237">
        <v>0</v>
      </c>
      <c r="J101" s="237">
        <v>0</v>
      </c>
      <c r="K101" s="237">
        <v>0</v>
      </c>
      <c r="L101" s="237">
        <v>0</v>
      </c>
      <c r="M101" s="237">
        <v>0</v>
      </c>
      <c r="N101" s="237">
        <v>0</v>
      </c>
      <c r="O101" s="237">
        <v>0</v>
      </c>
      <c r="P101" s="237">
        <v>0</v>
      </c>
      <c r="Q101" s="237">
        <f>IF('Relative Weights'!G15=0,0,'Relative Weights'!G15)</f>
        <v>0</v>
      </c>
      <c r="S101" s="238"/>
      <c r="T101" s="236" t="s">
        <v>55</v>
      </c>
      <c r="U101" s="253" t="str">
        <f t="shared" si="82"/>
        <v/>
      </c>
      <c r="V101" s="253" t="str">
        <f t="shared" si="83"/>
        <v/>
      </c>
      <c r="W101" s="253" t="str">
        <f t="shared" si="84"/>
        <v/>
      </c>
      <c r="X101" s="253" t="str">
        <f t="shared" si="85"/>
        <v/>
      </c>
      <c r="Y101" s="253" t="str">
        <f t="shared" si="86"/>
        <v/>
      </c>
      <c r="Z101" s="253" t="str">
        <f t="shared" si="87"/>
        <v/>
      </c>
      <c r="AA101" s="253" t="str">
        <f t="shared" si="88"/>
        <v/>
      </c>
      <c r="AB101" s="253" t="str">
        <f t="shared" si="89"/>
        <v/>
      </c>
      <c r="AC101" s="253" t="str">
        <f t="shared" si="90"/>
        <v/>
      </c>
      <c r="AD101" s="253" t="str">
        <f t="shared" si="91"/>
        <v/>
      </c>
      <c r="AE101" s="253" t="str">
        <f t="shared" si="92"/>
        <v/>
      </c>
      <c r="AF101" s="253" t="str">
        <f t="shared" si="93"/>
        <v/>
      </c>
      <c r="AG101" s="253" t="str">
        <f t="shared" si="94"/>
        <v/>
      </c>
      <c r="AH101" s="253" t="str">
        <f t="shared" si="95"/>
        <v/>
      </c>
      <c r="AI101" s="253" t="str">
        <f t="shared" si="96"/>
        <v/>
      </c>
    </row>
    <row r="102" spans="1:35" x14ac:dyDescent="0.2">
      <c r="A102" s="236" t="s">
        <v>730</v>
      </c>
      <c r="B102" s="237">
        <v>14.35</v>
      </c>
      <c r="C102" s="237">
        <v>12.85</v>
      </c>
      <c r="D102" s="237">
        <v>12.98</v>
      </c>
      <c r="E102" s="237">
        <v>12.62</v>
      </c>
      <c r="F102" s="237">
        <v>13.34</v>
      </c>
      <c r="G102" s="237">
        <v>16.20193744433417</v>
      </c>
      <c r="H102" s="237">
        <v>16.53</v>
      </c>
      <c r="I102" s="237">
        <v>15.05</v>
      </c>
      <c r="J102" s="237">
        <v>20.04</v>
      </c>
      <c r="K102" s="237">
        <v>20.27</v>
      </c>
      <c r="L102" s="237">
        <v>21.15</v>
      </c>
      <c r="M102" s="237">
        <v>21.91</v>
      </c>
      <c r="N102" s="237">
        <v>22.03</v>
      </c>
      <c r="O102" s="237">
        <v>22.84</v>
      </c>
      <c r="P102" s="237">
        <v>23.3</v>
      </c>
      <c r="Q102" s="237">
        <f>IF('Relative Weights'!G16=0,0,'Relative Weights'!G16)</f>
        <v>24.35</v>
      </c>
      <c r="S102" s="238"/>
      <c r="T102" s="236" t="s">
        <v>730</v>
      </c>
      <c r="U102" s="253">
        <f t="shared" si="82"/>
        <v>-0.10452961672473871</v>
      </c>
      <c r="V102" s="253">
        <f t="shared" si="83"/>
        <v>1.0116731517509692E-2</v>
      </c>
      <c r="W102" s="253">
        <f t="shared" si="84"/>
        <v>-2.7734976887519358E-2</v>
      </c>
      <c r="X102" s="253">
        <f t="shared" si="85"/>
        <v>5.7052297939778285E-2</v>
      </c>
      <c r="Y102" s="253">
        <f t="shared" si="86"/>
        <v>0.21453803930541016</v>
      </c>
      <c r="Z102" s="253">
        <f t="shared" si="87"/>
        <v>2.0248353432604782E-2</v>
      </c>
      <c r="AA102" s="253">
        <f t="shared" si="88"/>
        <v>-8.9534180278281972E-2</v>
      </c>
      <c r="AB102" s="253">
        <f t="shared" si="89"/>
        <v>0.33156146179401991</v>
      </c>
      <c r="AC102" s="253">
        <f t="shared" si="90"/>
        <v>1.1477045908183658E-2</v>
      </c>
      <c r="AD102" s="253">
        <f t="shared" si="91"/>
        <v>4.3413912185495729E-2</v>
      </c>
      <c r="AE102" s="253">
        <f t="shared" si="92"/>
        <v>3.5933806146572156E-2</v>
      </c>
      <c r="AF102" s="253">
        <f t="shared" si="93"/>
        <v>5.4769511638521617E-3</v>
      </c>
      <c r="AG102" s="253">
        <f t="shared" si="94"/>
        <v>3.6768043576940412E-2</v>
      </c>
      <c r="AH102" s="253">
        <f t="shared" si="95"/>
        <v>2.0140105078809034E-2</v>
      </c>
      <c r="AI102" s="253">
        <f t="shared" si="96"/>
        <v>4.5064377682403567E-2</v>
      </c>
    </row>
    <row r="103" spans="1:35" x14ac:dyDescent="0.2">
      <c r="A103" s="236" t="s">
        <v>57</v>
      </c>
      <c r="B103" s="237">
        <v>0</v>
      </c>
      <c r="C103" s="237">
        <v>0</v>
      </c>
      <c r="D103" s="237">
        <v>0</v>
      </c>
      <c r="E103" s="237">
        <v>0</v>
      </c>
      <c r="F103" s="237">
        <v>0</v>
      </c>
      <c r="G103" s="237">
        <v>0</v>
      </c>
      <c r="H103" s="237">
        <v>0</v>
      </c>
      <c r="I103" s="237">
        <v>0</v>
      </c>
      <c r="J103" s="237">
        <v>0</v>
      </c>
      <c r="K103" s="237">
        <v>0</v>
      </c>
      <c r="L103" s="237">
        <v>0</v>
      </c>
      <c r="M103" s="237">
        <v>0</v>
      </c>
      <c r="N103" s="237">
        <v>0</v>
      </c>
      <c r="O103" s="237">
        <v>0</v>
      </c>
      <c r="P103" s="237">
        <v>0</v>
      </c>
      <c r="Q103" s="237">
        <f>IF('Relative Weights'!G17=0,0,'Relative Weights'!G17)</f>
        <v>0</v>
      </c>
      <c r="S103" s="238"/>
      <c r="T103" s="236" t="s">
        <v>57</v>
      </c>
      <c r="U103" s="253" t="str">
        <f t="shared" si="82"/>
        <v/>
      </c>
      <c r="V103" s="253" t="str">
        <f t="shared" si="83"/>
        <v/>
      </c>
      <c r="W103" s="253" t="str">
        <f t="shared" si="84"/>
        <v/>
      </c>
      <c r="X103" s="253" t="str">
        <f t="shared" si="85"/>
        <v/>
      </c>
      <c r="Y103" s="253" t="str">
        <f t="shared" si="86"/>
        <v/>
      </c>
      <c r="Z103" s="253" t="str">
        <f t="shared" si="87"/>
        <v/>
      </c>
      <c r="AA103" s="253" t="str">
        <f t="shared" si="88"/>
        <v/>
      </c>
      <c r="AB103" s="253" t="str">
        <f t="shared" si="89"/>
        <v/>
      </c>
      <c r="AC103" s="253" t="str">
        <f t="shared" si="90"/>
        <v/>
      </c>
      <c r="AD103" s="253" t="str">
        <f t="shared" si="91"/>
        <v/>
      </c>
      <c r="AE103" s="253" t="str">
        <f t="shared" si="92"/>
        <v/>
      </c>
      <c r="AF103" s="253" t="str">
        <f t="shared" si="93"/>
        <v/>
      </c>
      <c r="AG103" s="253" t="str">
        <f t="shared" si="94"/>
        <v/>
      </c>
      <c r="AH103" s="253" t="str">
        <f t="shared" si="95"/>
        <v/>
      </c>
      <c r="AI103" s="253" t="str">
        <f t="shared" si="96"/>
        <v/>
      </c>
    </row>
    <row r="104" spans="1:35" x14ac:dyDescent="0.2">
      <c r="A104" s="236" t="s">
        <v>58</v>
      </c>
      <c r="B104" s="237">
        <v>0</v>
      </c>
      <c r="C104" s="237">
        <v>0</v>
      </c>
      <c r="D104" s="237">
        <v>0</v>
      </c>
      <c r="E104" s="237">
        <v>0</v>
      </c>
      <c r="F104" s="237">
        <v>0</v>
      </c>
      <c r="G104" s="237">
        <v>0</v>
      </c>
      <c r="H104" s="237">
        <v>0</v>
      </c>
      <c r="I104" s="237">
        <v>0</v>
      </c>
      <c r="J104" s="237">
        <v>0</v>
      </c>
      <c r="K104" s="237">
        <v>0</v>
      </c>
      <c r="L104" s="237">
        <v>0</v>
      </c>
      <c r="M104" s="237">
        <v>0</v>
      </c>
      <c r="N104" s="237">
        <v>0</v>
      </c>
      <c r="O104" s="237">
        <v>0</v>
      </c>
      <c r="P104" s="237">
        <v>0</v>
      </c>
      <c r="Q104" s="237">
        <f>IF('Relative Weights'!G18=0,0,'Relative Weights'!G18)</f>
        <v>0</v>
      </c>
      <c r="S104" s="238"/>
      <c r="T104" s="236" t="s">
        <v>58</v>
      </c>
      <c r="U104" s="253" t="str">
        <f t="shared" si="82"/>
        <v/>
      </c>
      <c r="V104" s="253" t="str">
        <f t="shared" si="83"/>
        <v/>
      </c>
      <c r="W104" s="253" t="str">
        <f t="shared" si="84"/>
        <v/>
      </c>
      <c r="X104" s="253" t="str">
        <f t="shared" si="85"/>
        <v/>
      </c>
      <c r="Y104" s="253" t="str">
        <f t="shared" si="86"/>
        <v/>
      </c>
      <c r="Z104" s="253" t="str">
        <f t="shared" si="87"/>
        <v/>
      </c>
      <c r="AA104" s="253" t="str">
        <f t="shared" si="88"/>
        <v/>
      </c>
      <c r="AB104" s="253" t="str">
        <f t="shared" si="89"/>
        <v/>
      </c>
      <c r="AC104" s="253" t="str">
        <f t="shared" si="90"/>
        <v/>
      </c>
      <c r="AD104" s="253" t="str">
        <f t="shared" si="91"/>
        <v/>
      </c>
      <c r="AE104" s="253" t="str">
        <f t="shared" si="92"/>
        <v/>
      </c>
      <c r="AF104" s="253" t="str">
        <f t="shared" si="93"/>
        <v/>
      </c>
      <c r="AG104" s="253" t="str">
        <f t="shared" si="94"/>
        <v/>
      </c>
      <c r="AH104" s="253" t="str">
        <f t="shared" si="95"/>
        <v/>
      </c>
      <c r="AI104" s="253" t="str">
        <f t="shared" si="96"/>
        <v/>
      </c>
    </row>
    <row r="105" spans="1:35" x14ac:dyDescent="0.2">
      <c r="A105" s="236" t="s">
        <v>59</v>
      </c>
      <c r="B105" s="237">
        <v>0</v>
      </c>
      <c r="C105" s="237">
        <v>0</v>
      </c>
      <c r="D105" s="237">
        <v>0</v>
      </c>
      <c r="E105" s="237">
        <v>0</v>
      </c>
      <c r="F105" s="237">
        <v>0</v>
      </c>
      <c r="G105" s="237">
        <v>0</v>
      </c>
      <c r="H105" s="237">
        <v>0</v>
      </c>
      <c r="I105" s="237">
        <v>2.42</v>
      </c>
      <c r="J105" s="237">
        <v>2.6</v>
      </c>
      <c r="K105" s="237">
        <v>2.67</v>
      </c>
      <c r="L105" s="237">
        <v>2.72</v>
      </c>
      <c r="M105" s="237">
        <v>2.74</v>
      </c>
      <c r="N105" s="237">
        <v>2.64</v>
      </c>
      <c r="O105" s="237">
        <v>2.61</v>
      </c>
      <c r="P105" s="237">
        <v>2.5</v>
      </c>
      <c r="Q105" s="237">
        <f>IF('Relative Weights'!G19=0,0,'Relative Weights'!G19)</f>
        <v>2.68</v>
      </c>
      <c r="S105" s="238"/>
      <c r="T105" s="236" t="s">
        <v>59</v>
      </c>
      <c r="U105" s="253" t="str">
        <f t="shared" si="82"/>
        <v/>
      </c>
      <c r="V105" s="253" t="str">
        <f t="shared" si="83"/>
        <v/>
      </c>
      <c r="W105" s="253" t="str">
        <f t="shared" si="84"/>
        <v/>
      </c>
      <c r="X105" s="253" t="str">
        <f t="shared" si="85"/>
        <v/>
      </c>
      <c r="Y105" s="253" t="str">
        <f t="shared" si="86"/>
        <v/>
      </c>
      <c r="Z105" s="253" t="str">
        <f t="shared" si="87"/>
        <v/>
      </c>
      <c r="AA105" s="253" t="str">
        <f t="shared" si="88"/>
        <v>Added</v>
      </c>
      <c r="AB105" s="253">
        <f t="shared" si="89"/>
        <v>7.4380165289256173E-2</v>
      </c>
      <c r="AC105" s="253">
        <f t="shared" si="90"/>
        <v>2.6923076923076827E-2</v>
      </c>
      <c r="AD105" s="253">
        <f t="shared" si="91"/>
        <v>1.8726591760299671E-2</v>
      </c>
      <c r="AE105" s="253">
        <f t="shared" si="92"/>
        <v>7.3529411764705621E-3</v>
      </c>
      <c r="AF105" s="253">
        <f t="shared" si="93"/>
        <v>-3.649635036496357E-2</v>
      </c>
      <c r="AG105" s="253">
        <f t="shared" si="94"/>
        <v>-1.1363636363636465E-2</v>
      </c>
      <c r="AH105" s="253">
        <f t="shared" si="95"/>
        <v>-4.2145593869731712E-2</v>
      </c>
      <c r="AI105" s="253">
        <f t="shared" si="96"/>
        <v>7.2000000000000064E-2</v>
      </c>
    </row>
    <row r="106" spans="1:35" x14ac:dyDescent="0.2">
      <c r="A106" s="236" t="s">
        <v>60</v>
      </c>
      <c r="B106" s="237">
        <v>3.64</v>
      </c>
      <c r="C106" s="237">
        <v>3.57</v>
      </c>
      <c r="D106" s="237">
        <v>3.58</v>
      </c>
      <c r="E106" s="237">
        <v>3.69</v>
      </c>
      <c r="F106" s="237">
        <v>3.85</v>
      </c>
      <c r="G106" s="237">
        <v>3.8406596756932068</v>
      </c>
      <c r="H106" s="237">
        <v>3.79</v>
      </c>
      <c r="I106" s="237">
        <v>3.77</v>
      </c>
      <c r="J106" s="237">
        <v>3.97</v>
      </c>
      <c r="K106" s="237">
        <v>4.03</v>
      </c>
      <c r="L106" s="237">
        <v>4.2</v>
      </c>
      <c r="M106" s="237">
        <v>4.25</v>
      </c>
      <c r="N106" s="237">
        <v>4.32</v>
      </c>
      <c r="O106" s="237">
        <v>4.26</v>
      </c>
      <c r="P106" s="237">
        <v>4.2300000000000004</v>
      </c>
      <c r="Q106" s="237">
        <f>IF('Relative Weights'!G20=0,0,'Relative Weights'!G20)</f>
        <v>4.32</v>
      </c>
      <c r="S106" s="238"/>
      <c r="T106" s="236" t="s">
        <v>60</v>
      </c>
      <c r="U106" s="253">
        <f t="shared" si="82"/>
        <v>-1.9230769230769273E-2</v>
      </c>
      <c r="V106" s="253">
        <f t="shared" si="83"/>
        <v>2.8011204481792618E-3</v>
      </c>
      <c r="W106" s="253">
        <f t="shared" si="84"/>
        <v>3.0726256983240274E-2</v>
      </c>
      <c r="X106" s="253">
        <f t="shared" si="85"/>
        <v>4.3360433604336057E-2</v>
      </c>
      <c r="Y106" s="253">
        <f t="shared" si="86"/>
        <v>-2.426058261504771E-3</v>
      </c>
      <c r="Z106" s="253">
        <f t="shared" si="87"/>
        <v>-1.3190357899665495E-2</v>
      </c>
      <c r="AA106" s="253">
        <f t="shared" si="88"/>
        <v>-5.2770448548812299E-3</v>
      </c>
      <c r="AB106" s="253">
        <f t="shared" si="89"/>
        <v>5.3050397877984157E-2</v>
      </c>
      <c r="AC106" s="253">
        <f t="shared" si="90"/>
        <v>1.5113350125944613E-2</v>
      </c>
      <c r="AD106" s="253">
        <f t="shared" si="91"/>
        <v>4.2183622828784184E-2</v>
      </c>
      <c r="AE106" s="253">
        <f t="shared" si="92"/>
        <v>1.1904761904761862E-2</v>
      </c>
      <c r="AF106" s="253">
        <f t="shared" si="93"/>
        <v>1.6470588235294237E-2</v>
      </c>
      <c r="AG106" s="253">
        <f t="shared" si="94"/>
        <v>-1.3888888888888951E-2</v>
      </c>
      <c r="AH106" s="253">
        <f t="shared" si="95"/>
        <v>-7.0422535211266402E-3</v>
      </c>
      <c r="AI106" s="253">
        <f t="shared" si="96"/>
        <v>2.1276595744680771E-2</v>
      </c>
    </row>
    <row r="107" spans="1:35" x14ac:dyDescent="0.2">
      <c r="A107" s="245" t="s">
        <v>61</v>
      </c>
      <c r="B107" s="237">
        <v>0</v>
      </c>
      <c r="C107" s="237">
        <v>0</v>
      </c>
      <c r="D107" s="237">
        <v>0</v>
      </c>
      <c r="E107" s="237">
        <v>0</v>
      </c>
      <c r="F107" s="237">
        <v>0</v>
      </c>
      <c r="G107" s="237">
        <v>0</v>
      </c>
      <c r="H107" s="237">
        <v>0</v>
      </c>
      <c r="I107" s="237">
        <v>0</v>
      </c>
      <c r="J107" s="237">
        <v>0</v>
      </c>
      <c r="K107" s="237">
        <v>0</v>
      </c>
      <c r="L107" s="237">
        <v>0</v>
      </c>
      <c r="M107" s="237">
        <v>0</v>
      </c>
      <c r="N107" s="237">
        <v>0</v>
      </c>
      <c r="O107" s="237">
        <v>0</v>
      </c>
      <c r="P107" s="237">
        <v>0</v>
      </c>
      <c r="Q107" s="237">
        <f>IF('Relative Weights'!G21=0,0,'Relative Weights'!G21)</f>
        <v>0</v>
      </c>
      <c r="S107" s="238"/>
      <c r="T107" s="245" t="s">
        <v>61</v>
      </c>
      <c r="U107" s="253" t="str">
        <f t="shared" si="82"/>
        <v/>
      </c>
      <c r="V107" s="253" t="str">
        <f t="shared" si="83"/>
        <v/>
      </c>
      <c r="W107" s="253" t="str">
        <f t="shared" si="84"/>
        <v/>
      </c>
      <c r="X107" s="253" t="str">
        <f t="shared" si="85"/>
        <v/>
      </c>
      <c r="Y107" s="253" t="str">
        <f t="shared" si="86"/>
        <v/>
      </c>
      <c r="Z107" s="253" t="str">
        <f t="shared" si="87"/>
        <v/>
      </c>
      <c r="AA107" s="253" t="str">
        <f t="shared" si="88"/>
        <v/>
      </c>
      <c r="AB107" s="253" t="str">
        <f t="shared" si="89"/>
        <v/>
      </c>
      <c r="AC107" s="253" t="str">
        <f t="shared" si="90"/>
        <v/>
      </c>
      <c r="AD107" s="253" t="str">
        <f t="shared" si="91"/>
        <v/>
      </c>
      <c r="AE107" s="253" t="str">
        <f t="shared" si="92"/>
        <v/>
      </c>
      <c r="AF107" s="253" t="str">
        <f t="shared" si="93"/>
        <v/>
      </c>
      <c r="AG107" s="253" t="str">
        <f t="shared" si="94"/>
        <v/>
      </c>
      <c r="AH107" s="253" t="str">
        <f t="shared" si="95"/>
        <v/>
      </c>
      <c r="AI107" s="253" t="str">
        <f t="shared" si="96"/>
        <v/>
      </c>
    </row>
    <row r="108" spans="1:35" x14ac:dyDescent="0.2">
      <c r="A108" s="245" t="s">
        <v>62</v>
      </c>
      <c r="B108" s="237">
        <v>7</v>
      </c>
      <c r="C108" s="237">
        <v>7</v>
      </c>
      <c r="D108" s="237">
        <v>7</v>
      </c>
      <c r="E108" s="237">
        <v>7</v>
      </c>
      <c r="F108" s="237">
        <v>7</v>
      </c>
      <c r="G108" s="237">
        <v>7</v>
      </c>
      <c r="H108" s="237">
        <v>7</v>
      </c>
      <c r="I108" s="237">
        <v>7</v>
      </c>
      <c r="J108" s="237">
        <v>7</v>
      </c>
      <c r="K108" s="237">
        <v>5.98</v>
      </c>
      <c r="L108" s="237">
        <v>5.98</v>
      </c>
      <c r="M108" s="237">
        <v>6.71</v>
      </c>
      <c r="N108" s="237">
        <v>7.58</v>
      </c>
      <c r="O108" s="237">
        <v>7.93</v>
      </c>
      <c r="P108" s="237">
        <v>7.65</v>
      </c>
      <c r="Q108" s="237">
        <f>IF('Relative Weights'!G22=0,0,'Relative Weights'!G22)</f>
        <v>7.54</v>
      </c>
      <c r="S108" s="238"/>
      <c r="T108" s="245" t="s">
        <v>62</v>
      </c>
      <c r="U108" s="253">
        <f t="shared" si="82"/>
        <v>0</v>
      </c>
      <c r="V108" s="253">
        <f t="shared" si="83"/>
        <v>0</v>
      </c>
      <c r="W108" s="253">
        <f t="shared" si="84"/>
        <v>0</v>
      </c>
      <c r="X108" s="253">
        <f t="shared" si="85"/>
        <v>0</v>
      </c>
      <c r="Y108" s="253">
        <f t="shared" si="86"/>
        <v>0</v>
      </c>
      <c r="Z108" s="253">
        <f t="shared" si="87"/>
        <v>0</v>
      </c>
      <c r="AA108" s="253">
        <f t="shared" si="88"/>
        <v>0</v>
      </c>
      <c r="AB108" s="253">
        <f t="shared" si="89"/>
        <v>0</v>
      </c>
      <c r="AC108" s="253">
        <f t="shared" si="90"/>
        <v>-0.14571428571428569</v>
      </c>
      <c r="AD108" s="253">
        <f t="shared" si="91"/>
        <v>0</v>
      </c>
      <c r="AE108" s="253">
        <f t="shared" si="92"/>
        <v>0.12207357859531753</v>
      </c>
      <c r="AF108" s="253">
        <f t="shared" si="93"/>
        <v>0.12965722801788382</v>
      </c>
      <c r="AG108" s="253">
        <f t="shared" si="94"/>
        <v>4.6174142480211122E-2</v>
      </c>
      <c r="AH108" s="253">
        <f t="shared" si="95"/>
        <v>-3.5308953341740112E-2</v>
      </c>
      <c r="AI108" s="253">
        <f t="shared" si="96"/>
        <v>-1.4379084967320321E-2</v>
      </c>
    </row>
    <row r="109" spans="1:35" x14ac:dyDescent="0.2">
      <c r="A109" s="245" t="s">
        <v>63</v>
      </c>
      <c r="B109" s="237">
        <v>0</v>
      </c>
      <c r="C109" s="237">
        <v>0</v>
      </c>
      <c r="D109" s="237">
        <v>0</v>
      </c>
      <c r="E109" s="237">
        <v>0</v>
      </c>
      <c r="F109" s="237">
        <v>0</v>
      </c>
      <c r="G109" s="237">
        <v>0</v>
      </c>
      <c r="H109" s="237">
        <v>0</v>
      </c>
      <c r="I109" s="237">
        <v>0</v>
      </c>
      <c r="J109" s="237">
        <v>0</v>
      </c>
      <c r="K109" s="237">
        <v>0</v>
      </c>
      <c r="L109" s="237">
        <v>0</v>
      </c>
      <c r="M109" s="237">
        <v>0</v>
      </c>
      <c r="N109" s="237">
        <v>0</v>
      </c>
      <c r="O109" s="237">
        <v>0</v>
      </c>
      <c r="P109" s="237">
        <v>0</v>
      </c>
      <c r="Q109" s="237">
        <f>IF('Relative Weights'!G23=0,0,'Relative Weights'!G23)</f>
        <v>0</v>
      </c>
      <c r="S109" s="238"/>
      <c r="T109" s="245" t="s">
        <v>63</v>
      </c>
      <c r="U109" s="253" t="str">
        <f t="shared" si="82"/>
        <v/>
      </c>
      <c r="V109" s="253" t="str">
        <f t="shared" si="83"/>
        <v/>
      </c>
      <c r="W109" s="253" t="str">
        <f t="shared" si="84"/>
        <v/>
      </c>
      <c r="X109" s="253" t="str">
        <f t="shared" si="85"/>
        <v/>
      </c>
      <c r="Y109" s="253" t="str">
        <f t="shared" si="86"/>
        <v/>
      </c>
      <c r="Z109" s="253" t="str">
        <f t="shared" si="87"/>
        <v/>
      </c>
      <c r="AA109" s="253" t="str">
        <f t="shared" si="88"/>
        <v/>
      </c>
      <c r="AB109" s="253" t="str">
        <f t="shared" si="89"/>
        <v/>
      </c>
      <c r="AC109" s="253" t="str">
        <f t="shared" si="90"/>
        <v/>
      </c>
      <c r="AD109" s="253" t="str">
        <f t="shared" si="91"/>
        <v/>
      </c>
      <c r="AE109" s="253" t="str">
        <f t="shared" si="92"/>
        <v/>
      </c>
      <c r="AF109" s="253" t="str">
        <f t="shared" si="93"/>
        <v/>
      </c>
      <c r="AG109" s="253" t="str">
        <f t="shared" si="94"/>
        <v/>
      </c>
      <c r="AH109" s="253" t="str">
        <f t="shared" si="95"/>
        <v/>
      </c>
      <c r="AI109" s="253" t="str">
        <f t="shared" si="96"/>
        <v/>
      </c>
    </row>
    <row r="110" spans="1:35" x14ac:dyDescent="0.2">
      <c r="A110" s="245" t="s">
        <v>64</v>
      </c>
      <c r="B110" s="237">
        <v>0</v>
      </c>
      <c r="C110" s="237">
        <v>0</v>
      </c>
      <c r="D110" s="237">
        <v>0</v>
      </c>
      <c r="E110" s="237">
        <v>0</v>
      </c>
      <c r="F110" s="237">
        <v>0</v>
      </c>
      <c r="G110" s="237">
        <v>0</v>
      </c>
      <c r="H110" s="237">
        <v>0</v>
      </c>
      <c r="I110" s="237">
        <v>0</v>
      </c>
      <c r="J110" s="237">
        <v>0</v>
      </c>
      <c r="K110" s="237">
        <v>0</v>
      </c>
      <c r="L110" s="237">
        <v>0</v>
      </c>
      <c r="M110" s="237">
        <v>0</v>
      </c>
      <c r="N110" s="237">
        <v>0</v>
      </c>
      <c r="O110" s="237">
        <v>0</v>
      </c>
      <c r="P110" s="237">
        <v>0</v>
      </c>
      <c r="Q110" s="237">
        <f>IF('Relative Weights'!G24=0,0,'Relative Weights'!G24)</f>
        <v>0</v>
      </c>
      <c r="S110" s="238"/>
      <c r="T110" s="245" t="s">
        <v>64</v>
      </c>
      <c r="U110" s="253" t="str">
        <f t="shared" si="82"/>
        <v/>
      </c>
      <c r="V110" s="253" t="str">
        <f t="shared" si="83"/>
        <v/>
      </c>
      <c r="W110" s="253" t="str">
        <f t="shared" si="84"/>
        <v/>
      </c>
      <c r="X110" s="253" t="str">
        <f t="shared" si="85"/>
        <v/>
      </c>
      <c r="Y110" s="253" t="str">
        <f t="shared" si="86"/>
        <v/>
      </c>
      <c r="Z110" s="253" t="str">
        <f t="shared" si="87"/>
        <v/>
      </c>
      <c r="AA110" s="253" t="str">
        <f t="shared" si="88"/>
        <v/>
      </c>
      <c r="AB110" s="253" t="str">
        <f t="shared" si="89"/>
        <v/>
      </c>
      <c r="AC110" s="253" t="str">
        <f t="shared" si="90"/>
        <v/>
      </c>
      <c r="AD110" s="253" t="str">
        <f t="shared" si="91"/>
        <v/>
      </c>
      <c r="AE110" s="253" t="str">
        <f t="shared" si="92"/>
        <v/>
      </c>
      <c r="AF110" s="253" t="str">
        <f t="shared" si="93"/>
        <v/>
      </c>
      <c r="AG110" s="253" t="str">
        <f t="shared" si="94"/>
        <v/>
      </c>
      <c r="AH110" s="253" t="str">
        <f t="shared" si="95"/>
        <v/>
      </c>
      <c r="AI110" s="253" t="str">
        <f t="shared" si="96"/>
        <v/>
      </c>
    </row>
    <row r="111" spans="1:35" ht="15" thickBot="1" x14ac:dyDescent="0.25">
      <c r="A111" s="239" t="s">
        <v>0</v>
      </c>
      <c r="B111" s="240">
        <v>0</v>
      </c>
      <c r="C111" s="240">
        <v>0</v>
      </c>
      <c r="D111" s="240">
        <v>0</v>
      </c>
      <c r="E111" s="240">
        <v>0</v>
      </c>
      <c r="F111" s="240">
        <v>0</v>
      </c>
      <c r="G111" s="240">
        <v>0</v>
      </c>
      <c r="H111" s="240">
        <v>0</v>
      </c>
      <c r="I111" s="240">
        <v>0</v>
      </c>
      <c r="J111" s="240">
        <v>0</v>
      </c>
      <c r="K111" s="240">
        <v>0</v>
      </c>
      <c r="L111" s="240">
        <v>0</v>
      </c>
      <c r="M111" s="240">
        <v>0</v>
      </c>
      <c r="N111" s="240">
        <v>0</v>
      </c>
      <c r="O111" s="240">
        <v>0</v>
      </c>
      <c r="P111" s="240">
        <v>0</v>
      </c>
      <c r="Q111" s="240">
        <f>IF('Relative Weights'!G25=0,0,'Relative Weights'!G25)</f>
        <v>0</v>
      </c>
      <c r="S111" s="276"/>
      <c r="T111" s="239" t="s">
        <v>0</v>
      </c>
      <c r="U111" s="256" t="str">
        <f t="shared" si="82"/>
        <v/>
      </c>
      <c r="V111" s="256" t="str">
        <f t="shared" si="83"/>
        <v/>
      </c>
      <c r="W111" s="256" t="str">
        <f t="shared" si="84"/>
        <v/>
      </c>
      <c r="X111" s="256" t="str">
        <f t="shared" si="85"/>
        <v/>
      </c>
      <c r="Y111" s="256" t="str">
        <f t="shared" si="86"/>
        <v/>
      </c>
      <c r="Z111" s="256" t="str">
        <f t="shared" si="87"/>
        <v/>
      </c>
      <c r="AA111" s="256" t="str">
        <f t="shared" si="88"/>
        <v/>
      </c>
      <c r="AB111" s="256" t="str">
        <f t="shared" si="89"/>
        <v/>
      </c>
      <c r="AC111" s="256" t="str">
        <f t="shared" si="90"/>
        <v/>
      </c>
      <c r="AD111" s="256" t="str">
        <f t="shared" si="91"/>
        <v/>
      </c>
      <c r="AE111" s="256" t="str">
        <f t="shared" si="92"/>
        <v/>
      </c>
      <c r="AF111" s="253" t="str">
        <f t="shared" si="93"/>
        <v/>
      </c>
      <c r="AG111" s="253" t="str">
        <f t="shared" si="94"/>
        <v/>
      </c>
      <c r="AH111" s="253" t="str">
        <f t="shared" si="95"/>
        <v/>
      </c>
      <c r="AI111" s="253" t="str">
        <f t="shared" si="96"/>
        <v/>
      </c>
    </row>
    <row r="112" spans="1:35" s="281" customFormat="1" ht="15" thickBot="1" x14ac:dyDescent="0.25">
      <c r="A112" s="247"/>
      <c r="B112" s="278"/>
      <c r="C112" s="278"/>
      <c r="D112" s="278"/>
      <c r="E112" s="278"/>
      <c r="F112" s="278"/>
      <c r="G112" s="278"/>
      <c r="H112" s="278"/>
      <c r="I112" s="278"/>
      <c r="J112" s="278"/>
      <c r="K112" s="278"/>
      <c r="L112" s="278"/>
      <c r="M112" s="278"/>
      <c r="N112" s="278"/>
      <c r="O112" s="278"/>
      <c r="P112" s="278"/>
      <c r="Q112" s="278"/>
      <c r="S112" s="280"/>
      <c r="T112" s="282"/>
      <c r="U112" s="279"/>
      <c r="V112" s="279"/>
      <c r="W112" s="279"/>
      <c r="X112" s="279"/>
      <c r="Y112" s="279"/>
      <c r="Z112" s="279"/>
      <c r="AA112" s="279"/>
      <c r="AB112" s="279"/>
      <c r="AC112" s="279"/>
      <c r="AD112" s="279"/>
      <c r="AE112" s="279"/>
      <c r="AF112" s="279"/>
      <c r="AG112" s="279"/>
      <c r="AH112" s="279"/>
      <c r="AI112" s="279"/>
    </row>
    <row r="113" spans="1:35" ht="15" thickBot="1" x14ac:dyDescent="0.25">
      <c r="A113" s="283"/>
      <c r="B113" s="284">
        <v>2002</v>
      </c>
      <c r="C113" s="260">
        <v>2003</v>
      </c>
      <c r="D113" s="260">
        <v>2004</v>
      </c>
      <c r="E113" s="260">
        <v>2005</v>
      </c>
      <c r="F113" s="260">
        <v>2006</v>
      </c>
      <c r="G113" s="260">
        <v>2007</v>
      </c>
      <c r="H113" s="260">
        <v>2008</v>
      </c>
      <c r="I113" s="260">
        <v>2009</v>
      </c>
      <c r="J113" s="260">
        <v>2010</v>
      </c>
      <c r="K113" s="260">
        <v>2011</v>
      </c>
      <c r="L113" s="260">
        <f>L2</f>
        <v>2012</v>
      </c>
      <c r="M113" s="260">
        <v>2013</v>
      </c>
      <c r="N113" s="260">
        <f>N2</f>
        <v>2014</v>
      </c>
      <c r="O113" s="260">
        <f>O2</f>
        <v>2015</v>
      </c>
      <c r="P113" s="260">
        <f>P2</f>
        <v>2016</v>
      </c>
      <c r="Q113" s="260">
        <f>Q2</f>
        <v>2017</v>
      </c>
      <c r="S113" s="231"/>
      <c r="T113" s="283"/>
      <c r="U113" s="285">
        <f>U2</f>
        <v>2003</v>
      </c>
      <c r="V113" s="261">
        <v>2004</v>
      </c>
      <c r="W113" s="261">
        <v>2005</v>
      </c>
      <c r="X113" s="261">
        <f>X2</f>
        <v>2006</v>
      </c>
      <c r="Y113" s="261">
        <f>Y2</f>
        <v>2007</v>
      </c>
      <c r="Z113" s="261">
        <f>Z2</f>
        <v>2008</v>
      </c>
      <c r="AA113" s="261">
        <f t="shared" ref="AA113" si="97">AA2</f>
        <v>2009</v>
      </c>
      <c r="AB113" s="261">
        <v>2010</v>
      </c>
      <c r="AC113" s="261">
        <v>2011</v>
      </c>
      <c r="AD113" s="261">
        <f t="shared" ref="AD113:AI113" si="98">AD2</f>
        <v>2012</v>
      </c>
      <c r="AE113" s="261">
        <f t="shared" si="98"/>
        <v>2013</v>
      </c>
      <c r="AF113" s="261">
        <f t="shared" si="98"/>
        <v>2014</v>
      </c>
      <c r="AG113" s="261">
        <f t="shared" si="98"/>
        <v>2015</v>
      </c>
      <c r="AH113" s="261">
        <f t="shared" si="98"/>
        <v>2016</v>
      </c>
      <c r="AI113" s="261">
        <f t="shared" si="98"/>
        <v>2017</v>
      </c>
    </row>
    <row r="114" spans="1:35" x14ac:dyDescent="0.2">
      <c r="A114" s="248" t="s">
        <v>1</v>
      </c>
      <c r="B114" s="249">
        <f t="shared" ref="B114:N114" si="99">SUM(B4:B111)</f>
        <v>364.78999999999996</v>
      </c>
      <c r="C114" s="249">
        <f t="shared" si="99"/>
        <v>337.34999999999997</v>
      </c>
      <c r="D114" s="249">
        <f t="shared" si="99"/>
        <v>335.97999999999996</v>
      </c>
      <c r="E114" s="249">
        <f t="shared" si="99"/>
        <v>331.8</v>
      </c>
      <c r="F114" s="249">
        <f t="shared" si="99"/>
        <v>350.09</v>
      </c>
      <c r="G114" s="249">
        <f t="shared" si="99"/>
        <v>363.66295808713988</v>
      </c>
      <c r="H114" s="249">
        <f t="shared" si="99"/>
        <v>371.57</v>
      </c>
      <c r="I114" s="249">
        <f t="shared" si="99"/>
        <v>376.57000000000005</v>
      </c>
      <c r="J114" s="249">
        <f t="shared" si="99"/>
        <v>388.56</v>
      </c>
      <c r="K114" s="249">
        <f t="shared" si="99"/>
        <v>465.31</v>
      </c>
      <c r="L114" s="249">
        <f t="shared" si="99"/>
        <v>466.91999999999996</v>
      </c>
      <c r="M114" s="249">
        <f t="shared" si="99"/>
        <v>481.57</v>
      </c>
      <c r="N114" s="249">
        <f t="shared" si="99"/>
        <v>487.98</v>
      </c>
      <c r="O114" s="249">
        <f t="shared" ref="O114" si="100">SUM(O4:O111)</f>
        <v>399.05</v>
      </c>
      <c r="P114" s="249">
        <f>SUM(P4:P111)</f>
        <v>398.28</v>
      </c>
      <c r="Q114" s="249">
        <f>SUM(Q4:Q111)</f>
        <v>413.68000000000012</v>
      </c>
      <c r="S114" s="231"/>
      <c r="T114" s="248" t="s">
        <v>1</v>
      </c>
      <c r="U114" s="264">
        <f>IF('RW History'!B114&gt;0,'RW History'!C114/'RW History'!B114-1,"N/A")</f>
        <v>-7.5221360234655532E-2</v>
      </c>
      <c r="V114" s="264">
        <f>IF('RW History'!C114&gt;0,'RW History'!D114/'RW History'!C114-1,"N/A")</f>
        <v>-4.0610641766711808E-3</v>
      </c>
      <c r="W114" s="264">
        <f>IF('RW History'!D114&gt;0,'RW History'!E114/'RW History'!D114-1,"N/A")</f>
        <v>-1.2441216739091487E-2</v>
      </c>
      <c r="X114" s="264">
        <f>IF('RW History'!E114&gt;0,'RW History'!F114/'RW History'!E114-1,"N/A")</f>
        <v>5.5123568414707558E-2</v>
      </c>
      <c r="Y114" s="264">
        <f>IF('RW History'!F114&gt;0,'RW History'!G114/'RW History'!F114-1,"N/A")</f>
        <v>3.8769910843325706E-2</v>
      </c>
      <c r="Z114" s="264">
        <f>IF('RW History'!G114&gt;0,'RW History'!H114/'RW History'!G114-1,"N/A")</f>
        <v>2.174277510816891E-2</v>
      </c>
      <c r="AA114" s="264">
        <f>IF('RW History'!H114&gt;0,'RW History'!I114/'RW History'!H114-1,"N/A")</f>
        <v>1.3456414672874617E-2</v>
      </c>
      <c r="AB114" s="263">
        <f>IF('RW History'!I114&gt;0,'RW History'!J114/'RW History'!I114-1,"N/A")</f>
        <v>3.184002974214617E-2</v>
      </c>
      <c r="AC114" s="263">
        <f>IF('RW History'!J114&gt;0,'RW History'!K114/'RW History'!J114-1,"N/A")</f>
        <v>0.19752419188799664</v>
      </c>
      <c r="AD114" s="263">
        <f>IF('RW History'!K114&gt;0,'RW History'!L114/'RW History'!K114-1,"N/A")</f>
        <v>3.460058885474071E-3</v>
      </c>
      <c r="AE114" s="263">
        <f>IF('RW History'!L114&gt;0,'RW History'!M114/'RW History'!L114-1,"N/A")</f>
        <v>3.1375824552385856E-2</v>
      </c>
      <c r="AF114" s="263">
        <f>IF('RW History'!M114&gt;0,'RW History'!N114/'RW History'!M114-1,"N/A")</f>
        <v>1.3310629814980324E-2</v>
      </c>
      <c r="AG114" s="263">
        <f>IF('RW History'!N114&gt;0,'RW History'!O114/'RW History'!N114-1,"N/A")</f>
        <v>-0.1822410754539121</v>
      </c>
      <c r="AH114" s="263">
        <f>IF('RW History'!O114&gt;0,'RW History'!P114/'RW History'!O114-1,"N/A")</f>
        <v>-1.9295827590528614E-3</v>
      </c>
      <c r="AI114" s="263">
        <f>IF('RW History'!P114&gt;0,'RW History'!Q114/'RW History'!P114-1,"N/A")</f>
        <v>3.8666264939239081E-2</v>
      </c>
    </row>
    <row r="115" spans="1:35" x14ac:dyDescent="0.2">
      <c r="A115" s="247" t="s">
        <v>725</v>
      </c>
      <c r="B115" s="250">
        <f t="array" ref="B115">AVERAGE(IF(B4:B111&lt;&gt;0,(B4:B111)))</f>
        <v>5.4446268656716414</v>
      </c>
      <c r="C115" s="250">
        <f t="array" ref="C115">AVERAGE(IF(C4:C111&lt;&gt;0,(C4:C111)))</f>
        <v>5.0350746268656712</v>
      </c>
      <c r="D115" s="250">
        <f t="array" ref="D115">AVERAGE(IF(D4:D111&lt;&gt;0,(D4:D111)))</f>
        <v>5.0146268656716408</v>
      </c>
      <c r="E115" s="250">
        <f t="array" ref="E115">AVERAGE(IF(E4:E111&lt;&gt;0,(E4:E111)))</f>
        <v>4.9522388059701496</v>
      </c>
      <c r="F115" s="250">
        <f t="array" ref="F115">AVERAGE(IF(F4:F111&lt;&gt;0,(F4:F111)))</f>
        <v>5.2252238805970146</v>
      </c>
      <c r="G115" s="250">
        <f t="array" ref="G115">AVERAGE(IF(G4:G111&lt;&gt;0,(G4:G111)))</f>
        <v>5.4278053445841774</v>
      </c>
      <c r="H115" s="250">
        <f t="array" ref="H115">AVERAGE(IF(H4:H111&lt;&gt;0,(H4:H111)))</f>
        <v>5.4642647058823526</v>
      </c>
      <c r="I115" s="250">
        <f t="array" ref="I115">AVERAGE(IF(I4:I111&lt;&gt;0,(I4:I111)))</f>
        <v>5.4575362318840588</v>
      </c>
      <c r="J115" s="250">
        <f t="array" ref="J115">AVERAGE(IF(J4:J111&lt;&gt;0,(J4:J111)))</f>
        <v>5.6313043478260871</v>
      </c>
      <c r="K115" s="250">
        <f t="array" ref="K115">AVERAGE(IF(K4:K111&lt;&gt;0,(K4:K111)))</f>
        <v>6.7436231884057971</v>
      </c>
      <c r="L115" s="250">
        <f t="array" ref="L115">AVERAGE(IF(L4:L111&lt;&gt;0,(L4:L111)))</f>
        <v>6.7669565217391296</v>
      </c>
      <c r="M115" s="250">
        <f t="array" ref="M115">AVERAGE(IF(M4:M111&lt;&gt;0,(M4:M111)))</f>
        <v>6.9792753623188402</v>
      </c>
      <c r="N115" s="250">
        <f t="array" ref="N115">AVERAGE(IF(N4:N111&lt;&gt;0,(N4:N111)))</f>
        <v>7.0721739130434784</v>
      </c>
      <c r="O115" s="250">
        <f t="array" ref="O115">AVERAGE(IF(O4:O111&lt;&gt;0,(O4:O111)))</f>
        <v>5.9559701492537318</v>
      </c>
      <c r="P115" s="250">
        <f t="array" ref="P115">AVERAGE(IF(P4:P111&lt;&gt;0,(P4:P111)))</f>
        <v>5.9444776119402984</v>
      </c>
      <c r="Q115" s="250">
        <f t="array" ref="Q115">AVERAGE(IF(Q4:Q111&lt;&gt;0,(Q4:Q111)))</f>
        <v>6.1743283582089568</v>
      </c>
      <c r="S115" s="231"/>
      <c r="T115" s="247" t="s">
        <v>725</v>
      </c>
      <c r="U115" s="253">
        <f>IF('RW History'!B115&gt;0,'RW History'!C115/'RW History'!B115-1,"N/A")</f>
        <v>-7.5221360234655532E-2</v>
      </c>
      <c r="V115" s="253">
        <f>IF('RW History'!C115&gt;0,'RW History'!D115/'RW History'!C115-1,"N/A")</f>
        <v>-4.0610641766711808E-3</v>
      </c>
      <c r="W115" s="253">
        <f>IF('RW History'!D115&gt;0,'RW History'!E115/'RW History'!D115-1,"N/A")</f>
        <v>-1.2441216739091376E-2</v>
      </c>
      <c r="X115" s="253">
        <f>IF('RW History'!E115&gt;0,'RW History'!F115/'RW History'!E115-1,"N/A")</f>
        <v>5.5123568414707558E-2</v>
      </c>
      <c r="Y115" s="253">
        <f>IF('RW History'!F115&gt;0,'RW History'!G115/'RW History'!F115-1,"N/A")</f>
        <v>3.8769910843325706E-2</v>
      </c>
      <c r="Z115" s="253">
        <f>IF('RW History'!G115&gt;0,'RW History'!H115/'RW History'!G115-1,"N/A")</f>
        <v>6.7171460624604329E-3</v>
      </c>
      <c r="AA115" s="253">
        <f>IF('RW History'!H115&gt;0,'RW History'!I115/'RW History'!H115-1,"N/A")</f>
        <v>-1.2313594528190475E-3</v>
      </c>
      <c r="AB115" s="257">
        <f>IF('RW History'!I115&gt;0,'RW History'!J115/'RW History'!I115-1,"N/A")</f>
        <v>3.184002974214617E-2</v>
      </c>
      <c r="AC115" s="257">
        <f>IF('RW History'!J115&gt;0,'RW History'!K115/'RW History'!J115-1,"N/A")</f>
        <v>0.19752419188799664</v>
      </c>
      <c r="AD115" s="257">
        <f>IF('RW History'!K115&gt;0,'RW History'!L115/'RW History'!K115-1,"N/A")</f>
        <v>3.460058885474071E-3</v>
      </c>
      <c r="AE115" s="257">
        <f>IF('RW History'!L115&gt;0,'RW History'!M115/'RW History'!L115-1,"N/A")</f>
        <v>3.1375824552385856E-2</v>
      </c>
      <c r="AF115" s="257">
        <f>IF('RW History'!M115&gt;0,'RW History'!N115/'RW History'!M115-1,"N/A")</f>
        <v>1.3310629814980324E-2</v>
      </c>
      <c r="AG115" s="257">
        <f>IF('RW History'!N115&gt;0,'RW History'!O115/'RW History'!N115-1,"N/A")</f>
        <v>-0.15783036128835715</v>
      </c>
      <c r="AH115" s="257">
        <f>IF('RW History'!O115&gt;0,'RW History'!P115/'RW History'!O115-1,"N/A")</f>
        <v>-1.9295827590528614E-3</v>
      </c>
      <c r="AI115" s="257">
        <f>IF('RW History'!P115&gt;0,'RW History'!Q115/'RW History'!P115-1,"N/A")</f>
        <v>3.8666264939239081E-2</v>
      </c>
    </row>
    <row r="116" spans="1:35" ht="15" thickBot="1" x14ac:dyDescent="0.25">
      <c r="A116" s="251" t="s">
        <v>726</v>
      </c>
      <c r="B116" s="252">
        <f t="array" ref="B116">STDEV(IF(B4:B111&lt;&gt;0,(B4:B111)))</f>
        <v>5.4184466991369877</v>
      </c>
      <c r="C116" s="252">
        <f t="array" ref="C116">STDEV(IF(C4:C111&lt;&gt;0,(C4:C111)))</f>
        <v>4.9458588043461456</v>
      </c>
      <c r="D116" s="252">
        <f t="array" ref="D116">STDEV(IF(D4:D111&lt;&gt;0,(D4:D111)))</f>
        <v>5.0730277040376954</v>
      </c>
      <c r="E116" s="252">
        <f t="array" ref="E116">STDEV(IF(E4:E111&lt;&gt;0,(E4:E111)))</f>
        <v>5.0869592098535357</v>
      </c>
      <c r="F116" s="252">
        <f t="array" ref="F116">STDEV(IF(F4:F111&lt;&gt;0,(F4:F111)))</f>
        <v>5.5449893729463318</v>
      </c>
      <c r="G116" s="252">
        <f t="array" ref="G116">STDEV(IF(G4:G111&lt;&gt;0,(G4:G111)))</f>
        <v>5.9289448356339189</v>
      </c>
      <c r="H116" s="252">
        <f t="array" ref="H116">STDEV(IF(H4:H111&lt;&gt;0,(H4:H111)))</f>
        <v>6.0715812974276346</v>
      </c>
      <c r="I116" s="252">
        <f t="array" ref="I116">STDEV(IF(I4:I111&lt;&gt;0,(I4:I111)))</f>
        <v>6.2055142474958371</v>
      </c>
      <c r="J116" s="252">
        <f t="array" ref="J116">STDEV(IF(J4:J111&lt;&gt;0,(J4:J111)))</f>
        <v>6.5623023024660645</v>
      </c>
      <c r="K116" s="252">
        <f t="array" ref="K116">STDEV(IF(K4:K111&lt;&gt;0,(K4:K111)))</f>
        <v>9.5523073854088665</v>
      </c>
      <c r="L116" s="252">
        <f t="array" ref="L116">STDEV(IF(L4:L111&lt;&gt;0,(L4:L111)))</f>
        <v>9.3207395730842233</v>
      </c>
      <c r="M116" s="252">
        <f t="array" ref="M116">STDEV(IF(M4:M111&lt;&gt;0,(M4:M111)))</f>
        <v>9.6562764286850342</v>
      </c>
      <c r="N116" s="252">
        <f t="array" ref="N116">STDEV(IF(N4:N111&lt;&gt;0,(N4:N111)))</f>
        <v>9.8683053061996553</v>
      </c>
      <c r="O116" s="252">
        <f t="array" ref="O116">STDEV(IF(O4:O111&lt;&gt;0,(O4:O111)))</f>
        <v>6.9919126571458294</v>
      </c>
      <c r="P116" s="252">
        <f t="array" ref="P116">STDEV(IF(P4:P111&lt;&gt;0,(P4:P111)))</f>
        <v>7.0690600471525755</v>
      </c>
      <c r="Q116" s="252">
        <f t="array" ref="Q116">STDEV(IF(Q4:Q111&lt;&gt;0,(Q4:Q111)))</f>
        <v>7.6221229492959237</v>
      </c>
      <c r="S116" s="231"/>
      <c r="T116" s="251" t="s">
        <v>726</v>
      </c>
      <c r="U116" s="256">
        <f>IF('RW History'!B116&gt;0,'RW History'!C116/'RW History'!B116-1,"N/A")</f>
        <v>-8.7218334152131205E-2</v>
      </c>
      <c r="V116" s="256">
        <f>IF('RW History'!C116&gt;0,'RW History'!D116/'RW History'!C116-1,"N/A")</f>
        <v>2.5712197764279354E-2</v>
      </c>
      <c r="W116" s="256">
        <f>IF('RW History'!D116&gt;0,'RW History'!E116/'RW History'!D116-1,"N/A")</f>
        <v>2.7461915504132239E-3</v>
      </c>
      <c r="X116" s="256">
        <f>IF('RW History'!E116&gt;0,'RW History'!F116/'RW History'!E116-1,"N/A")</f>
        <v>9.0040069950940937E-2</v>
      </c>
      <c r="Y116" s="256">
        <f>IF('RW History'!F116&gt;0,'RW History'!G116/'RW History'!F116-1,"N/A")</f>
        <v>6.9243678727480162E-2</v>
      </c>
      <c r="Z116" s="256">
        <f>IF('RW History'!G116&gt;0,'RW History'!H116/'RW History'!G116-1,"N/A")</f>
        <v>2.4057646975638391E-2</v>
      </c>
      <c r="AA116" s="256">
        <f>IF('RW History'!H116&gt;0,'RW History'!I116/'RW History'!H116-1,"N/A")</f>
        <v>2.2058989826084785E-2</v>
      </c>
      <c r="AB116" s="265">
        <f>IF('RW History'!I116&gt;0,'RW History'!J116/'RW History'!I116-1,"N/A")</f>
        <v>5.7495324438938233E-2</v>
      </c>
      <c r="AC116" s="265">
        <f>IF('RW History'!J116&gt;0,'RW History'!K116/'RW History'!J116-1,"N/A")</f>
        <v>0.45563354827758862</v>
      </c>
      <c r="AD116" s="265">
        <f>IF('RW History'!K116&gt;0,'RW History'!L116/'RW History'!K116-1,"N/A")</f>
        <v>-2.424208130889538E-2</v>
      </c>
      <c r="AE116" s="265">
        <f>IF('RW History'!L116&gt;0,'RW History'!M116/'RW History'!L116-1,"N/A")</f>
        <v>3.5998951903961629E-2</v>
      </c>
      <c r="AF116" s="265">
        <f>IF('RW History'!M116&gt;0,'RW History'!N116/'RW History'!M116-1,"N/A")</f>
        <v>2.1957623011367611E-2</v>
      </c>
      <c r="AG116" s="265">
        <f>IF('RW History'!N116&gt;0,'RW History'!O116/'RW History'!N116-1,"N/A")</f>
        <v>-0.29147787383987434</v>
      </c>
      <c r="AH116" s="265">
        <f>IF('RW History'!O116&gt;0,'RW History'!P116/'RW History'!O116-1,"N/A")</f>
        <v>1.1033803451177437E-2</v>
      </c>
      <c r="AI116" s="265">
        <f>IF('RW History'!P116&gt;0,'RW History'!Q116/'RW History'!P116-1,"N/A")</f>
        <v>7.8237120416896566E-2</v>
      </c>
    </row>
    <row r="117" spans="1:35" x14ac:dyDescent="0.2">
      <c r="S117" s="262" t="s">
        <v>728</v>
      </c>
      <c r="T117" s="262">
        <v>0</v>
      </c>
      <c r="U117" s="262">
        <v>0</v>
      </c>
      <c r="V117" s="262">
        <v>0</v>
      </c>
      <c r="W117" s="262">
        <v>0</v>
      </c>
      <c r="X117" s="262">
        <v>0</v>
      </c>
      <c r="Y117" s="262">
        <v>0</v>
      </c>
      <c r="Z117" s="262"/>
      <c r="AA117" s="262">
        <v>0</v>
      </c>
      <c r="AB117" s="262">
        <v>0</v>
      </c>
      <c r="AC117" s="262">
        <v>0</v>
      </c>
      <c r="AD117" s="262">
        <v>0</v>
      </c>
      <c r="AE117" s="262">
        <v>0</v>
      </c>
      <c r="AF117" s="262">
        <v>0</v>
      </c>
      <c r="AG117" s="262">
        <v>0</v>
      </c>
    </row>
    <row r="141" spans="20:33" x14ac:dyDescent="0.2">
      <c r="T141" s="258"/>
      <c r="U141" s="258"/>
      <c r="V141" s="258"/>
      <c r="W141" s="258"/>
      <c r="X141" s="258"/>
      <c r="Y141" s="258"/>
      <c r="Z141" s="258"/>
      <c r="AA141" s="258"/>
      <c r="AB141" s="258"/>
      <c r="AC141" s="258"/>
      <c r="AD141" s="258"/>
      <c r="AE141" s="258"/>
      <c r="AF141" s="258"/>
      <c r="AG141" s="258"/>
    </row>
    <row r="142" spans="20:33" x14ac:dyDescent="0.2">
      <c r="T142" s="258"/>
      <c r="U142" s="258"/>
      <c r="V142" s="258"/>
      <c r="W142" s="258"/>
      <c r="X142" s="258"/>
      <c r="Y142" s="258"/>
      <c r="Z142" s="258"/>
      <c r="AA142" s="258"/>
      <c r="AB142" s="258"/>
      <c r="AC142" s="258"/>
      <c r="AD142" s="258"/>
      <c r="AE142" s="258"/>
      <c r="AF142" s="258"/>
      <c r="AG142" s="258"/>
    </row>
    <row r="145" spans="28:28" x14ac:dyDescent="0.2">
      <c r="AB145" s="259"/>
    </row>
  </sheetData>
  <mergeCells count="1">
    <mergeCell ref="A1:Q1"/>
  </mergeCells>
  <pageMargins left="0.28000000000000003" right="0.27" top="0.17" bottom="0.17" header="0.3" footer="0.3"/>
  <pageSetup scale="46" fitToHeight="0" orientation="portrait" r:id="rId1"/>
  <rowBreaks count="1" manualBreakCount="1">
    <brk id="111"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84</v>
      </c>
      <c r="C3" s="6"/>
      <c r="D3" s="6"/>
      <c r="E3" s="6"/>
      <c r="F3" s="6"/>
      <c r="G3" s="6"/>
      <c r="H3" s="6"/>
    </row>
    <row r="4" spans="2:8" x14ac:dyDescent="0.2">
      <c r="B4" s="90" t="s">
        <v>157</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Data!G25</f>
        <v>19582939</v>
      </c>
      <c r="G13" s="33"/>
      <c r="H13" s="60">
        <f>F13</f>
        <v>19582939</v>
      </c>
    </row>
    <row r="14" spans="2:8" x14ac:dyDescent="0.2">
      <c r="B14" s="338" t="s">
        <v>15</v>
      </c>
      <c r="C14" s="338"/>
      <c r="D14" s="338"/>
      <c r="E14" s="338"/>
      <c r="F14" s="82">
        <f>Data!H25</f>
        <v>683827</v>
      </c>
      <c r="G14" s="33"/>
      <c r="H14" s="30">
        <f>F14</f>
        <v>683827</v>
      </c>
    </row>
    <row r="15" spans="2:8" x14ac:dyDescent="0.2">
      <c r="B15" s="338" t="s">
        <v>16</v>
      </c>
      <c r="C15" s="338"/>
      <c r="D15" s="338"/>
      <c r="E15" s="338"/>
      <c r="F15" s="82">
        <f>Data!I25</f>
        <v>9838846</v>
      </c>
      <c r="G15" s="33"/>
      <c r="H15" s="30">
        <f>F15</f>
        <v>9838846</v>
      </c>
    </row>
    <row r="16" spans="2:8" x14ac:dyDescent="0.2">
      <c r="B16" s="338" t="s">
        <v>20</v>
      </c>
      <c r="C16" s="338"/>
      <c r="D16" s="338"/>
      <c r="E16" s="338"/>
      <c r="F16" s="82">
        <f>Data!J25</f>
        <v>3034949</v>
      </c>
      <c r="G16" s="33"/>
      <c r="H16" s="30">
        <f>F16-G16</f>
        <v>3034949</v>
      </c>
    </row>
    <row r="17" spans="2:23" x14ac:dyDescent="0.2">
      <c r="B17" s="338" t="s">
        <v>17</v>
      </c>
      <c r="C17" s="338"/>
      <c r="D17" s="338"/>
      <c r="E17" s="338"/>
      <c r="F17" s="82">
        <f>Data!K25</f>
        <v>6793916</v>
      </c>
      <c r="G17" s="33"/>
      <c r="H17" s="30">
        <f>F17</f>
        <v>6793916</v>
      </c>
    </row>
    <row r="18" spans="2:23" x14ac:dyDescent="0.2">
      <c r="B18" s="338" t="s">
        <v>1</v>
      </c>
      <c r="C18" s="338"/>
      <c r="D18" s="338"/>
      <c r="E18" s="338"/>
      <c r="F18" s="83">
        <f>SUM(F13:F17)</f>
        <v>39934477</v>
      </c>
      <c r="G18" s="34"/>
      <c r="H18" s="29">
        <f>SUM(H13:H17)</f>
        <v>39934477</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Data!L25</f>
        <v>June Nelson</v>
      </c>
      <c r="E21" s="343"/>
      <c r="F21" s="343"/>
      <c r="G21" s="94" t="str">
        <f>Data!M25</f>
        <v>(361) 570-4873</v>
      </c>
      <c r="H21" s="84" t="str">
        <f>Data!N25</f>
        <v>nelsonj@uhv.edu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Data!O25</f>
        <v>806</v>
      </c>
      <c r="D25" s="86">
        <f>Data!P25</f>
        <v>2269</v>
      </c>
      <c r="E25" s="86">
        <f>Data!Q25</f>
        <v>1069</v>
      </c>
      <c r="F25" s="86">
        <f>Data!R25</f>
        <v>0</v>
      </c>
      <c r="G25" s="86">
        <f>Data!S25</f>
        <v>0</v>
      </c>
      <c r="H25" s="74">
        <f>SUM(C25:G25)</f>
        <v>4144</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Data!T25</f>
        <v>Wortham, Trudy</v>
      </c>
      <c r="E28" s="343"/>
      <c r="F28" s="343"/>
      <c r="G28" s="94" t="str">
        <f>Data!U25</f>
        <v>(361) 570-4121</v>
      </c>
      <c r="H28" s="84" t="str">
        <f>Data!V25</f>
        <v>worthamt@uhv.edu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Data!W25</f>
        <v>13873</v>
      </c>
      <c r="D32" s="87">
        <f>Data!AQ25</f>
        <v>16020</v>
      </c>
      <c r="E32" s="87">
        <f>Data!BK25</f>
        <v>3810</v>
      </c>
      <c r="F32" s="87">
        <f>Data!CE25</f>
        <v>0</v>
      </c>
      <c r="G32" s="87">
        <f>Data!CY25</f>
        <v>0</v>
      </c>
      <c r="H32" s="22">
        <f>SUM(C32:G32)</f>
        <v>33703</v>
      </c>
      <c r="I32" s="1"/>
      <c r="W32" s="18"/>
    </row>
    <row r="33" spans="2:23" x14ac:dyDescent="0.2">
      <c r="B33" s="7" t="s">
        <v>47</v>
      </c>
      <c r="C33" s="87">
        <f>Data!X25</f>
        <v>3683</v>
      </c>
      <c r="D33" s="87">
        <f>Data!AR25</f>
        <v>1736</v>
      </c>
      <c r="E33" s="87">
        <f>Data!BL25</f>
        <v>197</v>
      </c>
      <c r="F33" s="87">
        <f>Data!CF25</f>
        <v>0</v>
      </c>
      <c r="G33" s="87">
        <f>Data!CZ25</f>
        <v>0</v>
      </c>
      <c r="H33" s="22">
        <f t="shared" ref="H33:H52" si="0">SUM(C33:G33)</f>
        <v>5616</v>
      </c>
      <c r="I33" s="1"/>
      <c r="W33" s="18"/>
    </row>
    <row r="34" spans="2:23" x14ac:dyDescent="0.2">
      <c r="B34" s="7" t="s">
        <v>48</v>
      </c>
      <c r="C34" s="87">
        <f>Data!Y25</f>
        <v>945</v>
      </c>
      <c r="D34" s="87">
        <f>Data!AS25</f>
        <v>294</v>
      </c>
      <c r="E34" s="87">
        <f>Data!BM25</f>
        <v>0</v>
      </c>
      <c r="F34" s="87">
        <f>Data!CG25</f>
        <v>0</v>
      </c>
      <c r="G34" s="87">
        <f>Data!DA25</f>
        <v>0</v>
      </c>
      <c r="H34" s="22">
        <f t="shared" si="0"/>
        <v>1239</v>
      </c>
      <c r="I34" s="1"/>
      <c r="W34" s="18"/>
    </row>
    <row r="35" spans="2:23" x14ac:dyDescent="0.2">
      <c r="B35" s="7" t="s">
        <v>49</v>
      </c>
      <c r="C35" s="87">
        <f>Data!Z25</f>
        <v>747</v>
      </c>
      <c r="D35" s="87">
        <f>Data!AT25</f>
        <v>4803</v>
      </c>
      <c r="E35" s="87">
        <f>Data!BN25</f>
        <v>5559</v>
      </c>
      <c r="F35" s="87">
        <f>Data!CH25</f>
        <v>0</v>
      </c>
      <c r="G35" s="87">
        <f>Data!DB25</f>
        <v>0</v>
      </c>
      <c r="H35" s="22">
        <f t="shared" si="0"/>
        <v>11109</v>
      </c>
      <c r="I35" s="1"/>
      <c r="W35" s="18"/>
    </row>
    <row r="36" spans="2:23" x14ac:dyDescent="0.2">
      <c r="B36" s="7" t="s">
        <v>50</v>
      </c>
      <c r="C36" s="87">
        <f>Data!AA25</f>
        <v>0</v>
      </c>
      <c r="D36" s="87">
        <f>Data!AU25</f>
        <v>0</v>
      </c>
      <c r="E36" s="87">
        <f>Data!BO25</f>
        <v>0</v>
      </c>
      <c r="F36" s="87">
        <f>Data!CI25</f>
        <v>0</v>
      </c>
      <c r="G36" s="87">
        <f>Data!DC25</f>
        <v>0</v>
      </c>
      <c r="H36" s="22">
        <f t="shared" si="0"/>
        <v>0</v>
      </c>
      <c r="I36" s="1"/>
      <c r="W36" s="18"/>
    </row>
    <row r="37" spans="2:23" x14ac:dyDescent="0.2">
      <c r="B37" s="7" t="s">
        <v>51</v>
      </c>
      <c r="C37" s="87">
        <f>Data!AB25</f>
        <v>817</v>
      </c>
      <c r="D37" s="87">
        <f>Data!AV25</f>
        <v>2910</v>
      </c>
      <c r="E37" s="87">
        <f>Data!BP25</f>
        <v>768</v>
      </c>
      <c r="F37" s="87">
        <f>Data!CJ25</f>
        <v>0</v>
      </c>
      <c r="G37" s="87">
        <f>Data!DD25</f>
        <v>0</v>
      </c>
      <c r="H37" s="22">
        <f t="shared" si="0"/>
        <v>4495</v>
      </c>
      <c r="I37" s="1"/>
      <c r="W37" s="18"/>
    </row>
    <row r="38" spans="2:23" x14ac:dyDescent="0.2">
      <c r="B38" s="7" t="s">
        <v>52</v>
      </c>
      <c r="C38" s="87">
        <f>Data!AC25</f>
        <v>189</v>
      </c>
      <c r="D38" s="87">
        <f>Data!AW25</f>
        <v>1272</v>
      </c>
      <c r="E38" s="87">
        <f>Data!BQ25</f>
        <v>0</v>
      </c>
      <c r="F38" s="87">
        <f>Data!CK25</f>
        <v>0</v>
      </c>
      <c r="G38" s="87">
        <f>Data!DE25</f>
        <v>0</v>
      </c>
      <c r="H38" s="22">
        <f t="shared" si="0"/>
        <v>1461</v>
      </c>
      <c r="I38" s="1"/>
      <c r="W38" s="18"/>
    </row>
    <row r="39" spans="2:23" x14ac:dyDescent="0.2">
      <c r="B39" s="7" t="s">
        <v>53</v>
      </c>
      <c r="C39" s="87">
        <f>Data!AD25</f>
        <v>0</v>
      </c>
      <c r="D39" s="87">
        <f>Data!AX25</f>
        <v>0</v>
      </c>
      <c r="E39" s="87">
        <f>Data!BR25</f>
        <v>0</v>
      </c>
      <c r="F39" s="87">
        <f>Data!CL25</f>
        <v>0</v>
      </c>
      <c r="G39" s="87">
        <f>Data!DF25</f>
        <v>0</v>
      </c>
      <c r="H39" s="22">
        <f t="shared" si="0"/>
        <v>0</v>
      </c>
      <c r="I39" s="1"/>
      <c r="W39" s="18"/>
    </row>
    <row r="40" spans="2:23" x14ac:dyDescent="0.2">
      <c r="B40" s="7" t="s">
        <v>54</v>
      </c>
      <c r="C40" s="87">
        <f>Data!AE25</f>
        <v>0</v>
      </c>
      <c r="D40" s="87">
        <f>Data!AY25</f>
        <v>0</v>
      </c>
      <c r="E40" s="87">
        <f>Data!BS25</f>
        <v>0</v>
      </c>
      <c r="F40" s="87">
        <f>Data!CM25</f>
        <v>0</v>
      </c>
      <c r="G40" s="87">
        <f>Data!DG25</f>
        <v>0</v>
      </c>
      <c r="H40" s="22">
        <f t="shared" si="0"/>
        <v>0</v>
      </c>
      <c r="I40" s="1"/>
      <c r="W40" s="18"/>
    </row>
    <row r="41" spans="2:23" x14ac:dyDescent="0.2">
      <c r="B41" s="7" t="s">
        <v>55</v>
      </c>
      <c r="C41" s="87">
        <f>Data!AF25</f>
        <v>0</v>
      </c>
      <c r="D41" s="87">
        <f>Data!AZ25</f>
        <v>0</v>
      </c>
      <c r="E41" s="87">
        <f>Data!BT25</f>
        <v>0</v>
      </c>
      <c r="F41" s="87">
        <f>Data!CN25</f>
        <v>0</v>
      </c>
      <c r="G41" s="87">
        <f>Data!DH25</f>
        <v>0</v>
      </c>
      <c r="H41" s="22">
        <f t="shared" si="0"/>
        <v>0</v>
      </c>
      <c r="I41" s="1"/>
      <c r="W41" s="18"/>
    </row>
    <row r="42" spans="2:23" x14ac:dyDescent="0.2">
      <c r="B42" s="7" t="s">
        <v>56</v>
      </c>
      <c r="C42" s="87">
        <f>Data!AG25</f>
        <v>0</v>
      </c>
      <c r="D42" s="87">
        <f>Data!BA25</f>
        <v>0</v>
      </c>
      <c r="E42" s="87">
        <f>Data!BU25</f>
        <v>0</v>
      </c>
      <c r="F42" s="87">
        <f>Data!CO25</f>
        <v>0</v>
      </c>
      <c r="G42" s="87">
        <f>Data!DI25</f>
        <v>0</v>
      </c>
      <c r="H42" s="22">
        <f t="shared" si="0"/>
        <v>0</v>
      </c>
      <c r="I42" s="1"/>
      <c r="W42" s="18"/>
    </row>
    <row r="43" spans="2:23" x14ac:dyDescent="0.2">
      <c r="B43" s="7" t="s">
        <v>57</v>
      </c>
      <c r="C43" s="87">
        <f>Data!AH25</f>
        <v>0</v>
      </c>
      <c r="D43" s="87">
        <f>Data!BB25</f>
        <v>0</v>
      </c>
      <c r="E43" s="87">
        <f>Data!BV25</f>
        <v>0</v>
      </c>
      <c r="F43" s="87">
        <f>Data!CP25</f>
        <v>0</v>
      </c>
      <c r="G43" s="87">
        <f>Data!DJ25</f>
        <v>0</v>
      </c>
      <c r="H43" s="22">
        <f t="shared" si="0"/>
        <v>0</v>
      </c>
      <c r="I43" s="1"/>
      <c r="W43" s="18"/>
    </row>
    <row r="44" spans="2:23" x14ac:dyDescent="0.2">
      <c r="B44" s="7" t="s">
        <v>58</v>
      </c>
      <c r="C44" s="87">
        <f>Data!AI25</f>
        <v>0</v>
      </c>
      <c r="D44" s="87">
        <f>Data!BC25</f>
        <v>0</v>
      </c>
      <c r="E44" s="87">
        <f>Data!BW25</f>
        <v>0</v>
      </c>
      <c r="F44" s="87">
        <f>Data!CQ25</f>
        <v>0</v>
      </c>
      <c r="G44" s="87">
        <f>Data!DK25</f>
        <v>0</v>
      </c>
      <c r="H44" s="22">
        <f t="shared" si="0"/>
        <v>0</v>
      </c>
      <c r="I44" s="1"/>
      <c r="W44" s="18"/>
    </row>
    <row r="45" spans="2:23" x14ac:dyDescent="0.2">
      <c r="B45" s="7" t="s">
        <v>59</v>
      </c>
      <c r="C45" s="87">
        <f>Data!AJ25</f>
        <v>31</v>
      </c>
      <c r="D45" s="87">
        <f>Data!BD25</f>
        <v>258</v>
      </c>
      <c r="E45" s="87">
        <f>Data!BX25</f>
        <v>0</v>
      </c>
      <c r="F45" s="87">
        <f>Data!CR25</f>
        <v>0</v>
      </c>
      <c r="G45" s="87">
        <f>Data!DL25</f>
        <v>0</v>
      </c>
      <c r="H45" s="22">
        <f t="shared" si="0"/>
        <v>289</v>
      </c>
      <c r="I45" s="1"/>
      <c r="W45" s="18"/>
    </row>
    <row r="46" spans="2:23" x14ac:dyDescent="0.2">
      <c r="B46" s="7" t="s">
        <v>60</v>
      </c>
      <c r="C46" s="87">
        <f>Data!AK25</f>
        <v>0</v>
      </c>
      <c r="D46" s="87">
        <f>Data!BE25</f>
        <v>0</v>
      </c>
      <c r="E46" s="87">
        <f>Data!BY25</f>
        <v>0</v>
      </c>
      <c r="F46" s="87">
        <f>Data!CS25</f>
        <v>0</v>
      </c>
      <c r="G46" s="87">
        <f>Data!DM25</f>
        <v>0</v>
      </c>
      <c r="H46" s="22">
        <f t="shared" si="0"/>
        <v>0</v>
      </c>
      <c r="I46" s="1"/>
      <c r="W46" s="18"/>
    </row>
    <row r="47" spans="2:23" x14ac:dyDescent="0.2">
      <c r="B47" s="7" t="s">
        <v>61</v>
      </c>
      <c r="C47" s="87">
        <f>Data!AL25</f>
        <v>2436</v>
      </c>
      <c r="D47" s="87">
        <f>Data!BF25</f>
        <v>14871</v>
      </c>
      <c r="E47" s="87">
        <f>Data!BZ25</f>
        <v>7566</v>
      </c>
      <c r="F47" s="87">
        <f>Data!CT25</f>
        <v>0</v>
      </c>
      <c r="G47" s="87">
        <f>Data!DN25</f>
        <v>0</v>
      </c>
      <c r="H47" s="22">
        <f t="shared" si="0"/>
        <v>24873</v>
      </c>
      <c r="I47" s="1"/>
      <c r="W47" s="18"/>
    </row>
    <row r="48" spans="2:23" x14ac:dyDescent="0.2">
      <c r="B48" s="7" t="s">
        <v>62</v>
      </c>
      <c r="C48" s="87">
        <f>Data!AM25</f>
        <v>0</v>
      </c>
      <c r="D48" s="87">
        <f>Data!BG25</f>
        <v>0</v>
      </c>
      <c r="E48" s="87">
        <f>Data!CA25</f>
        <v>0</v>
      </c>
      <c r="F48" s="87">
        <f>Data!CU25</f>
        <v>0</v>
      </c>
      <c r="G48" s="87">
        <f>Data!DO25</f>
        <v>0</v>
      </c>
      <c r="H48" s="22">
        <f t="shared" si="0"/>
        <v>0</v>
      </c>
      <c r="I48" s="1"/>
      <c r="W48" s="18"/>
    </row>
    <row r="49" spans="2:23" x14ac:dyDescent="0.2">
      <c r="B49" s="7" t="s">
        <v>63</v>
      </c>
      <c r="C49" s="87">
        <f>Data!AN25</f>
        <v>0</v>
      </c>
      <c r="D49" s="87">
        <f>Data!BH25</f>
        <v>552</v>
      </c>
      <c r="E49" s="87">
        <f>Data!CB25</f>
        <v>0</v>
      </c>
      <c r="F49" s="87">
        <f>Data!CV25</f>
        <v>0</v>
      </c>
      <c r="G49" s="87">
        <f>Data!DP25</f>
        <v>0</v>
      </c>
      <c r="H49" s="22">
        <f t="shared" si="0"/>
        <v>552</v>
      </c>
      <c r="I49" s="1"/>
      <c r="W49" s="18"/>
    </row>
    <row r="50" spans="2:23" x14ac:dyDescent="0.2">
      <c r="B50" s="7" t="s">
        <v>64</v>
      </c>
      <c r="C50" s="87">
        <f>Data!AO25</f>
        <v>6</v>
      </c>
      <c r="D50" s="87">
        <f>Data!BI25</f>
        <v>186</v>
      </c>
      <c r="E50" s="87">
        <f>Data!CC25</f>
        <v>273</v>
      </c>
      <c r="F50" s="87">
        <f>Data!CW25</f>
        <v>0</v>
      </c>
      <c r="G50" s="87">
        <f>Data!DQ25</f>
        <v>0</v>
      </c>
      <c r="H50" s="22">
        <f t="shared" si="0"/>
        <v>465</v>
      </c>
      <c r="I50" s="1"/>
      <c r="W50" s="18"/>
    </row>
    <row r="51" spans="2:23" x14ac:dyDescent="0.2">
      <c r="B51" s="7" t="s">
        <v>0</v>
      </c>
      <c r="C51" s="87">
        <f>Data!AP25</f>
        <v>0</v>
      </c>
      <c r="D51" s="87">
        <f>Data!BJ25</f>
        <v>261</v>
      </c>
      <c r="E51" s="87">
        <f>Data!CD25</f>
        <v>0</v>
      </c>
      <c r="F51" s="87">
        <f>Data!CX25</f>
        <v>0</v>
      </c>
      <c r="G51" s="87">
        <f>Data!DR25</f>
        <v>0</v>
      </c>
      <c r="H51" s="22">
        <f t="shared" si="0"/>
        <v>261</v>
      </c>
      <c r="I51" s="1"/>
      <c r="W51" s="18"/>
    </row>
    <row r="52" spans="2:23" x14ac:dyDescent="0.2">
      <c r="B52" s="8" t="s">
        <v>35</v>
      </c>
      <c r="C52" s="22">
        <f>SUM(C32:C51)</f>
        <v>22727</v>
      </c>
      <c r="D52" s="22">
        <f>SUM(D32:D51)</f>
        <v>43163</v>
      </c>
      <c r="E52" s="22">
        <f>SUM(E32:E51)</f>
        <v>18173</v>
      </c>
      <c r="F52" s="22">
        <f>SUM(F32:F51)</f>
        <v>0</v>
      </c>
      <c r="G52" s="22">
        <f>SUM(G32:G51)</f>
        <v>0</v>
      </c>
      <c r="H52" s="22">
        <f t="shared" si="0"/>
        <v>84063</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Data!T25</f>
        <v>Wortham, Trudy</v>
      </c>
      <c r="E55" s="343"/>
      <c r="F55" s="343"/>
      <c r="G55" s="94" t="str">
        <f>Data!U25</f>
        <v>(361) 570-4121</v>
      </c>
      <c r="H55" s="84" t="str">
        <f>Data!V25</f>
        <v>worthamt@uhv.edu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Data!DS25</f>
        <v>982624</v>
      </c>
      <c r="D61" s="88">
        <f>Data!EM25</f>
        <v>1354383</v>
      </c>
      <c r="E61" s="88">
        <f>Data!FG25</f>
        <v>876953</v>
      </c>
      <c r="F61" s="88">
        <f>Data!GA25</f>
        <v>0</v>
      </c>
      <c r="G61" s="88">
        <f>Data!GU25</f>
        <v>0</v>
      </c>
      <c r="H61" s="21">
        <f>SUM(C61:G61)</f>
        <v>3213960</v>
      </c>
      <c r="I61" s="1"/>
    </row>
    <row r="62" spans="2:23" x14ac:dyDescent="0.2">
      <c r="B62" s="9" t="str">
        <f>$B$33</f>
        <v>Science</v>
      </c>
      <c r="C62" s="87">
        <f>Data!DT25</f>
        <v>311117</v>
      </c>
      <c r="D62" s="87">
        <f>Data!EN25</f>
        <v>381879</v>
      </c>
      <c r="E62" s="87">
        <f>Data!FH25</f>
        <v>136974</v>
      </c>
      <c r="F62" s="87">
        <f>Data!GB25</f>
        <v>0</v>
      </c>
      <c r="G62" s="87">
        <f>Data!GV25</f>
        <v>0</v>
      </c>
      <c r="H62" s="22">
        <f t="shared" ref="H62:H81" si="1">SUM(C62:G62)</f>
        <v>829970</v>
      </c>
      <c r="I62" s="1"/>
    </row>
    <row r="63" spans="2:23" x14ac:dyDescent="0.2">
      <c r="B63" s="9" t="str">
        <f>$B$34</f>
        <v>Fine Arts</v>
      </c>
      <c r="C63" s="87">
        <f>Data!DU25</f>
        <v>35535</v>
      </c>
      <c r="D63" s="87">
        <f>Data!EO25</f>
        <v>37124</v>
      </c>
      <c r="E63" s="87">
        <f>Data!FI25</f>
        <v>0</v>
      </c>
      <c r="F63" s="87">
        <f>Data!GC25</f>
        <v>0</v>
      </c>
      <c r="G63" s="87">
        <f>Data!GW25</f>
        <v>0</v>
      </c>
      <c r="H63" s="22">
        <f t="shared" si="1"/>
        <v>72659</v>
      </c>
      <c r="I63" s="1"/>
    </row>
    <row r="64" spans="2:23" x14ac:dyDescent="0.2">
      <c r="B64" s="9" t="str">
        <f>$B$35</f>
        <v>Teacher Education</v>
      </c>
      <c r="C64" s="87">
        <f>Data!DV25</f>
        <v>97712</v>
      </c>
      <c r="D64" s="87">
        <f>Data!EP25</f>
        <v>716484</v>
      </c>
      <c r="E64" s="87">
        <f>Data!FJ25</f>
        <v>1278417</v>
      </c>
      <c r="F64" s="87">
        <f>Data!GD25</f>
        <v>0</v>
      </c>
      <c r="G64" s="87">
        <f>Data!GX25</f>
        <v>0</v>
      </c>
      <c r="H64" s="22">
        <f t="shared" si="1"/>
        <v>2092613</v>
      </c>
      <c r="I64" s="1"/>
    </row>
    <row r="65" spans="2:9" x14ac:dyDescent="0.2">
      <c r="B65" s="9" t="str">
        <f>$B$36</f>
        <v>Agriculture</v>
      </c>
      <c r="C65" s="87">
        <f>Data!DW25</f>
        <v>0</v>
      </c>
      <c r="D65" s="87">
        <f>Data!EQ25</f>
        <v>0</v>
      </c>
      <c r="E65" s="87">
        <f>Data!FK25</f>
        <v>0</v>
      </c>
      <c r="F65" s="87">
        <f>Data!GE25</f>
        <v>0</v>
      </c>
      <c r="G65" s="87">
        <f>Data!GY25</f>
        <v>0</v>
      </c>
      <c r="H65" s="22">
        <f t="shared" si="1"/>
        <v>0</v>
      </c>
      <c r="I65" s="1"/>
    </row>
    <row r="66" spans="2:9" x14ac:dyDescent="0.2">
      <c r="B66" s="9" t="str">
        <f>$B$37</f>
        <v>Engineering</v>
      </c>
      <c r="C66" s="87">
        <f>Data!DX25</f>
        <v>32410</v>
      </c>
      <c r="D66" s="87">
        <f>Data!ER25</f>
        <v>213532</v>
      </c>
      <c r="E66" s="87">
        <f>Data!FL25</f>
        <v>155438</v>
      </c>
      <c r="F66" s="87">
        <f>Data!GF25</f>
        <v>0</v>
      </c>
      <c r="G66" s="87">
        <f>Data!GZ25</f>
        <v>0</v>
      </c>
      <c r="H66" s="22">
        <f t="shared" si="1"/>
        <v>401380</v>
      </c>
      <c r="I66" s="1"/>
    </row>
    <row r="67" spans="2:9" x14ac:dyDescent="0.2">
      <c r="B67" s="9" t="str">
        <f>$B$38</f>
        <v>Home Economics</v>
      </c>
      <c r="C67" s="87">
        <f>Data!DY25</f>
        <v>8430</v>
      </c>
      <c r="D67" s="87">
        <f>Data!ES25</f>
        <v>64867</v>
      </c>
      <c r="E67" s="87">
        <f>Data!FM25</f>
        <v>0</v>
      </c>
      <c r="F67" s="87">
        <f>Data!GG25</f>
        <v>0</v>
      </c>
      <c r="G67" s="87">
        <f>Data!HA25</f>
        <v>0</v>
      </c>
      <c r="H67" s="22">
        <f t="shared" si="1"/>
        <v>73297</v>
      </c>
      <c r="I67" s="1"/>
    </row>
    <row r="68" spans="2:9" x14ac:dyDescent="0.2">
      <c r="B68" s="9" t="str">
        <f>$B$39</f>
        <v>Law</v>
      </c>
      <c r="C68" s="87">
        <f>Data!DZ25</f>
        <v>0</v>
      </c>
      <c r="D68" s="87">
        <f>Data!ET25</f>
        <v>0</v>
      </c>
      <c r="E68" s="87">
        <f>Data!FN25</f>
        <v>0</v>
      </c>
      <c r="F68" s="87">
        <f>Data!GH25</f>
        <v>0</v>
      </c>
      <c r="G68" s="87">
        <f>Data!HB25</f>
        <v>0</v>
      </c>
      <c r="H68" s="22">
        <f t="shared" si="1"/>
        <v>0</v>
      </c>
      <c r="I68" s="1"/>
    </row>
    <row r="69" spans="2:9" x14ac:dyDescent="0.2">
      <c r="B69" s="9" t="str">
        <f>$B$40</f>
        <v>Social Service</v>
      </c>
      <c r="C69" s="87">
        <f>Data!EA25</f>
        <v>0</v>
      </c>
      <c r="D69" s="87">
        <f>Data!EU25</f>
        <v>0</v>
      </c>
      <c r="E69" s="87">
        <f>Data!FO25</f>
        <v>0</v>
      </c>
      <c r="F69" s="87">
        <f>Data!GI25</f>
        <v>0</v>
      </c>
      <c r="G69" s="87">
        <f>Data!HC25</f>
        <v>0</v>
      </c>
      <c r="H69" s="22">
        <f t="shared" si="1"/>
        <v>0</v>
      </c>
      <c r="I69" s="1"/>
    </row>
    <row r="70" spans="2:9" x14ac:dyDescent="0.2">
      <c r="B70" s="9" t="str">
        <f>$B$41</f>
        <v>Library Science</v>
      </c>
      <c r="C70" s="87">
        <f>Data!EB25</f>
        <v>0</v>
      </c>
      <c r="D70" s="87">
        <f>Data!EV25</f>
        <v>0</v>
      </c>
      <c r="E70" s="87">
        <f>Data!FP25</f>
        <v>0</v>
      </c>
      <c r="F70" s="87">
        <f>Data!GJ25</f>
        <v>0</v>
      </c>
      <c r="G70" s="87">
        <f>Data!HD25</f>
        <v>0</v>
      </c>
      <c r="H70" s="22">
        <f t="shared" si="1"/>
        <v>0</v>
      </c>
      <c r="I70" s="1"/>
    </row>
    <row r="71" spans="2:9" x14ac:dyDescent="0.2">
      <c r="B71" s="9" t="str">
        <f>$B$42</f>
        <v>Veterinary Science</v>
      </c>
      <c r="C71" s="87">
        <f>Data!EC25</f>
        <v>0</v>
      </c>
      <c r="D71" s="87">
        <f>Data!EW25</f>
        <v>0</v>
      </c>
      <c r="E71" s="87">
        <f>Data!FQ25</f>
        <v>0</v>
      </c>
      <c r="F71" s="87">
        <f>Data!GK25</f>
        <v>0</v>
      </c>
      <c r="G71" s="87">
        <f>Data!HE25</f>
        <v>0</v>
      </c>
      <c r="H71" s="22">
        <f t="shared" si="1"/>
        <v>0</v>
      </c>
      <c r="I71" s="1"/>
    </row>
    <row r="72" spans="2:9" x14ac:dyDescent="0.2">
      <c r="B72" s="9" t="str">
        <f>$B$43</f>
        <v>Vocational Training</v>
      </c>
      <c r="C72" s="87">
        <f>Data!ED25</f>
        <v>0</v>
      </c>
      <c r="D72" s="87">
        <f>Data!EX25</f>
        <v>0</v>
      </c>
      <c r="E72" s="87">
        <f>Data!FR25</f>
        <v>0</v>
      </c>
      <c r="F72" s="87">
        <f>Data!GL25</f>
        <v>0</v>
      </c>
      <c r="G72" s="87">
        <f>Data!HF25</f>
        <v>0</v>
      </c>
      <c r="H72" s="22">
        <f t="shared" si="1"/>
        <v>0</v>
      </c>
      <c r="I72" s="1"/>
    </row>
    <row r="73" spans="2:9" x14ac:dyDescent="0.2">
      <c r="B73" s="9" t="str">
        <f>$B$44</f>
        <v>Physical Training</v>
      </c>
      <c r="C73" s="87">
        <f>Data!EE25</f>
        <v>0</v>
      </c>
      <c r="D73" s="87">
        <f>Data!EY25</f>
        <v>0</v>
      </c>
      <c r="E73" s="87">
        <f>Data!FS25</f>
        <v>0</v>
      </c>
      <c r="F73" s="87">
        <f>Data!GM25</f>
        <v>0</v>
      </c>
      <c r="G73" s="87">
        <f>Data!HG25</f>
        <v>0</v>
      </c>
      <c r="H73" s="22">
        <f t="shared" si="1"/>
        <v>0</v>
      </c>
      <c r="I73" s="1"/>
    </row>
    <row r="74" spans="2:9" x14ac:dyDescent="0.2">
      <c r="B74" s="9" t="str">
        <f>$B$45</f>
        <v>Health Services</v>
      </c>
      <c r="C74" s="87">
        <f>Data!EF25</f>
        <v>6255</v>
      </c>
      <c r="D74" s="87">
        <f>Data!EZ25</f>
        <v>54731</v>
      </c>
      <c r="E74" s="87">
        <f>Data!FT25</f>
        <v>0</v>
      </c>
      <c r="F74" s="87">
        <f>Data!GN25</f>
        <v>0</v>
      </c>
      <c r="G74" s="87">
        <f>Data!HH25</f>
        <v>0</v>
      </c>
      <c r="H74" s="22">
        <f t="shared" si="1"/>
        <v>60986</v>
      </c>
      <c r="I74" s="1"/>
    </row>
    <row r="75" spans="2:9" x14ac:dyDescent="0.2">
      <c r="B75" s="9" t="str">
        <f>$B$46</f>
        <v>Pharmacy</v>
      </c>
      <c r="C75" s="87">
        <f>Data!EG25</f>
        <v>0</v>
      </c>
      <c r="D75" s="87">
        <f>Data!FA25</f>
        <v>0</v>
      </c>
      <c r="E75" s="87">
        <f>Data!FU25</f>
        <v>0</v>
      </c>
      <c r="F75" s="87">
        <f>Data!GO25</f>
        <v>0</v>
      </c>
      <c r="G75" s="87">
        <f>Data!HI25</f>
        <v>0</v>
      </c>
      <c r="H75" s="22">
        <f t="shared" si="1"/>
        <v>0</v>
      </c>
      <c r="I75" s="1"/>
    </row>
    <row r="76" spans="2:9" x14ac:dyDescent="0.2">
      <c r="B76" s="9" t="str">
        <f>$B$47</f>
        <v>Business Administration</v>
      </c>
      <c r="C76" s="87">
        <f>Data!EH25</f>
        <v>309910</v>
      </c>
      <c r="D76" s="87">
        <f>Data!FB25</f>
        <v>2289103</v>
      </c>
      <c r="E76" s="87">
        <f>Data!FV25</f>
        <v>1983521</v>
      </c>
      <c r="F76" s="87">
        <f>Data!GP25</f>
        <v>0</v>
      </c>
      <c r="G76" s="87">
        <f>Data!HJ25</f>
        <v>0</v>
      </c>
      <c r="H76" s="22">
        <f t="shared" si="1"/>
        <v>4582534</v>
      </c>
      <c r="I76" s="1"/>
    </row>
    <row r="77" spans="2:9" x14ac:dyDescent="0.2">
      <c r="B77" s="9" t="str">
        <f>$B$48</f>
        <v>Optometry</v>
      </c>
      <c r="C77" s="87">
        <f>Data!EI25</f>
        <v>0</v>
      </c>
      <c r="D77" s="87">
        <f>Data!FC25</f>
        <v>0</v>
      </c>
      <c r="E77" s="87">
        <f>Data!FW25</f>
        <v>0</v>
      </c>
      <c r="F77" s="87">
        <f>Data!GQ25</f>
        <v>0</v>
      </c>
      <c r="G77" s="87">
        <f>Data!HK25</f>
        <v>0</v>
      </c>
      <c r="H77" s="22">
        <f t="shared" si="1"/>
        <v>0</v>
      </c>
      <c r="I77" s="1"/>
    </row>
    <row r="78" spans="2:9" x14ac:dyDescent="0.2">
      <c r="B78" s="9" t="str">
        <f>$B$49</f>
        <v>Teacher Ed-Practice Teaching</v>
      </c>
      <c r="C78" s="87">
        <f>Data!EJ25</f>
        <v>0</v>
      </c>
      <c r="D78" s="87">
        <f>Data!FD25</f>
        <v>61399</v>
      </c>
      <c r="E78" s="87">
        <f>Data!FX25</f>
        <v>0</v>
      </c>
      <c r="F78" s="87">
        <f>Data!GR25</f>
        <v>0</v>
      </c>
      <c r="G78" s="87">
        <f>Data!HL25</f>
        <v>0</v>
      </c>
      <c r="H78" s="22">
        <f t="shared" si="1"/>
        <v>61399</v>
      </c>
      <c r="I78" s="1"/>
    </row>
    <row r="79" spans="2:9" x14ac:dyDescent="0.2">
      <c r="B79" s="9" t="str">
        <f>$B$50</f>
        <v>Technology</v>
      </c>
      <c r="C79" s="87">
        <f>Data!EK25</f>
        <v>1047</v>
      </c>
      <c r="D79" s="87">
        <f>Data!FE25</f>
        <v>29529</v>
      </c>
      <c r="E79" s="87">
        <f>Data!FY25</f>
        <v>75689</v>
      </c>
      <c r="F79" s="87">
        <f>Data!GS25</f>
        <v>0</v>
      </c>
      <c r="G79" s="87">
        <f>Data!HM25</f>
        <v>0</v>
      </c>
      <c r="H79" s="22">
        <f t="shared" si="1"/>
        <v>106265</v>
      </c>
      <c r="I79" s="1"/>
    </row>
    <row r="80" spans="2:9" x14ac:dyDescent="0.2">
      <c r="B80" s="9" t="str">
        <f>$B$51</f>
        <v>Nursing</v>
      </c>
      <c r="C80" s="87">
        <f>Data!EL25</f>
        <v>0</v>
      </c>
      <c r="D80" s="87">
        <f>Data!FF25</f>
        <v>76700</v>
      </c>
      <c r="E80" s="87">
        <f>Data!FZ25</f>
        <v>0</v>
      </c>
      <c r="F80" s="87">
        <f>Data!GT25</f>
        <v>0</v>
      </c>
      <c r="G80" s="87">
        <f>Data!HN25</f>
        <v>0</v>
      </c>
      <c r="H80" s="22">
        <f t="shared" si="1"/>
        <v>76700</v>
      </c>
      <c r="I80" s="1"/>
    </row>
    <row r="81" spans="2:9" x14ac:dyDescent="0.2">
      <c r="B81" s="39" t="str">
        <f>$B$52</f>
        <v>Totals</v>
      </c>
      <c r="C81" s="21">
        <f>SUM(C61:C80)</f>
        <v>1785040</v>
      </c>
      <c r="D81" s="21">
        <f>SUM(D61:D80)</f>
        <v>5279731</v>
      </c>
      <c r="E81" s="21">
        <f>SUM(E61:E80)</f>
        <v>4506992</v>
      </c>
      <c r="F81" s="21">
        <f>SUM(F61:F80)</f>
        <v>0</v>
      </c>
      <c r="G81" s="21">
        <f>SUM(G61:G80)</f>
        <v>0</v>
      </c>
      <c r="H81" s="21">
        <f t="shared" si="1"/>
        <v>11571763</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Data!T25</f>
        <v>Wortham, Trudy</v>
      </c>
      <c r="E84" s="343"/>
      <c r="F84" s="343"/>
      <c r="G84" s="94" t="str">
        <f>Data!U25</f>
        <v>(361) 570-4121</v>
      </c>
      <c r="H84" s="84" t="str">
        <f>Data!V25</f>
        <v>worthamt@uhv.edu</v>
      </c>
    </row>
    <row r="85" spans="2:9" ht="13.5" customHeight="1" x14ac:dyDescent="0.2">
      <c r="B85" s="27"/>
      <c r="C85" s="27"/>
      <c r="D85" s="27"/>
      <c r="E85" s="27"/>
      <c r="F85" s="27"/>
      <c r="G85" s="27"/>
      <c r="H85" s="5"/>
    </row>
    <row r="86" spans="2:9" x14ac:dyDescent="0.2">
      <c r="B86" s="28" t="s">
        <v>34</v>
      </c>
      <c r="C86" s="13"/>
      <c r="D86" s="13"/>
      <c r="E86" s="13"/>
      <c r="F86" s="13"/>
      <c r="G86" s="13"/>
      <c r="H86" s="17">
        <f>H13+H14</f>
        <v>20266766</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Data!HR25</f>
        <v>0</v>
      </c>
      <c r="D91" s="172">
        <f>Data!IL25</f>
        <v>0</v>
      </c>
      <c r="E91" s="172">
        <f>Data!JF25</f>
        <v>0</v>
      </c>
      <c r="F91" s="172">
        <f>Data!JZ25</f>
        <v>0</v>
      </c>
      <c r="G91" s="172">
        <f>Data!KT25</f>
        <v>0</v>
      </c>
      <c r="H91" s="40">
        <f t="shared" ref="H91:H111" si="2">SUM(C91:G91)</f>
        <v>0</v>
      </c>
    </row>
    <row r="92" spans="2:9" x14ac:dyDescent="0.2">
      <c r="B92" s="9" t="str">
        <f>$B$33</f>
        <v>Science</v>
      </c>
      <c r="C92" s="172">
        <f>Data!HS25</f>
        <v>0</v>
      </c>
      <c r="D92" s="172">
        <f>Data!IM25</f>
        <v>0</v>
      </c>
      <c r="E92" s="172">
        <f>Data!JG25</f>
        <v>0</v>
      </c>
      <c r="F92" s="172">
        <f>Data!KA25</f>
        <v>0</v>
      </c>
      <c r="G92" s="172">
        <f>Data!KU25</f>
        <v>0</v>
      </c>
      <c r="H92" s="75">
        <f t="shared" si="2"/>
        <v>0</v>
      </c>
    </row>
    <row r="93" spans="2:9" x14ac:dyDescent="0.2">
      <c r="B93" s="9" t="str">
        <f>$B$34</f>
        <v>Fine Arts</v>
      </c>
      <c r="C93" s="172">
        <f>Data!HT25</f>
        <v>0</v>
      </c>
      <c r="D93" s="172">
        <f>Data!IN25</f>
        <v>0</v>
      </c>
      <c r="E93" s="172">
        <f>Data!JH25</f>
        <v>0</v>
      </c>
      <c r="F93" s="172">
        <f>Data!KB25</f>
        <v>0</v>
      </c>
      <c r="G93" s="172">
        <f>Data!KV25</f>
        <v>0</v>
      </c>
      <c r="H93" s="75">
        <f t="shared" si="2"/>
        <v>0</v>
      </c>
    </row>
    <row r="94" spans="2:9" x14ac:dyDescent="0.2">
      <c r="B94" s="9" t="str">
        <f>$B$35</f>
        <v>Teacher Education</v>
      </c>
      <c r="C94" s="172">
        <f>Data!HU25</f>
        <v>0</v>
      </c>
      <c r="D94" s="172">
        <f>Data!IO25</f>
        <v>0</v>
      </c>
      <c r="E94" s="172">
        <f>Data!JI25</f>
        <v>0</v>
      </c>
      <c r="F94" s="172">
        <f>Data!KC25</f>
        <v>0</v>
      </c>
      <c r="G94" s="172">
        <f>Data!KW25</f>
        <v>0</v>
      </c>
      <c r="H94" s="75">
        <f t="shared" si="2"/>
        <v>0</v>
      </c>
    </row>
    <row r="95" spans="2:9" x14ac:dyDescent="0.2">
      <c r="B95" s="9" t="str">
        <f>$B$36</f>
        <v>Agriculture</v>
      </c>
      <c r="C95" s="172">
        <f>Data!HV25</f>
        <v>0</v>
      </c>
      <c r="D95" s="172">
        <f>Data!IP25</f>
        <v>0</v>
      </c>
      <c r="E95" s="172">
        <f>Data!JJ25</f>
        <v>0</v>
      </c>
      <c r="F95" s="172">
        <f>Data!KD25</f>
        <v>0</v>
      </c>
      <c r="G95" s="172">
        <f>Data!KX25</f>
        <v>0</v>
      </c>
      <c r="H95" s="75">
        <f t="shared" si="2"/>
        <v>0</v>
      </c>
    </row>
    <row r="96" spans="2:9" x14ac:dyDescent="0.2">
      <c r="B96" s="9" t="str">
        <f>$B$37</f>
        <v>Engineering</v>
      </c>
      <c r="C96" s="172">
        <f>Data!HW25</f>
        <v>0</v>
      </c>
      <c r="D96" s="172">
        <f>Data!IQ25</f>
        <v>0</v>
      </c>
      <c r="E96" s="172">
        <f>Data!JK25</f>
        <v>0</v>
      </c>
      <c r="F96" s="172">
        <f>Data!KE25</f>
        <v>0</v>
      </c>
      <c r="G96" s="172">
        <f>Data!KY25</f>
        <v>0</v>
      </c>
      <c r="H96" s="75">
        <f t="shared" si="2"/>
        <v>0</v>
      </c>
    </row>
    <row r="97" spans="2:8" x14ac:dyDescent="0.2">
      <c r="B97" s="9" t="str">
        <f>$B$38</f>
        <v>Home Economics</v>
      </c>
      <c r="C97" s="172">
        <f>Data!HX25</f>
        <v>0</v>
      </c>
      <c r="D97" s="172">
        <f>Data!IR25</f>
        <v>0</v>
      </c>
      <c r="E97" s="172">
        <f>Data!JL25</f>
        <v>0</v>
      </c>
      <c r="F97" s="172">
        <f>Data!KF25</f>
        <v>0</v>
      </c>
      <c r="G97" s="172">
        <f>Data!KZ25</f>
        <v>0</v>
      </c>
      <c r="H97" s="75">
        <f t="shared" si="2"/>
        <v>0</v>
      </c>
    </row>
    <row r="98" spans="2:8" x14ac:dyDescent="0.2">
      <c r="B98" s="9" t="str">
        <f>$B$39</f>
        <v>Law</v>
      </c>
      <c r="C98" s="172">
        <f>Data!HY25</f>
        <v>0</v>
      </c>
      <c r="D98" s="172">
        <f>Data!IS25</f>
        <v>0</v>
      </c>
      <c r="E98" s="172">
        <f>Data!JM25</f>
        <v>0</v>
      </c>
      <c r="F98" s="172">
        <f>Data!KG25</f>
        <v>0</v>
      </c>
      <c r="G98" s="172">
        <f>Data!LA25</f>
        <v>0</v>
      </c>
      <c r="H98" s="75">
        <f t="shared" si="2"/>
        <v>0</v>
      </c>
    </row>
    <row r="99" spans="2:8" x14ac:dyDescent="0.2">
      <c r="B99" s="9" t="str">
        <f>$B$40</f>
        <v>Social Service</v>
      </c>
      <c r="C99" s="172">
        <f>Data!HZ25</f>
        <v>0</v>
      </c>
      <c r="D99" s="172">
        <f>Data!IT25</f>
        <v>0</v>
      </c>
      <c r="E99" s="172">
        <f>Data!JN25</f>
        <v>0</v>
      </c>
      <c r="F99" s="172">
        <f>Data!KH25</f>
        <v>0</v>
      </c>
      <c r="G99" s="172">
        <f>Data!LB25</f>
        <v>0</v>
      </c>
      <c r="H99" s="75">
        <f t="shared" si="2"/>
        <v>0</v>
      </c>
    </row>
    <row r="100" spans="2:8" x14ac:dyDescent="0.2">
      <c r="B100" s="9" t="str">
        <f>$B$41</f>
        <v>Library Science</v>
      </c>
      <c r="C100" s="172">
        <f>Data!IA25</f>
        <v>0</v>
      </c>
      <c r="D100" s="172">
        <f>Data!IU25</f>
        <v>0</v>
      </c>
      <c r="E100" s="172">
        <f>Data!JO25</f>
        <v>0</v>
      </c>
      <c r="F100" s="172">
        <f>Data!KI25</f>
        <v>0</v>
      </c>
      <c r="G100" s="172">
        <f>Data!LC25</f>
        <v>0</v>
      </c>
      <c r="H100" s="75">
        <f t="shared" si="2"/>
        <v>0</v>
      </c>
    </row>
    <row r="101" spans="2:8" x14ac:dyDescent="0.2">
      <c r="B101" s="9" t="str">
        <f>$B$42</f>
        <v>Veterinary Science</v>
      </c>
      <c r="C101" s="172">
        <f>Data!IB25</f>
        <v>0</v>
      </c>
      <c r="D101" s="172">
        <f>Data!IV25</f>
        <v>0</v>
      </c>
      <c r="E101" s="172">
        <f>Data!JP25</f>
        <v>0</v>
      </c>
      <c r="F101" s="172">
        <f>Data!KJ25</f>
        <v>0</v>
      </c>
      <c r="G101" s="172">
        <f>Data!LD25</f>
        <v>0</v>
      </c>
      <c r="H101" s="75">
        <f t="shared" si="2"/>
        <v>0</v>
      </c>
    </row>
    <row r="102" spans="2:8" x14ac:dyDescent="0.2">
      <c r="B102" s="9" t="str">
        <f>$B$43</f>
        <v>Vocational Training</v>
      </c>
      <c r="C102" s="172">
        <f>Data!IC25</f>
        <v>0</v>
      </c>
      <c r="D102" s="172">
        <f>Data!IW25</f>
        <v>0</v>
      </c>
      <c r="E102" s="172">
        <f>Data!JQ25</f>
        <v>0</v>
      </c>
      <c r="F102" s="172">
        <f>Data!KK25</f>
        <v>0</v>
      </c>
      <c r="G102" s="172">
        <f>Data!LE25</f>
        <v>0</v>
      </c>
      <c r="H102" s="75">
        <f t="shared" si="2"/>
        <v>0</v>
      </c>
    </row>
    <row r="103" spans="2:8" x14ac:dyDescent="0.2">
      <c r="B103" s="9" t="str">
        <f>$B$44</f>
        <v>Physical Training</v>
      </c>
      <c r="C103" s="172">
        <f>Data!ID25</f>
        <v>0</v>
      </c>
      <c r="D103" s="172">
        <f>Data!IX25</f>
        <v>0</v>
      </c>
      <c r="E103" s="172">
        <f>Data!JR25</f>
        <v>0</v>
      </c>
      <c r="F103" s="172">
        <f>Data!KL25</f>
        <v>0</v>
      </c>
      <c r="G103" s="172">
        <f>Data!LF25</f>
        <v>0</v>
      </c>
      <c r="H103" s="75">
        <f t="shared" si="2"/>
        <v>0</v>
      </c>
    </row>
    <row r="104" spans="2:8" x14ac:dyDescent="0.2">
      <c r="B104" s="9" t="str">
        <f>$B$45</f>
        <v>Health Services</v>
      </c>
      <c r="C104" s="172">
        <f>Data!IE25</f>
        <v>0</v>
      </c>
      <c r="D104" s="172">
        <f>Data!IY25</f>
        <v>0</v>
      </c>
      <c r="E104" s="172">
        <f>Data!JS25</f>
        <v>0</v>
      </c>
      <c r="F104" s="172">
        <f>Data!KM25</f>
        <v>0</v>
      </c>
      <c r="G104" s="172">
        <f>Data!LG25</f>
        <v>0</v>
      </c>
      <c r="H104" s="75">
        <f t="shared" si="2"/>
        <v>0</v>
      </c>
    </row>
    <row r="105" spans="2:8" x14ac:dyDescent="0.2">
      <c r="B105" s="9" t="str">
        <f>$B$46</f>
        <v>Pharmacy</v>
      </c>
      <c r="C105" s="172">
        <f>Data!IF25</f>
        <v>0</v>
      </c>
      <c r="D105" s="172">
        <f>Data!IZ25</f>
        <v>0</v>
      </c>
      <c r="E105" s="172">
        <f>Data!JT25</f>
        <v>0</v>
      </c>
      <c r="F105" s="172">
        <f>Data!KN25</f>
        <v>0</v>
      </c>
      <c r="G105" s="172">
        <f>Data!LH25</f>
        <v>0</v>
      </c>
      <c r="H105" s="75">
        <f t="shared" si="2"/>
        <v>0</v>
      </c>
    </row>
    <row r="106" spans="2:8" x14ac:dyDescent="0.2">
      <c r="B106" s="9" t="str">
        <f>$B$47</f>
        <v>Business Administration</v>
      </c>
      <c r="C106" s="172">
        <f>Data!IG25</f>
        <v>0</v>
      </c>
      <c r="D106" s="172">
        <f>Data!JA25</f>
        <v>0</v>
      </c>
      <c r="E106" s="172">
        <f>Data!JU25</f>
        <v>0</v>
      </c>
      <c r="F106" s="172">
        <f>Data!KO25</f>
        <v>0</v>
      </c>
      <c r="G106" s="172">
        <f>Data!LI25</f>
        <v>0</v>
      </c>
      <c r="H106" s="75">
        <f t="shared" si="2"/>
        <v>0</v>
      </c>
    </row>
    <row r="107" spans="2:8" x14ac:dyDescent="0.2">
      <c r="B107" s="9" t="str">
        <f>$B$48</f>
        <v>Optometry</v>
      </c>
      <c r="C107" s="172">
        <f>Data!IH25</f>
        <v>0</v>
      </c>
      <c r="D107" s="172">
        <f>Data!JB25</f>
        <v>0</v>
      </c>
      <c r="E107" s="172">
        <f>Data!JV25</f>
        <v>0</v>
      </c>
      <c r="F107" s="172">
        <f>Data!KP25</f>
        <v>0</v>
      </c>
      <c r="G107" s="172">
        <f>Data!LJ25</f>
        <v>0</v>
      </c>
      <c r="H107" s="75">
        <f t="shared" si="2"/>
        <v>0</v>
      </c>
    </row>
    <row r="108" spans="2:8" x14ac:dyDescent="0.2">
      <c r="B108" s="9" t="str">
        <f>$B$49</f>
        <v>Teacher Ed-Practice Teaching</v>
      </c>
      <c r="C108" s="172">
        <f>Data!II25</f>
        <v>0</v>
      </c>
      <c r="D108" s="172">
        <f>Data!JC25</f>
        <v>0</v>
      </c>
      <c r="E108" s="172">
        <f>Data!JW25</f>
        <v>0</v>
      </c>
      <c r="F108" s="172">
        <f>Data!KQ25</f>
        <v>0</v>
      </c>
      <c r="G108" s="172">
        <f>Data!LK25</f>
        <v>0</v>
      </c>
      <c r="H108" s="75">
        <f t="shared" si="2"/>
        <v>0</v>
      </c>
    </row>
    <row r="109" spans="2:8" x14ac:dyDescent="0.2">
      <c r="B109" s="9" t="str">
        <f>$B$50</f>
        <v>Technology</v>
      </c>
      <c r="C109" s="172">
        <f>Data!IJ25</f>
        <v>0</v>
      </c>
      <c r="D109" s="172">
        <f>Data!JD25</f>
        <v>0</v>
      </c>
      <c r="E109" s="172">
        <f>Data!JX25</f>
        <v>0</v>
      </c>
      <c r="F109" s="172">
        <f>Data!KR25</f>
        <v>0</v>
      </c>
      <c r="G109" s="172">
        <f>Data!LL25</f>
        <v>0</v>
      </c>
      <c r="H109" s="75">
        <f t="shared" si="2"/>
        <v>0</v>
      </c>
    </row>
    <row r="110" spans="2:8" x14ac:dyDescent="0.2">
      <c r="B110" s="9" t="str">
        <f>$B$51</f>
        <v>Nursing</v>
      </c>
      <c r="C110" s="172">
        <f>Data!IK25</f>
        <v>0</v>
      </c>
      <c r="D110" s="172">
        <f>Data!JE25</f>
        <v>0</v>
      </c>
      <c r="E110" s="172">
        <f>Data!JY25</f>
        <v>0</v>
      </c>
      <c r="F110" s="172">
        <f>Data!KS25</f>
        <v>0</v>
      </c>
      <c r="G110" s="172">
        <f>Data!HPM25</f>
        <v>0</v>
      </c>
      <c r="H110" s="75">
        <f t="shared" si="2"/>
        <v>0</v>
      </c>
    </row>
    <row r="111" spans="2:8" x14ac:dyDescent="0.2">
      <c r="B111" s="39" t="str">
        <f>$B$52</f>
        <v>Totals</v>
      </c>
      <c r="C111" s="40">
        <f>SUM(C91:C110)</f>
        <v>0</v>
      </c>
      <c r="D111" s="40">
        <f>SUM(D91:D110)</f>
        <v>0</v>
      </c>
      <c r="E111" s="40">
        <f>SUM(E91:E110)</f>
        <v>0</v>
      </c>
      <c r="F111" s="40">
        <f>SUM(F91:F110)</f>
        <v>0</v>
      </c>
      <c r="G111" s="40">
        <f>SUM(G91:G110)</f>
        <v>0</v>
      </c>
      <c r="H111" s="40">
        <f t="shared" si="2"/>
        <v>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982624</v>
      </c>
      <c r="D116" s="21">
        <f t="shared" si="3"/>
        <v>1354383</v>
      </c>
      <c r="E116" s="21">
        <f t="shared" si="3"/>
        <v>876953</v>
      </c>
      <c r="F116" s="21">
        <f t="shared" si="3"/>
        <v>0</v>
      </c>
      <c r="G116" s="21">
        <f t="shared" si="3"/>
        <v>0</v>
      </c>
      <c r="H116" s="40">
        <f t="shared" ref="H116:H136" si="4">SUM(C116:G116)</f>
        <v>3213960</v>
      </c>
      <c r="I116" s="1"/>
    </row>
    <row r="117" spans="2:9" x14ac:dyDescent="0.2">
      <c r="B117" s="9" t="str">
        <f>$B$33</f>
        <v>Science</v>
      </c>
      <c r="C117" s="22">
        <f t="shared" si="3"/>
        <v>311117</v>
      </c>
      <c r="D117" s="22">
        <f t="shared" si="3"/>
        <v>381879</v>
      </c>
      <c r="E117" s="22">
        <f t="shared" si="3"/>
        <v>136974</v>
      </c>
      <c r="F117" s="22">
        <f t="shared" si="3"/>
        <v>0</v>
      </c>
      <c r="G117" s="22">
        <f t="shared" si="3"/>
        <v>0</v>
      </c>
      <c r="H117" s="75">
        <f t="shared" si="4"/>
        <v>829970</v>
      </c>
      <c r="I117" s="1"/>
    </row>
    <row r="118" spans="2:9" x14ac:dyDescent="0.2">
      <c r="B118" s="9" t="str">
        <f>$B$34</f>
        <v>Fine Arts</v>
      </c>
      <c r="C118" s="22">
        <f t="shared" si="3"/>
        <v>35535</v>
      </c>
      <c r="D118" s="22">
        <f t="shared" si="3"/>
        <v>37124</v>
      </c>
      <c r="E118" s="22">
        <f t="shared" si="3"/>
        <v>0</v>
      </c>
      <c r="F118" s="22">
        <f t="shared" si="3"/>
        <v>0</v>
      </c>
      <c r="G118" s="22">
        <f t="shared" si="3"/>
        <v>0</v>
      </c>
      <c r="H118" s="75">
        <f t="shared" si="4"/>
        <v>72659</v>
      </c>
      <c r="I118" s="1"/>
    </row>
    <row r="119" spans="2:9" x14ac:dyDescent="0.2">
      <c r="B119" s="9" t="str">
        <f>$B$35</f>
        <v>Teacher Education</v>
      </c>
      <c r="C119" s="22">
        <f t="shared" si="3"/>
        <v>97712</v>
      </c>
      <c r="D119" s="22">
        <f t="shared" si="3"/>
        <v>716484</v>
      </c>
      <c r="E119" s="22">
        <f t="shared" si="3"/>
        <v>1278417</v>
      </c>
      <c r="F119" s="22">
        <f t="shared" si="3"/>
        <v>0</v>
      </c>
      <c r="G119" s="22">
        <f t="shared" si="3"/>
        <v>0</v>
      </c>
      <c r="H119" s="75">
        <f t="shared" si="4"/>
        <v>2092613</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32410</v>
      </c>
      <c r="D121" s="22">
        <f t="shared" si="3"/>
        <v>213532</v>
      </c>
      <c r="E121" s="22">
        <f t="shared" si="3"/>
        <v>155438</v>
      </c>
      <c r="F121" s="22">
        <f t="shared" si="3"/>
        <v>0</v>
      </c>
      <c r="G121" s="22">
        <f t="shared" si="3"/>
        <v>0</v>
      </c>
      <c r="H121" s="75">
        <f t="shared" si="4"/>
        <v>401380</v>
      </c>
      <c r="I121" s="1"/>
    </row>
    <row r="122" spans="2:9" x14ac:dyDescent="0.2">
      <c r="B122" s="9" t="str">
        <f>$B$38</f>
        <v>Home Economics</v>
      </c>
      <c r="C122" s="22">
        <f t="shared" si="3"/>
        <v>8430</v>
      </c>
      <c r="D122" s="22">
        <f t="shared" si="3"/>
        <v>64867</v>
      </c>
      <c r="E122" s="22">
        <f t="shared" si="3"/>
        <v>0</v>
      </c>
      <c r="F122" s="22">
        <f t="shared" si="3"/>
        <v>0</v>
      </c>
      <c r="G122" s="22">
        <f t="shared" si="3"/>
        <v>0</v>
      </c>
      <c r="H122" s="75">
        <f t="shared" si="4"/>
        <v>73297</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75">
        <f t="shared" si="4"/>
        <v>0</v>
      </c>
      <c r="I128" s="1"/>
    </row>
    <row r="129" spans="2:12" x14ac:dyDescent="0.2">
      <c r="B129" s="9" t="str">
        <f>$B$45</f>
        <v>Health Services</v>
      </c>
      <c r="C129" s="22">
        <f t="shared" si="3"/>
        <v>6255</v>
      </c>
      <c r="D129" s="22">
        <f t="shared" si="3"/>
        <v>54731</v>
      </c>
      <c r="E129" s="22">
        <f t="shared" si="3"/>
        <v>0</v>
      </c>
      <c r="F129" s="22">
        <f t="shared" si="3"/>
        <v>0</v>
      </c>
      <c r="G129" s="22">
        <f t="shared" si="3"/>
        <v>0</v>
      </c>
      <c r="H129" s="75">
        <f t="shared" si="4"/>
        <v>60986</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309910</v>
      </c>
      <c r="D131" s="22">
        <f t="shared" si="3"/>
        <v>2289103</v>
      </c>
      <c r="E131" s="22">
        <f t="shared" si="3"/>
        <v>1983521</v>
      </c>
      <c r="F131" s="22">
        <f t="shared" si="3"/>
        <v>0</v>
      </c>
      <c r="G131" s="22">
        <f t="shared" si="3"/>
        <v>0</v>
      </c>
      <c r="H131" s="75">
        <f t="shared" si="4"/>
        <v>4582534</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61399</v>
      </c>
      <c r="E133" s="22">
        <f t="shared" si="5"/>
        <v>0</v>
      </c>
      <c r="F133" s="22">
        <f t="shared" si="5"/>
        <v>0</v>
      </c>
      <c r="G133" s="22">
        <f t="shared" si="5"/>
        <v>0</v>
      </c>
      <c r="H133" s="75">
        <f t="shared" si="4"/>
        <v>61399</v>
      </c>
      <c r="I133" s="1"/>
    </row>
    <row r="134" spans="2:12" x14ac:dyDescent="0.2">
      <c r="B134" s="9" t="str">
        <f>$B$50</f>
        <v>Technology</v>
      </c>
      <c r="C134" s="22">
        <f t="shared" si="5"/>
        <v>1047</v>
      </c>
      <c r="D134" s="22">
        <f t="shared" si="5"/>
        <v>29529</v>
      </c>
      <c r="E134" s="22">
        <f t="shared" si="5"/>
        <v>75689</v>
      </c>
      <c r="F134" s="22">
        <f t="shared" si="5"/>
        <v>0</v>
      </c>
      <c r="G134" s="22">
        <f t="shared" si="5"/>
        <v>0</v>
      </c>
      <c r="H134" s="75">
        <f t="shared" si="4"/>
        <v>106265</v>
      </c>
      <c r="I134" s="1"/>
    </row>
    <row r="135" spans="2:12" x14ac:dyDescent="0.2">
      <c r="B135" s="9" t="str">
        <f>$B$51</f>
        <v>Nursing</v>
      </c>
      <c r="C135" s="22">
        <f t="shared" si="5"/>
        <v>0</v>
      </c>
      <c r="D135" s="22">
        <f t="shared" si="5"/>
        <v>76700</v>
      </c>
      <c r="E135" s="22">
        <f t="shared" si="5"/>
        <v>0</v>
      </c>
      <c r="F135" s="22">
        <f t="shared" si="5"/>
        <v>0</v>
      </c>
      <c r="G135" s="22">
        <f t="shared" si="5"/>
        <v>0</v>
      </c>
      <c r="H135" s="75">
        <f t="shared" si="4"/>
        <v>76700</v>
      </c>
      <c r="I135" s="1"/>
    </row>
    <row r="136" spans="2:12" x14ac:dyDescent="0.2">
      <c r="B136" s="39" t="str">
        <f>$B$52</f>
        <v>Totals</v>
      </c>
      <c r="C136" s="40">
        <f>SUM(C116:C135)</f>
        <v>1785040</v>
      </c>
      <c r="D136" s="40">
        <f>SUM(D116:D135)</f>
        <v>5279731</v>
      </c>
      <c r="E136" s="40">
        <f>SUM(E116:E135)</f>
        <v>4506992</v>
      </c>
      <c r="F136" s="40">
        <f>SUM(F116:F135)</f>
        <v>0</v>
      </c>
      <c r="G136" s="40">
        <f>SUM(G116:G135)</f>
        <v>0</v>
      </c>
      <c r="H136" s="40">
        <f t="shared" si="4"/>
        <v>11571763</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8695003</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Data!QD25</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Data!LN25</f>
        <v>0</v>
      </c>
      <c r="D143" s="172">
        <f>Data!MH25</f>
        <v>0</v>
      </c>
      <c r="E143" s="172">
        <f>Data!NB25</f>
        <v>0</v>
      </c>
      <c r="F143" s="172">
        <f>Data!NV25</f>
        <v>0</v>
      </c>
      <c r="G143" s="172">
        <f>Data!OP25</f>
        <v>0</v>
      </c>
      <c r="H143" s="173">
        <f>Data!PJ25</f>
        <v>2414965</v>
      </c>
      <c r="I143" s="76">
        <f t="shared" ref="I143:I162" si="6">SUM(C143:H143)</f>
        <v>2414965</v>
      </c>
    </row>
    <row r="144" spans="2:12" x14ac:dyDescent="0.2">
      <c r="B144" s="9" t="str">
        <f>$B$33</f>
        <v>Science</v>
      </c>
      <c r="C144" s="172">
        <f>Data!LO25</f>
        <v>0</v>
      </c>
      <c r="D144" s="172">
        <f>Data!MI25</f>
        <v>0</v>
      </c>
      <c r="E144" s="172">
        <f>Data!NC25</f>
        <v>0</v>
      </c>
      <c r="F144" s="172">
        <f>Data!NW25</f>
        <v>0</v>
      </c>
      <c r="G144" s="172">
        <f>Data!OQ25</f>
        <v>0</v>
      </c>
      <c r="H144" s="174">
        <f>Data!PK25</f>
        <v>623638</v>
      </c>
      <c r="I144" s="76">
        <f t="shared" si="6"/>
        <v>623638</v>
      </c>
    </row>
    <row r="145" spans="2:9" x14ac:dyDescent="0.2">
      <c r="B145" s="9" t="str">
        <f>$B$34</f>
        <v>Fine Arts</v>
      </c>
      <c r="C145" s="172">
        <f>Data!LP25</f>
        <v>0</v>
      </c>
      <c r="D145" s="172">
        <f>Data!MJ25</f>
        <v>0</v>
      </c>
      <c r="E145" s="172">
        <f>Data!ND25</f>
        <v>0</v>
      </c>
      <c r="F145" s="172">
        <f>Data!NX25</f>
        <v>0</v>
      </c>
      <c r="G145" s="172">
        <f>Data!OR25</f>
        <v>0</v>
      </c>
      <c r="H145" s="174">
        <f>Data!PL25</f>
        <v>54596</v>
      </c>
      <c r="I145" s="76">
        <f t="shared" si="6"/>
        <v>54596</v>
      </c>
    </row>
    <row r="146" spans="2:9" x14ac:dyDescent="0.2">
      <c r="B146" s="9" t="str">
        <f>$B$35</f>
        <v>Teacher Education</v>
      </c>
      <c r="C146" s="172">
        <f>Data!LQ25</f>
        <v>0</v>
      </c>
      <c r="D146" s="172">
        <f>Data!MK25</f>
        <v>0</v>
      </c>
      <c r="E146" s="172">
        <f>Data!NE25</f>
        <v>0</v>
      </c>
      <c r="F146" s="172">
        <f>Data!NY25</f>
        <v>0</v>
      </c>
      <c r="G146" s="172">
        <f>Data!OS25</f>
        <v>0</v>
      </c>
      <c r="H146" s="174">
        <f>Data!PN25</f>
        <v>1572386</v>
      </c>
      <c r="I146" s="76">
        <f t="shared" si="6"/>
        <v>1572386</v>
      </c>
    </row>
    <row r="147" spans="2:9" x14ac:dyDescent="0.2">
      <c r="B147" s="9" t="str">
        <f>$B$36</f>
        <v>Agriculture</v>
      </c>
      <c r="C147" s="172">
        <f>Data!LR25</f>
        <v>0</v>
      </c>
      <c r="D147" s="172">
        <f>Data!ML25</f>
        <v>0</v>
      </c>
      <c r="E147" s="172">
        <f>Data!NF25</f>
        <v>0</v>
      </c>
      <c r="F147" s="172">
        <f>Data!NZ25</f>
        <v>0</v>
      </c>
      <c r="G147" s="172">
        <f>Data!OT25</f>
        <v>0</v>
      </c>
      <c r="H147" s="174">
        <f>Data!PM25</f>
        <v>0</v>
      </c>
      <c r="I147" s="76">
        <f t="shared" si="6"/>
        <v>0</v>
      </c>
    </row>
    <row r="148" spans="2:9" x14ac:dyDescent="0.2">
      <c r="B148" s="9" t="str">
        <f>$B$37</f>
        <v>Engineering</v>
      </c>
      <c r="C148" s="172">
        <f>Data!LS25</f>
        <v>0</v>
      </c>
      <c r="D148" s="172">
        <f>Data!MM25</f>
        <v>0</v>
      </c>
      <c r="E148" s="172">
        <f>Data!NG25</f>
        <v>0</v>
      </c>
      <c r="F148" s="172">
        <f>Data!OA25</f>
        <v>0</v>
      </c>
      <c r="G148" s="172">
        <f>Data!OU25</f>
        <v>0</v>
      </c>
      <c r="H148" s="174">
        <f>Data!PO25</f>
        <v>301596</v>
      </c>
      <c r="I148" s="76">
        <f t="shared" si="6"/>
        <v>301596</v>
      </c>
    </row>
    <row r="149" spans="2:9" x14ac:dyDescent="0.2">
      <c r="B149" s="9" t="str">
        <f>$B$38</f>
        <v>Home Economics</v>
      </c>
      <c r="C149" s="172">
        <f>Data!LT25</f>
        <v>0</v>
      </c>
      <c r="D149" s="172">
        <f>Data!MN25</f>
        <v>0</v>
      </c>
      <c r="E149" s="172">
        <f>Data!NH25</f>
        <v>0</v>
      </c>
      <c r="F149" s="172">
        <f>Data!OB25</f>
        <v>0</v>
      </c>
      <c r="G149" s="172">
        <f>Data!OV25</f>
        <v>0</v>
      </c>
      <c r="H149" s="174">
        <f>Data!PP25</f>
        <v>55075</v>
      </c>
      <c r="I149" s="76">
        <f t="shared" si="6"/>
        <v>55075</v>
      </c>
    </row>
    <row r="150" spans="2:9" x14ac:dyDescent="0.2">
      <c r="B150" s="9" t="str">
        <f>$B$39</f>
        <v>Law</v>
      </c>
      <c r="C150" s="172">
        <f>Data!LU25</f>
        <v>0</v>
      </c>
      <c r="D150" s="172">
        <f>Data!MO25</f>
        <v>0</v>
      </c>
      <c r="E150" s="172">
        <f>Data!NI25</f>
        <v>0</v>
      </c>
      <c r="F150" s="172">
        <f>Data!OC25</f>
        <v>0</v>
      </c>
      <c r="G150" s="172">
        <f>Data!OW25</f>
        <v>0</v>
      </c>
      <c r="H150" s="174">
        <f>Data!PQ25</f>
        <v>0</v>
      </c>
      <c r="I150" s="76">
        <f t="shared" si="6"/>
        <v>0</v>
      </c>
    </row>
    <row r="151" spans="2:9" x14ac:dyDescent="0.2">
      <c r="B151" s="9" t="str">
        <f>$B$40</f>
        <v>Social Service</v>
      </c>
      <c r="C151" s="172">
        <f>Data!LV25</f>
        <v>0</v>
      </c>
      <c r="D151" s="172">
        <f>Data!MP25</f>
        <v>0</v>
      </c>
      <c r="E151" s="172">
        <f>Data!NJ25</f>
        <v>0</v>
      </c>
      <c r="F151" s="172">
        <f>Data!OD25</f>
        <v>0</v>
      </c>
      <c r="G151" s="172">
        <f>Data!OX25</f>
        <v>0</v>
      </c>
      <c r="H151" s="174">
        <f>Data!PR25</f>
        <v>0</v>
      </c>
      <c r="I151" s="76">
        <f t="shared" si="6"/>
        <v>0</v>
      </c>
    </row>
    <row r="152" spans="2:9" x14ac:dyDescent="0.2">
      <c r="B152" s="9" t="str">
        <f>$B$41</f>
        <v>Library Science</v>
      </c>
      <c r="C152" s="172">
        <f>Data!LW25</f>
        <v>0</v>
      </c>
      <c r="D152" s="172">
        <f>Data!MQ25</f>
        <v>0</v>
      </c>
      <c r="E152" s="172">
        <f>Data!NK25</f>
        <v>0</v>
      </c>
      <c r="F152" s="172">
        <f>Data!OE25</f>
        <v>0</v>
      </c>
      <c r="G152" s="172">
        <f>Data!OY25</f>
        <v>0</v>
      </c>
      <c r="H152" s="174">
        <f>Data!PS25</f>
        <v>0</v>
      </c>
      <c r="I152" s="76">
        <f t="shared" si="6"/>
        <v>0</v>
      </c>
    </row>
    <row r="153" spans="2:9" x14ac:dyDescent="0.2">
      <c r="B153" s="9" t="str">
        <f>$B$42</f>
        <v>Veterinary Science</v>
      </c>
      <c r="C153" s="172">
        <f>Data!LX25</f>
        <v>0</v>
      </c>
      <c r="D153" s="172">
        <f>Data!MR25</f>
        <v>0</v>
      </c>
      <c r="E153" s="172">
        <f>Data!NL25</f>
        <v>0</v>
      </c>
      <c r="F153" s="172">
        <f>Data!OF25</f>
        <v>0</v>
      </c>
      <c r="G153" s="172">
        <f>Data!OZ25</f>
        <v>0</v>
      </c>
      <c r="H153" s="174">
        <f>Data!PT25</f>
        <v>0</v>
      </c>
      <c r="I153" s="76">
        <f t="shared" si="6"/>
        <v>0</v>
      </c>
    </row>
    <row r="154" spans="2:9" x14ac:dyDescent="0.2">
      <c r="B154" s="9" t="str">
        <f>$B$43</f>
        <v>Vocational Training</v>
      </c>
      <c r="C154" s="172">
        <f>Data!LY25</f>
        <v>0</v>
      </c>
      <c r="D154" s="172">
        <f>Data!MS25</f>
        <v>0</v>
      </c>
      <c r="E154" s="172">
        <f>Data!NM25</f>
        <v>0</v>
      </c>
      <c r="F154" s="172">
        <f>Data!OG25</f>
        <v>0</v>
      </c>
      <c r="G154" s="172">
        <f>Data!PA25</f>
        <v>0</v>
      </c>
      <c r="H154" s="174">
        <f>Data!PU25</f>
        <v>0</v>
      </c>
      <c r="I154" s="76">
        <f t="shared" si="6"/>
        <v>0</v>
      </c>
    </row>
    <row r="155" spans="2:9" x14ac:dyDescent="0.2">
      <c r="B155" s="9" t="str">
        <f>$B$44</f>
        <v>Physical Training</v>
      </c>
      <c r="C155" s="172">
        <f>Data!LZ25</f>
        <v>0</v>
      </c>
      <c r="D155" s="172">
        <f>Data!MT25</f>
        <v>0</v>
      </c>
      <c r="E155" s="172">
        <f>Data!NN25</f>
        <v>0</v>
      </c>
      <c r="F155" s="172">
        <f>Data!OH25</f>
        <v>0</v>
      </c>
      <c r="G155" s="172">
        <f>Data!PB25</f>
        <v>0</v>
      </c>
      <c r="H155" s="174">
        <f>Data!PV25</f>
        <v>0</v>
      </c>
      <c r="I155" s="76">
        <f t="shared" si="6"/>
        <v>0</v>
      </c>
    </row>
    <row r="156" spans="2:9" x14ac:dyDescent="0.2">
      <c r="B156" s="9" t="str">
        <f>$B$45</f>
        <v>Health Services</v>
      </c>
      <c r="C156" s="172">
        <f>Data!MA25</f>
        <v>0</v>
      </c>
      <c r="D156" s="172">
        <f>Data!MU25</f>
        <v>0</v>
      </c>
      <c r="E156" s="172">
        <f>Data!NO25</f>
        <v>0</v>
      </c>
      <c r="F156" s="172">
        <f>Data!OI25</f>
        <v>0</v>
      </c>
      <c r="G156" s="172">
        <f>Data!PC25</f>
        <v>0</v>
      </c>
      <c r="H156" s="174">
        <f>Data!PW25</f>
        <v>45825</v>
      </c>
      <c r="I156" s="76">
        <f t="shared" si="6"/>
        <v>45825</v>
      </c>
    </row>
    <row r="157" spans="2:9" x14ac:dyDescent="0.2">
      <c r="B157" s="9" t="str">
        <f>$B$46</f>
        <v>Pharmacy</v>
      </c>
      <c r="C157" s="172">
        <f>Data!MB25</f>
        <v>0</v>
      </c>
      <c r="D157" s="172">
        <f>Data!MV25</f>
        <v>0</v>
      </c>
      <c r="E157" s="172">
        <f>Data!NP25</f>
        <v>0</v>
      </c>
      <c r="F157" s="172">
        <f>Data!OJ25</f>
        <v>0</v>
      </c>
      <c r="G157" s="172">
        <f>Data!PD25</f>
        <v>0</v>
      </c>
      <c r="H157" s="174">
        <f>Data!PX25</f>
        <v>0</v>
      </c>
      <c r="I157" s="76">
        <f t="shared" si="6"/>
        <v>0</v>
      </c>
    </row>
    <row r="158" spans="2:9" x14ac:dyDescent="0.2">
      <c r="B158" s="9" t="str">
        <f>$B$47</f>
        <v>Business Administration</v>
      </c>
      <c r="C158" s="172">
        <f>Data!MC25</f>
        <v>0</v>
      </c>
      <c r="D158" s="172">
        <f>Data!MW25</f>
        <v>0</v>
      </c>
      <c r="E158" s="172">
        <f>Data!NQ25</f>
        <v>0</v>
      </c>
      <c r="F158" s="172">
        <f>Data!OK25</f>
        <v>0</v>
      </c>
      <c r="G158" s="172">
        <f>Data!PE25</f>
        <v>0</v>
      </c>
      <c r="H158" s="174">
        <f>Data!PY25</f>
        <v>3443308</v>
      </c>
      <c r="I158" s="76">
        <f t="shared" si="6"/>
        <v>3443308</v>
      </c>
    </row>
    <row r="159" spans="2:9" x14ac:dyDescent="0.2">
      <c r="B159" s="9" t="str">
        <f>$B$48</f>
        <v>Optometry</v>
      </c>
      <c r="C159" s="172">
        <f>Data!MD25</f>
        <v>0</v>
      </c>
      <c r="D159" s="172">
        <f>Data!MX25</f>
        <v>0</v>
      </c>
      <c r="E159" s="172">
        <f>Data!NR25</f>
        <v>0</v>
      </c>
      <c r="F159" s="172">
        <f>Data!OL25</f>
        <v>0</v>
      </c>
      <c r="G159" s="172">
        <f>Data!PF25</f>
        <v>0</v>
      </c>
      <c r="H159" s="174">
        <f>Data!PZ25</f>
        <v>0</v>
      </c>
      <c r="I159" s="76">
        <f t="shared" si="6"/>
        <v>0</v>
      </c>
    </row>
    <row r="160" spans="2:9" x14ac:dyDescent="0.2">
      <c r="B160" s="9" t="str">
        <f>$B$49</f>
        <v>Teacher Ed-Practice Teaching</v>
      </c>
      <c r="C160" s="172">
        <f>Data!ME25</f>
        <v>0</v>
      </c>
      <c r="D160" s="172">
        <f>Data!MY25</f>
        <v>0</v>
      </c>
      <c r="E160" s="172">
        <f>Data!NS25</f>
        <v>0</v>
      </c>
      <c r="F160" s="172">
        <f>Data!OM25</f>
        <v>0</v>
      </c>
      <c r="G160" s="172">
        <f>Data!PG25</f>
        <v>0</v>
      </c>
      <c r="H160" s="174">
        <f>Data!QA25</f>
        <v>46135</v>
      </c>
      <c r="I160" s="76">
        <f t="shared" si="6"/>
        <v>46135</v>
      </c>
    </row>
    <row r="161" spans="2:10" x14ac:dyDescent="0.2">
      <c r="B161" s="9" t="str">
        <f>$B$50</f>
        <v>Technology</v>
      </c>
      <c r="C161" s="172">
        <f>Data!MF25</f>
        <v>0</v>
      </c>
      <c r="D161" s="172">
        <f>Data!MZ25</f>
        <v>0</v>
      </c>
      <c r="E161" s="172">
        <f>Data!NT25</f>
        <v>0</v>
      </c>
      <c r="F161" s="172">
        <f>Data!ON25</f>
        <v>0</v>
      </c>
      <c r="G161" s="172">
        <f>Data!PH25</f>
        <v>0</v>
      </c>
      <c r="H161" s="174">
        <f>Data!QB25</f>
        <v>79847</v>
      </c>
      <c r="I161" s="76">
        <f t="shared" si="6"/>
        <v>79847</v>
      </c>
    </row>
    <row r="162" spans="2:10" x14ac:dyDescent="0.2">
      <c r="B162" s="9" t="str">
        <f>$B$51</f>
        <v>Nursing</v>
      </c>
      <c r="C162" s="172">
        <f>Data!MG25</f>
        <v>0</v>
      </c>
      <c r="D162" s="172">
        <f>Data!NA25</f>
        <v>0</v>
      </c>
      <c r="E162" s="172">
        <f>Data!NU25</f>
        <v>0</v>
      </c>
      <c r="F162" s="172">
        <f>Data!OO25</f>
        <v>0</v>
      </c>
      <c r="G162" s="172">
        <f>Data!PI25</f>
        <v>0</v>
      </c>
      <c r="H162" s="174">
        <f>Data!QC25</f>
        <v>57632</v>
      </c>
      <c r="I162" s="76">
        <f t="shared" si="6"/>
        <v>57632</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8695003</v>
      </c>
      <c r="I163" s="76">
        <f>SUM(I143:I162)</f>
        <v>8695003</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738342.28433459031</v>
      </c>
      <c r="D168" s="21">
        <f t="shared" si="8"/>
        <v>1017681.4713297614</v>
      </c>
      <c r="E168" s="21">
        <f t="shared" si="8"/>
        <v>658941.24433564825</v>
      </c>
      <c r="F168" s="21">
        <f t="shared" si="8"/>
        <v>0</v>
      </c>
      <c r="G168" s="21">
        <f t="shared" si="8"/>
        <v>0</v>
      </c>
      <c r="H168" s="40">
        <f t="shared" ref="H168:H188" si="9">SUM(C168:G168)</f>
        <v>2414965</v>
      </c>
      <c r="I168" s="56"/>
      <c r="J168" s="57"/>
    </row>
    <row r="169" spans="2:10" x14ac:dyDescent="0.2">
      <c r="B169" s="9" t="str">
        <f>$B$33</f>
        <v>Science</v>
      </c>
      <c r="C169" s="22">
        <f t="shared" si="8"/>
        <v>233772.767263877</v>
      </c>
      <c r="D169" s="22">
        <f t="shared" si="8"/>
        <v>286943.20975697919</v>
      </c>
      <c r="E169" s="22">
        <f t="shared" si="8"/>
        <v>102922.02297914382</v>
      </c>
      <c r="F169" s="22">
        <f t="shared" si="8"/>
        <v>0</v>
      </c>
      <c r="G169" s="22">
        <f t="shared" si="8"/>
        <v>0</v>
      </c>
      <c r="H169" s="75">
        <f t="shared" si="9"/>
        <v>623638</v>
      </c>
      <c r="I169" s="56"/>
      <c r="J169" s="57"/>
    </row>
    <row r="170" spans="2:10" x14ac:dyDescent="0.2">
      <c r="B170" s="9" t="str">
        <f>$B$34</f>
        <v>Fine Arts</v>
      </c>
      <c r="C170" s="22">
        <f t="shared" si="8"/>
        <v>26701.012400390868</v>
      </c>
      <c r="D170" s="22">
        <f t="shared" si="8"/>
        <v>27894.987599609132</v>
      </c>
      <c r="E170" s="22">
        <f t="shared" si="8"/>
        <v>0</v>
      </c>
      <c r="F170" s="22">
        <f t="shared" si="8"/>
        <v>0</v>
      </c>
      <c r="G170" s="22">
        <f t="shared" si="8"/>
        <v>0</v>
      </c>
      <c r="H170" s="75">
        <f t="shared" si="9"/>
        <v>54596</v>
      </c>
      <c r="I170" s="56"/>
      <c r="J170" s="57"/>
    </row>
    <row r="171" spans="2:10" x14ac:dyDescent="0.2">
      <c r="B171" s="9" t="str">
        <f>$B$35</f>
        <v>Teacher Education</v>
      </c>
      <c r="C171" s="22">
        <f t="shared" si="8"/>
        <v>73420.637658277003</v>
      </c>
      <c r="D171" s="22">
        <f t="shared" si="8"/>
        <v>538364.91067579144</v>
      </c>
      <c r="E171" s="22">
        <f t="shared" si="8"/>
        <v>960600.4516659315</v>
      </c>
      <c r="F171" s="22">
        <f t="shared" si="8"/>
        <v>0</v>
      </c>
      <c r="G171" s="22">
        <f t="shared" si="8"/>
        <v>0</v>
      </c>
      <c r="H171" s="75">
        <f t="shared" si="9"/>
        <v>1572386</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24352.798744332053</v>
      </c>
      <c r="D173" s="22">
        <f t="shared" si="8"/>
        <v>160447.44898101551</v>
      </c>
      <c r="E173" s="22">
        <f t="shared" si="8"/>
        <v>116795.75227465245</v>
      </c>
      <c r="F173" s="22">
        <f t="shared" si="8"/>
        <v>0</v>
      </c>
      <c r="G173" s="22">
        <f t="shared" si="8"/>
        <v>0</v>
      </c>
      <c r="H173" s="75">
        <f t="shared" si="9"/>
        <v>301596</v>
      </c>
      <c r="I173" s="56"/>
      <c r="J173" s="57"/>
    </row>
    <row r="174" spans="2:10" x14ac:dyDescent="0.2">
      <c r="B174" s="9" t="str">
        <f>$B$38</f>
        <v>Home Economics</v>
      </c>
      <c r="C174" s="22">
        <f t="shared" si="8"/>
        <v>6334.2599287828971</v>
      </c>
      <c r="D174" s="22">
        <f t="shared" si="8"/>
        <v>48740.7400712171</v>
      </c>
      <c r="E174" s="22">
        <f t="shared" si="8"/>
        <v>0</v>
      </c>
      <c r="F174" s="22">
        <f t="shared" si="8"/>
        <v>0</v>
      </c>
      <c r="G174" s="22">
        <f t="shared" si="8"/>
        <v>0</v>
      </c>
      <c r="H174" s="75">
        <f t="shared" si="9"/>
        <v>55075</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4700.0192667169513</v>
      </c>
      <c r="D181" s="22">
        <f t="shared" si="8"/>
        <v>41124.980733283046</v>
      </c>
      <c r="E181" s="22">
        <f t="shared" si="8"/>
        <v>0</v>
      </c>
      <c r="F181" s="22">
        <f t="shared" si="8"/>
        <v>0</v>
      </c>
      <c r="G181" s="22">
        <f t="shared" si="8"/>
        <v>0</v>
      </c>
      <c r="H181" s="75">
        <f t="shared" si="9"/>
        <v>45825</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232865.82975270887</v>
      </c>
      <c r="D183" s="22">
        <f t="shared" si="8"/>
        <v>1720027.9742003006</v>
      </c>
      <c r="E183" s="22">
        <f t="shared" si="8"/>
        <v>1490414.1960469906</v>
      </c>
      <c r="F183" s="22">
        <f t="shared" si="8"/>
        <v>0</v>
      </c>
      <c r="G183" s="22">
        <f t="shared" si="8"/>
        <v>0</v>
      </c>
      <c r="H183" s="75">
        <f t="shared" si="9"/>
        <v>3443308</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46135</v>
      </c>
      <c r="E185" s="22">
        <f t="shared" si="10"/>
        <v>0</v>
      </c>
      <c r="F185" s="22">
        <f t="shared" si="10"/>
        <v>0</v>
      </c>
      <c r="G185" s="22">
        <f t="shared" si="10"/>
        <v>0</v>
      </c>
      <c r="H185" s="75">
        <f t="shared" si="9"/>
        <v>46135</v>
      </c>
      <c r="I185" s="56"/>
      <c r="J185" s="57"/>
    </row>
    <row r="186" spans="2:10" x14ac:dyDescent="0.2">
      <c r="B186" s="9" t="str">
        <f>$B$50</f>
        <v>Technology</v>
      </c>
      <c r="C186" s="22">
        <f t="shared" si="10"/>
        <v>786.71066672940287</v>
      </c>
      <c r="D186" s="22">
        <f t="shared" si="10"/>
        <v>22187.94582411895</v>
      </c>
      <c r="E186" s="22">
        <f t="shared" si="10"/>
        <v>56872.343509151651</v>
      </c>
      <c r="F186" s="22">
        <f t="shared" si="10"/>
        <v>0</v>
      </c>
      <c r="G186" s="22">
        <f t="shared" si="10"/>
        <v>0</v>
      </c>
      <c r="H186" s="75">
        <f t="shared" si="9"/>
        <v>79847</v>
      </c>
      <c r="I186" s="56"/>
      <c r="J186" s="57"/>
    </row>
    <row r="187" spans="2:10" x14ac:dyDescent="0.2">
      <c r="B187" s="9" t="str">
        <f>$B$51</f>
        <v>Nursing</v>
      </c>
      <c r="C187" s="22">
        <f t="shared" si="10"/>
        <v>0</v>
      </c>
      <c r="D187" s="22">
        <f t="shared" si="10"/>
        <v>57632</v>
      </c>
      <c r="E187" s="22">
        <f t="shared" si="10"/>
        <v>0</v>
      </c>
      <c r="F187" s="22">
        <f t="shared" si="10"/>
        <v>0</v>
      </c>
      <c r="G187" s="22">
        <f t="shared" si="10"/>
        <v>0</v>
      </c>
      <c r="H187" s="75">
        <f t="shared" si="9"/>
        <v>57632</v>
      </c>
      <c r="I187" s="56"/>
      <c r="J187" s="57"/>
    </row>
    <row r="188" spans="2:10" x14ac:dyDescent="0.2">
      <c r="B188" s="39" t="str">
        <f>$B$52</f>
        <v>Totals</v>
      </c>
      <c r="C188" s="40">
        <f>SUM(C168:C187)</f>
        <v>1341276.3200164051</v>
      </c>
      <c r="D188" s="40">
        <f>SUM(D168:D187)</f>
        <v>3967180.669172076</v>
      </c>
      <c r="E188" s="40">
        <f>SUM(E168:E187)</f>
        <v>3386546.0108115179</v>
      </c>
      <c r="F188" s="40">
        <f>SUM(F168:F187)</f>
        <v>0</v>
      </c>
      <c r="G188" s="40">
        <f>SUM(G168:G187)</f>
        <v>0</v>
      </c>
      <c r="H188" s="40">
        <f t="shared" si="9"/>
        <v>8695003</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9838846</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835472.19312251732</v>
      </c>
      <c r="D193" s="42">
        <f t="shared" si="11"/>
        <v>1151558.8214188279</v>
      </c>
      <c r="E193" s="42">
        <f t="shared" si="11"/>
        <v>745625.84078484843</v>
      </c>
      <c r="F193" s="42">
        <f t="shared" si="11"/>
        <v>0</v>
      </c>
      <c r="G193" s="42">
        <f t="shared" si="11"/>
        <v>0</v>
      </c>
      <c r="H193" s="42">
        <f>SUM(C193:G193)</f>
        <v>2732656.8553261934</v>
      </c>
      <c r="I193" s="1"/>
    </row>
    <row r="194" spans="2:9" x14ac:dyDescent="0.2">
      <c r="B194" s="9" t="str">
        <f>$B$33</f>
        <v>Science</v>
      </c>
      <c r="C194" s="43">
        <f t="shared" si="11"/>
        <v>264526.00619127782</v>
      </c>
      <c r="D194" s="43">
        <f t="shared" si="11"/>
        <v>324691.11851271067</v>
      </c>
      <c r="E194" s="43">
        <f t="shared" si="11"/>
        <v>116461.6050297608</v>
      </c>
      <c r="F194" s="43">
        <f t="shared" si="11"/>
        <v>0</v>
      </c>
      <c r="G194" s="43">
        <f t="shared" si="11"/>
        <v>0</v>
      </c>
      <c r="H194" s="43">
        <f t="shared" ref="H194:H213" si="12">SUM(C194:G194)</f>
        <v>705678.72973374929</v>
      </c>
      <c r="I194" s="1"/>
    </row>
    <row r="195" spans="2:9" x14ac:dyDescent="0.2">
      <c r="B195" s="9" t="str">
        <f>$B$34</f>
        <v>Fine Arts</v>
      </c>
      <c r="C195" s="43">
        <f t="shared" si="11"/>
        <v>30213.494055313786</v>
      </c>
      <c r="D195" s="43">
        <f t="shared" si="11"/>
        <v>31564.5350586596</v>
      </c>
      <c r="E195" s="43">
        <f t="shared" si="11"/>
        <v>0</v>
      </c>
      <c r="F195" s="43">
        <f t="shared" si="11"/>
        <v>0</v>
      </c>
      <c r="G195" s="43">
        <f t="shared" si="11"/>
        <v>0</v>
      </c>
      <c r="H195" s="43">
        <f t="shared" si="12"/>
        <v>61778.029113973389</v>
      </c>
      <c r="I195" s="1"/>
    </row>
    <row r="196" spans="2:9" x14ac:dyDescent="0.2">
      <c r="B196" s="9" t="str">
        <f>$B$35</f>
        <v>Teacher Education</v>
      </c>
      <c r="C196" s="43">
        <f t="shared" si="11"/>
        <v>83079.243875976375</v>
      </c>
      <c r="D196" s="43">
        <f t="shared" si="11"/>
        <v>609187.70436829724</v>
      </c>
      <c r="E196" s="43">
        <f t="shared" si="11"/>
        <v>1086969.0285552859</v>
      </c>
      <c r="F196" s="43">
        <f t="shared" si="11"/>
        <v>0</v>
      </c>
      <c r="G196" s="43">
        <f t="shared" si="11"/>
        <v>0</v>
      </c>
      <c r="H196" s="43">
        <f t="shared" si="12"/>
        <v>1779235.9767995595</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27556.475090269305</v>
      </c>
      <c r="D198" s="43">
        <f t="shared" si="11"/>
        <v>181554.74356604088</v>
      </c>
      <c r="E198" s="43">
        <f t="shared" si="11"/>
        <v>132160.54844434682</v>
      </c>
      <c r="F198" s="43">
        <f t="shared" si="11"/>
        <v>0</v>
      </c>
      <c r="G198" s="43">
        <f t="shared" si="11"/>
        <v>0</v>
      </c>
      <c r="H198" s="43">
        <f t="shared" si="12"/>
        <v>341271.76710065699</v>
      </c>
      <c r="I198" s="1"/>
    </row>
    <row r="199" spans="2:9" x14ac:dyDescent="0.2">
      <c r="B199" s="9" t="str">
        <f>$B$38</f>
        <v>Home Economics</v>
      </c>
      <c r="C199" s="43">
        <f t="shared" si="11"/>
        <v>7167.5743601039876</v>
      </c>
      <c r="D199" s="43">
        <f t="shared" si="11"/>
        <v>55152.911745772879</v>
      </c>
      <c r="E199" s="43">
        <f t="shared" si="11"/>
        <v>0</v>
      </c>
      <c r="F199" s="43">
        <f t="shared" si="11"/>
        <v>0</v>
      </c>
      <c r="G199" s="43">
        <f t="shared" si="11"/>
        <v>0</v>
      </c>
      <c r="H199" s="43">
        <f t="shared" si="12"/>
        <v>62320.486105876866</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0</v>
      </c>
      <c r="D205" s="43">
        <f t="shared" si="11"/>
        <v>0</v>
      </c>
      <c r="E205" s="43">
        <f t="shared" si="11"/>
        <v>0</v>
      </c>
      <c r="F205" s="43">
        <f t="shared" si="11"/>
        <v>0</v>
      </c>
      <c r="G205" s="43">
        <f t="shared" si="11"/>
        <v>0</v>
      </c>
      <c r="H205" s="43">
        <f t="shared" si="12"/>
        <v>0</v>
      </c>
      <c r="I205" s="1"/>
    </row>
    <row r="206" spans="2:9" x14ac:dyDescent="0.2">
      <c r="B206" s="9" t="str">
        <f>$B$45</f>
        <v>Health Services</v>
      </c>
      <c r="C206" s="43">
        <f t="shared" si="11"/>
        <v>5318.2891604330298</v>
      </c>
      <c r="D206" s="43">
        <f t="shared" si="11"/>
        <v>46534.817592271815</v>
      </c>
      <c r="E206" s="43">
        <f t="shared" si="11"/>
        <v>0</v>
      </c>
      <c r="F206" s="43">
        <f t="shared" si="11"/>
        <v>0</v>
      </c>
      <c r="G206" s="43">
        <f t="shared" si="11"/>
        <v>0</v>
      </c>
      <c r="H206" s="43">
        <f t="shared" si="12"/>
        <v>51853.106752704844</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263499.75918621907</v>
      </c>
      <c r="D208" s="43">
        <f t="shared" si="11"/>
        <v>1946300.8268608681</v>
      </c>
      <c r="E208" s="43">
        <f t="shared" si="11"/>
        <v>1686480.9326604772</v>
      </c>
      <c r="F208" s="43">
        <f t="shared" si="11"/>
        <v>0</v>
      </c>
      <c r="G208" s="43">
        <f t="shared" si="11"/>
        <v>0</v>
      </c>
      <c r="H208" s="43">
        <f t="shared" si="12"/>
        <v>3896281.5187075646</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52204.258379125116</v>
      </c>
      <c r="E210" s="43">
        <f t="shared" si="13"/>
        <v>0</v>
      </c>
      <c r="F210" s="43">
        <f t="shared" si="13"/>
        <v>0</v>
      </c>
      <c r="G210" s="43">
        <f t="shared" si="13"/>
        <v>0</v>
      </c>
      <c r="H210" s="43">
        <f t="shared" si="12"/>
        <v>52204.258379125116</v>
      </c>
      <c r="I210" s="1"/>
    </row>
    <row r="211" spans="2:9" x14ac:dyDescent="0.2">
      <c r="B211" s="9" t="str">
        <f>$B$50</f>
        <v>Technology</v>
      </c>
      <c r="C211" s="43">
        <f t="shared" si="13"/>
        <v>890.20763404850243</v>
      </c>
      <c r="D211" s="43">
        <f t="shared" si="13"/>
        <v>25106.9161660155</v>
      </c>
      <c r="E211" s="43">
        <f t="shared" si="13"/>
        <v>64354.274702480514</v>
      </c>
      <c r="F211" s="43">
        <f t="shared" si="13"/>
        <v>0</v>
      </c>
      <c r="G211" s="43">
        <f t="shared" si="13"/>
        <v>0</v>
      </c>
      <c r="H211" s="43">
        <f t="shared" si="12"/>
        <v>90351.398502544514</v>
      </c>
      <c r="I211" s="1"/>
    </row>
    <row r="212" spans="2:9" x14ac:dyDescent="0.2">
      <c r="B212" s="9" t="str">
        <f>$B$51</f>
        <v>Nursing</v>
      </c>
      <c r="C212" s="43">
        <f t="shared" si="13"/>
        <v>0</v>
      </c>
      <c r="D212" s="43">
        <f t="shared" si="13"/>
        <v>65213.873478051697</v>
      </c>
      <c r="E212" s="43">
        <f t="shared" si="13"/>
        <v>0</v>
      </c>
      <c r="F212" s="43">
        <f t="shared" si="13"/>
        <v>0</v>
      </c>
      <c r="G212" s="43">
        <f t="shared" si="13"/>
        <v>0</v>
      </c>
      <c r="H212" s="43">
        <f t="shared" si="12"/>
        <v>65213.873478051697</v>
      </c>
      <c r="I212" s="1"/>
    </row>
    <row r="213" spans="2:9" x14ac:dyDescent="0.2">
      <c r="B213" s="39" t="str">
        <f>$B$52</f>
        <v>Totals</v>
      </c>
      <c r="C213" s="42">
        <f>SUM(C193:C212)</f>
        <v>1517723.2426761594</v>
      </c>
      <c r="D213" s="42">
        <f>SUM(D193:D212)</f>
        <v>4489070.5271466412</v>
      </c>
      <c r="E213" s="42">
        <f>SUM(E193:E212)</f>
        <v>3832052.2301771999</v>
      </c>
      <c r="F213" s="42">
        <f>SUM(F193:F212)</f>
        <v>0</v>
      </c>
      <c r="G213" s="42">
        <f>SUM(G193:G212)</f>
        <v>0</v>
      </c>
      <c r="H213" s="42">
        <f t="shared" si="12"/>
        <v>9838846</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6793916</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806610.26084676723</v>
      </c>
      <c r="D218" s="42">
        <f t="shared" si="14"/>
        <v>1380657.0395990168</v>
      </c>
      <c r="E218" s="42">
        <f t="shared" si="14"/>
        <v>367431.5801726096</v>
      </c>
      <c r="F218" s="42">
        <f t="shared" si="14"/>
        <v>0</v>
      </c>
      <c r="G218" s="42">
        <f t="shared" si="14"/>
        <v>0</v>
      </c>
      <c r="H218" s="42">
        <f>SUM(C218:G218)</f>
        <v>2554698.8806183934</v>
      </c>
      <c r="I218" s="1"/>
    </row>
    <row r="219" spans="2:9" x14ac:dyDescent="0.2">
      <c r="B219" s="9" t="str">
        <f>$B$33</f>
        <v>Science</v>
      </c>
      <c r="C219" s="43">
        <f t="shared" si="14"/>
        <v>214138.65715408663</v>
      </c>
      <c r="D219" s="43">
        <f t="shared" si="14"/>
        <v>149614.27095779608</v>
      </c>
      <c r="E219" s="43">
        <f t="shared" si="14"/>
        <v>18998.430785827844</v>
      </c>
      <c r="F219" s="43">
        <f t="shared" si="14"/>
        <v>0</v>
      </c>
      <c r="G219" s="43">
        <f t="shared" si="14"/>
        <v>0</v>
      </c>
      <c r="H219" s="43">
        <f t="shared" ref="H219:H238" si="15">SUM(C219:G219)</f>
        <v>382751.35889771057</v>
      </c>
      <c r="I219" s="1"/>
    </row>
    <row r="220" spans="2:9" x14ac:dyDescent="0.2">
      <c r="B220" s="9" t="str">
        <f>$B$34</f>
        <v>Fine Arts</v>
      </c>
      <c r="C220" s="43">
        <f t="shared" si="14"/>
        <v>54944.618791911991</v>
      </c>
      <c r="D220" s="43">
        <f t="shared" si="14"/>
        <v>25337.900726723528</v>
      </c>
      <c r="E220" s="43">
        <f t="shared" si="14"/>
        <v>0</v>
      </c>
      <c r="F220" s="43">
        <f t="shared" si="14"/>
        <v>0</v>
      </c>
      <c r="G220" s="43">
        <f t="shared" si="14"/>
        <v>0</v>
      </c>
      <c r="H220" s="43">
        <f t="shared" si="15"/>
        <v>80282.519518635527</v>
      </c>
      <c r="I220" s="1"/>
    </row>
    <row r="221" spans="2:9" x14ac:dyDescent="0.2">
      <c r="B221" s="9" t="str">
        <f>$B$35</f>
        <v>Teacher Education</v>
      </c>
      <c r="C221" s="43">
        <f t="shared" si="14"/>
        <v>43432.412949797093</v>
      </c>
      <c r="D221" s="43">
        <f t="shared" si="14"/>
        <v>413938.56187228952</v>
      </c>
      <c r="E221" s="43">
        <f t="shared" si="14"/>
        <v>536102.92760617763</v>
      </c>
      <c r="F221" s="43">
        <f t="shared" si="14"/>
        <v>0</v>
      </c>
      <c r="G221" s="43">
        <f t="shared" si="14"/>
        <v>0</v>
      </c>
      <c r="H221" s="43">
        <f t="shared" si="15"/>
        <v>993473.90242826426</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47502.384712160951</v>
      </c>
      <c r="D223" s="43">
        <f t="shared" si="14"/>
        <v>250793.50719307983</v>
      </c>
      <c r="E223" s="43">
        <f t="shared" si="14"/>
        <v>74064.948444242575</v>
      </c>
      <c r="F223" s="43">
        <f t="shared" si="14"/>
        <v>0</v>
      </c>
      <c r="G223" s="43">
        <f t="shared" si="14"/>
        <v>0</v>
      </c>
      <c r="H223" s="43">
        <f t="shared" si="15"/>
        <v>372360.84034948336</v>
      </c>
      <c r="I223" s="1"/>
    </row>
    <row r="224" spans="2:9" x14ac:dyDescent="0.2">
      <c r="B224" s="9" t="str">
        <f>$B$38</f>
        <v>Home Economics</v>
      </c>
      <c r="C224" s="43">
        <f t="shared" si="14"/>
        <v>10988.923758382398</v>
      </c>
      <c r="D224" s="43">
        <f t="shared" si="14"/>
        <v>109625.20314419159</v>
      </c>
      <c r="E224" s="43">
        <f t="shared" si="14"/>
        <v>0</v>
      </c>
      <c r="F224" s="43">
        <f t="shared" si="14"/>
        <v>0</v>
      </c>
      <c r="G224" s="43">
        <f t="shared" si="14"/>
        <v>0</v>
      </c>
      <c r="H224" s="43">
        <f t="shared" si="15"/>
        <v>120614.12690257399</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0</v>
      </c>
      <c r="D230" s="43">
        <f t="shared" si="14"/>
        <v>0</v>
      </c>
      <c r="E230" s="43">
        <f t="shared" si="14"/>
        <v>0</v>
      </c>
      <c r="F230" s="43">
        <f t="shared" si="14"/>
        <v>0</v>
      </c>
      <c r="G230" s="43">
        <f t="shared" si="14"/>
        <v>0</v>
      </c>
      <c r="H230" s="43">
        <f t="shared" si="15"/>
        <v>0</v>
      </c>
      <c r="I230" s="1"/>
    </row>
    <row r="231" spans="2:10" x14ac:dyDescent="0.2">
      <c r="B231" s="9" t="str">
        <f>$B$45</f>
        <v>Health Services</v>
      </c>
      <c r="C231" s="43">
        <f t="shared" si="14"/>
        <v>1802.4160661897056</v>
      </c>
      <c r="D231" s="43">
        <f t="shared" si="14"/>
        <v>22235.300637736975</v>
      </c>
      <c r="E231" s="43">
        <f t="shared" si="14"/>
        <v>0</v>
      </c>
      <c r="F231" s="43">
        <f t="shared" si="14"/>
        <v>0</v>
      </c>
      <c r="G231" s="43">
        <f t="shared" si="14"/>
        <v>0</v>
      </c>
      <c r="H231" s="43">
        <f t="shared" si="15"/>
        <v>24037.716703926679</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141635.01733026202</v>
      </c>
      <c r="D233" s="43">
        <f t="shared" si="14"/>
        <v>1281632.3867588625</v>
      </c>
      <c r="E233" s="43">
        <f t="shared" si="14"/>
        <v>729655.46865773341</v>
      </c>
      <c r="F233" s="43">
        <f t="shared" si="14"/>
        <v>0</v>
      </c>
      <c r="G233" s="43">
        <f t="shared" si="14"/>
        <v>0</v>
      </c>
      <c r="H233" s="43">
        <f t="shared" si="15"/>
        <v>2152922.8727468578</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47573.201364460503</v>
      </c>
      <c r="E235" s="43">
        <f t="shared" si="16"/>
        <v>0</v>
      </c>
      <c r="F235" s="43">
        <f t="shared" si="16"/>
        <v>0</v>
      </c>
      <c r="G235" s="43">
        <f t="shared" si="16"/>
        <v>0</v>
      </c>
      <c r="H235" s="43">
        <f t="shared" si="15"/>
        <v>47573.201364460503</v>
      </c>
      <c r="I235" s="1"/>
    </row>
    <row r="236" spans="2:10" x14ac:dyDescent="0.2">
      <c r="B236" s="9" t="str">
        <f>$B$50</f>
        <v>Technology</v>
      </c>
      <c r="C236" s="43">
        <f t="shared" si="16"/>
        <v>348.85472248833008</v>
      </c>
      <c r="D236" s="43">
        <f t="shared" si="16"/>
        <v>16030.100459763866</v>
      </c>
      <c r="E236" s="43">
        <f t="shared" si="16"/>
        <v>26327.774642289351</v>
      </c>
      <c r="F236" s="43">
        <f t="shared" si="16"/>
        <v>0</v>
      </c>
      <c r="G236" s="43">
        <f t="shared" si="16"/>
        <v>0</v>
      </c>
      <c r="H236" s="43">
        <f t="shared" si="15"/>
        <v>42706.729824541544</v>
      </c>
      <c r="I236" s="1"/>
    </row>
    <row r="237" spans="2:10" x14ac:dyDescent="0.2">
      <c r="B237" s="9" t="str">
        <f>$B$51</f>
        <v>Nursing</v>
      </c>
      <c r="C237" s="43">
        <f t="shared" si="16"/>
        <v>0</v>
      </c>
      <c r="D237" s="43">
        <f t="shared" si="16"/>
        <v>22493.850645152521</v>
      </c>
      <c r="E237" s="43">
        <f t="shared" si="16"/>
        <v>0</v>
      </c>
      <c r="F237" s="43">
        <f t="shared" si="16"/>
        <v>0</v>
      </c>
      <c r="G237" s="43">
        <f t="shared" si="16"/>
        <v>0</v>
      </c>
      <c r="H237" s="43">
        <f t="shared" si="15"/>
        <v>22493.850645152521</v>
      </c>
      <c r="I237" s="1"/>
    </row>
    <row r="238" spans="2:10" x14ac:dyDescent="0.2">
      <c r="B238" s="39" t="str">
        <f>$B$52</f>
        <v>Totals</v>
      </c>
      <c r="C238" s="42">
        <f>SUM(C218:C237)</f>
        <v>1321403.5463320466</v>
      </c>
      <c r="D238" s="42">
        <f>SUM(D218:D237)</f>
        <v>3719931.3233590736</v>
      </c>
      <c r="E238" s="42">
        <f>SUM(E218:E237)</f>
        <v>1752581.1303088805</v>
      </c>
      <c r="F238" s="42">
        <f>SUM(F218:F237)</f>
        <v>0</v>
      </c>
      <c r="G238" s="42">
        <f>SUM(G218:G237)</f>
        <v>0</v>
      </c>
      <c r="H238" s="42">
        <f t="shared" si="15"/>
        <v>6793916.0000000009</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3034949</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360325.47422526794</v>
      </c>
      <c r="D243" s="42">
        <f t="shared" si="17"/>
        <v>616761.18775592698</v>
      </c>
      <c r="E243" s="42">
        <f t="shared" si="17"/>
        <v>164137.45869293666</v>
      </c>
      <c r="F243" s="42">
        <f t="shared" si="17"/>
        <v>0</v>
      </c>
      <c r="G243" s="42">
        <f t="shared" si="17"/>
        <v>0</v>
      </c>
      <c r="H243" s="42">
        <f>SUM(C243:G243)</f>
        <v>1141224.1206741317</v>
      </c>
      <c r="I243" s="1"/>
    </row>
    <row r="244" spans="2:9" x14ac:dyDescent="0.2">
      <c r="B244" s="9" t="str">
        <f>$B$33</f>
        <v>Science</v>
      </c>
      <c r="C244" s="43">
        <f t="shared" si="17"/>
        <v>95659.101965808542</v>
      </c>
      <c r="D244" s="43">
        <f t="shared" si="17"/>
        <v>66835.045065186598</v>
      </c>
      <c r="E244" s="43">
        <f t="shared" si="17"/>
        <v>8486.8974704746779</v>
      </c>
      <c r="F244" s="43">
        <f t="shared" si="17"/>
        <v>0</v>
      </c>
      <c r="G244" s="43">
        <f t="shared" si="17"/>
        <v>0</v>
      </c>
      <c r="H244" s="43">
        <f t="shared" ref="H244:H263" si="18">SUM(C244:G244)</f>
        <v>170981.04450146982</v>
      </c>
      <c r="I244" s="1"/>
    </row>
    <row r="245" spans="2:9" x14ac:dyDescent="0.2">
      <c r="B245" s="9" t="str">
        <f>$B$34</f>
        <v>Fine Arts</v>
      </c>
      <c r="C245" s="43">
        <f t="shared" si="17"/>
        <v>24544.624316505313</v>
      </c>
      <c r="D245" s="43">
        <f t="shared" si="17"/>
        <v>11318.838277168696</v>
      </c>
      <c r="E245" s="43">
        <f t="shared" si="17"/>
        <v>0</v>
      </c>
      <c r="F245" s="43">
        <f t="shared" si="17"/>
        <v>0</v>
      </c>
      <c r="G245" s="43">
        <f t="shared" si="17"/>
        <v>0</v>
      </c>
      <c r="H245" s="43">
        <f t="shared" si="18"/>
        <v>35863.462593674005</v>
      </c>
      <c r="I245" s="1"/>
    </row>
    <row r="246" spans="2:9" x14ac:dyDescent="0.2">
      <c r="B246" s="9" t="str">
        <f>$B$35</f>
        <v>Teacher Education</v>
      </c>
      <c r="C246" s="43">
        <f t="shared" si="17"/>
        <v>19401.941126380389</v>
      </c>
      <c r="D246" s="43">
        <f t="shared" si="17"/>
        <v>184912.85797701107</v>
      </c>
      <c r="E246" s="43">
        <f t="shared" si="17"/>
        <v>239485.59917953669</v>
      </c>
      <c r="F246" s="43">
        <f t="shared" si="17"/>
        <v>0</v>
      </c>
      <c r="G246" s="43">
        <f t="shared" si="17"/>
        <v>0</v>
      </c>
      <c r="H246" s="43">
        <f t="shared" si="18"/>
        <v>443800.39828292816</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21220.061446121523</v>
      </c>
      <c r="D248" s="43">
        <f t="shared" si="17"/>
        <v>112033.3992740167</v>
      </c>
      <c r="E248" s="43">
        <f t="shared" si="17"/>
        <v>33085.975925505343</v>
      </c>
      <c r="F248" s="43">
        <f t="shared" si="17"/>
        <v>0</v>
      </c>
      <c r="G248" s="43">
        <f t="shared" si="17"/>
        <v>0</v>
      </c>
      <c r="H248" s="43">
        <f t="shared" si="18"/>
        <v>166339.43664564355</v>
      </c>
      <c r="I248" s="1"/>
    </row>
    <row r="249" spans="2:9" x14ac:dyDescent="0.2">
      <c r="B249" s="9" t="str">
        <f>$B$38</f>
        <v>Home Economics</v>
      </c>
      <c r="C249" s="43">
        <f t="shared" si="17"/>
        <v>4908.9248633010629</v>
      </c>
      <c r="D249" s="43">
        <f t="shared" si="17"/>
        <v>48971.300301219664</v>
      </c>
      <c r="E249" s="43">
        <f t="shared" si="17"/>
        <v>0</v>
      </c>
      <c r="F249" s="43">
        <f t="shared" si="17"/>
        <v>0</v>
      </c>
      <c r="G249" s="43">
        <f t="shared" si="17"/>
        <v>0</v>
      </c>
      <c r="H249" s="43">
        <f t="shared" si="18"/>
        <v>53880.225164520729</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0</v>
      </c>
      <c r="D255" s="43">
        <f t="shared" si="17"/>
        <v>0</v>
      </c>
      <c r="E255" s="43">
        <f t="shared" si="17"/>
        <v>0</v>
      </c>
      <c r="F255" s="43">
        <f t="shared" si="17"/>
        <v>0</v>
      </c>
      <c r="G255" s="43">
        <f t="shared" si="17"/>
        <v>0</v>
      </c>
      <c r="H255" s="43">
        <f t="shared" si="18"/>
        <v>0</v>
      </c>
      <c r="I255" s="1"/>
    </row>
    <row r="256" spans="2:9" x14ac:dyDescent="0.2">
      <c r="B256" s="9" t="str">
        <f>$B$45</f>
        <v>Health Services</v>
      </c>
      <c r="C256" s="43">
        <f t="shared" si="17"/>
        <v>805.16757017107386</v>
      </c>
      <c r="D256" s="43">
        <f t="shared" si="17"/>
        <v>9932.858079964366</v>
      </c>
      <c r="E256" s="43">
        <f t="shared" si="17"/>
        <v>0</v>
      </c>
      <c r="F256" s="43">
        <f t="shared" si="17"/>
        <v>0</v>
      </c>
      <c r="G256" s="43">
        <f t="shared" si="17"/>
        <v>0</v>
      </c>
      <c r="H256" s="43">
        <f t="shared" si="18"/>
        <v>10738.02565013544</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63270.587126991471</v>
      </c>
      <c r="D258" s="43">
        <f t="shared" si="17"/>
        <v>572525.31979515532</v>
      </c>
      <c r="E258" s="43">
        <f t="shared" si="17"/>
        <v>325948.55970361119</v>
      </c>
      <c r="F258" s="43">
        <f t="shared" si="17"/>
        <v>0</v>
      </c>
      <c r="G258" s="43">
        <f t="shared" si="17"/>
        <v>0</v>
      </c>
      <c r="H258" s="43">
        <f t="shared" si="18"/>
        <v>961744.46662575798</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21251.696357133063</v>
      </c>
      <c r="E260" s="43">
        <f t="shared" si="19"/>
        <v>0</v>
      </c>
      <c r="F260" s="43">
        <f t="shared" si="19"/>
        <v>0</v>
      </c>
      <c r="G260" s="43">
        <f t="shared" si="19"/>
        <v>0</v>
      </c>
      <c r="H260" s="43">
        <f t="shared" si="18"/>
        <v>21251.696357133063</v>
      </c>
      <c r="I260" s="1"/>
    </row>
    <row r="261" spans="2:10" x14ac:dyDescent="0.2">
      <c r="B261" s="9" t="str">
        <f>$B$50</f>
        <v>Technology</v>
      </c>
      <c r="C261" s="43">
        <f t="shared" si="19"/>
        <v>155.83888454924008</v>
      </c>
      <c r="D261" s="43">
        <f t="shared" si="19"/>
        <v>7160.8976855557066</v>
      </c>
      <c r="E261" s="43">
        <f t="shared" si="19"/>
        <v>11761.030504769478</v>
      </c>
      <c r="F261" s="43">
        <f t="shared" si="19"/>
        <v>0</v>
      </c>
      <c r="G261" s="43">
        <f t="shared" si="19"/>
        <v>0</v>
      </c>
      <c r="H261" s="43">
        <f t="shared" si="18"/>
        <v>19077.767074874424</v>
      </c>
      <c r="I261" s="1"/>
    </row>
    <row r="262" spans="2:10" x14ac:dyDescent="0.2">
      <c r="B262" s="9" t="str">
        <f>$B$51</f>
        <v>Nursing</v>
      </c>
      <c r="C262" s="43">
        <f t="shared" si="19"/>
        <v>0</v>
      </c>
      <c r="D262" s="43">
        <f t="shared" si="19"/>
        <v>10048.356429731393</v>
      </c>
      <c r="E262" s="43">
        <f t="shared" si="19"/>
        <v>0</v>
      </c>
      <c r="F262" s="43">
        <f t="shared" si="19"/>
        <v>0</v>
      </c>
      <c r="G262" s="43">
        <f t="shared" si="19"/>
        <v>0</v>
      </c>
      <c r="H262" s="43">
        <f t="shared" si="18"/>
        <v>10048.356429731393</v>
      </c>
      <c r="I262" s="1"/>
    </row>
    <row r="263" spans="2:10" x14ac:dyDescent="0.2">
      <c r="B263" s="39" t="str">
        <f>$B$52</f>
        <v>Totals</v>
      </c>
      <c r="C263" s="42">
        <f>SUM(C243:C262)</f>
        <v>590291.72152509657</v>
      </c>
      <c r="D263" s="42">
        <f>SUM(D243:D262)</f>
        <v>1661751.7569980698</v>
      </c>
      <c r="E263" s="42">
        <f>SUM(E243:E262)</f>
        <v>782905.52147683408</v>
      </c>
      <c r="F263" s="42">
        <f>SUM(F243:F262)</f>
        <v>0</v>
      </c>
      <c r="G263" s="42">
        <f>SUM(G243:G262)</f>
        <v>0</v>
      </c>
      <c r="H263" s="42">
        <f t="shared" si="18"/>
        <v>3034949.0000000005</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3723374.2125291429</v>
      </c>
      <c r="D268" s="42">
        <f t="shared" si="20"/>
        <v>5521041.5201035328</v>
      </c>
      <c r="E268" s="42">
        <f t="shared" si="20"/>
        <v>2813089.123986043</v>
      </c>
      <c r="F268" s="42">
        <f t="shared" si="20"/>
        <v>0</v>
      </c>
      <c r="G268" s="42">
        <f t="shared" si="20"/>
        <v>0</v>
      </c>
      <c r="H268" s="42">
        <f>SUM(C268:G268)</f>
        <v>12057504.856618719</v>
      </c>
      <c r="I268" s="1"/>
    </row>
    <row r="269" spans="2:10" x14ac:dyDescent="0.2">
      <c r="B269" s="9" t="str">
        <f>$B$33</f>
        <v>Science</v>
      </c>
      <c r="C269" s="43">
        <f t="shared" si="20"/>
        <v>1119213.5325750499</v>
      </c>
      <c r="D269" s="43">
        <f t="shared" si="20"/>
        <v>1209962.6442926726</v>
      </c>
      <c r="E269" s="43">
        <f t="shared" si="20"/>
        <v>383842.95626520715</v>
      </c>
      <c r="F269" s="43">
        <f t="shared" si="20"/>
        <v>0</v>
      </c>
      <c r="G269" s="43">
        <f t="shared" si="20"/>
        <v>0</v>
      </c>
      <c r="H269" s="43">
        <f t="shared" ref="H269:H288" si="21">SUM(C269:G269)</f>
        <v>2713019.1331329299</v>
      </c>
      <c r="I269" s="1"/>
    </row>
    <row r="270" spans="2:10" x14ac:dyDescent="0.2">
      <c r="B270" s="9" t="str">
        <f>$B$34</f>
        <v>Fine Arts</v>
      </c>
      <c r="C270" s="43">
        <f t="shared" si="20"/>
        <v>171938.74956412194</v>
      </c>
      <c r="D270" s="43">
        <f t="shared" si="20"/>
        <v>133240.26166216095</v>
      </c>
      <c r="E270" s="43">
        <f t="shared" si="20"/>
        <v>0</v>
      </c>
      <c r="F270" s="43">
        <f t="shared" si="20"/>
        <v>0</v>
      </c>
      <c r="G270" s="43">
        <f t="shared" si="20"/>
        <v>0</v>
      </c>
      <c r="H270" s="43">
        <f t="shared" si="21"/>
        <v>305179.01122628292</v>
      </c>
      <c r="I270" s="1"/>
    </row>
    <row r="271" spans="2:10" x14ac:dyDescent="0.2">
      <c r="B271" s="9" t="str">
        <f>$B$35</f>
        <v>Teacher Education</v>
      </c>
      <c r="C271" s="43">
        <f t="shared" si="20"/>
        <v>317046.23561043083</v>
      </c>
      <c r="D271" s="43">
        <f t="shared" si="20"/>
        <v>2462888.0348933893</v>
      </c>
      <c r="E271" s="43">
        <f t="shared" si="20"/>
        <v>4101575.0070069316</v>
      </c>
      <c r="F271" s="43">
        <f t="shared" si="20"/>
        <v>0</v>
      </c>
      <c r="G271" s="43">
        <f t="shared" si="20"/>
        <v>0</v>
      </c>
      <c r="H271" s="43">
        <f t="shared" si="21"/>
        <v>6881509.277510751</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153041.71999288382</v>
      </c>
      <c r="D273" s="43">
        <f t="shared" si="20"/>
        <v>918361.09901415289</v>
      </c>
      <c r="E273" s="43">
        <f t="shared" si="20"/>
        <v>511545.22508874722</v>
      </c>
      <c r="F273" s="43">
        <f t="shared" si="20"/>
        <v>0</v>
      </c>
      <c r="G273" s="43">
        <f t="shared" si="20"/>
        <v>0</v>
      </c>
      <c r="H273" s="43">
        <f t="shared" si="21"/>
        <v>1582948.044095784</v>
      </c>
      <c r="I273" s="1"/>
    </row>
    <row r="274" spans="2:10" x14ac:dyDescent="0.2">
      <c r="B274" s="9" t="str">
        <f>$B$38</f>
        <v>Home Economics</v>
      </c>
      <c r="C274" s="43">
        <f t="shared" si="20"/>
        <v>37829.682910570344</v>
      </c>
      <c r="D274" s="43">
        <f t="shared" si="20"/>
        <v>327357.15526240121</v>
      </c>
      <c r="E274" s="43">
        <f t="shared" si="20"/>
        <v>0</v>
      </c>
      <c r="F274" s="43">
        <f t="shared" si="20"/>
        <v>0</v>
      </c>
      <c r="G274" s="43">
        <f t="shared" si="20"/>
        <v>0</v>
      </c>
      <c r="H274" s="43">
        <f t="shared" si="21"/>
        <v>365186.83817297156</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0</v>
      </c>
      <c r="D280" s="43">
        <f t="shared" si="20"/>
        <v>0</v>
      </c>
      <c r="E280" s="43">
        <f t="shared" si="20"/>
        <v>0</v>
      </c>
      <c r="F280" s="43">
        <f t="shared" si="20"/>
        <v>0</v>
      </c>
      <c r="G280" s="43">
        <f t="shared" si="20"/>
        <v>0</v>
      </c>
      <c r="H280" s="43">
        <f t="shared" si="21"/>
        <v>0</v>
      </c>
      <c r="I280" s="1"/>
    </row>
    <row r="281" spans="2:10" x14ac:dyDescent="0.2">
      <c r="B281" s="9" t="str">
        <f>$B$45</f>
        <v>Health Services</v>
      </c>
      <c r="C281" s="43">
        <f t="shared" si="20"/>
        <v>18880.892063510761</v>
      </c>
      <c r="D281" s="43">
        <f t="shared" si="20"/>
        <v>174558.9570432562</v>
      </c>
      <c r="E281" s="43">
        <f t="shared" si="20"/>
        <v>0</v>
      </c>
      <c r="F281" s="43">
        <f t="shared" si="20"/>
        <v>0</v>
      </c>
      <c r="G281" s="43">
        <f t="shared" si="20"/>
        <v>0</v>
      </c>
      <c r="H281" s="43">
        <f t="shared" si="21"/>
        <v>193439.84910676695</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1011181.1933961815</v>
      </c>
      <c r="D283" s="43">
        <f t="shared" si="20"/>
        <v>7809589.5076151872</v>
      </c>
      <c r="E283" s="43">
        <f t="shared" si="20"/>
        <v>6216020.1570688123</v>
      </c>
      <c r="F283" s="43">
        <f t="shared" si="20"/>
        <v>0</v>
      </c>
      <c r="G283" s="43">
        <f t="shared" si="20"/>
        <v>0</v>
      </c>
      <c r="H283" s="43">
        <f t="shared" si="21"/>
        <v>15036790.858080182</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228563.15610071868</v>
      </c>
      <c r="E285" s="43">
        <f t="shared" si="22"/>
        <v>0</v>
      </c>
      <c r="F285" s="43">
        <f t="shared" si="22"/>
        <v>0</v>
      </c>
      <c r="G285" s="43">
        <f t="shared" si="22"/>
        <v>0</v>
      </c>
      <c r="H285" s="43">
        <f t="shared" si="21"/>
        <v>228563.15610071868</v>
      </c>
      <c r="I285" s="1"/>
    </row>
    <row r="286" spans="2:10" x14ac:dyDescent="0.2">
      <c r="B286" s="9" t="str">
        <f>$B$50</f>
        <v>Technology</v>
      </c>
      <c r="C286" s="43">
        <f t="shared" si="22"/>
        <v>3228.6119078154752</v>
      </c>
      <c r="D286" s="43">
        <f t="shared" si="22"/>
        <v>100014.86013545402</v>
      </c>
      <c r="E286" s="43">
        <f t="shared" si="22"/>
        <v>235004.42335869098</v>
      </c>
      <c r="F286" s="43">
        <f t="shared" si="22"/>
        <v>0</v>
      </c>
      <c r="G286" s="43">
        <f t="shared" si="22"/>
        <v>0</v>
      </c>
      <c r="H286" s="43">
        <f t="shared" si="21"/>
        <v>338247.89540196047</v>
      </c>
      <c r="I286" s="1"/>
    </row>
    <row r="287" spans="2:10" x14ac:dyDescent="0.2">
      <c r="B287" s="9" t="str">
        <f>$B$51</f>
        <v>Nursing</v>
      </c>
      <c r="C287" s="43">
        <f t="shared" si="22"/>
        <v>0</v>
      </c>
      <c r="D287" s="43">
        <f t="shared" si="22"/>
        <v>232088.0805529356</v>
      </c>
      <c r="E287" s="43">
        <f t="shared" si="22"/>
        <v>0</v>
      </c>
      <c r="F287" s="43">
        <f t="shared" si="22"/>
        <v>0</v>
      </c>
      <c r="G287" s="43">
        <f t="shared" si="22"/>
        <v>0</v>
      </c>
      <c r="H287" s="43">
        <f t="shared" si="21"/>
        <v>232088.0805529356</v>
      </c>
      <c r="I287" s="1"/>
    </row>
    <row r="288" spans="2:10" x14ac:dyDescent="0.2">
      <c r="B288" s="39" t="str">
        <f>$B$52</f>
        <v>Totals</v>
      </c>
      <c r="C288" s="42">
        <f>SUM(C268:C287)</f>
        <v>6555734.8305497067</v>
      </c>
      <c r="D288" s="42">
        <f>SUM(D268:D287)</f>
        <v>19117665.276675865</v>
      </c>
      <c r="E288" s="42">
        <f>SUM(E268:E287)</f>
        <v>14261076.892774435</v>
      </c>
      <c r="F288" s="42">
        <f>SUM(F268:F287)</f>
        <v>0</v>
      </c>
      <c r="G288" s="42">
        <f>SUM(G268:G287)</f>
        <v>0</v>
      </c>
      <c r="H288" s="42">
        <f t="shared" si="21"/>
        <v>39934477.000000007</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268.38998144086662</v>
      </c>
      <c r="D293" s="40">
        <f t="shared" si="23"/>
        <v>344.63430212880979</v>
      </c>
      <c r="E293" s="40">
        <f t="shared" si="23"/>
        <v>738.34360209607428</v>
      </c>
      <c r="F293" s="40">
        <f t="shared" si="23"/>
        <v>0</v>
      </c>
      <c r="G293" s="41">
        <f t="shared" si="23"/>
        <v>0</v>
      </c>
      <c r="H293" s="42">
        <f t="shared" si="23"/>
        <v>357.75761376194163</v>
      </c>
      <c r="I293" s="1"/>
    </row>
    <row r="294" spans="2:10" x14ac:dyDescent="0.2">
      <c r="B294" s="9" t="str">
        <f>$B$33</f>
        <v>Science</v>
      </c>
      <c r="C294" s="75">
        <f t="shared" si="23"/>
        <v>303.88637865192777</v>
      </c>
      <c r="D294" s="75">
        <f t="shared" si="23"/>
        <v>696.98309003034137</v>
      </c>
      <c r="E294" s="75">
        <f t="shared" si="23"/>
        <v>1948.4414023614577</v>
      </c>
      <c r="F294" s="75">
        <f t="shared" si="23"/>
        <v>0</v>
      </c>
      <c r="G294" s="96">
        <f t="shared" si="23"/>
        <v>0</v>
      </c>
      <c r="H294" s="43">
        <f t="shared" si="23"/>
        <v>483.08745248093481</v>
      </c>
      <c r="I294" s="1"/>
    </row>
    <row r="295" spans="2:10" x14ac:dyDescent="0.2">
      <c r="B295" s="9" t="str">
        <f>$B$34</f>
        <v>Fine Arts</v>
      </c>
      <c r="C295" s="75">
        <f t="shared" si="23"/>
        <v>181.94576673452056</v>
      </c>
      <c r="D295" s="75">
        <f t="shared" si="23"/>
        <v>453.1981689189148</v>
      </c>
      <c r="E295" s="75">
        <f t="shared" si="23"/>
        <v>0</v>
      </c>
      <c r="F295" s="75">
        <f t="shared" si="23"/>
        <v>0</v>
      </c>
      <c r="G295" s="96">
        <f t="shared" si="23"/>
        <v>0</v>
      </c>
      <c r="H295" s="43">
        <f t="shared" si="23"/>
        <v>246.31074352403786</v>
      </c>
      <c r="I295" s="1"/>
    </row>
    <row r="296" spans="2:10" x14ac:dyDescent="0.2">
      <c r="B296" s="9" t="str">
        <f>$B$35</f>
        <v>Teacher Education</v>
      </c>
      <c r="C296" s="75">
        <f t="shared" si="23"/>
        <v>424.42601822012159</v>
      </c>
      <c r="D296" s="75">
        <f t="shared" si="23"/>
        <v>512.78118569506341</v>
      </c>
      <c r="E296" s="75">
        <f t="shared" si="23"/>
        <v>737.82604911079898</v>
      </c>
      <c r="F296" s="75">
        <f t="shared" si="23"/>
        <v>0</v>
      </c>
      <c r="G296" s="96">
        <f t="shared" si="23"/>
        <v>0</v>
      </c>
      <c r="H296" s="43">
        <f t="shared" si="23"/>
        <v>619.45353114688555</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187.32156669875621</v>
      </c>
      <c r="D298" s="75">
        <f t="shared" si="23"/>
        <v>315.58800653407314</v>
      </c>
      <c r="E298" s="75">
        <f t="shared" si="23"/>
        <v>666.07451183430624</v>
      </c>
      <c r="F298" s="75">
        <f t="shared" si="23"/>
        <v>0</v>
      </c>
      <c r="G298" s="96">
        <f t="shared" si="23"/>
        <v>0</v>
      </c>
      <c r="H298" s="43">
        <f t="shared" si="23"/>
        <v>352.15751815256596</v>
      </c>
      <c r="I298" s="1"/>
    </row>
    <row r="299" spans="2:10" x14ac:dyDescent="0.2">
      <c r="B299" s="9" t="str">
        <f>$B$38</f>
        <v>Home Economics</v>
      </c>
      <c r="C299" s="75">
        <f t="shared" si="23"/>
        <v>200.15705243688012</v>
      </c>
      <c r="D299" s="75">
        <f t="shared" si="23"/>
        <v>257.3562541371079</v>
      </c>
      <c r="E299" s="75">
        <f t="shared" si="23"/>
        <v>0</v>
      </c>
      <c r="F299" s="75">
        <f t="shared" si="23"/>
        <v>0</v>
      </c>
      <c r="G299" s="96">
        <f t="shared" si="23"/>
        <v>0</v>
      </c>
      <c r="H299" s="43">
        <f t="shared" si="23"/>
        <v>249.95676808553839</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0</v>
      </c>
      <c r="D305" s="75">
        <f t="shared" si="23"/>
        <v>0</v>
      </c>
      <c r="E305" s="75">
        <f t="shared" si="23"/>
        <v>0</v>
      </c>
      <c r="F305" s="75">
        <f t="shared" si="23"/>
        <v>0</v>
      </c>
      <c r="G305" s="96">
        <f t="shared" si="23"/>
        <v>0</v>
      </c>
      <c r="H305" s="43">
        <f t="shared" si="23"/>
        <v>0</v>
      </c>
      <c r="I305" s="1"/>
    </row>
    <row r="306" spans="2:10" x14ac:dyDescent="0.2">
      <c r="B306" s="9" t="str">
        <f>$B$45</f>
        <v>Health Services</v>
      </c>
      <c r="C306" s="75">
        <f t="shared" si="23"/>
        <v>609.06103430679877</v>
      </c>
      <c r="D306" s="75">
        <f t="shared" si="23"/>
        <v>676.58510481882251</v>
      </c>
      <c r="E306" s="75">
        <f t="shared" si="23"/>
        <v>0</v>
      </c>
      <c r="F306" s="75">
        <f t="shared" si="23"/>
        <v>0</v>
      </c>
      <c r="G306" s="96">
        <f t="shared" si="23"/>
        <v>0</v>
      </c>
      <c r="H306" s="43">
        <f t="shared" si="23"/>
        <v>669.34203843171952</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415.09901206739795</v>
      </c>
      <c r="D308" s="75">
        <f t="shared" si="23"/>
        <v>525.15563900310588</v>
      </c>
      <c r="E308" s="75">
        <f t="shared" si="23"/>
        <v>821.57284655945182</v>
      </c>
      <c r="F308" s="75">
        <f t="shared" si="23"/>
        <v>0</v>
      </c>
      <c r="G308" s="96">
        <f t="shared" si="23"/>
        <v>0</v>
      </c>
      <c r="H308" s="43">
        <f t="shared" si="23"/>
        <v>604.54271129659401</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414.06368858825846</v>
      </c>
      <c r="E310" s="75">
        <f t="shared" si="24"/>
        <v>0</v>
      </c>
      <c r="F310" s="75">
        <f t="shared" si="24"/>
        <v>0</v>
      </c>
      <c r="G310" s="96">
        <f t="shared" si="24"/>
        <v>0</v>
      </c>
      <c r="H310" s="43">
        <f t="shared" si="24"/>
        <v>414.06368858825846</v>
      </c>
      <c r="I310" s="1"/>
    </row>
    <row r="311" spans="2:10" x14ac:dyDescent="0.2">
      <c r="B311" s="9" t="str">
        <f>$B$50</f>
        <v>Technology</v>
      </c>
      <c r="C311" s="75">
        <f t="shared" si="24"/>
        <v>538.10198463591257</v>
      </c>
      <c r="D311" s="75">
        <f t="shared" si="24"/>
        <v>537.71430180351626</v>
      </c>
      <c r="E311" s="75">
        <f t="shared" si="24"/>
        <v>860.82206358494864</v>
      </c>
      <c r="F311" s="75">
        <f t="shared" si="24"/>
        <v>0</v>
      </c>
      <c r="G311" s="96">
        <f t="shared" si="24"/>
        <v>0</v>
      </c>
      <c r="H311" s="43">
        <f t="shared" si="24"/>
        <v>727.41482882142031</v>
      </c>
      <c r="I311" s="1"/>
    </row>
    <row r="312" spans="2:10" x14ac:dyDescent="0.2">
      <c r="B312" s="9" t="str">
        <f>$B$51</f>
        <v>Nursing</v>
      </c>
      <c r="C312" s="75">
        <f t="shared" si="24"/>
        <v>0</v>
      </c>
      <c r="D312" s="75">
        <f t="shared" si="24"/>
        <v>889.22636227178396</v>
      </c>
      <c r="E312" s="75">
        <f t="shared" si="24"/>
        <v>0</v>
      </c>
      <c r="F312" s="75">
        <f t="shared" si="24"/>
        <v>0</v>
      </c>
      <c r="G312" s="96">
        <f t="shared" si="24"/>
        <v>0</v>
      </c>
      <c r="H312" s="43">
        <f t="shared" si="24"/>
        <v>889.22636227178396</v>
      </c>
      <c r="I312" s="1"/>
    </row>
    <row r="313" spans="2:10" x14ac:dyDescent="0.2">
      <c r="B313" s="39" t="str">
        <f>$B$52</f>
        <v>Totals</v>
      </c>
      <c r="C313" s="42">
        <f t="shared" si="24"/>
        <v>288.45579401371526</v>
      </c>
      <c r="D313" s="42">
        <f t="shared" si="24"/>
        <v>442.91789904955323</v>
      </c>
      <c r="E313" s="42">
        <f t="shared" si="24"/>
        <v>784.73982791913465</v>
      </c>
      <c r="F313" s="42">
        <f t="shared" si="24"/>
        <v>0</v>
      </c>
      <c r="G313" s="42">
        <f t="shared" si="24"/>
        <v>0</v>
      </c>
      <c r="H313" s="42">
        <f t="shared" si="24"/>
        <v>475.0541498637927</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1.2840803530691469</v>
      </c>
      <c r="E318" s="59">
        <f t="shared" si="25"/>
        <v>2.7510102952883537</v>
      </c>
      <c r="F318" s="59">
        <f t="shared" si="25"/>
        <v>0</v>
      </c>
      <c r="G318" s="59">
        <f t="shared" si="25"/>
        <v>0</v>
      </c>
      <c r="H318" s="59">
        <f t="shared" si="25"/>
        <v>1.3329767819249432</v>
      </c>
      <c r="I318" s="1"/>
    </row>
    <row r="319" spans="2:10" x14ac:dyDescent="0.2">
      <c r="B319" s="9" t="str">
        <f>$B$33</f>
        <v>Science</v>
      </c>
      <c r="C319" s="59">
        <f t="shared" ref="C319:H334" si="26">IF($C$293=0,"",C294/$C$293)</f>
        <v>1.1322567892456221</v>
      </c>
      <c r="D319" s="59">
        <f t="shared" si="26"/>
        <v>2.5969042744760764</v>
      </c>
      <c r="E319" s="59">
        <f t="shared" si="26"/>
        <v>7.2597396963222733</v>
      </c>
      <c r="F319" s="59">
        <f t="shared" si="26"/>
        <v>0</v>
      </c>
      <c r="G319" s="59">
        <f t="shared" si="26"/>
        <v>0</v>
      </c>
      <c r="H319" s="59">
        <f t="shared" si="26"/>
        <v>1.7999459215558375</v>
      </c>
      <c r="I319" s="1"/>
    </row>
    <row r="320" spans="2:10" x14ac:dyDescent="0.2">
      <c r="B320" s="9" t="str">
        <f>$B$34</f>
        <v>Fine Arts</v>
      </c>
      <c r="C320" s="59">
        <f t="shared" si="26"/>
        <v>0.67791564259490811</v>
      </c>
      <c r="D320" s="59">
        <f t="shared" si="26"/>
        <v>1.6885807975614258</v>
      </c>
      <c r="E320" s="59">
        <f t="shared" si="26"/>
        <v>0</v>
      </c>
      <c r="F320" s="59">
        <f t="shared" si="26"/>
        <v>0</v>
      </c>
      <c r="G320" s="59">
        <f t="shared" si="26"/>
        <v>0</v>
      </c>
      <c r="H320" s="59">
        <f t="shared" si="26"/>
        <v>0.91773449292594633</v>
      </c>
      <c r="I320" s="1"/>
    </row>
    <row r="321" spans="2:9" x14ac:dyDescent="0.2">
      <c r="B321" s="9" t="str">
        <f>$B$35</f>
        <v>Teacher Education</v>
      </c>
      <c r="C321" s="59">
        <f t="shared" si="26"/>
        <v>1.5813780229111638</v>
      </c>
      <c r="D321" s="59">
        <f t="shared" si="26"/>
        <v>1.9105824403063369</v>
      </c>
      <c r="E321" s="59">
        <f t="shared" si="26"/>
        <v>2.7490819334974375</v>
      </c>
      <c r="F321" s="59">
        <f t="shared" si="26"/>
        <v>0</v>
      </c>
      <c r="G321" s="59">
        <f t="shared" si="26"/>
        <v>0</v>
      </c>
      <c r="H321" s="59">
        <f t="shared" si="26"/>
        <v>2.3080352247923512</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0.6979454512165838</v>
      </c>
      <c r="D323" s="59">
        <f t="shared" si="26"/>
        <v>1.175856136059257</v>
      </c>
      <c r="E323" s="59">
        <f t="shared" si="26"/>
        <v>2.4817413386984417</v>
      </c>
      <c r="F323" s="59">
        <f t="shared" si="26"/>
        <v>0</v>
      </c>
      <c r="G323" s="59">
        <f t="shared" si="26"/>
        <v>0</v>
      </c>
      <c r="H323" s="59">
        <f t="shared" si="26"/>
        <v>1.3121112653385518</v>
      </c>
      <c r="I323" s="1"/>
    </row>
    <row r="324" spans="2:9" x14ac:dyDescent="0.2">
      <c r="B324" s="9" t="str">
        <f>$B$38</f>
        <v>Home Economics</v>
      </c>
      <c r="C324" s="59">
        <f t="shared" si="26"/>
        <v>0.74576946338431038</v>
      </c>
      <c r="D324" s="59">
        <f t="shared" si="26"/>
        <v>0.9588891983056762</v>
      </c>
      <c r="E324" s="59">
        <f t="shared" si="26"/>
        <v>0</v>
      </c>
      <c r="F324" s="59">
        <f t="shared" si="26"/>
        <v>0</v>
      </c>
      <c r="G324" s="59">
        <f t="shared" si="26"/>
        <v>0</v>
      </c>
      <c r="H324" s="59">
        <f t="shared" si="26"/>
        <v>0.93131929419880544</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0</v>
      </c>
      <c r="E326" s="59">
        <f t="shared" si="26"/>
        <v>0</v>
      </c>
      <c r="F326" s="59">
        <f t="shared" si="26"/>
        <v>0</v>
      </c>
      <c r="G326" s="59">
        <f t="shared" si="26"/>
        <v>0</v>
      </c>
      <c r="H326" s="59">
        <f t="shared" si="26"/>
        <v>0</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v>
      </c>
      <c r="D330" s="59">
        <f t="shared" si="26"/>
        <v>0</v>
      </c>
      <c r="E330" s="59">
        <f t="shared" si="26"/>
        <v>0</v>
      </c>
      <c r="F330" s="59">
        <f t="shared" si="26"/>
        <v>0</v>
      </c>
      <c r="G330" s="59">
        <f t="shared" si="26"/>
        <v>0</v>
      </c>
      <c r="H330" s="59">
        <f t="shared" si="26"/>
        <v>0</v>
      </c>
      <c r="I330" s="1"/>
    </row>
    <row r="331" spans="2:9" x14ac:dyDescent="0.2">
      <c r="B331" s="9" t="str">
        <f>$B$45</f>
        <v>Health Services</v>
      </c>
      <c r="C331" s="59">
        <f t="shared" si="26"/>
        <v>2.2693135974637375</v>
      </c>
      <c r="D331" s="59">
        <f t="shared" si="26"/>
        <v>2.5209029829896688</v>
      </c>
      <c r="E331" s="59">
        <f t="shared" si="26"/>
        <v>0</v>
      </c>
      <c r="F331" s="59">
        <f t="shared" si="26"/>
        <v>0</v>
      </c>
      <c r="G331" s="59">
        <f t="shared" si="26"/>
        <v>0</v>
      </c>
      <c r="H331" s="59">
        <f t="shared" si="26"/>
        <v>2.4939158862723541</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1.5466263302337728</v>
      </c>
      <c r="D333" s="59">
        <f t="shared" si="26"/>
        <v>1.9566886818344651</v>
      </c>
      <c r="E333" s="59">
        <f t="shared" si="26"/>
        <v>3.0611159259700829</v>
      </c>
      <c r="F333" s="59">
        <f t="shared" si="26"/>
        <v>0</v>
      </c>
      <c r="G333" s="59">
        <f t="shared" si="26"/>
        <v>0</v>
      </c>
      <c r="H333" s="59">
        <f t="shared" si="26"/>
        <v>2.2524786806536992</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1.5427687962320142</v>
      </c>
      <c r="E335" s="59">
        <f t="shared" si="27"/>
        <v>0</v>
      </c>
      <c r="F335" s="59">
        <f t="shared" si="27"/>
        <v>0</v>
      </c>
      <c r="G335" s="59">
        <f t="shared" si="27"/>
        <v>0</v>
      </c>
      <c r="H335" s="59">
        <f t="shared" si="27"/>
        <v>1.5427687962320142</v>
      </c>
      <c r="I335" s="1"/>
    </row>
    <row r="336" spans="2:9" x14ac:dyDescent="0.2">
      <c r="B336" s="9" t="str">
        <f>$B$50</f>
        <v>Technology</v>
      </c>
      <c r="C336" s="59">
        <f t="shared" si="27"/>
        <v>2.0049257492663548</v>
      </c>
      <c r="D336" s="59">
        <f t="shared" si="27"/>
        <v>2.0034812734691769</v>
      </c>
      <c r="E336" s="59">
        <f t="shared" si="27"/>
        <v>3.207355427216684</v>
      </c>
      <c r="F336" s="59">
        <f t="shared" si="27"/>
        <v>0</v>
      </c>
      <c r="G336" s="59">
        <f t="shared" si="27"/>
        <v>0</v>
      </c>
      <c r="H336" s="59">
        <f t="shared" si="27"/>
        <v>2.7102905440667091</v>
      </c>
      <c r="I336" s="1"/>
    </row>
    <row r="337" spans="2:10" x14ac:dyDescent="0.2">
      <c r="B337" s="9" t="str">
        <f>$B$51</f>
        <v>Nursing</v>
      </c>
      <c r="C337" s="59">
        <f t="shared" si="27"/>
        <v>0</v>
      </c>
      <c r="D337" s="59">
        <f t="shared" si="27"/>
        <v>3.3131876141498373</v>
      </c>
      <c r="E337" s="59">
        <f t="shared" si="27"/>
        <v>0</v>
      </c>
      <c r="F337" s="59">
        <f t="shared" si="27"/>
        <v>0</v>
      </c>
      <c r="G337" s="59">
        <f t="shared" si="27"/>
        <v>0</v>
      </c>
      <c r="H337" s="59">
        <f t="shared" si="27"/>
        <v>3.3131876141498373</v>
      </c>
      <c r="I337" s="1"/>
    </row>
    <row r="338" spans="2:10" x14ac:dyDescent="0.2">
      <c r="B338" s="39" t="str">
        <f>$B$52</f>
        <v>Totals</v>
      </c>
      <c r="C338" s="59">
        <f t="shared" si="27"/>
        <v>1.0747636423130409</v>
      </c>
      <c r="D338" s="59">
        <f t="shared" si="27"/>
        <v>1.6502773191149824</v>
      </c>
      <c r="E338" s="59">
        <f t="shared" si="27"/>
        <v>2.9238789902149662</v>
      </c>
      <c r="F338" s="59">
        <f t="shared" si="27"/>
        <v>0</v>
      </c>
      <c r="G338" s="59">
        <f t="shared" si="27"/>
        <v>0</v>
      </c>
      <c r="H338" s="59">
        <f t="shared" si="27"/>
        <v>1.770014466685522</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8051.6994432259989</v>
      </c>
      <c r="D343" s="42">
        <f t="shared" si="28"/>
        <v>10339.029063864295</v>
      </c>
      <c r="E343" s="42">
        <f>E293*24</f>
        <v>17720.246450305782</v>
      </c>
      <c r="F343" s="42">
        <f>F293*18</f>
        <v>0</v>
      </c>
      <c r="G343" s="42">
        <f>G293*24</f>
        <v>0</v>
      </c>
      <c r="H343" s="42">
        <f>IF((C32/30+D32/30+E32/24+F32/18+G32/24)=0,0,H268/(C32/30+D32/30+E32/24+F32/18+G32/24))</f>
        <v>10437.741359915786</v>
      </c>
      <c r="I343" s="1"/>
    </row>
    <row r="344" spans="2:10" x14ac:dyDescent="0.2">
      <c r="B344" s="9" t="str">
        <f>$B$33</f>
        <v>Science</v>
      </c>
      <c r="C344" s="43">
        <f t="shared" si="28"/>
        <v>9116.5913595578331</v>
      </c>
      <c r="D344" s="43">
        <f t="shared" si="28"/>
        <v>20909.492700910239</v>
      </c>
      <c r="E344" s="43">
        <f>E294*24</f>
        <v>46762.593656674988</v>
      </c>
      <c r="F344" s="43">
        <f>F294*18</f>
        <v>0</v>
      </c>
      <c r="G344" s="43">
        <f>G294*24</f>
        <v>0</v>
      </c>
      <c r="H344" s="43">
        <f t="shared" ref="H344:H363" si="29">IF((C33/30+D33/30+E33/24+F33/18+G33/24)=0,0,H269/(C33/30+D33/30+E33/24+F33/18+G33/24))</f>
        <v>14366.634128059291</v>
      </c>
      <c r="I344" s="1"/>
    </row>
    <row r="345" spans="2:10" x14ac:dyDescent="0.2">
      <c r="B345" s="9" t="str">
        <f>$B$34</f>
        <v>Fine Arts</v>
      </c>
      <c r="C345" s="43">
        <f t="shared" si="28"/>
        <v>5458.373002035617</v>
      </c>
      <c r="D345" s="43">
        <f t="shared" si="28"/>
        <v>13595.945067567443</v>
      </c>
      <c r="E345" s="43">
        <f t="shared" ref="E345:E363" si="30">E295*24</f>
        <v>0</v>
      </c>
      <c r="F345" s="43">
        <f t="shared" ref="F345:F363" si="31">F295*18</f>
        <v>0</v>
      </c>
      <c r="G345" s="43">
        <f t="shared" ref="G345:G363" si="32">G295*24</f>
        <v>0</v>
      </c>
      <c r="H345" s="43">
        <f t="shared" si="29"/>
        <v>7389.3223057211362</v>
      </c>
      <c r="I345" s="1"/>
    </row>
    <row r="346" spans="2:10" x14ac:dyDescent="0.2">
      <c r="B346" s="9" t="str">
        <f>$B$35</f>
        <v>Teacher Education</v>
      </c>
      <c r="C346" s="43">
        <f t="shared" si="28"/>
        <v>12732.780546603648</v>
      </c>
      <c r="D346" s="43">
        <f t="shared" si="28"/>
        <v>15383.435570851903</v>
      </c>
      <c r="E346" s="43">
        <f t="shared" si="30"/>
        <v>17707.825178659175</v>
      </c>
      <c r="F346" s="43">
        <f t="shared" si="31"/>
        <v>0</v>
      </c>
      <c r="G346" s="43">
        <f t="shared" si="32"/>
        <v>0</v>
      </c>
      <c r="H346" s="43">
        <f t="shared" si="29"/>
        <v>16517.273993425144</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5619.6470009626864</v>
      </c>
      <c r="D348" s="43">
        <f t="shared" si="28"/>
        <v>9467.6401960221938</v>
      </c>
      <c r="E348" s="43">
        <f t="shared" si="30"/>
        <v>15985.788284023351</v>
      </c>
      <c r="F348" s="43">
        <f t="shared" si="31"/>
        <v>0</v>
      </c>
      <c r="G348" s="43">
        <f t="shared" si="32"/>
        <v>0</v>
      </c>
      <c r="H348" s="43">
        <f t="shared" si="29"/>
        <v>10131.948223356841</v>
      </c>
      <c r="I348" s="1"/>
    </row>
    <row r="349" spans="2:10" x14ac:dyDescent="0.2">
      <c r="B349" s="9" t="str">
        <f>$B$38</f>
        <v>Home Economics</v>
      </c>
      <c r="C349" s="43">
        <f t="shared" si="28"/>
        <v>6004.7115731064041</v>
      </c>
      <c r="D349" s="43">
        <f t="shared" si="28"/>
        <v>7720.6876241132368</v>
      </c>
      <c r="E349" s="43">
        <f t="shared" si="30"/>
        <v>0</v>
      </c>
      <c r="F349" s="43">
        <f t="shared" si="31"/>
        <v>0</v>
      </c>
      <c r="G349" s="43">
        <f t="shared" si="32"/>
        <v>0</v>
      </c>
      <c r="H349" s="43">
        <f t="shared" si="29"/>
        <v>7498.7030425661515</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0</v>
      </c>
      <c r="D351" s="43">
        <f t="shared" si="28"/>
        <v>0</v>
      </c>
      <c r="E351" s="43">
        <f t="shared" si="30"/>
        <v>0</v>
      </c>
      <c r="F351" s="43">
        <f t="shared" si="31"/>
        <v>0</v>
      </c>
      <c r="G351" s="43">
        <f t="shared" si="32"/>
        <v>0</v>
      </c>
      <c r="H351" s="43">
        <f t="shared" si="29"/>
        <v>0</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0</v>
      </c>
      <c r="D355" s="43">
        <f t="shared" si="28"/>
        <v>0</v>
      </c>
      <c r="E355" s="43">
        <f t="shared" si="30"/>
        <v>0</v>
      </c>
      <c r="F355" s="43">
        <f t="shared" si="31"/>
        <v>0</v>
      </c>
      <c r="G355" s="43">
        <f t="shared" si="32"/>
        <v>0</v>
      </c>
      <c r="H355" s="43">
        <f t="shared" si="29"/>
        <v>0</v>
      </c>
      <c r="I355" s="1"/>
    </row>
    <row r="356" spans="2:9" x14ac:dyDescent="0.2">
      <c r="B356" s="9" t="str">
        <f>$B$45</f>
        <v>Health Services</v>
      </c>
      <c r="C356" s="43">
        <f t="shared" si="28"/>
        <v>18271.831029203964</v>
      </c>
      <c r="D356" s="43">
        <f t="shared" si="28"/>
        <v>20297.553144564674</v>
      </c>
      <c r="E356" s="43">
        <f t="shared" si="30"/>
        <v>0</v>
      </c>
      <c r="F356" s="43">
        <f t="shared" si="31"/>
        <v>0</v>
      </c>
      <c r="G356" s="43">
        <f t="shared" si="32"/>
        <v>0</v>
      </c>
      <c r="H356" s="43">
        <f t="shared" si="29"/>
        <v>20080.261152951589</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12452.970362021939</v>
      </c>
      <c r="D358" s="43">
        <f t="shared" si="28"/>
        <v>15754.669170093177</v>
      </c>
      <c r="E358" s="43">
        <f t="shared" si="30"/>
        <v>19717.748317426842</v>
      </c>
      <c r="F358" s="43">
        <f t="shared" si="31"/>
        <v>0</v>
      </c>
      <c r="G358" s="43">
        <f t="shared" si="32"/>
        <v>0</v>
      </c>
      <c r="H358" s="43">
        <f t="shared" si="29"/>
        <v>16854.554568267871</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12421.910657647753</v>
      </c>
      <c r="E360" s="43">
        <f t="shared" si="30"/>
        <v>0</v>
      </c>
      <c r="F360" s="43">
        <f t="shared" si="31"/>
        <v>0</v>
      </c>
      <c r="G360" s="43">
        <f t="shared" si="32"/>
        <v>0</v>
      </c>
      <c r="H360" s="43">
        <f t="shared" si="29"/>
        <v>12421.910657647755</v>
      </c>
      <c r="I360" s="1"/>
    </row>
    <row r="361" spans="2:9" x14ac:dyDescent="0.2">
      <c r="B361" s="9" t="str">
        <f>$B$50</f>
        <v>Technology</v>
      </c>
      <c r="C361" s="43">
        <f t="shared" si="33"/>
        <v>16143.059539077378</v>
      </c>
      <c r="D361" s="43">
        <f t="shared" si="33"/>
        <v>16131.429054105487</v>
      </c>
      <c r="E361" s="43">
        <f t="shared" si="30"/>
        <v>20659.729526038769</v>
      </c>
      <c r="F361" s="43">
        <f t="shared" si="31"/>
        <v>0</v>
      </c>
      <c r="G361" s="43">
        <f t="shared" si="32"/>
        <v>0</v>
      </c>
      <c r="H361" s="43">
        <f t="shared" si="29"/>
        <v>19029.417462838846</v>
      </c>
      <c r="I361" s="1"/>
    </row>
    <row r="362" spans="2:9" x14ac:dyDescent="0.2">
      <c r="B362" s="9" t="str">
        <f>$B$51</f>
        <v>Nursing</v>
      </c>
      <c r="C362" s="43">
        <f t="shared" si="33"/>
        <v>0</v>
      </c>
      <c r="D362" s="43">
        <f t="shared" si="33"/>
        <v>26676.790868153519</v>
      </c>
      <c r="E362" s="43">
        <f t="shared" si="30"/>
        <v>0</v>
      </c>
      <c r="F362" s="43">
        <f t="shared" si="31"/>
        <v>0</v>
      </c>
      <c r="G362" s="43">
        <f t="shared" si="32"/>
        <v>0</v>
      </c>
      <c r="H362" s="43">
        <f t="shared" si="29"/>
        <v>26676.790868153519</v>
      </c>
      <c r="I362" s="1"/>
    </row>
    <row r="363" spans="2:9" x14ac:dyDescent="0.2">
      <c r="B363" s="39" t="str">
        <f>$B$52</f>
        <v>Totals</v>
      </c>
      <c r="C363" s="42">
        <f t="shared" si="33"/>
        <v>8653.6738204114572</v>
      </c>
      <c r="D363" s="42">
        <f t="shared" si="33"/>
        <v>13287.536971486597</v>
      </c>
      <c r="E363" s="42">
        <f t="shared" si="30"/>
        <v>18833.755870059231</v>
      </c>
      <c r="F363" s="42">
        <f t="shared" si="31"/>
        <v>0</v>
      </c>
      <c r="G363" s="42">
        <f t="shared" si="32"/>
        <v>0</v>
      </c>
      <c r="H363" s="42">
        <f t="shared" si="29"/>
        <v>13520.878154757707</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96</v>
      </c>
      <c r="C3" s="6"/>
      <c r="D3" s="6"/>
      <c r="E3" s="6"/>
      <c r="F3" s="6"/>
      <c r="G3" s="6"/>
      <c r="H3" s="6"/>
    </row>
    <row r="4" spans="2:8" x14ac:dyDescent="0.2">
      <c r="B4" s="90" t="s">
        <v>158</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Data!G26</f>
        <v>32452675</v>
      </c>
      <c r="G13" s="33"/>
      <c r="H13" s="60">
        <f>F13</f>
        <v>32452675</v>
      </c>
    </row>
    <row r="14" spans="2:8" x14ac:dyDescent="0.2">
      <c r="B14" s="338" t="s">
        <v>15</v>
      </c>
      <c r="C14" s="338"/>
      <c r="D14" s="338"/>
      <c r="E14" s="338"/>
      <c r="F14" s="82">
        <f>Data!H26</f>
        <v>912546</v>
      </c>
      <c r="G14" s="33"/>
      <c r="H14" s="30">
        <f>F14</f>
        <v>912546</v>
      </c>
    </row>
    <row r="15" spans="2:8" x14ac:dyDescent="0.2">
      <c r="B15" s="338" t="s">
        <v>16</v>
      </c>
      <c r="C15" s="338"/>
      <c r="D15" s="338"/>
      <c r="E15" s="338"/>
      <c r="F15" s="82">
        <f>Data!I26</f>
        <v>8438898</v>
      </c>
      <c r="G15" s="33"/>
      <c r="H15" s="30">
        <f>F15</f>
        <v>8438898</v>
      </c>
    </row>
    <row r="16" spans="2:8" x14ac:dyDescent="0.2">
      <c r="B16" s="338" t="s">
        <v>20</v>
      </c>
      <c r="C16" s="338"/>
      <c r="D16" s="338"/>
      <c r="E16" s="338"/>
      <c r="F16" s="82">
        <f>Data!J26</f>
        <v>12754075</v>
      </c>
      <c r="G16" s="33"/>
      <c r="H16" s="30">
        <f>F16-G16</f>
        <v>12754075</v>
      </c>
    </row>
    <row r="17" spans="2:23" x14ac:dyDescent="0.2">
      <c r="B17" s="338" t="s">
        <v>17</v>
      </c>
      <c r="C17" s="338"/>
      <c r="D17" s="338"/>
      <c r="E17" s="338"/>
      <c r="F17" s="82">
        <f>Data!K26</f>
        <v>7715954</v>
      </c>
      <c r="G17" s="33"/>
      <c r="H17" s="30">
        <f>F17</f>
        <v>7715954</v>
      </c>
    </row>
    <row r="18" spans="2:23" x14ac:dyDescent="0.2">
      <c r="B18" s="338" t="s">
        <v>1</v>
      </c>
      <c r="C18" s="338"/>
      <c r="D18" s="338"/>
      <c r="E18" s="338"/>
      <c r="F18" s="83">
        <f>SUM(F13:F17)</f>
        <v>62274148</v>
      </c>
      <c r="G18" s="34"/>
      <c r="H18" s="29">
        <f>SUM(H13:H17)</f>
        <v>62274148</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ht="28.5" x14ac:dyDescent="0.2">
      <c r="B21" s="344" t="s">
        <v>23</v>
      </c>
      <c r="C21" s="345"/>
      <c r="D21" s="343" t="str">
        <f>Data!T26</f>
        <v>Inglish, Darla</v>
      </c>
      <c r="E21" s="343"/>
      <c r="F21" s="343"/>
      <c r="G21" s="94" t="str">
        <f>Data!M26</f>
        <v>(940) 397-4273</v>
      </c>
      <c r="H21" s="84" t="str">
        <f>Data!N26</f>
        <v>chris.stovall@mwsu.edu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Data!O26</f>
        <v>2137</v>
      </c>
      <c r="D25" s="86">
        <f>Data!P26</f>
        <v>2957</v>
      </c>
      <c r="E25" s="86">
        <f>Data!Q26</f>
        <v>588</v>
      </c>
      <c r="F25" s="86">
        <f>Data!R26</f>
        <v>0</v>
      </c>
      <c r="G25" s="86">
        <f>Data!S26</f>
        <v>0</v>
      </c>
      <c r="H25" s="74">
        <f>SUM(C25:G25)</f>
        <v>5682</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Data!T26</f>
        <v>Inglish, Darla</v>
      </c>
      <c r="E28" s="343"/>
      <c r="F28" s="343"/>
      <c r="G28" s="94" t="str">
        <f>Data!U26</f>
        <v>(940) 397-4321</v>
      </c>
      <c r="H28" s="84" t="str">
        <f>Data!V26</f>
        <v>darla.inglish@mwsu.edu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Data!W26</f>
        <v>39504</v>
      </c>
      <c r="D32" s="87">
        <f>Data!AQ26</f>
        <v>10391</v>
      </c>
      <c r="E32" s="87">
        <f>Data!BK26</f>
        <v>1839</v>
      </c>
      <c r="F32" s="87">
        <f>Data!CE26</f>
        <v>0</v>
      </c>
      <c r="G32" s="87">
        <f>Data!CY26</f>
        <v>0</v>
      </c>
      <c r="H32" s="22">
        <f>SUM(C32:G32)</f>
        <v>51734</v>
      </c>
      <c r="I32" s="1"/>
      <c r="W32" s="18"/>
    </row>
    <row r="33" spans="2:23" x14ac:dyDescent="0.2">
      <c r="B33" s="7" t="s">
        <v>47</v>
      </c>
      <c r="C33" s="87">
        <f>Data!X26</f>
        <v>15259</v>
      </c>
      <c r="D33" s="87">
        <f>Data!AR26</f>
        <v>5330</v>
      </c>
      <c r="E33" s="87">
        <f>Data!BL26</f>
        <v>827</v>
      </c>
      <c r="F33" s="87">
        <f>Data!CF26</f>
        <v>0</v>
      </c>
      <c r="G33" s="87">
        <f>Data!CZ26</f>
        <v>0</v>
      </c>
      <c r="H33" s="22">
        <f t="shared" ref="H33:H52" si="0">SUM(C33:G33)</f>
        <v>21416</v>
      </c>
      <c r="I33" s="1"/>
      <c r="W33" s="18"/>
    </row>
    <row r="34" spans="2:23" x14ac:dyDescent="0.2">
      <c r="B34" s="7" t="s">
        <v>48</v>
      </c>
      <c r="C34" s="87">
        <f>Data!Y26</f>
        <v>5327</v>
      </c>
      <c r="D34" s="87">
        <f>Data!AS26</f>
        <v>1677</v>
      </c>
      <c r="E34" s="87">
        <f>Data!BM26</f>
        <v>6</v>
      </c>
      <c r="F34" s="87">
        <f>Data!CG26</f>
        <v>0</v>
      </c>
      <c r="G34" s="87">
        <f>Data!DA26</f>
        <v>0</v>
      </c>
      <c r="H34" s="22">
        <f t="shared" si="0"/>
        <v>7010</v>
      </c>
      <c r="I34" s="1"/>
      <c r="W34" s="18"/>
    </row>
    <row r="35" spans="2:23" x14ac:dyDescent="0.2">
      <c r="B35" s="7" t="s">
        <v>49</v>
      </c>
      <c r="C35" s="87">
        <f>Data!Z26</f>
        <v>1470</v>
      </c>
      <c r="D35" s="87">
        <f>Data!AT26</f>
        <v>2517</v>
      </c>
      <c r="E35" s="87">
        <f>Data!BN26</f>
        <v>2434</v>
      </c>
      <c r="F35" s="87">
        <f>Data!CH26</f>
        <v>0</v>
      </c>
      <c r="G35" s="87">
        <f>Data!DB26</f>
        <v>0</v>
      </c>
      <c r="H35" s="22">
        <f t="shared" si="0"/>
        <v>6421</v>
      </c>
      <c r="I35" s="1"/>
      <c r="W35" s="18"/>
    </row>
    <row r="36" spans="2:23" x14ac:dyDescent="0.2">
      <c r="B36" s="7" t="s">
        <v>50</v>
      </c>
      <c r="C36" s="87">
        <f>Data!AA26</f>
        <v>0</v>
      </c>
      <c r="D36" s="87">
        <f>Data!AU26</f>
        <v>0</v>
      </c>
      <c r="E36" s="87">
        <f>Data!BO26</f>
        <v>0</v>
      </c>
      <c r="F36" s="87">
        <f>Data!CI26</f>
        <v>0</v>
      </c>
      <c r="G36" s="87">
        <f>Data!DC26</f>
        <v>0</v>
      </c>
      <c r="H36" s="22">
        <f t="shared" si="0"/>
        <v>0</v>
      </c>
      <c r="I36" s="1"/>
      <c r="W36" s="18"/>
    </row>
    <row r="37" spans="2:23" x14ac:dyDescent="0.2">
      <c r="B37" s="7" t="s">
        <v>51</v>
      </c>
      <c r="C37" s="87">
        <f>Data!AB26</f>
        <v>2328</v>
      </c>
      <c r="D37" s="87">
        <f>Data!AV26</f>
        <v>2256</v>
      </c>
      <c r="E37" s="87">
        <f>Data!BP26</f>
        <v>1073</v>
      </c>
      <c r="F37" s="87">
        <f>Data!CJ26</f>
        <v>0</v>
      </c>
      <c r="G37" s="87">
        <f>Data!DD26</f>
        <v>0</v>
      </c>
      <c r="H37" s="22">
        <f t="shared" si="0"/>
        <v>5657</v>
      </c>
      <c r="I37" s="1"/>
      <c r="W37" s="18"/>
    </row>
    <row r="38" spans="2:23" x14ac:dyDescent="0.2">
      <c r="B38" s="7" t="s">
        <v>52</v>
      </c>
      <c r="C38" s="87">
        <f>Data!AC26</f>
        <v>18</v>
      </c>
      <c r="D38" s="87">
        <f>Data!AW26</f>
        <v>132</v>
      </c>
      <c r="E38" s="87">
        <f>Data!BQ26</f>
        <v>75</v>
      </c>
      <c r="F38" s="87">
        <f>Data!CK26</f>
        <v>0</v>
      </c>
      <c r="G38" s="87">
        <f>Data!DE26</f>
        <v>0</v>
      </c>
      <c r="H38" s="22">
        <f t="shared" si="0"/>
        <v>225</v>
      </c>
      <c r="I38" s="1"/>
      <c r="W38" s="18"/>
    </row>
    <row r="39" spans="2:23" x14ac:dyDescent="0.2">
      <c r="B39" s="7" t="s">
        <v>53</v>
      </c>
      <c r="C39" s="87">
        <f>Data!AD26</f>
        <v>0</v>
      </c>
      <c r="D39" s="87">
        <f>Data!AX26</f>
        <v>0</v>
      </c>
      <c r="E39" s="87">
        <f>Data!BR26</f>
        <v>0</v>
      </c>
      <c r="F39" s="87">
        <f>Data!CL26</f>
        <v>0</v>
      </c>
      <c r="G39" s="87">
        <f>Data!DF26</f>
        <v>0</v>
      </c>
      <c r="H39" s="22">
        <f t="shared" si="0"/>
        <v>0</v>
      </c>
      <c r="I39" s="1"/>
      <c r="W39" s="18"/>
    </row>
    <row r="40" spans="2:23" x14ac:dyDescent="0.2">
      <c r="B40" s="7" t="s">
        <v>54</v>
      </c>
      <c r="C40" s="87">
        <f>Data!AE26</f>
        <v>151</v>
      </c>
      <c r="D40" s="87">
        <f>Data!AY26</f>
        <v>1068</v>
      </c>
      <c r="E40" s="87">
        <f>Data!BS26</f>
        <v>0</v>
      </c>
      <c r="F40" s="87">
        <f>Data!CM26</f>
        <v>0</v>
      </c>
      <c r="G40" s="87">
        <f>Data!DG26</f>
        <v>0</v>
      </c>
      <c r="H40" s="22">
        <f t="shared" si="0"/>
        <v>1219</v>
      </c>
      <c r="I40" s="1"/>
      <c r="W40" s="18"/>
    </row>
    <row r="41" spans="2:23" x14ac:dyDescent="0.2">
      <c r="B41" s="7" t="s">
        <v>55</v>
      </c>
      <c r="C41" s="87">
        <f>Data!AF26</f>
        <v>18</v>
      </c>
      <c r="D41" s="87">
        <f>Data!AZ26</f>
        <v>0</v>
      </c>
      <c r="E41" s="87">
        <f>Data!BT26</f>
        <v>0</v>
      </c>
      <c r="F41" s="87">
        <f>Data!CN26</f>
        <v>0</v>
      </c>
      <c r="G41" s="87">
        <f>Data!DH26</f>
        <v>0</v>
      </c>
      <c r="H41" s="22">
        <f t="shared" si="0"/>
        <v>18</v>
      </c>
      <c r="I41" s="1"/>
      <c r="W41" s="18"/>
    </row>
    <row r="42" spans="2:23" x14ac:dyDescent="0.2">
      <c r="B42" s="7" t="s">
        <v>56</v>
      </c>
      <c r="C42" s="87">
        <f>Data!AG26</f>
        <v>0</v>
      </c>
      <c r="D42" s="87">
        <f>Data!BA26</f>
        <v>0</v>
      </c>
      <c r="E42" s="87">
        <f>Data!BU26</f>
        <v>0</v>
      </c>
      <c r="F42" s="87">
        <f>Data!CO26</f>
        <v>0</v>
      </c>
      <c r="G42" s="87">
        <f>Data!DI26</f>
        <v>0</v>
      </c>
      <c r="H42" s="22">
        <f t="shared" si="0"/>
        <v>0</v>
      </c>
      <c r="I42" s="1"/>
      <c r="W42" s="18"/>
    </row>
    <row r="43" spans="2:23" x14ac:dyDescent="0.2">
      <c r="B43" s="7" t="s">
        <v>57</v>
      </c>
      <c r="C43" s="87">
        <f>Data!AH26</f>
        <v>396</v>
      </c>
      <c r="D43" s="87">
        <f>Data!BB26</f>
        <v>0</v>
      </c>
      <c r="E43" s="87">
        <f>Data!BV26</f>
        <v>0</v>
      </c>
      <c r="F43" s="87">
        <f>Data!CP26</f>
        <v>0</v>
      </c>
      <c r="G43" s="87">
        <f>Data!DJ26</f>
        <v>0</v>
      </c>
      <c r="H43" s="22">
        <f t="shared" si="0"/>
        <v>396</v>
      </c>
      <c r="I43" s="1"/>
      <c r="W43" s="18"/>
    </row>
    <row r="44" spans="2:23" x14ac:dyDescent="0.2">
      <c r="B44" s="7" t="s">
        <v>58</v>
      </c>
      <c r="C44" s="87">
        <f>Data!AI26</f>
        <v>430</v>
      </c>
      <c r="D44" s="87">
        <f>Data!BC26</f>
        <v>0</v>
      </c>
      <c r="E44" s="87">
        <f>Data!BW26</f>
        <v>0</v>
      </c>
      <c r="F44" s="87">
        <f>Data!CQ26</f>
        <v>0</v>
      </c>
      <c r="G44" s="87">
        <f>Data!DK26</f>
        <v>0</v>
      </c>
      <c r="H44" s="22">
        <f t="shared" si="0"/>
        <v>430</v>
      </c>
      <c r="I44" s="1"/>
      <c r="W44" s="18"/>
    </row>
    <row r="45" spans="2:23" x14ac:dyDescent="0.2">
      <c r="B45" s="7" t="s">
        <v>59</v>
      </c>
      <c r="C45" s="87">
        <f>Data!AJ26</f>
        <v>2915</v>
      </c>
      <c r="D45" s="87">
        <f>Data!BD26</f>
        <v>9893</v>
      </c>
      <c r="E45" s="87">
        <f>Data!BX26</f>
        <v>1195</v>
      </c>
      <c r="F45" s="87">
        <f>Data!CR26</f>
        <v>0</v>
      </c>
      <c r="G45" s="87">
        <f>Data!DL26</f>
        <v>0</v>
      </c>
      <c r="H45" s="22">
        <f t="shared" si="0"/>
        <v>14003</v>
      </c>
      <c r="I45" s="1"/>
      <c r="W45" s="18"/>
    </row>
    <row r="46" spans="2:23" x14ac:dyDescent="0.2">
      <c r="B46" s="7" t="s">
        <v>60</v>
      </c>
      <c r="C46" s="87">
        <f>Data!AK26</f>
        <v>0</v>
      </c>
      <c r="D46" s="87">
        <f>Data!BE26</f>
        <v>0</v>
      </c>
      <c r="E46" s="87">
        <f>Data!BY26</f>
        <v>0</v>
      </c>
      <c r="F46" s="87">
        <f>Data!CS26</f>
        <v>0</v>
      </c>
      <c r="G46" s="87">
        <f>Data!DM26</f>
        <v>0</v>
      </c>
      <c r="H46" s="22">
        <f t="shared" si="0"/>
        <v>0</v>
      </c>
      <c r="I46" s="1"/>
      <c r="W46" s="18"/>
    </row>
    <row r="47" spans="2:23" x14ac:dyDescent="0.2">
      <c r="B47" s="7" t="s">
        <v>61</v>
      </c>
      <c r="C47" s="87">
        <f>Data!AL26</f>
        <v>6552</v>
      </c>
      <c r="D47" s="87">
        <f>Data!BF26</f>
        <v>9910</v>
      </c>
      <c r="E47" s="87">
        <f>Data!BZ26</f>
        <v>1275</v>
      </c>
      <c r="F47" s="87">
        <f>Data!CT26</f>
        <v>0</v>
      </c>
      <c r="G47" s="87">
        <f>Data!DN26</f>
        <v>0</v>
      </c>
      <c r="H47" s="22">
        <f t="shared" si="0"/>
        <v>17737</v>
      </c>
      <c r="I47" s="1"/>
      <c r="W47" s="18"/>
    </row>
    <row r="48" spans="2:23" x14ac:dyDescent="0.2">
      <c r="B48" s="7" t="s">
        <v>62</v>
      </c>
      <c r="C48" s="87">
        <f>Data!AM26</f>
        <v>0</v>
      </c>
      <c r="D48" s="87">
        <f>Data!BG26</f>
        <v>0</v>
      </c>
      <c r="E48" s="87">
        <f>Data!CA26</f>
        <v>0</v>
      </c>
      <c r="F48" s="87">
        <f>Data!CU26</f>
        <v>0</v>
      </c>
      <c r="G48" s="87">
        <f>Data!DO26</f>
        <v>0</v>
      </c>
      <c r="H48" s="22">
        <f t="shared" si="0"/>
        <v>0</v>
      </c>
      <c r="I48" s="1"/>
      <c r="W48" s="18"/>
    </row>
    <row r="49" spans="2:23" x14ac:dyDescent="0.2">
      <c r="B49" s="7" t="s">
        <v>63</v>
      </c>
      <c r="C49" s="87">
        <f>Data!AN26</f>
        <v>0</v>
      </c>
      <c r="D49" s="87">
        <f>Data!BH26</f>
        <v>366</v>
      </c>
      <c r="E49" s="87">
        <f>Data!CB26</f>
        <v>0</v>
      </c>
      <c r="F49" s="87">
        <f>Data!CV26</f>
        <v>0</v>
      </c>
      <c r="G49" s="87">
        <f>Data!DP26</f>
        <v>0</v>
      </c>
      <c r="H49" s="22">
        <f t="shared" si="0"/>
        <v>366</v>
      </c>
      <c r="I49" s="1"/>
      <c r="W49" s="18"/>
    </row>
    <row r="50" spans="2:23" x14ac:dyDescent="0.2">
      <c r="B50" s="7" t="s">
        <v>64</v>
      </c>
      <c r="C50" s="87">
        <f>Data!AO26</f>
        <v>656</v>
      </c>
      <c r="D50" s="87">
        <f>Data!BI26</f>
        <v>984</v>
      </c>
      <c r="E50" s="87">
        <f>Data!CC26</f>
        <v>42</v>
      </c>
      <c r="F50" s="87">
        <f>Data!CW26</f>
        <v>0</v>
      </c>
      <c r="G50" s="87">
        <f>Data!DQ26</f>
        <v>0</v>
      </c>
      <c r="H50" s="22">
        <f t="shared" si="0"/>
        <v>1682</v>
      </c>
      <c r="I50" s="1"/>
      <c r="W50" s="18"/>
    </row>
    <row r="51" spans="2:23" x14ac:dyDescent="0.2">
      <c r="B51" s="7" t="s">
        <v>0</v>
      </c>
      <c r="C51" s="87">
        <f>Data!AP26</f>
        <v>210</v>
      </c>
      <c r="D51" s="87">
        <f>Data!BJ26</f>
        <v>7901</v>
      </c>
      <c r="E51" s="87">
        <f>Data!CD26</f>
        <v>1212</v>
      </c>
      <c r="F51" s="87">
        <f>Data!CX26</f>
        <v>0</v>
      </c>
      <c r="G51" s="87">
        <f>Data!DR26</f>
        <v>0</v>
      </c>
      <c r="H51" s="22">
        <f t="shared" si="0"/>
        <v>9323</v>
      </c>
      <c r="I51" s="1"/>
      <c r="W51" s="18"/>
    </row>
    <row r="52" spans="2:23" x14ac:dyDescent="0.2">
      <c r="B52" s="8" t="s">
        <v>35</v>
      </c>
      <c r="C52" s="22">
        <f>SUM(C32:C51)</f>
        <v>75234</v>
      </c>
      <c r="D52" s="22">
        <f>SUM(D32:D51)</f>
        <v>52425</v>
      </c>
      <c r="E52" s="22">
        <f>SUM(E32:E51)</f>
        <v>9978</v>
      </c>
      <c r="F52" s="22">
        <f>SUM(F32:F51)</f>
        <v>0</v>
      </c>
      <c r="G52" s="22">
        <f>SUM(G32:G51)</f>
        <v>0</v>
      </c>
      <c r="H52" s="22">
        <f t="shared" si="0"/>
        <v>137637</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Data!T26</f>
        <v>Inglish, Darla</v>
      </c>
      <c r="E55" s="343"/>
      <c r="F55" s="343"/>
      <c r="G55" s="94" t="str">
        <f>Data!U26</f>
        <v>(940) 397-4321</v>
      </c>
      <c r="H55" s="84" t="str">
        <f>Data!V26</f>
        <v>darla.inglish@mwsu.edu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Data!DS26</f>
        <v>3090907</v>
      </c>
      <c r="D61" s="88">
        <f>Data!EM26</f>
        <v>1426612</v>
      </c>
      <c r="E61" s="88">
        <f>Data!FG26</f>
        <v>838036</v>
      </c>
      <c r="F61" s="88">
        <f>Data!GA26</f>
        <v>0</v>
      </c>
      <c r="G61" s="88">
        <f>Data!GU26</f>
        <v>0</v>
      </c>
      <c r="H61" s="21">
        <f>SUM(C61:G61)</f>
        <v>5355555</v>
      </c>
      <c r="I61" s="1"/>
    </row>
    <row r="62" spans="2:23" x14ac:dyDescent="0.2">
      <c r="B62" s="9" t="str">
        <f>$B$33</f>
        <v>Science</v>
      </c>
      <c r="C62" s="87">
        <f>Data!DT26</f>
        <v>1020559</v>
      </c>
      <c r="D62" s="87">
        <f>Data!EN26</f>
        <v>1026498</v>
      </c>
      <c r="E62" s="87">
        <f>Data!FH26</f>
        <v>345802</v>
      </c>
      <c r="F62" s="87">
        <f>Data!GB26</f>
        <v>0</v>
      </c>
      <c r="G62" s="87">
        <f>Data!GV26</f>
        <v>0</v>
      </c>
      <c r="H62" s="22">
        <f t="shared" ref="H62:H81" si="1">SUM(C62:G62)</f>
        <v>2392859</v>
      </c>
      <c r="I62" s="1"/>
    </row>
    <row r="63" spans="2:23" x14ac:dyDescent="0.2">
      <c r="B63" s="9" t="str">
        <f>$B$34</f>
        <v>Fine Arts</v>
      </c>
      <c r="C63" s="87">
        <f>Data!DU26</f>
        <v>713406</v>
      </c>
      <c r="D63" s="87">
        <f>Data!EO26</f>
        <v>710888</v>
      </c>
      <c r="E63" s="87">
        <f>Data!FI26</f>
        <v>0</v>
      </c>
      <c r="F63" s="87">
        <f>Data!GC26</f>
        <v>0</v>
      </c>
      <c r="G63" s="87">
        <f>Data!GW26</f>
        <v>0</v>
      </c>
      <c r="H63" s="22">
        <f t="shared" si="1"/>
        <v>1424294</v>
      </c>
      <c r="I63" s="1"/>
    </row>
    <row r="64" spans="2:23" x14ac:dyDescent="0.2">
      <c r="B64" s="9" t="str">
        <f>$B$35</f>
        <v>Teacher Education</v>
      </c>
      <c r="C64" s="87">
        <f>Data!DV26</f>
        <v>125703</v>
      </c>
      <c r="D64" s="87">
        <f>Data!EP26</f>
        <v>322493</v>
      </c>
      <c r="E64" s="87">
        <f>Data!FJ26</f>
        <v>643561</v>
      </c>
      <c r="F64" s="87">
        <f>Data!GD26</f>
        <v>0</v>
      </c>
      <c r="G64" s="87">
        <f>Data!GX26</f>
        <v>0</v>
      </c>
      <c r="H64" s="22">
        <f t="shared" si="1"/>
        <v>1091757</v>
      </c>
      <c r="I64" s="1"/>
    </row>
    <row r="65" spans="2:9" x14ac:dyDescent="0.2">
      <c r="B65" s="9" t="str">
        <f>$B$36</f>
        <v>Agriculture</v>
      </c>
      <c r="C65" s="87">
        <f>Data!DW26</f>
        <v>0</v>
      </c>
      <c r="D65" s="87">
        <f>Data!EQ26</f>
        <v>0</v>
      </c>
      <c r="E65" s="87">
        <f>Data!FK26</f>
        <v>0</v>
      </c>
      <c r="F65" s="87">
        <f>Data!GE26</f>
        <v>0</v>
      </c>
      <c r="G65" s="87">
        <f>Data!GY26</f>
        <v>0</v>
      </c>
      <c r="H65" s="22">
        <f t="shared" si="1"/>
        <v>0</v>
      </c>
      <c r="I65" s="1"/>
    </row>
    <row r="66" spans="2:9" x14ac:dyDescent="0.2">
      <c r="B66" s="9" t="str">
        <f>$B$37</f>
        <v>Engineering</v>
      </c>
      <c r="C66" s="87">
        <f>Data!DX26</f>
        <v>473403</v>
      </c>
      <c r="D66" s="87">
        <f>Data!ER26</f>
        <v>561685</v>
      </c>
      <c r="E66" s="87">
        <f>Data!FL26</f>
        <v>253446</v>
      </c>
      <c r="F66" s="87">
        <f>Data!GF26</f>
        <v>0</v>
      </c>
      <c r="G66" s="87">
        <f>Data!GZ26</f>
        <v>0</v>
      </c>
      <c r="H66" s="22">
        <f t="shared" si="1"/>
        <v>1288534</v>
      </c>
      <c r="I66" s="1"/>
    </row>
    <row r="67" spans="2:9" x14ac:dyDescent="0.2">
      <c r="B67" s="9" t="str">
        <f>$B$38</f>
        <v>Home Economics</v>
      </c>
      <c r="C67" s="87">
        <f>Data!DY26</f>
        <v>2030</v>
      </c>
      <c r="D67" s="87">
        <f>Data!ES26</f>
        <v>12083</v>
      </c>
      <c r="E67" s="87">
        <f>Data!FM26</f>
        <v>6919</v>
      </c>
      <c r="F67" s="87">
        <f>Data!GG26</f>
        <v>0</v>
      </c>
      <c r="G67" s="87">
        <f>Data!HA26</f>
        <v>0</v>
      </c>
      <c r="H67" s="22">
        <f t="shared" si="1"/>
        <v>21032</v>
      </c>
      <c r="I67" s="1"/>
    </row>
    <row r="68" spans="2:9" x14ac:dyDescent="0.2">
      <c r="B68" s="9" t="str">
        <f>$B$39</f>
        <v>Law</v>
      </c>
      <c r="C68" s="87">
        <f>Data!DZ26</f>
        <v>0</v>
      </c>
      <c r="D68" s="87">
        <f>Data!ET26</f>
        <v>0</v>
      </c>
      <c r="E68" s="87">
        <f>Data!FN26</f>
        <v>0</v>
      </c>
      <c r="F68" s="87">
        <f>Data!GH26</f>
        <v>0</v>
      </c>
      <c r="G68" s="87">
        <f>Data!HB26</f>
        <v>0</v>
      </c>
      <c r="H68" s="22">
        <f t="shared" si="1"/>
        <v>0</v>
      </c>
      <c r="I68" s="1"/>
    </row>
    <row r="69" spans="2:9" x14ac:dyDescent="0.2">
      <c r="B69" s="9" t="str">
        <f>$B$40</f>
        <v>Social Service</v>
      </c>
      <c r="C69" s="87">
        <f>Data!EA26</f>
        <v>10733</v>
      </c>
      <c r="D69" s="87">
        <f>Data!EU26</f>
        <v>169721</v>
      </c>
      <c r="E69" s="87">
        <f>Data!FO26</f>
        <v>0</v>
      </c>
      <c r="F69" s="87">
        <f>Data!GI26</f>
        <v>0</v>
      </c>
      <c r="G69" s="87">
        <f>Data!HC26</f>
        <v>0</v>
      </c>
      <c r="H69" s="22">
        <f t="shared" si="1"/>
        <v>180454</v>
      </c>
      <c r="I69" s="1"/>
    </row>
    <row r="70" spans="2:9" x14ac:dyDescent="0.2">
      <c r="B70" s="9" t="str">
        <f>$B$41</f>
        <v>Library Science</v>
      </c>
      <c r="C70" s="87">
        <f>Data!EB26</f>
        <v>750</v>
      </c>
      <c r="D70" s="87">
        <f>Data!EV26</f>
        <v>0</v>
      </c>
      <c r="E70" s="87">
        <f>Data!FP26</f>
        <v>0</v>
      </c>
      <c r="F70" s="87">
        <f>Data!GJ26</f>
        <v>0</v>
      </c>
      <c r="G70" s="87">
        <f>Data!HD26</f>
        <v>0</v>
      </c>
      <c r="H70" s="22">
        <f t="shared" si="1"/>
        <v>750</v>
      </c>
      <c r="I70" s="1"/>
    </row>
    <row r="71" spans="2:9" x14ac:dyDescent="0.2">
      <c r="B71" s="9" t="str">
        <f>$B$42</f>
        <v>Veterinary Science</v>
      </c>
      <c r="C71" s="87">
        <f>Data!EC26</f>
        <v>0</v>
      </c>
      <c r="D71" s="87">
        <f>Data!EW26</f>
        <v>0</v>
      </c>
      <c r="E71" s="87">
        <f>Data!FQ26</f>
        <v>0</v>
      </c>
      <c r="F71" s="87">
        <f>Data!GK26</f>
        <v>0</v>
      </c>
      <c r="G71" s="87">
        <f>Data!HE26</f>
        <v>0</v>
      </c>
      <c r="H71" s="22">
        <f t="shared" si="1"/>
        <v>0</v>
      </c>
      <c r="I71" s="1"/>
    </row>
    <row r="72" spans="2:9" x14ac:dyDescent="0.2">
      <c r="B72" s="9" t="str">
        <f>$B$43</f>
        <v>Vocational Training</v>
      </c>
      <c r="C72" s="87">
        <f>Data!ED26</f>
        <v>86034</v>
      </c>
      <c r="D72" s="87">
        <f>Data!EX26</f>
        <v>0</v>
      </c>
      <c r="E72" s="87">
        <f>Data!FR26</f>
        <v>0</v>
      </c>
      <c r="F72" s="87">
        <f>Data!GL26</f>
        <v>0</v>
      </c>
      <c r="G72" s="87">
        <f>Data!HF26</f>
        <v>0</v>
      </c>
      <c r="H72" s="22">
        <f t="shared" si="1"/>
        <v>86034</v>
      </c>
      <c r="I72" s="1"/>
    </row>
    <row r="73" spans="2:9" x14ac:dyDescent="0.2">
      <c r="B73" s="9" t="str">
        <f>$B$44</f>
        <v>Physical Training</v>
      </c>
      <c r="C73" s="87">
        <f>Data!EE26</f>
        <v>5610</v>
      </c>
      <c r="D73" s="87">
        <f>Data!EY26</f>
        <v>0</v>
      </c>
      <c r="E73" s="87">
        <f>Data!FS26</f>
        <v>0</v>
      </c>
      <c r="F73" s="87">
        <f>Data!GM26</f>
        <v>0</v>
      </c>
      <c r="G73" s="87">
        <f>Data!HG26</f>
        <v>0</v>
      </c>
      <c r="H73" s="22">
        <f t="shared" si="1"/>
        <v>5610</v>
      </c>
      <c r="I73" s="1"/>
    </row>
    <row r="74" spans="2:9" x14ac:dyDescent="0.2">
      <c r="B74" s="9" t="str">
        <f>$B$45</f>
        <v>Health Services</v>
      </c>
      <c r="C74" s="87">
        <f>Data!EF26</f>
        <v>254590</v>
      </c>
      <c r="D74" s="87">
        <f>Data!EZ26</f>
        <v>1225626</v>
      </c>
      <c r="E74" s="87">
        <f>Data!FT26</f>
        <v>395283</v>
      </c>
      <c r="F74" s="87">
        <f>Data!GN26</f>
        <v>0</v>
      </c>
      <c r="G74" s="87">
        <f>Data!HH26</f>
        <v>0</v>
      </c>
      <c r="H74" s="22">
        <f t="shared" si="1"/>
        <v>1875499</v>
      </c>
      <c r="I74" s="1"/>
    </row>
    <row r="75" spans="2:9" x14ac:dyDescent="0.2">
      <c r="B75" s="9" t="str">
        <f>$B$46</f>
        <v>Pharmacy</v>
      </c>
      <c r="C75" s="87">
        <f>Data!EG26</f>
        <v>0</v>
      </c>
      <c r="D75" s="87">
        <f>Data!FA26</f>
        <v>0</v>
      </c>
      <c r="E75" s="87">
        <f>Data!FU26</f>
        <v>0</v>
      </c>
      <c r="F75" s="87">
        <f>Data!GO26</f>
        <v>0</v>
      </c>
      <c r="G75" s="87">
        <f>Data!HI26</f>
        <v>0</v>
      </c>
      <c r="H75" s="22">
        <f t="shared" si="1"/>
        <v>0</v>
      </c>
      <c r="I75" s="1"/>
    </row>
    <row r="76" spans="2:9" x14ac:dyDescent="0.2">
      <c r="B76" s="9" t="str">
        <f>$B$47</f>
        <v>Business Administration</v>
      </c>
      <c r="C76" s="87">
        <f>Data!EH26</f>
        <v>597171</v>
      </c>
      <c r="D76" s="87">
        <f>Data!FB26</f>
        <v>1798089</v>
      </c>
      <c r="E76" s="87">
        <f>Data!FV26</f>
        <v>520645</v>
      </c>
      <c r="F76" s="87">
        <f>Data!GP26</f>
        <v>0</v>
      </c>
      <c r="G76" s="87">
        <f>Data!HJ26</f>
        <v>0</v>
      </c>
      <c r="H76" s="22">
        <f t="shared" si="1"/>
        <v>2915905</v>
      </c>
      <c r="I76" s="1"/>
    </row>
    <row r="77" spans="2:9" x14ac:dyDescent="0.2">
      <c r="B77" s="9" t="str">
        <f>$B$48</f>
        <v>Optometry</v>
      </c>
      <c r="C77" s="87">
        <f>Data!EI26</f>
        <v>0</v>
      </c>
      <c r="D77" s="87">
        <f>Data!FC26</f>
        <v>0</v>
      </c>
      <c r="E77" s="87">
        <f>Data!FW26</f>
        <v>0</v>
      </c>
      <c r="F77" s="87">
        <f>Data!GQ26</f>
        <v>0</v>
      </c>
      <c r="G77" s="87">
        <f>Data!HK26</f>
        <v>0</v>
      </c>
      <c r="H77" s="22">
        <f t="shared" si="1"/>
        <v>0</v>
      </c>
      <c r="I77" s="1"/>
    </row>
    <row r="78" spans="2:9" x14ac:dyDescent="0.2">
      <c r="B78" s="9" t="str">
        <f>$B$49</f>
        <v>Teacher Ed-Practice Teaching</v>
      </c>
      <c r="C78" s="87">
        <f>Data!EJ26</f>
        <v>0</v>
      </c>
      <c r="D78" s="87">
        <f>Data!FD26</f>
        <v>88054</v>
      </c>
      <c r="E78" s="87">
        <f>Data!FX26</f>
        <v>0</v>
      </c>
      <c r="F78" s="87">
        <f>Data!GR26</f>
        <v>0</v>
      </c>
      <c r="G78" s="87">
        <f>Data!HL26</f>
        <v>0</v>
      </c>
      <c r="H78" s="22">
        <f t="shared" si="1"/>
        <v>88054</v>
      </c>
      <c r="I78" s="1"/>
    </row>
    <row r="79" spans="2:9" x14ac:dyDescent="0.2">
      <c r="B79" s="9" t="str">
        <f>$B$50</f>
        <v>Technology</v>
      </c>
      <c r="C79" s="87">
        <f>Data!EK26</f>
        <v>117986</v>
      </c>
      <c r="D79" s="87">
        <f>Data!FE26</f>
        <v>137371</v>
      </c>
      <c r="E79" s="87">
        <f>Data!FY26</f>
        <v>11799</v>
      </c>
      <c r="F79" s="87">
        <f>Data!GS26</f>
        <v>0</v>
      </c>
      <c r="G79" s="87">
        <f>Data!HM26</f>
        <v>0</v>
      </c>
      <c r="H79" s="22">
        <f t="shared" si="1"/>
        <v>267156</v>
      </c>
      <c r="I79" s="1"/>
    </row>
    <row r="80" spans="2:9" x14ac:dyDescent="0.2">
      <c r="B80" s="9" t="str">
        <f>$B$51</f>
        <v>Nursing</v>
      </c>
      <c r="C80" s="87">
        <f>Data!EL26</f>
        <v>22163</v>
      </c>
      <c r="D80" s="87">
        <f>Data!FF26</f>
        <v>951848</v>
      </c>
      <c r="E80" s="87">
        <f>Data!FZ26</f>
        <v>761036</v>
      </c>
      <c r="F80" s="87">
        <f>Data!GT26</f>
        <v>0</v>
      </c>
      <c r="G80" s="87">
        <f>Data!HN26</f>
        <v>0</v>
      </c>
      <c r="H80" s="22">
        <f t="shared" si="1"/>
        <v>1735047</v>
      </c>
      <c r="I80" s="1"/>
    </row>
    <row r="81" spans="2:9" x14ac:dyDescent="0.2">
      <c r="B81" s="39" t="str">
        <f>$B$52</f>
        <v>Totals</v>
      </c>
      <c r="C81" s="21">
        <f>SUM(C61:C80)</f>
        <v>6521045</v>
      </c>
      <c r="D81" s="21">
        <f>SUM(D61:D80)</f>
        <v>8430968</v>
      </c>
      <c r="E81" s="21">
        <f>SUM(E61:E80)</f>
        <v>3776527</v>
      </c>
      <c r="F81" s="21">
        <f>SUM(F61:F80)</f>
        <v>0</v>
      </c>
      <c r="G81" s="21">
        <f>SUM(G61:G80)</f>
        <v>0</v>
      </c>
      <c r="H81" s="21">
        <f t="shared" si="1"/>
        <v>18728540</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Data!T26</f>
        <v>Inglish, Darla</v>
      </c>
      <c r="E84" s="343"/>
      <c r="F84" s="343"/>
      <c r="G84" s="94" t="str">
        <f>Data!U26</f>
        <v>(940) 397-4321</v>
      </c>
      <c r="H84" s="84" t="str">
        <f>Data!V26</f>
        <v>darla.inglish@mwsu.edu</v>
      </c>
    </row>
    <row r="85" spans="2:9" ht="13.5" customHeight="1" x14ac:dyDescent="0.2">
      <c r="B85" s="27"/>
      <c r="C85" s="27"/>
      <c r="D85" s="27"/>
      <c r="E85" s="27"/>
      <c r="F85" s="27"/>
      <c r="G85" s="27"/>
      <c r="H85" s="5"/>
    </row>
    <row r="86" spans="2:9" x14ac:dyDescent="0.2">
      <c r="B86" s="28" t="s">
        <v>34</v>
      </c>
      <c r="C86" s="13"/>
      <c r="D86" s="13"/>
      <c r="E86" s="13"/>
      <c r="F86" s="13"/>
      <c r="G86" s="13"/>
      <c r="H86" s="17">
        <f>H13+H14</f>
        <v>33365221</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Data!HR26</f>
        <v>41770</v>
      </c>
      <c r="D91" s="172">
        <f>Data!IL26</f>
        <v>0</v>
      </c>
      <c r="E91" s="172">
        <f>Data!JF26</f>
        <v>0</v>
      </c>
      <c r="F91" s="172">
        <f>Data!JZ26</f>
        <v>0</v>
      </c>
      <c r="G91" s="172">
        <f>Data!KT26</f>
        <v>0</v>
      </c>
      <c r="H91" s="40">
        <f t="shared" ref="H91:H111" si="2">SUM(C91:G91)</f>
        <v>41770</v>
      </c>
    </row>
    <row r="92" spans="2:9" x14ac:dyDescent="0.2">
      <c r="B92" s="9" t="str">
        <f>$B$33</f>
        <v>Science</v>
      </c>
      <c r="C92" s="172">
        <f>Data!HS26</f>
        <v>0</v>
      </c>
      <c r="D92" s="172">
        <f>Data!IM26</f>
        <v>0</v>
      </c>
      <c r="E92" s="172">
        <f>Data!JG26</f>
        <v>0</v>
      </c>
      <c r="F92" s="172">
        <f>Data!KA26</f>
        <v>0</v>
      </c>
      <c r="G92" s="172">
        <f>Data!KU26</f>
        <v>0</v>
      </c>
      <c r="H92" s="75">
        <f t="shared" si="2"/>
        <v>0</v>
      </c>
    </row>
    <row r="93" spans="2:9" x14ac:dyDescent="0.2">
      <c r="B93" s="9" t="str">
        <f>$B$34</f>
        <v>Fine Arts</v>
      </c>
      <c r="C93" s="172">
        <f>Data!HT26</f>
        <v>0</v>
      </c>
      <c r="D93" s="172">
        <f>Data!IN26</f>
        <v>0</v>
      </c>
      <c r="E93" s="172">
        <f>Data!JH26</f>
        <v>0</v>
      </c>
      <c r="F93" s="172">
        <f>Data!KB26</f>
        <v>0</v>
      </c>
      <c r="G93" s="172">
        <f>Data!KV26</f>
        <v>0</v>
      </c>
      <c r="H93" s="75">
        <f t="shared" si="2"/>
        <v>0</v>
      </c>
    </row>
    <row r="94" spans="2:9" x14ac:dyDescent="0.2">
      <c r="B94" s="9" t="str">
        <f>$B$35</f>
        <v>Teacher Education</v>
      </c>
      <c r="C94" s="172">
        <f>Data!HU26</f>
        <v>2000</v>
      </c>
      <c r="D94" s="172">
        <f>Data!IO26</f>
        <v>0</v>
      </c>
      <c r="E94" s="172">
        <f>Data!JI26</f>
        <v>0</v>
      </c>
      <c r="F94" s="172">
        <f>Data!KC26</f>
        <v>0</v>
      </c>
      <c r="G94" s="172">
        <f>Data!KW26</f>
        <v>0</v>
      </c>
      <c r="H94" s="75">
        <f t="shared" si="2"/>
        <v>2000</v>
      </c>
    </row>
    <row r="95" spans="2:9" x14ac:dyDescent="0.2">
      <c r="B95" s="9" t="str">
        <f>$B$36</f>
        <v>Agriculture</v>
      </c>
      <c r="C95" s="172">
        <f>Data!HV26</f>
        <v>0</v>
      </c>
      <c r="D95" s="172">
        <f>Data!IP26</f>
        <v>0</v>
      </c>
      <c r="E95" s="172">
        <f>Data!JJ26</f>
        <v>0</v>
      </c>
      <c r="F95" s="172">
        <f>Data!KD26</f>
        <v>0</v>
      </c>
      <c r="G95" s="172">
        <f>Data!KX26</f>
        <v>0</v>
      </c>
      <c r="H95" s="75">
        <f t="shared" si="2"/>
        <v>0</v>
      </c>
    </row>
    <row r="96" spans="2:9" x14ac:dyDescent="0.2">
      <c r="B96" s="9" t="str">
        <f>$B$37</f>
        <v>Engineering</v>
      </c>
      <c r="C96" s="172">
        <f>Data!HW26</f>
        <v>0</v>
      </c>
      <c r="D96" s="172">
        <f>Data!IQ26</f>
        <v>0</v>
      </c>
      <c r="E96" s="172">
        <f>Data!JK26</f>
        <v>0</v>
      </c>
      <c r="F96" s="172">
        <f>Data!KE26</f>
        <v>0</v>
      </c>
      <c r="G96" s="172">
        <f>Data!KY26</f>
        <v>0</v>
      </c>
      <c r="H96" s="75">
        <f t="shared" si="2"/>
        <v>0</v>
      </c>
    </row>
    <row r="97" spans="2:8" x14ac:dyDescent="0.2">
      <c r="B97" s="9" t="str">
        <f>$B$38</f>
        <v>Home Economics</v>
      </c>
      <c r="C97" s="172">
        <f>Data!HX26</f>
        <v>0</v>
      </c>
      <c r="D97" s="172">
        <f>Data!IR26</f>
        <v>0</v>
      </c>
      <c r="E97" s="172">
        <f>Data!JL26</f>
        <v>0</v>
      </c>
      <c r="F97" s="172">
        <f>Data!KF26</f>
        <v>0</v>
      </c>
      <c r="G97" s="172">
        <f>Data!KZ26</f>
        <v>0</v>
      </c>
      <c r="H97" s="75">
        <f t="shared" si="2"/>
        <v>0</v>
      </c>
    </row>
    <row r="98" spans="2:8" x14ac:dyDescent="0.2">
      <c r="B98" s="9" t="str">
        <f>$B$39</f>
        <v>Law</v>
      </c>
      <c r="C98" s="172">
        <f>Data!HY26</f>
        <v>0</v>
      </c>
      <c r="D98" s="172">
        <f>Data!IS26</f>
        <v>0</v>
      </c>
      <c r="E98" s="172">
        <f>Data!JM26</f>
        <v>0</v>
      </c>
      <c r="F98" s="172">
        <f>Data!KG26</f>
        <v>0</v>
      </c>
      <c r="G98" s="172">
        <f>Data!LA26</f>
        <v>0</v>
      </c>
      <c r="H98" s="75">
        <f t="shared" si="2"/>
        <v>0</v>
      </c>
    </row>
    <row r="99" spans="2:8" x14ac:dyDescent="0.2">
      <c r="B99" s="9" t="str">
        <f>$B$40</f>
        <v>Social Service</v>
      </c>
      <c r="C99" s="172">
        <f>Data!HZ26</f>
        <v>0</v>
      </c>
      <c r="D99" s="172">
        <f>Data!IT26</f>
        <v>0</v>
      </c>
      <c r="E99" s="172">
        <f>Data!JN26</f>
        <v>0</v>
      </c>
      <c r="F99" s="172">
        <f>Data!KH26</f>
        <v>0</v>
      </c>
      <c r="G99" s="172">
        <f>Data!LB26</f>
        <v>0</v>
      </c>
      <c r="H99" s="75">
        <f t="shared" si="2"/>
        <v>0</v>
      </c>
    </row>
    <row r="100" spans="2:8" x14ac:dyDescent="0.2">
      <c r="B100" s="9" t="str">
        <f>$B$41</f>
        <v>Library Science</v>
      </c>
      <c r="C100" s="172">
        <f>Data!IA26</f>
        <v>0</v>
      </c>
      <c r="D100" s="172">
        <f>Data!IU26</f>
        <v>0</v>
      </c>
      <c r="E100" s="172">
        <f>Data!JO26</f>
        <v>0</v>
      </c>
      <c r="F100" s="172">
        <f>Data!KI26</f>
        <v>0</v>
      </c>
      <c r="G100" s="172">
        <f>Data!LC26</f>
        <v>0</v>
      </c>
      <c r="H100" s="75">
        <f t="shared" si="2"/>
        <v>0</v>
      </c>
    </row>
    <row r="101" spans="2:8" x14ac:dyDescent="0.2">
      <c r="B101" s="9" t="str">
        <f>$B$42</f>
        <v>Veterinary Science</v>
      </c>
      <c r="C101" s="172">
        <f>Data!IB26</f>
        <v>0</v>
      </c>
      <c r="D101" s="172">
        <f>Data!IV26</f>
        <v>0</v>
      </c>
      <c r="E101" s="172">
        <f>Data!JP26</f>
        <v>0</v>
      </c>
      <c r="F101" s="172">
        <f>Data!KJ26</f>
        <v>0</v>
      </c>
      <c r="G101" s="172">
        <f>Data!LD26</f>
        <v>0</v>
      </c>
      <c r="H101" s="75">
        <f t="shared" si="2"/>
        <v>0</v>
      </c>
    </row>
    <row r="102" spans="2:8" x14ac:dyDescent="0.2">
      <c r="B102" s="9" t="str">
        <f>$B$43</f>
        <v>Vocational Training</v>
      </c>
      <c r="C102" s="172">
        <f>Data!IC26</f>
        <v>0</v>
      </c>
      <c r="D102" s="172">
        <f>Data!IW26</f>
        <v>0</v>
      </c>
      <c r="E102" s="172">
        <f>Data!JQ26</f>
        <v>0</v>
      </c>
      <c r="F102" s="172">
        <f>Data!KK26</f>
        <v>0</v>
      </c>
      <c r="G102" s="172">
        <f>Data!LE26</f>
        <v>0</v>
      </c>
      <c r="H102" s="75">
        <f t="shared" si="2"/>
        <v>0</v>
      </c>
    </row>
    <row r="103" spans="2:8" x14ac:dyDescent="0.2">
      <c r="B103" s="9" t="str">
        <f>$B$44</f>
        <v>Physical Training</v>
      </c>
      <c r="C103" s="172">
        <f>Data!ID26</f>
        <v>0</v>
      </c>
      <c r="D103" s="172">
        <f>Data!IX26</f>
        <v>0</v>
      </c>
      <c r="E103" s="172">
        <f>Data!JR26</f>
        <v>0</v>
      </c>
      <c r="F103" s="172">
        <f>Data!KL26</f>
        <v>0</v>
      </c>
      <c r="G103" s="172">
        <f>Data!LF26</f>
        <v>0</v>
      </c>
      <c r="H103" s="75">
        <f t="shared" si="2"/>
        <v>0</v>
      </c>
    </row>
    <row r="104" spans="2:8" x14ac:dyDescent="0.2">
      <c r="B104" s="9" t="str">
        <f>$B$45</f>
        <v>Health Services</v>
      </c>
      <c r="C104" s="172">
        <f>Data!IE26</f>
        <v>0</v>
      </c>
      <c r="D104" s="172">
        <f>Data!IY26</f>
        <v>0</v>
      </c>
      <c r="E104" s="172">
        <f>Data!JS26</f>
        <v>0</v>
      </c>
      <c r="F104" s="172">
        <f>Data!KM26</f>
        <v>0</v>
      </c>
      <c r="G104" s="172">
        <f>Data!LG26</f>
        <v>0</v>
      </c>
      <c r="H104" s="75">
        <f t="shared" si="2"/>
        <v>0</v>
      </c>
    </row>
    <row r="105" spans="2:8" x14ac:dyDescent="0.2">
      <c r="B105" s="9" t="str">
        <f>$B$46</f>
        <v>Pharmacy</v>
      </c>
      <c r="C105" s="172">
        <f>Data!IF26</f>
        <v>0</v>
      </c>
      <c r="D105" s="172">
        <f>Data!IZ26</f>
        <v>0</v>
      </c>
      <c r="E105" s="172">
        <f>Data!JT26</f>
        <v>0</v>
      </c>
      <c r="F105" s="172">
        <f>Data!KN26</f>
        <v>0</v>
      </c>
      <c r="G105" s="172">
        <f>Data!LH26</f>
        <v>0</v>
      </c>
      <c r="H105" s="75">
        <f t="shared" si="2"/>
        <v>0</v>
      </c>
    </row>
    <row r="106" spans="2:8" x14ac:dyDescent="0.2">
      <c r="B106" s="9" t="str">
        <f>$B$47</f>
        <v>Business Administration</v>
      </c>
      <c r="C106" s="172">
        <f>Data!IG26</f>
        <v>0</v>
      </c>
      <c r="D106" s="172">
        <f>Data!JA26</f>
        <v>0</v>
      </c>
      <c r="E106" s="172">
        <f>Data!JU26</f>
        <v>0</v>
      </c>
      <c r="F106" s="172">
        <f>Data!KO26</f>
        <v>0</v>
      </c>
      <c r="G106" s="172">
        <f>Data!LI26</f>
        <v>0</v>
      </c>
      <c r="H106" s="75">
        <f t="shared" si="2"/>
        <v>0</v>
      </c>
    </row>
    <row r="107" spans="2:8" x14ac:dyDescent="0.2">
      <c r="B107" s="9" t="str">
        <f>$B$48</f>
        <v>Optometry</v>
      </c>
      <c r="C107" s="172">
        <f>Data!IH26</f>
        <v>0</v>
      </c>
      <c r="D107" s="172">
        <f>Data!JB26</f>
        <v>0</v>
      </c>
      <c r="E107" s="172">
        <f>Data!JV26</f>
        <v>0</v>
      </c>
      <c r="F107" s="172">
        <f>Data!KP26</f>
        <v>0</v>
      </c>
      <c r="G107" s="172">
        <f>Data!LJ26</f>
        <v>0</v>
      </c>
      <c r="H107" s="75">
        <f t="shared" si="2"/>
        <v>0</v>
      </c>
    </row>
    <row r="108" spans="2:8" x14ac:dyDescent="0.2">
      <c r="B108" s="9" t="str">
        <f>$B$49</f>
        <v>Teacher Ed-Practice Teaching</v>
      </c>
      <c r="C108" s="172">
        <f>Data!II26</f>
        <v>0</v>
      </c>
      <c r="D108" s="172">
        <f>Data!JC26</f>
        <v>0</v>
      </c>
      <c r="E108" s="172">
        <f>Data!JW26</f>
        <v>0</v>
      </c>
      <c r="F108" s="172">
        <f>Data!KQ26</f>
        <v>0</v>
      </c>
      <c r="G108" s="172">
        <f>Data!LK26</f>
        <v>0</v>
      </c>
      <c r="H108" s="75">
        <f t="shared" si="2"/>
        <v>0</v>
      </c>
    </row>
    <row r="109" spans="2:8" x14ac:dyDescent="0.2">
      <c r="B109" s="9" t="str">
        <f>$B$50</f>
        <v>Technology</v>
      </c>
      <c r="C109" s="172">
        <f>Data!IJ26</f>
        <v>0</v>
      </c>
      <c r="D109" s="172">
        <f>Data!JD26</f>
        <v>0</v>
      </c>
      <c r="E109" s="172">
        <f>Data!JX26</f>
        <v>0</v>
      </c>
      <c r="F109" s="172">
        <f>Data!KR26</f>
        <v>0</v>
      </c>
      <c r="G109" s="172">
        <f>Data!LL26</f>
        <v>0</v>
      </c>
      <c r="H109" s="75">
        <f t="shared" si="2"/>
        <v>0</v>
      </c>
    </row>
    <row r="110" spans="2:8" x14ac:dyDescent="0.2">
      <c r="B110" s="9" t="str">
        <f>$B$51</f>
        <v>Nursing</v>
      </c>
      <c r="C110" s="172">
        <f>Data!IK26</f>
        <v>0</v>
      </c>
      <c r="D110" s="172">
        <f>Data!JE26</f>
        <v>0</v>
      </c>
      <c r="E110" s="172">
        <f>Data!JY26</f>
        <v>0</v>
      </c>
      <c r="F110" s="172">
        <f>Data!KS26</f>
        <v>0</v>
      </c>
      <c r="G110" s="172">
        <f>Data!HPM26</f>
        <v>0</v>
      </c>
      <c r="H110" s="75">
        <f t="shared" si="2"/>
        <v>0</v>
      </c>
    </row>
    <row r="111" spans="2:8" x14ac:dyDescent="0.2">
      <c r="B111" s="39" t="str">
        <f>$B$52</f>
        <v>Totals</v>
      </c>
      <c r="C111" s="40">
        <f>SUM(C91:C110)</f>
        <v>43770</v>
      </c>
      <c r="D111" s="40">
        <f>SUM(D91:D110)</f>
        <v>0</v>
      </c>
      <c r="E111" s="40">
        <f>SUM(E91:E110)</f>
        <v>0</v>
      </c>
      <c r="F111" s="40">
        <f>SUM(F91:F110)</f>
        <v>0</v>
      </c>
      <c r="G111" s="40">
        <f>SUM(G91:G110)</f>
        <v>0</v>
      </c>
      <c r="H111" s="40">
        <f t="shared" si="2"/>
        <v>43770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3132677</v>
      </c>
      <c r="D116" s="21">
        <f t="shared" si="3"/>
        <v>1426612</v>
      </c>
      <c r="E116" s="21">
        <f t="shared" si="3"/>
        <v>838036</v>
      </c>
      <c r="F116" s="21">
        <f t="shared" si="3"/>
        <v>0</v>
      </c>
      <c r="G116" s="21">
        <f t="shared" si="3"/>
        <v>0</v>
      </c>
      <c r="H116" s="40">
        <f t="shared" ref="H116:H136" si="4">SUM(C116:G116)</f>
        <v>5397325</v>
      </c>
      <c r="I116" s="1"/>
    </row>
    <row r="117" spans="2:9" x14ac:dyDescent="0.2">
      <c r="B117" s="9" t="str">
        <f>$B$33</f>
        <v>Science</v>
      </c>
      <c r="C117" s="22">
        <f t="shared" si="3"/>
        <v>1020559</v>
      </c>
      <c r="D117" s="22">
        <f t="shared" si="3"/>
        <v>1026498</v>
      </c>
      <c r="E117" s="22">
        <f t="shared" si="3"/>
        <v>345802</v>
      </c>
      <c r="F117" s="22">
        <f t="shared" si="3"/>
        <v>0</v>
      </c>
      <c r="G117" s="22">
        <f t="shared" si="3"/>
        <v>0</v>
      </c>
      <c r="H117" s="75">
        <f t="shared" si="4"/>
        <v>2392859</v>
      </c>
      <c r="I117" s="1"/>
    </row>
    <row r="118" spans="2:9" x14ac:dyDescent="0.2">
      <c r="B118" s="9" t="str">
        <f>$B$34</f>
        <v>Fine Arts</v>
      </c>
      <c r="C118" s="22">
        <f t="shared" si="3"/>
        <v>713406</v>
      </c>
      <c r="D118" s="22">
        <f t="shared" si="3"/>
        <v>710888</v>
      </c>
      <c r="E118" s="22">
        <f t="shared" si="3"/>
        <v>0</v>
      </c>
      <c r="F118" s="22">
        <f t="shared" si="3"/>
        <v>0</v>
      </c>
      <c r="G118" s="22">
        <f t="shared" si="3"/>
        <v>0</v>
      </c>
      <c r="H118" s="75">
        <f t="shared" si="4"/>
        <v>1424294</v>
      </c>
      <c r="I118" s="1"/>
    </row>
    <row r="119" spans="2:9" x14ac:dyDescent="0.2">
      <c r="B119" s="9" t="str">
        <f>$B$35</f>
        <v>Teacher Education</v>
      </c>
      <c r="C119" s="22">
        <f t="shared" si="3"/>
        <v>127703</v>
      </c>
      <c r="D119" s="22">
        <f t="shared" si="3"/>
        <v>322493</v>
      </c>
      <c r="E119" s="22">
        <f t="shared" si="3"/>
        <v>643561</v>
      </c>
      <c r="F119" s="22">
        <f t="shared" si="3"/>
        <v>0</v>
      </c>
      <c r="G119" s="22">
        <f t="shared" si="3"/>
        <v>0</v>
      </c>
      <c r="H119" s="75">
        <f t="shared" si="4"/>
        <v>1093757</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473403</v>
      </c>
      <c r="D121" s="22">
        <f t="shared" si="3"/>
        <v>561685</v>
      </c>
      <c r="E121" s="22">
        <f t="shared" si="3"/>
        <v>253446</v>
      </c>
      <c r="F121" s="22">
        <f t="shared" si="3"/>
        <v>0</v>
      </c>
      <c r="G121" s="22">
        <f t="shared" si="3"/>
        <v>0</v>
      </c>
      <c r="H121" s="75">
        <f t="shared" si="4"/>
        <v>1288534</v>
      </c>
      <c r="I121" s="1"/>
    </row>
    <row r="122" spans="2:9" x14ac:dyDescent="0.2">
      <c r="B122" s="9" t="str">
        <f>$B$38</f>
        <v>Home Economics</v>
      </c>
      <c r="C122" s="22">
        <f t="shared" si="3"/>
        <v>2030</v>
      </c>
      <c r="D122" s="22">
        <f t="shared" si="3"/>
        <v>12083</v>
      </c>
      <c r="E122" s="22">
        <f t="shared" si="3"/>
        <v>6919</v>
      </c>
      <c r="F122" s="22">
        <f t="shared" si="3"/>
        <v>0</v>
      </c>
      <c r="G122" s="22">
        <f t="shared" si="3"/>
        <v>0</v>
      </c>
      <c r="H122" s="75">
        <f t="shared" si="4"/>
        <v>21032</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10733</v>
      </c>
      <c r="D124" s="22">
        <f t="shared" si="3"/>
        <v>169721</v>
      </c>
      <c r="E124" s="22">
        <f t="shared" si="3"/>
        <v>0</v>
      </c>
      <c r="F124" s="22">
        <f t="shared" si="3"/>
        <v>0</v>
      </c>
      <c r="G124" s="22">
        <f t="shared" si="3"/>
        <v>0</v>
      </c>
      <c r="H124" s="75">
        <f t="shared" si="4"/>
        <v>180454</v>
      </c>
      <c r="I124" s="1"/>
    </row>
    <row r="125" spans="2:9" x14ac:dyDescent="0.2">
      <c r="B125" s="9" t="str">
        <f>$B$41</f>
        <v>Library Science</v>
      </c>
      <c r="C125" s="22">
        <f t="shared" si="3"/>
        <v>750</v>
      </c>
      <c r="D125" s="22">
        <f t="shared" si="3"/>
        <v>0</v>
      </c>
      <c r="E125" s="22">
        <f t="shared" si="3"/>
        <v>0</v>
      </c>
      <c r="F125" s="22">
        <f t="shared" si="3"/>
        <v>0</v>
      </c>
      <c r="G125" s="22">
        <f t="shared" si="3"/>
        <v>0</v>
      </c>
      <c r="H125" s="75">
        <f t="shared" si="4"/>
        <v>750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86034</v>
      </c>
      <c r="D127" s="22">
        <f t="shared" si="3"/>
        <v>0</v>
      </c>
      <c r="E127" s="22">
        <f t="shared" si="3"/>
        <v>0</v>
      </c>
      <c r="F127" s="22">
        <f t="shared" si="3"/>
        <v>0</v>
      </c>
      <c r="G127" s="22">
        <f t="shared" si="3"/>
        <v>0</v>
      </c>
      <c r="H127" s="75">
        <f t="shared" si="4"/>
        <v>86034</v>
      </c>
      <c r="I127" s="1"/>
    </row>
    <row r="128" spans="2:9" x14ac:dyDescent="0.2">
      <c r="B128" s="9" t="str">
        <f>$B$44</f>
        <v>Physical Training</v>
      </c>
      <c r="C128" s="22">
        <f t="shared" si="3"/>
        <v>5610</v>
      </c>
      <c r="D128" s="22">
        <f t="shared" si="3"/>
        <v>0</v>
      </c>
      <c r="E128" s="22">
        <f t="shared" si="3"/>
        <v>0</v>
      </c>
      <c r="F128" s="22">
        <f t="shared" si="3"/>
        <v>0</v>
      </c>
      <c r="G128" s="22">
        <f t="shared" si="3"/>
        <v>0</v>
      </c>
      <c r="H128" s="75">
        <f t="shared" si="4"/>
        <v>5610</v>
      </c>
      <c r="I128" s="1"/>
    </row>
    <row r="129" spans="2:12" x14ac:dyDescent="0.2">
      <c r="B129" s="9" t="str">
        <f>$B$45</f>
        <v>Health Services</v>
      </c>
      <c r="C129" s="22">
        <f t="shared" si="3"/>
        <v>254590</v>
      </c>
      <c r="D129" s="22">
        <f t="shared" si="3"/>
        <v>1225626</v>
      </c>
      <c r="E129" s="22">
        <f t="shared" si="3"/>
        <v>395283</v>
      </c>
      <c r="F129" s="22">
        <f t="shared" si="3"/>
        <v>0</v>
      </c>
      <c r="G129" s="22">
        <f t="shared" si="3"/>
        <v>0</v>
      </c>
      <c r="H129" s="75">
        <f t="shared" si="4"/>
        <v>1875499</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597171</v>
      </c>
      <c r="D131" s="22">
        <f t="shared" si="3"/>
        <v>1798089</v>
      </c>
      <c r="E131" s="22">
        <f t="shared" si="3"/>
        <v>520645</v>
      </c>
      <c r="F131" s="22">
        <f t="shared" si="3"/>
        <v>0</v>
      </c>
      <c r="G131" s="22">
        <f t="shared" si="3"/>
        <v>0</v>
      </c>
      <c r="H131" s="75">
        <f t="shared" si="4"/>
        <v>2915905</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88054</v>
      </c>
      <c r="E133" s="22">
        <f t="shared" si="5"/>
        <v>0</v>
      </c>
      <c r="F133" s="22">
        <f t="shared" si="5"/>
        <v>0</v>
      </c>
      <c r="G133" s="22">
        <f t="shared" si="5"/>
        <v>0</v>
      </c>
      <c r="H133" s="75">
        <f t="shared" si="4"/>
        <v>88054</v>
      </c>
      <c r="I133" s="1"/>
    </row>
    <row r="134" spans="2:12" x14ac:dyDescent="0.2">
      <c r="B134" s="9" t="str">
        <f>$B$50</f>
        <v>Technology</v>
      </c>
      <c r="C134" s="22">
        <f t="shared" si="5"/>
        <v>117986</v>
      </c>
      <c r="D134" s="22">
        <f t="shared" si="5"/>
        <v>137371</v>
      </c>
      <c r="E134" s="22">
        <f t="shared" si="5"/>
        <v>11799</v>
      </c>
      <c r="F134" s="22">
        <f t="shared" si="5"/>
        <v>0</v>
      </c>
      <c r="G134" s="22">
        <f t="shared" si="5"/>
        <v>0</v>
      </c>
      <c r="H134" s="75">
        <f t="shared" si="4"/>
        <v>267156</v>
      </c>
      <c r="I134" s="1"/>
    </row>
    <row r="135" spans="2:12" x14ac:dyDescent="0.2">
      <c r="B135" s="9" t="str">
        <f>$B$51</f>
        <v>Nursing</v>
      </c>
      <c r="C135" s="22">
        <f t="shared" si="5"/>
        <v>22163</v>
      </c>
      <c r="D135" s="22">
        <f t="shared" si="5"/>
        <v>951848</v>
      </c>
      <c r="E135" s="22">
        <f t="shared" si="5"/>
        <v>761036</v>
      </c>
      <c r="F135" s="22">
        <f t="shared" si="5"/>
        <v>0</v>
      </c>
      <c r="G135" s="22">
        <f t="shared" si="5"/>
        <v>0</v>
      </c>
      <c r="H135" s="75">
        <f t="shared" si="4"/>
        <v>1735047</v>
      </c>
      <c r="I135" s="1"/>
    </row>
    <row r="136" spans="2:12" x14ac:dyDescent="0.2">
      <c r="B136" s="39" t="str">
        <f>$B$52</f>
        <v>Totals</v>
      </c>
      <c r="C136" s="40">
        <f>SUM(C116:C135)</f>
        <v>6564815</v>
      </c>
      <c r="D136" s="40">
        <f>SUM(D116:D135)</f>
        <v>8430968</v>
      </c>
      <c r="E136" s="40">
        <f>SUM(E116:E135)</f>
        <v>3776527</v>
      </c>
      <c r="F136" s="40">
        <f>SUM(F116:F135)</f>
        <v>0</v>
      </c>
      <c r="G136" s="40">
        <f>SUM(G116:G135)</f>
        <v>0</v>
      </c>
      <c r="H136" s="40">
        <f t="shared" si="4"/>
        <v>18772310</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14592911</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Data!QD26</f>
        <v>0</v>
      </c>
      <c r="I140" s="333" t="str">
        <f>IF(H140+H141=1,"","Error, the two cells on the left must equal 100%")</f>
        <v/>
      </c>
      <c r="L140" s="57"/>
    </row>
    <row r="141" spans="2:12" ht="25.5" customHeight="1" thickBot="1" x14ac:dyDescent="0.25">
      <c r="B141" s="352"/>
      <c r="C141" s="353"/>
      <c r="D141" s="353"/>
      <c r="E141" s="353"/>
      <c r="F141" s="356" t="s">
        <v>3</v>
      </c>
      <c r="G141" s="357"/>
      <c r="H141" s="95">
        <f>1-H140</f>
        <v>1</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Data!LN26</f>
        <v>0</v>
      </c>
      <c r="D143" s="172">
        <f>Data!MH26</f>
        <v>0</v>
      </c>
      <c r="E143" s="172">
        <f>Data!NB26</f>
        <v>0</v>
      </c>
      <c r="F143" s="172">
        <f>Data!NV26</f>
        <v>0</v>
      </c>
      <c r="G143" s="172">
        <f>Data!OP26</f>
        <v>0</v>
      </c>
      <c r="H143" s="173">
        <f>Data!PJ26</f>
        <v>5485078</v>
      </c>
      <c r="I143" s="76">
        <f t="shared" ref="I143:I162" si="6">SUM(C143:H143)</f>
        <v>5485078</v>
      </c>
    </row>
    <row r="144" spans="2:12" x14ac:dyDescent="0.2">
      <c r="B144" s="9" t="str">
        <f>$B$33</f>
        <v>Science</v>
      </c>
      <c r="C144" s="172">
        <f>Data!LO26</f>
        <v>0</v>
      </c>
      <c r="D144" s="172">
        <f>Data!MI26</f>
        <v>0</v>
      </c>
      <c r="E144" s="172">
        <f>Data!NC26</f>
        <v>0</v>
      </c>
      <c r="F144" s="172">
        <f>Data!NW26</f>
        <v>0</v>
      </c>
      <c r="G144" s="172">
        <f>Data!OQ26</f>
        <v>0</v>
      </c>
      <c r="H144" s="174">
        <f>Data!PK26</f>
        <v>2270623</v>
      </c>
      <c r="I144" s="76">
        <f t="shared" si="6"/>
        <v>2270623</v>
      </c>
    </row>
    <row r="145" spans="2:9" x14ac:dyDescent="0.2">
      <c r="B145" s="9" t="str">
        <f>$B$34</f>
        <v>Fine Arts</v>
      </c>
      <c r="C145" s="172">
        <f>Data!LP26</f>
        <v>0</v>
      </c>
      <c r="D145" s="172">
        <f>Data!MJ26</f>
        <v>0</v>
      </c>
      <c r="E145" s="172">
        <f>Data!ND26</f>
        <v>0</v>
      </c>
      <c r="F145" s="172">
        <f>Data!NX26</f>
        <v>0</v>
      </c>
      <c r="G145" s="172">
        <f>Data!OR26</f>
        <v>0</v>
      </c>
      <c r="H145" s="174">
        <f>Data!PL26</f>
        <v>743233</v>
      </c>
      <c r="I145" s="76">
        <f t="shared" si="6"/>
        <v>743233</v>
      </c>
    </row>
    <row r="146" spans="2:9" x14ac:dyDescent="0.2">
      <c r="B146" s="9" t="str">
        <f>$B$35</f>
        <v>Teacher Education</v>
      </c>
      <c r="C146" s="172">
        <f>Data!LQ26</f>
        <v>0</v>
      </c>
      <c r="D146" s="172">
        <f>Data!MK26</f>
        <v>0</v>
      </c>
      <c r="E146" s="172">
        <f>Data!NE26</f>
        <v>0</v>
      </c>
      <c r="F146" s="172">
        <f>Data!NY26</f>
        <v>0</v>
      </c>
      <c r="G146" s="172">
        <f>Data!OS26</f>
        <v>0</v>
      </c>
      <c r="H146" s="174">
        <f>Data!PN26</f>
        <v>680784</v>
      </c>
      <c r="I146" s="76">
        <f t="shared" si="6"/>
        <v>680784</v>
      </c>
    </row>
    <row r="147" spans="2:9" x14ac:dyDescent="0.2">
      <c r="B147" s="9" t="str">
        <f>$B$36</f>
        <v>Agriculture</v>
      </c>
      <c r="C147" s="172">
        <f>Data!LR26</f>
        <v>0</v>
      </c>
      <c r="D147" s="172">
        <f>Data!ML26</f>
        <v>0</v>
      </c>
      <c r="E147" s="172">
        <f>Data!NF26</f>
        <v>0</v>
      </c>
      <c r="F147" s="172">
        <f>Data!NZ26</f>
        <v>0</v>
      </c>
      <c r="G147" s="172">
        <f>Data!OT26</f>
        <v>0</v>
      </c>
      <c r="H147" s="174">
        <f>Data!PM26</f>
        <v>0</v>
      </c>
      <c r="I147" s="76">
        <f t="shared" si="6"/>
        <v>0</v>
      </c>
    </row>
    <row r="148" spans="2:9" x14ac:dyDescent="0.2">
      <c r="B148" s="9" t="str">
        <f>$B$37</f>
        <v>Engineering</v>
      </c>
      <c r="C148" s="172">
        <f>Data!LS26</f>
        <v>0</v>
      </c>
      <c r="D148" s="172">
        <f>Data!MM26</f>
        <v>0</v>
      </c>
      <c r="E148" s="172">
        <f>Data!NG26</f>
        <v>0</v>
      </c>
      <c r="F148" s="172">
        <f>Data!OA26</f>
        <v>0</v>
      </c>
      <c r="G148" s="172">
        <f>Data!OU26</f>
        <v>0</v>
      </c>
      <c r="H148" s="174">
        <f>Data!PO26</f>
        <v>599781</v>
      </c>
      <c r="I148" s="76">
        <f t="shared" si="6"/>
        <v>599781</v>
      </c>
    </row>
    <row r="149" spans="2:9" x14ac:dyDescent="0.2">
      <c r="B149" s="9" t="str">
        <f>$B$38</f>
        <v>Home Economics</v>
      </c>
      <c r="C149" s="172">
        <f>Data!LT26</f>
        <v>0</v>
      </c>
      <c r="D149" s="172">
        <f>Data!MN26</f>
        <v>0</v>
      </c>
      <c r="E149" s="172">
        <f>Data!NH26</f>
        <v>0</v>
      </c>
      <c r="F149" s="172">
        <f>Data!OB26</f>
        <v>0</v>
      </c>
      <c r="G149" s="172">
        <f>Data!OV26</f>
        <v>0</v>
      </c>
      <c r="H149" s="174">
        <f>Data!PP26</f>
        <v>23855</v>
      </c>
      <c r="I149" s="76">
        <f t="shared" si="6"/>
        <v>23855</v>
      </c>
    </row>
    <row r="150" spans="2:9" x14ac:dyDescent="0.2">
      <c r="B150" s="9" t="str">
        <f>$B$39</f>
        <v>Law</v>
      </c>
      <c r="C150" s="172">
        <f>Data!LU26</f>
        <v>0</v>
      </c>
      <c r="D150" s="172">
        <f>Data!MO26</f>
        <v>0</v>
      </c>
      <c r="E150" s="172">
        <f>Data!NI26</f>
        <v>0</v>
      </c>
      <c r="F150" s="172">
        <f>Data!OC26</f>
        <v>0</v>
      </c>
      <c r="G150" s="172">
        <f>Data!OW26</f>
        <v>0</v>
      </c>
      <c r="H150" s="174">
        <f>Data!PQ26</f>
        <v>0</v>
      </c>
      <c r="I150" s="76">
        <f t="shared" si="6"/>
        <v>0</v>
      </c>
    </row>
    <row r="151" spans="2:9" x14ac:dyDescent="0.2">
      <c r="B151" s="9" t="str">
        <f>$B$40</f>
        <v>Social Service</v>
      </c>
      <c r="C151" s="172">
        <f>Data!LV26</f>
        <v>0</v>
      </c>
      <c r="D151" s="172">
        <f>Data!MP26</f>
        <v>0</v>
      </c>
      <c r="E151" s="172">
        <f>Data!NJ26</f>
        <v>0</v>
      </c>
      <c r="F151" s="172">
        <f>Data!OD26</f>
        <v>0</v>
      </c>
      <c r="G151" s="172">
        <f>Data!OX26</f>
        <v>0</v>
      </c>
      <c r="H151" s="174">
        <f>Data!PR26</f>
        <v>129244</v>
      </c>
      <c r="I151" s="76">
        <f t="shared" si="6"/>
        <v>129244</v>
      </c>
    </row>
    <row r="152" spans="2:9" x14ac:dyDescent="0.2">
      <c r="B152" s="9" t="str">
        <f>$B$41</f>
        <v>Library Science</v>
      </c>
      <c r="C152" s="172">
        <f>Data!LW26</f>
        <v>0</v>
      </c>
      <c r="D152" s="172">
        <f>Data!MQ26</f>
        <v>0</v>
      </c>
      <c r="E152" s="172">
        <f>Data!NK26</f>
        <v>0</v>
      </c>
      <c r="F152" s="172">
        <f>Data!OE26</f>
        <v>0</v>
      </c>
      <c r="G152" s="172">
        <f>Data!OY26</f>
        <v>0</v>
      </c>
      <c r="H152" s="174">
        <f>Data!PS26</f>
        <v>1908</v>
      </c>
      <c r="I152" s="76">
        <f t="shared" si="6"/>
        <v>1908</v>
      </c>
    </row>
    <row r="153" spans="2:9" x14ac:dyDescent="0.2">
      <c r="B153" s="9" t="str">
        <f>$B$42</f>
        <v>Veterinary Science</v>
      </c>
      <c r="C153" s="172">
        <f>Data!LX26</f>
        <v>0</v>
      </c>
      <c r="D153" s="172">
        <f>Data!MR26</f>
        <v>0</v>
      </c>
      <c r="E153" s="172">
        <f>Data!NL26</f>
        <v>0</v>
      </c>
      <c r="F153" s="172">
        <f>Data!OF26</f>
        <v>0</v>
      </c>
      <c r="G153" s="172">
        <f>Data!OZ26</f>
        <v>0</v>
      </c>
      <c r="H153" s="174">
        <f>Data!PT26</f>
        <v>0</v>
      </c>
      <c r="I153" s="76">
        <f t="shared" si="6"/>
        <v>0</v>
      </c>
    </row>
    <row r="154" spans="2:9" x14ac:dyDescent="0.2">
      <c r="B154" s="9" t="str">
        <f>$B$43</f>
        <v>Vocational Training</v>
      </c>
      <c r="C154" s="172">
        <f>Data!LY26</f>
        <v>0</v>
      </c>
      <c r="D154" s="172">
        <f>Data!MS26</f>
        <v>0</v>
      </c>
      <c r="E154" s="172">
        <f>Data!NM26</f>
        <v>0</v>
      </c>
      <c r="F154" s="172">
        <f>Data!OG26</f>
        <v>0</v>
      </c>
      <c r="G154" s="172">
        <f>Data!PA26</f>
        <v>0</v>
      </c>
      <c r="H154" s="174">
        <f>Data!PU26</f>
        <v>41986</v>
      </c>
      <c r="I154" s="76">
        <f t="shared" si="6"/>
        <v>41986</v>
      </c>
    </row>
    <row r="155" spans="2:9" x14ac:dyDescent="0.2">
      <c r="B155" s="9" t="str">
        <f>$B$44</f>
        <v>Physical Training</v>
      </c>
      <c r="C155" s="172">
        <f>Data!LZ26</f>
        <v>0</v>
      </c>
      <c r="D155" s="172">
        <f>Data!MT26</f>
        <v>0</v>
      </c>
      <c r="E155" s="172">
        <f>Data!NN26</f>
        <v>0</v>
      </c>
      <c r="F155" s="172">
        <f>Data!OH26</f>
        <v>0</v>
      </c>
      <c r="G155" s="172">
        <f>Data!PB26</f>
        <v>0</v>
      </c>
      <c r="H155" s="174">
        <f>Data!PV26</f>
        <v>45591</v>
      </c>
      <c r="I155" s="76">
        <f t="shared" si="6"/>
        <v>45591</v>
      </c>
    </row>
    <row r="156" spans="2:9" x14ac:dyDescent="0.2">
      <c r="B156" s="9" t="str">
        <f>$B$45</f>
        <v>Health Services</v>
      </c>
      <c r="C156" s="172">
        <f>Data!MA26</f>
        <v>0</v>
      </c>
      <c r="D156" s="172">
        <f>Data!MU26</f>
        <v>0</v>
      </c>
      <c r="E156" s="172">
        <f>Data!NO26</f>
        <v>0</v>
      </c>
      <c r="F156" s="172">
        <f>Data!OI26</f>
        <v>0</v>
      </c>
      <c r="G156" s="172">
        <f>Data!PC26</f>
        <v>0</v>
      </c>
      <c r="H156" s="174">
        <f>Data!PW26</f>
        <v>1484663</v>
      </c>
      <c r="I156" s="76">
        <f t="shared" si="6"/>
        <v>1484663</v>
      </c>
    </row>
    <row r="157" spans="2:9" x14ac:dyDescent="0.2">
      <c r="B157" s="9" t="str">
        <f>$B$46</f>
        <v>Pharmacy</v>
      </c>
      <c r="C157" s="172">
        <f>Data!MB26</f>
        <v>0</v>
      </c>
      <c r="D157" s="172">
        <f>Data!MV26</f>
        <v>0</v>
      </c>
      <c r="E157" s="172">
        <f>Data!NP26</f>
        <v>0</v>
      </c>
      <c r="F157" s="172">
        <f>Data!OJ26</f>
        <v>0</v>
      </c>
      <c r="G157" s="172">
        <f>Data!PD26</f>
        <v>0</v>
      </c>
      <c r="H157" s="174">
        <f>Data!PX26</f>
        <v>0</v>
      </c>
      <c r="I157" s="76">
        <f t="shared" si="6"/>
        <v>0</v>
      </c>
    </row>
    <row r="158" spans="2:9" x14ac:dyDescent="0.2">
      <c r="B158" s="9" t="str">
        <f>$B$47</f>
        <v>Business Administration</v>
      </c>
      <c r="C158" s="172">
        <f>Data!MC26</f>
        <v>0</v>
      </c>
      <c r="D158" s="172">
        <f>Data!MW26</f>
        <v>0</v>
      </c>
      <c r="E158" s="172">
        <f>Data!NQ26</f>
        <v>0</v>
      </c>
      <c r="F158" s="172">
        <f>Data!OK26</f>
        <v>0</v>
      </c>
      <c r="G158" s="172">
        <f>Data!PE26</f>
        <v>0</v>
      </c>
      <c r="H158" s="174">
        <f>Data!PY26</f>
        <v>1880559</v>
      </c>
      <c r="I158" s="76">
        <f t="shared" si="6"/>
        <v>1880559</v>
      </c>
    </row>
    <row r="159" spans="2:9" x14ac:dyDescent="0.2">
      <c r="B159" s="9" t="str">
        <f>$B$48</f>
        <v>Optometry</v>
      </c>
      <c r="C159" s="172">
        <f>Data!MD26</f>
        <v>0</v>
      </c>
      <c r="D159" s="172">
        <f>Data!MX26</f>
        <v>0</v>
      </c>
      <c r="E159" s="172">
        <f>Data!NR26</f>
        <v>0</v>
      </c>
      <c r="F159" s="172">
        <f>Data!OL26</f>
        <v>0</v>
      </c>
      <c r="G159" s="172">
        <f>Data!PF26</f>
        <v>0</v>
      </c>
      <c r="H159" s="174">
        <f>Data!PZ26</f>
        <v>0</v>
      </c>
      <c r="I159" s="76">
        <f t="shared" si="6"/>
        <v>0</v>
      </c>
    </row>
    <row r="160" spans="2:9" x14ac:dyDescent="0.2">
      <c r="B160" s="9" t="str">
        <f>$B$49</f>
        <v>Teacher Ed-Practice Teaching</v>
      </c>
      <c r="C160" s="172">
        <f>Data!ME26</f>
        <v>0</v>
      </c>
      <c r="D160" s="172">
        <f>Data!MY26</f>
        <v>0</v>
      </c>
      <c r="E160" s="172">
        <f>Data!NS26</f>
        <v>0</v>
      </c>
      <c r="F160" s="172">
        <f>Data!OM26</f>
        <v>0</v>
      </c>
      <c r="G160" s="172">
        <f>Data!PG26</f>
        <v>0</v>
      </c>
      <c r="H160" s="174">
        <f>Data!QA26</f>
        <v>38805</v>
      </c>
      <c r="I160" s="76">
        <f t="shared" si="6"/>
        <v>38805</v>
      </c>
    </row>
    <row r="161" spans="2:10" x14ac:dyDescent="0.2">
      <c r="B161" s="9" t="str">
        <f>$B$50</f>
        <v>Technology</v>
      </c>
      <c r="C161" s="172">
        <f>Data!MF26</f>
        <v>0</v>
      </c>
      <c r="D161" s="172">
        <f>Data!MZ26</f>
        <v>0</v>
      </c>
      <c r="E161" s="172">
        <f>Data!NT26</f>
        <v>0</v>
      </c>
      <c r="F161" s="172">
        <f>Data!ON26</f>
        <v>0</v>
      </c>
      <c r="G161" s="172">
        <f>Data!PH26</f>
        <v>0</v>
      </c>
      <c r="H161" s="174">
        <f>Data!QB26</f>
        <v>178333</v>
      </c>
      <c r="I161" s="76">
        <f t="shared" si="6"/>
        <v>178333</v>
      </c>
    </row>
    <row r="162" spans="2:10" x14ac:dyDescent="0.2">
      <c r="B162" s="9" t="str">
        <f>$B$51</f>
        <v>Nursing</v>
      </c>
      <c r="C162" s="172">
        <f>Data!MG26</f>
        <v>0</v>
      </c>
      <c r="D162" s="172">
        <f>Data!NA26</f>
        <v>0</v>
      </c>
      <c r="E162" s="172">
        <f>Data!NU26</f>
        <v>0</v>
      </c>
      <c r="F162" s="172">
        <f>Data!OO26</f>
        <v>0</v>
      </c>
      <c r="G162" s="172">
        <f>Data!PI26</f>
        <v>0</v>
      </c>
      <c r="H162" s="174">
        <f>Data!QC26</f>
        <v>988468</v>
      </c>
      <c r="I162" s="76">
        <f t="shared" si="6"/>
        <v>988468</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14592911</v>
      </c>
      <c r="I163" s="76">
        <f>SUM(I143:I162)</f>
        <v>14592911</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4188396.8243708201</v>
      </c>
      <c r="D168" s="21">
        <f t="shared" si="8"/>
        <v>1101701.8884679321</v>
      </c>
      <c r="E168" s="21">
        <f t="shared" si="8"/>
        <v>194979.28716124792</v>
      </c>
      <c r="F168" s="21">
        <f t="shared" si="8"/>
        <v>0</v>
      </c>
      <c r="G168" s="21">
        <f t="shared" si="8"/>
        <v>0</v>
      </c>
      <c r="H168" s="40">
        <f t="shared" ref="H168:H188" si="9">SUM(C168:G168)</f>
        <v>5485078</v>
      </c>
      <c r="I168" s="56"/>
      <c r="J168" s="57"/>
    </row>
    <row r="169" spans="2:10" x14ac:dyDescent="0.2">
      <c r="B169" s="9" t="str">
        <f>$B$33</f>
        <v>Science</v>
      </c>
      <c r="C169" s="22">
        <f t="shared" si="8"/>
        <v>1617829.4899607769</v>
      </c>
      <c r="D169" s="22">
        <f t="shared" si="8"/>
        <v>565111.15941352258</v>
      </c>
      <c r="E169" s="22">
        <f t="shared" si="8"/>
        <v>87682.350625700405</v>
      </c>
      <c r="F169" s="22">
        <f t="shared" si="8"/>
        <v>0</v>
      </c>
      <c r="G169" s="22">
        <f t="shared" si="8"/>
        <v>0</v>
      </c>
      <c r="H169" s="75">
        <f t="shared" si="9"/>
        <v>2270623</v>
      </c>
      <c r="I169" s="56"/>
      <c r="J169" s="57"/>
    </row>
    <row r="170" spans="2:10" x14ac:dyDescent="0.2">
      <c r="B170" s="9" t="str">
        <f>$B$34</f>
        <v>Fine Arts</v>
      </c>
      <c r="C170" s="22">
        <f t="shared" si="8"/>
        <v>564793.46519258199</v>
      </c>
      <c r="D170" s="22">
        <f t="shared" si="8"/>
        <v>177803.38673323824</v>
      </c>
      <c r="E170" s="22">
        <f t="shared" si="8"/>
        <v>636.14807417974328</v>
      </c>
      <c r="F170" s="22">
        <f t="shared" si="8"/>
        <v>0</v>
      </c>
      <c r="G170" s="22">
        <f t="shared" si="8"/>
        <v>0</v>
      </c>
      <c r="H170" s="75">
        <f t="shared" si="9"/>
        <v>743233</v>
      </c>
      <c r="I170" s="56"/>
      <c r="J170" s="57"/>
    </row>
    <row r="171" spans="2:10" x14ac:dyDescent="0.2">
      <c r="B171" s="9" t="str">
        <f>$B$35</f>
        <v>Teacher Education</v>
      </c>
      <c r="C171" s="22">
        <f t="shared" si="8"/>
        <v>155856.17193583553</v>
      </c>
      <c r="D171" s="22">
        <f t="shared" si="8"/>
        <v>266863.93521258369</v>
      </c>
      <c r="E171" s="22">
        <f t="shared" si="8"/>
        <v>258063.89285158075</v>
      </c>
      <c r="F171" s="22">
        <f t="shared" si="8"/>
        <v>0</v>
      </c>
      <c r="G171" s="22">
        <f t="shared" si="8"/>
        <v>0</v>
      </c>
      <c r="H171" s="75">
        <f t="shared" si="9"/>
        <v>680784</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246825.20205055684</v>
      </c>
      <c r="D173" s="22">
        <f t="shared" si="8"/>
        <v>239191.4329149726</v>
      </c>
      <c r="E173" s="22">
        <f t="shared" si="8"/>
        <v>113764.36503447057</v>
      </c>
      <c r="F173" s="22">
        <f t="shared" si="8"/>
        <v>0</v>
      </c>
      <c r="G173" s="22">
        <f t="shared" si="8"/>
        <v>0</v>
      </c>
      <c r="H173" s="75">
        <f t="shared" si="9"/>
        <v>599781</v>
      </c>
      <c r="I173" s="56"/>
      <c r="J173" s="57"/>
    </row>
    <row r="174" spans="2:10" x14ac:dyDescent="0.2">
      <c r="B174" s="9" t="str">
        <f>$B$38</f>
        <v>Home Economics</v>
      </c>
      <c r="C174" s="22">
        <f t="shared" si="8"/>
        <v>1908.4</v>
      </c>
      <c r="D174" s="22">
        <f t="shared" si="8"/>
        <v>13994.933333333332</v>
      </c>
      <c r="E174" s="22">
        <f t="shared" si="8"/>
        <v>7951.666666666667</v>
      </c>
      <c r="F174" s="22">
        <f t="shared" si="8"/>
        <v>0</v>
      </c>
      <c r="G174" s="22">
        <f t="shared" si="8"/>
        <v>0</v>
      </c>
      <c r="H174" s="75">
        <f t="shared" si="9"/>
        <v>23855</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16009.716160787531</v>
      </c>
      <c r="D176" s="22">
        <f t="shared" si="8"/>
        <v>113234.28383921247</v>
      </c>
      <c r="E176" s="22">
        <f t="shared" si="8"/>
        <v>0</v>
      </c>
      <c r="F176" s="22">
        <f t="shared" si="8"/>
        <v>0</v>
      </c>
      <c r="G176" s="22">
        <f t="shared" si="8"/>
        <v>0</v>
      </c>
      <c r="H176" s="75">
        <f t="shared" si="9"/>
        <v>129244</v>
      </c>
      <c r="I176" s="56"/>
      <c r="J176" s="57"/>
    </row>
    <row r="177" spans="2:10" x14ac:dyDescent="0.2">
      <c r="B177" s="9" t="str">
        <f>$B$41</f>
        <v>Library Science</v>
      </c>
      <c r="C177" s="22">
        <f t="shared" si="8"/>
        <v>1908</v>
      </c>
      <c r="D177" s="22">
        <f t="shared" si="8"/>
        <v>0</v>
      </c>
      <c r="E177" s="22">
        <f t="shared" si="8"/>
        <v>0</v>
      </c>
      <c r="F177" s="22">
        <f t="shared" si="8"/>
        <v>0</v>
      </c>
      <c r="G177" s="22">
        <f t="shared" si="8"/>
        <v>0</v>
      </c>
      <c r="H177" s="75">
        <f t="shared" si="9"/>
        <v>1908</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41986</v>
      </c>
      <c r="D179" s="22">
        <f t="shared" si="8"/>
        <v>0</v>
      </c>
      <c r="E179" s="22">
        <f t="shared" si="8"/>
        <v>0</v>
      </c>
      <c r="F179" s="22">
        <f t="shared" si="8"/>
        <v>0</v>
      </c>
      <c r="G179" s="22">
        <f t="shared" si="8"/>
        <v>0</v>
      </c>
      <c r="H179" s="75">
        <f t="shared" si="9"/>
        <v>41986</v>
      </c>
      <c r="I179" s="56"/>
      <c r="J179" s="57"/>
    </row>
    <row r="180" spans="2:10" x14ac:dyDescent="0.2">
      <c r="B180" s="9" t="str">
        <f>$B$44</f>
        <v>Physical Training</v>
      </c>
      <c r="C180" s="22">
        <f t="shared" si="8"/>
        <v>45591</v>
      </c>
      <c r="D180" s="22">
        <f t="shared" si="8"/>
        <v>0</v>
      </c>
      <c r="E180" s="22">
        <f t="shared" si="8"/>
        <v>0</v>
      </c>
      <c r="F180" s="22">
        <f t="shared" si="8"/>
        <v>0</v>
      </c>
      <c r="G180" s="22">
        <f t="shared" si="8"/>
        <v>0</v>
      </c>
      <c r="H180" s="75">
        <f t="shared" si="9"/>
        <v>45591</v>
      </c>
      <c r="I180" s="56"/>
      <c r="J180" s="57"/>
    </row>
    <row r="181" spans="2:10" x14ac:dyDescent="0.2">
      <c r="B181" s="9" t="str">
        <f>$B$45</f>
        <v>Health Services</v>
      </c>
      <c r="C181" s="22">
        <f t="shared" si="8"/>
        <v>309061.81853888452</v>
      </c>
      <c r="D181" s="22">
        <f t="shared" si="8"/>
        <v>1048901.7395558094</v>
      </c>
      <c r="E181" s="22">
        <f t="shared" si="8"/>
        <v>126699.44190530601</v>
      </c>
      <c r="F181" s="22">
        <f t="shared" si="8"/>
        <v>0</v>
      </c>
      <c r="G181" s="22">
        <f t="shared" si="8"/>
        <v>0</v>
      </c>
      <c r="H181" s="75">
        <f t="shared" si="9"/>
        <v>1484662.9999999998</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694673.42662231496</v>
      </c>
      <c r="D183" s="22">
        <f t="shared" si="8"/>
        <v>1050704.1602300275</v>
      </c>
      <c r="E183" s="22">
        <f t="shared" si="8"/>
        <v>135181.41314765744</v>
      </c>
      <c r="F183" s="22">
        <f t="shared" si="8"/>
        <v>0</v>
      </c>
      <c r="G183" s="22">
        <f t="shared" si="8"/>
        <v>0</v>
      </c>
      <c r="H183" s="75">
        <f t="shared" si="9"/>
        <v>1880558.9999999998</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38805</v>
      </c>
      <c r="E185" s="22">
        <f t="shared" si="10"/>
        <v>0</v>
      </c>
      <c r="F185" s="22">
        <f t="shared" si="10"/>
        <v>0</v>
      </c>
      <c r="G185" s="22">
        <f t="shared" si="10"/>
        <v>0</v>
      </c>
      <c r="H185" s="75">
        <f t="shared" si="9"/>
        <v>38805</v>
      </c>
      <c r="I185" s="56"/>
      <c r="J185" s="57"/>
    </row>
    <row r="186" spans="2:10" x14ac:dyDescent="0.2">
      <c r="B186" s="9" t="str">
        <f>$B$50</f>
        <v>Technology</v>
      </c>
      <c r="C186" s="22">
        <f t="shared" si="10"/>
        <v>69551.990487514864</v>
      </c>
      <c r="D186" s="22">
        <f t="shared" si="10"/>
        <v>104327.98573127229</v>
      </c>
      <c r="E186" s="22">
        <f t="shared" si="10"/>
        <v>4453.0237812128416</v>
      </c>
      <c r="F186" s="22">
        <f t="shared" si="10"/>
        <v>0</v>
      </c>
      <c r="G186" s="22">
        <f t="shared" si="10"/>
        <v>0</v>
      </c>
      <c r="H186" s="75">
        <f t="shared" si="9"/>
        <v>178332.99999999997</v>
      </c>
      <c r="I186" s="56"/>
      <c r="J186" s="57"/>
    </row>
    <row r="187" spans="2:10" x14ac:dyDescent="0.2">
      <c r="B187" s="9" t="str">
        <f>$B$51</f>
        <v>Nursing</v>
      </c>
      <c r="C187" s="22">
        <f t="shared" si="10"/>
        <v>22265.180735814651</v>
      </c>
      <c r="D187" s="22">
        <f t="shared" si="10"/>
        <v>837700.9190174836</v>
      </c>
      <c r="E187" s="22">
        <f t="shared" si="10"/>
        <v>128501.90024670171</v>
      </c>
      <c r="F187" s="22">
        <f t="shared" si="10"/>
        <v>0</v>
      </c>
      <c r="G187" s="22">
        <f t="shared" si="10"/>
        <v>0</v>
      </c>
      <c r="H187" s="75">
        <f t="shared" si="9"/>
        <v>988467.99999999988</v>
      </c>
      <c r="I187" s="56"/>
      <c r="J187" s="57"/>
    </row>
    <row r="188" spans="2:10" x14ac:dyDescent="0.2">
      <c r="B188" s="39" t="str">
        <f>$B$52</f>
        <v>Totals</v>
      </c>
      <c r="C188" s="40">
        <f>SUM(C168:C187)</f>
        <v>7976656.6860558884</v>
      </c>
      <c r="D188" s="40">
        <f>SUM(D168:D187)</f>
        <v>5558340.8244493874</v>
      </c>
      <c r="E188" s="40">
        <f>SUM(E168:E187)</f>
        <v>1057913.4894947242</v>
      </c>
      <c r="F188" s="40">
        <f>SUM(F168:F187)</f>
        <v>0</v>
      </c>
      <c r="G188" s="40">
        <f>SUM(G168:G187)</f>
        <v>0</v>
      </c>
      <c r="H188" s="40">
        <f t="shared" si="9"/>
        <v>14592911</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8438898</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1408262.577698003</v>
      </c>
      <c r="D193" s="42">
        <f t="shared" si="11"/>
        <v>641318.6844653642</v>
      </c>
      <c r="E193" s="42">
        <f t="shared" si="11"/>
        <v>376730.42498914624</v>
      </c>
      <c r="F193" s="42">
        <f t="shared" si="11"/>
        <v>0</v>
      </c>
      <c r="G193" s="42">
        <f t="shared" si="11"/>
        <v>0</v>
      </c>
      <c r="H193" s="42">
        <f>SUM(C193:G193)</f>
        <v>2426311.6871525133</v>
      </c>
      <c r="I193" s="1"/>
    </row>
    <row r="194" spans="2:9" x14ac:dyDescent="0.2">
      <c r="B194" s="9" t="str">
        <f>$B$33</f>
        <v>Science</v>
      </c>
      <c r="C194" s="43">
        <f t="shared" si="11"/>
        <v>458781.75376296259</v>
      </c>
      <c r="D194" s="43">
        <f t="shared" si="11"/>
        <v>461451.56984963489</v>
      </c>
      <c r="E194" s="43">
        <f t="shared" si="11"/>
        <v>155451.7161817592</v>
      </c>
      <c r="F194" s="43">
        <f t="shared" si="11"/>
        <v>0</v>
      </c>
      <c r="G194" s="43">
        <f t="shared" si="11"/>
        <v>0</v>
      </c>
      <c r="H194" s="43">
        <f t="shared" ref="H194:H213" si="12">SUM(C194:G194)</f>
        <v>1075685.0397943568</v>
      </c>
      <c r="I194" s="1"/>
    </row>
    <row r="195" spans="2:9" x14ac:dyDescent="0.2">
      <c r="B195" s="9" t="str">
        <f>$B$34</f>
        <v>Fine Arts</v>
      </c>
      <c r="C195" s="43">
        <f t="shared" si="11"/>
        <v>320704.29619945545</v>
      </c>
      <c r="D195" s="43">
        <f t="shared" si="11"/>
        <v>319572.35531610122</v>
      </c>
      <c r="E195" s="43">
        <f t="shared" si="11"/>
        <v>0</v>
      </c>
      <c r="F195" s="43">
        <f t="shared" si="11"/>
        <v>0</v>
      </c>
      <c r="G195" s="43">
        <f t="shared" si="11"/>
        <v>0</v>
      </c>
      <c r="H195" s="43">
        <f t="shared" si="12"/>
        <v>640276.65151555673</v>
      </c>
      <c r="I195" s="1"/>
    </row>
    <row r="196" spans="2:9" x14ac:dyDescent="0.2">
      <c r="B196" s="9" t="str">
        <f>$B$35</f>
        <v>Teacher Education</v>
      </c>
      <c r="C196" s="43">
        <f t="shared" si="11"/>
        <v>57407.564188637414</v>
      </c>
      <c r="D196" s="43">
        <f t="shared" si="11"/>
        <v>144973.39606654696</v>
      </c>
      <c r="E196" s="43">
        <f t="shared" si="11"/>
        <v>289306.19810657291</v>
      </c>
      <c r="F196" s="43">
        <f t="shared" si="11"/>
        <v>0</v>
      </c>
      <c r="G196" s="43">
        <f t="shared" si="11"/>
        <v>0</v>
      </c>
      <c r="H196" s="43">
        <f t="shared" si="12"/>
        <v>491687.15836175729</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212813.42732428774</v>
      </c>
      <c r="D198" s="43">
        <f t="shared" si="11"/>
        <v>252499.68827118241</v>
      </c>
      <c r="E198" s="43">
        <f t="shared" si="11"/>
        <v>113934.03062851615</v>
      </c>
      <c r="F198" s="43">
        <f t="shared" si="11"/>
        <v>0</v>
      </c>
      <c r="G198" s="43">
        <f t="shared" si="11"/>
        <v>0</v>
      </c>
      <c r="H198" s="43">
        <f t="shared" si="12"/>
        <v>579247.14622398629</v>
      </c>
      <c r="I198" s="1"/>
    </row>
    <row r="199" spans="2:9" x14ac:dyDescent="0.2">
      <c r="B199" s="9" t="str">
        <f>$B$38</f>
        <v>Home Economics</v>
      </c>
      <c r="C199" s="43">
        <f t="shared" si="11"/>
        <v>912.56552550005836</v>
      </c>
      <c r="D199" s="43">
        <f t="shared" si="11"/>
        <v>5431.7878052301503</v>
      </c>
      <c r="E199" s="43">
        <f t="shared" si="11"/>
        <v>3110.3649610516763</v>
      </c>
      <c r="F199" s="43">
        <f t="shared" si="11"/>
        <v>0</v>
      </c>
      <c r="G199" s="43">
        <f t="shared" si="11"/>
        <v>0</v>
      </c>
      <c r="H199" s="43">
        <f t="shared" si="12"/>
        <v>9454.7182917818845</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4824.9092537892247</v>
      </c>
      <c r="D201" s="43">
        <f t="shared" si="11"/>
        <v>76296.321947485427</v>
      </c>
      <c r="E201" s="43">
        <f t="shared" si="11"/>
        <v>0</v>
      </c>
      <c r="F201" s="43">
        <f t="shared" si="11"/>
        <v>0</v>
      </c>
      <c r="G201" s="43">
        <f t="shared" si="11"/>
        <v>0</v>
      </c>
      <c r="H201" s="43">
        <f t="shared" si="12"/>
        <v>81121.231201274655</v>
      </c>
      <c r="I201" s="1"/>
    </row>
    <row r="202" spans="2:9" x14ac:dyDescent="0.2">
      <c r="B202" s="9" t="str">
        <f>$B$41</f>
        <v>Library Science</v>
      </c>
      <c r="C202" s="43">
        <f t="shared" si="11"/>
        <v>337.15475080051419</v>
      </c>
      <c r="D202" s="43">
        <f t="shared" si="11"/>
        <v>0</v>
      </c>
      <c r="E202" s="43">
        <f t="shared" si="11"/>
        <v>0</v>
      </c>
      <c r="F202" s="43">
        <f t="shared" si="11"/>
        <v>0</v>
      </c>
      <c r="G202" s="43">
        <f t="shared" si="11"/>
        <v>0</v>
      </c>
      <c r="H202" s="43">
        <f t="shared" si="12"/>
        <v>337.15475080051419</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38675.695773828578</v>
      </c>
      <c r="D204" s="43">
        <f t="shared" si="11"/>
        <v>0</v>
      </c>
      <c r="E204" s="43">
        <f t="shared" si="11"/>
        <v>0</v>
      </c>
      <c r="F204" s="43">
        <f t="shared" si="11"/>
        <v>0</v>
      </c>
      <c r="G204" s="43">
        <f t="shared" si="11"/>
        <v>0</v>
      </c>
      <c r="H204" s="43">
        <f t="shared" si="12"/>
        <v>38675.695773828578</v>
      </c>
      <c r="I204" s="1"/>
    </row>
    <row r="205" spans="2:9" x14ac:dyDescent="0.2">
      <c r="B205" s="9" t="str">
        <f>$B$44</f>
        <v>Physical Training</v>
      </c>
      <c r="C205" s="43">
        <f t="shared" si="11"/>
        <v>2521.9175359878459</v>
      </c>
      <c r="D205" s="43">
        <f t="shared" si="11"/>
        <v>0</v>
      </c>
      <c r="E205" s="43">
        <f t="shared" si="11"/>
        <v>0</v>
      </c>
      <c r="F205" s="43">
        <f t="shared" si="11"/>
        <v>0</v>
      </c>
      <c r="G205" s="43">
        <f t="shared" si="11"/>
        <v>0</v>
      </c>
      <c r="H205" s="43">
        <f t="shared" si="12"/>
        <v>2521.9175359878459</v>
      </c>
      <c r="I205" s="1"/>
    </row>
    <row r="206" spans="2:9" x14ac:dyDescent="0.2">
      <c r="B206" s="9" t="str">
        <f>$B$45</f>
        <v>Health Services</v>
      </c>
      <c r="C206" s="43">
        <f t="shared" si="11"/>
        <v>114448.30400840387</v>
      </c>
      <c r="D206" s="43">
        <f t="shared" si="11"/>
        <v>550967.50480617455</v>
      </c>
      <c r="E206" s="43">
        <f t="shared" si="11"/>
        <v>177695.3884809062</v>
      </c>
      <c r="F206" s="43">
        <f t="shared" si="11"/>
        <v>0</v>
      </c>
      <c r="G206" s="43">
        <f t="shared" si="11"/>
        <v>0</v>
      </c>
      <c r="H206" s="43">
        <f t="shared" si="12"/>
        <v>843111.1972954846</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268452.05292039178</v>
      </c>
      <c r="D208" s="43">
        <f t="shared" si="11"/>
        <v>808312.33161619434</v>
      </c>
      <c r="E208" s="43">
        <f t="shared" si="11"/>
        <v>234050.58030737826</v>
      </c>
      <c r="F208" s="43">
        <f t="shared" si="11"/>
        <v>0</v>
      </c>
      <c r="G208" s="43">
        <f t="shared" si="11"/>
        <v>0</v>
      </c>
      <c r="H208" s="43">
        <f t="shared" si="12"/>
        <v>1310814.9648439644</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39583.765902651299</v>
      </c>
      <c r="E210" s="43">
        <f t="shared" si="13"/>
        <v>0</v>
      </c>
      <c r="F210" s="43">
        <f t="shared" si="13"/>
        <v>0</v>
      </c>
      <c r="G210" s="43">
        <f t="shared" si="13"/>
        <v>0</v>
      </c>
      <c r="H210" s="43">
        <f t="shared" si="12"/>
        <v>39583.765902651299</v>
      </c>
      <c r="I210" s="1"/>
    </row>
    <row r="211" spans="2:9" x14ac:dyDescent="0.2">
      <c r="B211" s="9" t="str">
        <f>$B$50</f>
        <v>Technology</v>
      </c>
      <c r="C211" s="43">
        <f t="shared" si="13"/>
        <v>53039.387237265953</v>
      </c>
      <c r="D211" s="43">
        <f t="shared" si="13"/>
        <v>61753.713696289909</v>
      </c>
      <c r="E211" s="43">
        <f t="shared" si="13"/>
        <v>5304.1185395936882</v>
      </c>
      <c r="F211" s="43">
        <f t="shared" si="13"/>
        <v>0</v>
      </c>
      <c r="G211" s="43">
        <f t="shared" si="13"/>
        <v>0</v>
      </c>
      <c r="H211" s="43">
        <f t="shared" si="12"/>
        <v>120097.21947314955</v>
      </c>
      <c r="I211" s="1"/>
    </row>
    <row r="212" spans="2:9" x14ac:dyDescent="0.2">
      <c r="B212" s="9" t="str">
        <f>$B$51</f>
        <v>Nursing</v>
      </c>
      <c r="C212" s="43">
        <f t="shared" si="13"/>
        <v>9963.1476559890616</v>
      </c>
      <c r="D212" s="43">
        <f t="shared" si="13"/>
        <v>427893.43365329038</v>
      </c>
      <c r="E212" s="43">
        <f t="shared" si="13"/>
        <v>342115.87057362677</v>
      </c>
      <c r="F212" s="43">
        <f t="shared" si="13"/>
        <v>0</v>
      </c>
      <c r="G212" s="43">
        <f t="shared" si="13"/>
        <v>0</v>
      </c>
      <c r="H212" s="43">
        <f t="shared" si="12"/>
        <v>779972.45188290626</v>
      </c>
      <c r="I212" s="1"/>
    </row>
    <row r="213" spans="2:9" x14ac:dyDescent="0.2">
      <c r="B213" s="39" t="str">
        <f>$B$52</f>
        <v>Totals</v>
      </c>
      <c r="C213" s="42">
        <f>SUM(C193:C212)</f>
        <v>2951144.7538353032</v>
      </c>
      <c r="D213" s="42">
        <f>SUM(D193:D212)</f>
        <v>3790054.5533961458</v>
      </c>
      <c r="E213" s="42">
        <f>SUM(E193:E212)</f>
        <v>1697698.6927685512</v>
      </c>
      <c r="F213" s="42">
        <f>SUM(F193:F212)</f>
        <v>0</v>
      </c>
      <c r="G213" s="42">
        <f>SUM(G193:G212)</f>
        <v>0</v>
      </c>
      <c r="H213" s="42">
        <f t="shared" si="12"/>
        <v>8438898</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7715954</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1523771.4860102092</v>
      </c>
      <c r="D218" s="42">
        <f t="shared" si="14"/>
        <v>795900.23087371932</v>
      </c>
      <c r="E218" s="42">
        <f t="shared" si="14"/>
        <v>147164.80394015726</v>
      </c>
      <c r="F218" s="42">
        <f t="shared" si="14"/>
        <v>0</v>
      </c>
      <c r="G218" s="42">
        <f t="shared" si="14"/>
        <v>0</v>
      </c>
      <c r="H218" s="42">
        <f>SUM(C218:G218)</f>
        <v>2466836.5208240859</v>
      </c>
      <c r="I218" s="1"/>
    </row>
    <row r="219" spans="2:9" x14ac:dyDescent="0.2">
      <c r="B219" s="9" t="str">
        <f>$B$33</f>
        <v>Science</v>
      </c>
      <c r="C219" s="43">
        <f t="shared" si="14"/>
        <v>588579.10857203777</v>
      </c>
      <c r="D219" s="43">
        <f t="shared" si="14"/>
        <v>408252.16346424061</v>
      </c>
      <c r="E219" s="43">
        <f t="shared" si="14"/>
        <v>66180.148373306176</v>
      </c>
      <c r="F219" s="43">
        <f t="shared" si="14"/>
        <v>0</v>
      </c>
      <c r="G219" s="43">
        <f t="shared" si="14"/>
        <v>0</v>
      </c>
      <c r="H219" s="43">
        <f t="shared" ref="H219:H238" si="15">SUM(C219:G219)</f>
        <v>1063011.4204095847</v>
      </c>
      <c r="I219" s="1"/>
    </row>
    <row r="220" spans="2:9" x14ac:dyDescent="0.2">
      <c r="B220" s="9" t="str">
        <f>$B$34</f>
        <v>Fine Arts</v>
      </c>
      <c r="C220" s="43">
        <f t="shared" si="14"/>
        <v>205476.17218449738</v>
      </c>
      <c r="D220" s="43">
        <f t="shared" si="14"/>
        <v>128450.07094362691</v>
      </c>
      <c r="E220" s="43">
        <f t="shared" si="14"/>
        <v>480.14617925010526</v>
      </c>
      <c r="F220" s="43">
        <f t="shared" si="14"/>
        <v>0</v>
      </c>
      <c r="G220" s="43">
        <f t="shared" si="14"/>
        <v>0</v>
      </c>
      <c r="H220" s="43">
        <f t="shared" si="15"/>
        <v>334406.38930737437</v>
      </c>
      <c r="I220" s="1"/>
    </row>
    <row r="221" spans="2:9" x14ac:dyDescent="0.2">
      <c r="B221" s="9" t="str">
        <f>$B$35</f>
        <v>Teacher Education</v>
      </c>
      <c r="C221" s="43">
        <f t="shared" si="14"/>
        <v>56701.703230938823</v>
      </c>
      <c r="D221" s="43">
        <f t="shared" si="14"/>
        <v>192789.99914437026</v>
      </c>
      <c r="E221" s="43">
        <f t="shared" si="14"/>
        <v>194779.30004912603</v>
      </c>
      <c r="F221" s="43">
        <f t="shared" si="14"/>
        <v>0</v>
      </c>
      <c r="G221" s="43">
        <f t="shared" si="14"/>
        <v>0</v>
      </c>
      <c r="H221" s="43">
        <f t="shared" si="15"/>
        <v>444271.00242443511</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89796.983075935772</v>
      </c>
      <c r="D223" s="43">
        <f t="shared" si="14"/>
        <v>172798.66431056787</v>
      </c>
      <c r="E223" s="43">
        <f t="shared" si="14"/>
        <v>85866.141722560482</v>
      </c>
      <c r="F223" s="43">
        <f t="shared" si="14"/>
        <v>0</v>
      </c>
      <c r="G223" s="43">
        <f t="shared" si="14"/>
        <v>0</v>
      </c>
      <c r="H223" s="43">
        <f t="shared" si="15"/>
        <v>348461.78910906415</v>
      </c>
      <c r="I223" s="1"/>
    </row>
    <row r="224" spans="2:9" x14ac:dyDescent="0.2">
      <c r="B224" s="9" t="str">
        <f>$B$38</f>
        <v>Home Economics</v>
      </c>
      <c r="C224" s="43">
        <f t="shared" si="14"/>
        <v>694.30657017476119</v>
      </c>
      <c r="D224" s="43">
        <f t="shared" si="14"/>
        <v>10110.560145831099</v>
      </c>
      <c r="E224" s="43">
        <f t="shared" si="14"/>
        <v>6001.8272406263159</v>
      </c>
      <c r="F224" s="43">
        <f t="shared" si="14"/>
        <v>0</v>
      </c>
      <c r="G224" s="43">
        <f t="shared" si="14"/>
        <v>0</v>
      </c>
      <c r="H224" s="43">
        <f t="shared" si="15"/>
        <v>16806.693956632178</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5824.4606720216079</v>
      </c>
      <c r="D226" s="43">
        <f t="shared" si="14"/>
        <v>81803.622998087987</v>
      </c>
      <c r="E226" s="43">
        <f t="shared" si="14"/>
        <v>0</v>
      </c>
      <c r="F226" s="43">
        <f t="shared" si="14"/>
        <v>0</v>
      </c>
      <c r="G226" s="43">
        <f t="shared" si="14"/>
        <v>0</v>
      </c>
      <c r="H226" s="43">
        <f t="shared" si="15"/>
        <v>87628.083670109598</v>
      </c>
      <c r="I226" s="1"/>
    </row>
    <row r="227" spans="2:10" x14ac:dyDescent="0.2">
      <c r="B227" s="9" t="str">
        <f>$B$41</f>
        <v>Library Science</v>
      </c>
      <c r="C227" s="43">
        <f t="shared" si="14"/>
        <v>694.30657017476119</v>
      </c>
      <c r="D227" s="43">
        <f t="shared" si="14"/>
        <v>0</v>
      </c>
      <c r="E227" s="43">
        <f t="shared" si="14"/>
        <v>0</v>
      </c>
      <c r="F227" s="43">
        <f t="shared" si="14"/>
        <v>0</v>
      </c>
      <c r="G227" s="43">
        <f t="shared" si="14"/>
        <v>0</v>
      </c>
      <c r="H227" s="43">
        <f t="shared" si="15"/>
        <v>694.30657017476119</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15274.744543844745</v>
      </c>
      <c r="D229" s="43">
        <f t="shared" si="14"/>
        <v>0</v>
      </c>
      <c r="E229" s="43">
        <f t="shared" si="14"/>
        <v>0</v>
      </c>
      <c r="F229" s="43">
        <f t="shared" si="14"/>
        <v>0</v>
      </c>
      <c r="G229" s="43">
        <f t="shared" si="14"/>
        <v>0</v>
      </c>
      <c r="H229" s="43">
        <f t="shared" si="15"/>
        <v>15274.744543844745</v>
      </c>
      <c r="I229" s="1"/>
    </row>
    <row r="230" spans="2:10" x14ac:dyDescent="0.2">
      <c r="B230" s="9" t="str">
        <f>$B$44</f>
        <v>Physical Training</v>
      </c>
      <c r="C230" s="43">
        <f t="shared" si="14"/>
        <v>16586.212509730405</v>
      </c>
      <c r="D230" s="43">
        <f t="shared" si="14"/>
        <v>0</v>
      </c>
      <c r="E230" s="43">
        <f t="shared" si="14"/>
        <v>0</v>
      </c>
      <c r="F230" s="43">
        <f t="shared" si="14"/>
        <v>0</v>
      </c>
      <c r="G230" s="43">
        <f t="shared" si="14"/>
        <v>0</v>
      </c>
      <c r="H230" s="43">
        <f t="shared" si="15"/>
        <v>16586.212509730405</v>
      </c>
      <c r="I230" s="1"/>
    </row>
    <row r="231" spans="2:10" x14ac:dyDescent="0.2">
      <c r="B231" s="9" t="str">
        <f>$B$45</f>
        <v>Health Services</v>
      </c>
      <c r="C231" s="43">
        <f t="shared" si="14"/>
        <v>112439.09178107938</v>
      </c>
      <c r="D231" s="43">
        <f t="shared" si="14"/>
        <v>757755.84486899292</v>
      </c>
      <c r="E231" s="43">
        <f t="shared" si="14"/>
        <v>95629.114033979306</v>
      </c>
      <c r="F231" s="43">
        <f t="shared" si="14"/>
        <v>0</v>
      </c>
      <c r="G231" s="43">
        <f t="shared" si="14"/>
        <v>0</v>
      </c>
      <c r="H231" s="43">
        <f t="shared" si="15"/>
        <v>965824.05068405159</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252727.59154361306</v>
      </c>
      <c r="D233" s="43">
        <f t="shared" si="14"/>
        <v>759057.96246353176</v>
      </c>
      <c r="E233" s="43">
        <f t="shared" si="14"/>
        <v>102031.06309064737</v>
      </c>
      <c r="F233" s="43">
        <f t="shared" si="14"/>
        <v>0</v>
      </c>
      <c r="G233" s="43">
        <f t="shared" si="14"/>
        <v>0</v>
      </c>
      <c r="H233" s="43">
        <f t="shared" si="15"/>
        <v>1113816.6170977922</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28033.825858895321</v>
      </c>
      <c r="E235" s="43">
        <f t="shared" si="16"/>
        <v>0</v>
      </c>
      <c r="F235" s="43">
        <f t="shared" si="16"/>
        <v>0</v>
      </c>
      <c r="G235" s="43">
        <f t="shared" si="16"/>
        <v>0</v>
      </c>
      <c r="H235" s="43">
        <f t="shared" si="15"/>
        <v>28033.825858895321</v>
      </c>
      <c r="I235" s="1"/>
    </row>
    <row r="236" spans="2:10" x14ac:dyDescent="0.2">
      <c r="B236" s="9" t="str">
        <f>$B$50</f>
        <v>Technology</v>
      </c>
      <c r="C236" s="43">
        <f t="shared" si="16"/>
        <v>25303.617224146848</v>
      </c>
      <c r="D236" s="43">
        <f t="shared" si="16"/>
        <v>75369.630178013656</v>
      </c>
      <c r="E236" s="43">
        <f t="shared" si="16"/>
        <v>3361.0232547507371</v>
      </c>
      <c r="F236" s="43">
        <f t="shared" si="16"/>
        <v>0</v>
      </c>
      <c r="G236" s="43">
        <f t="shared" si="16"/>
        <v>0</v>
      </c>
      <c r="H236" s="43">
        <f t="shared" si="15"/>
        <v>104034.27065691123</v>
      </c>
      <c r="I236" s="1"/>
    </row>
    <row r="237" spans="2:10" x14ac:dyDescent="0.2">
      <c r="B237" s="9" t="str">
        <f>$B$51</f>
        <v>Nursing</v>
      </c>
      <c r="C237" s="43">
        <f t="shared" si="16"/>
        <v>8100.2433187055458</v>
      </c>
      <c r="D237" s="43">
        <f t="shared" si="16"/>
        <v>605178.30085008719</v>
      </c>
      <c r="E237" s="43">
        <f t="shared" si="16"/>
        <v>96989.528208521268</v>
      </c>
      <c r="F237" s="43">
        <f t="shared" si="16"/>
        <v>0</v>
      </c>
      <c r="G237" s="43">
        <f t="shared" si="16"/>
        <v>0</v>
      </c>
      <c r="H237" s="43">
        <f t="shared" si="15"/>
        <v>710268.07237731409</v>
      </c>
      <c r="I237" s="1"/>
    </row>
    <row r="238" spans="2:10" x14ac:dyDescent="0.2">
      <c r="B238" s="39" t="str">
        <f>$B$52</f>
        <v>Totals</v>
      </c>
      <c r="C238" s="42">
        <f>SUM(C218:C237)</f>
        <v>2901970.02780711</v>
      </c>
      <c r="D238" s="42">
        <f>SUM(D218:D237)</f>
        <v>4015500.8760999646</v>
      </c>
      <c r="E238" s="42">
        <f>SUM(E218:E237)</f>
        <v>798483.09609292506</v>
      </c>
      <c r="F238" s="42">
        <f>SUM(F218:F237)</f>
        <v>0</v>
      </c>
      <c r="G238" s="42">
        <f>SUM(G218:G237)</f>
        <v>0</v>
      </c>
      <c r="H238" s="42">
        <f t="shared" si="15"/>
        <v>7715954</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12754075</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2518715.8730385979</v>
      </c>
      <c r="D243" s="42">
        <f t="shared" si="17"/>
        <v>1315582.1350257832</v>
      </c>
      <c r="E243" s="42">
        <f t="shared" si="17"/>
        <v>243255.84973848483</v>
      </c>
      <c r="F243" s="42">
        <f t="shared" si="17"/>
        <v>0</v>
      </c>
      <c r="G243" s="42">
        <f t="shared" si="17"/>
        <v>0</v>
      </c>
      <c r="H243" s="42">
        <f>SUM(C243:G243)</f>
        <v>4077553.8578028656</v>
      </c>
      <c r="I243" s="1"/>
    </row>
    <row r="244" spans="2:9" x14ac:dyDescent="0.2">
      <c r="B244" s="9" t="str">
        <f>$B$33</f>
        <v>Science</v>
      </c>
      <c r="C244" s="43">
        <f t="shared" si="17"/>
        <v>972890.98589246557</v>
      </c>
      <c r="D244" s="43">
        <f t="shared" si="17"/>
        <v>674819.82289360254</v>
      </c>
      <c r="E244" s="43">
        <f t="shared" si="17"/>
        <v>109392.38049686077</v>
      </c>
      <c r="F244" s="43">
        <f t="shared" si="17"/>
        <v>0</v>
      </c>
      <c r="G244" s="43">
        <f t="shared" si="17"/>
        <v>0</v>
      </c>
      <c r="H244" s="43">
        <f t="shared" ref="H244:H263" si="18">SUM(C244:G244)</f>
        <v>1757103.1892829288</v>
      </c>
      <c r="I244" s="1"/>
    </row>
    <row r="245" spans="2:9" x14ac:dyDescent="0.2">
      <c r="B245" s="9" t="str">
        <f>$B$34</f>
        <v>Fine Arts</v>
      </c>
      <c r="C245" s="43">
        <f t="shared" si="17"/>
        <v>339641.54150659702</v>
      </c>
      <c r="D245" s="43">
        <f t="shared" si="17"/>
        <v>212321.35891042615</v>
      </c>
      <c r="E245" s="43">
        <f t="shared" si="17"/>
        <v>793.65693226259339</v>
      </c>
      <c r="F245" s="43">
        <f t="shared" si="17"/>
        <v>0</v>
      </c>
      <c r="G245" s="43">
        <f t="shared" si="17"/>
        <v>0</v>
      </c>
      <c r="H245" s="43">
        <f t="shared" si="18"/>
        <v>552756.55734928569</v>
      </c>
      <c r="I245" s="1"/>
    </row>
    <row r="246" spans="2:9" x14ac:dyDescent="0.2">
      <c r="B246" s="9" t="str">
        <f>$B$35</f>
        <v>Teacher Education</v>
      </c>
      <c r="C246" s="43">
        <f t="shared" si="17"/>
        <v>93724.998313252785</v>
      </c>
      <c r="D246" s="43">
        <f t="shared" si="17"/>
        <v>318671.95013568434</v>
      </c>
      <c r="E246" s="43">
        <f t="shared" si="17"/>
        <v>321960.16218785866</v>
      </c>
      <c r="F246" s="43">
        <f t="shared" si="17"/>
        <v>0</v>
      </c>
      <c r="G246" s="43">
        <f t="shared" si="17"/>
        <v>0</v>
      </c>
      <c r="H246" s="43">
        <f t="shared" si="18"/>
        <v>734357.11063679587</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148429.79324711056</v>
      </c>
      <c r="D248" s="43">
        <f t="shared" si="17"/>
        <v>285627.30214783625</v>
      </c>
      <c r="E248" s="43">
        <f t="shared" si="17"/>
        <v>141932.31471962709</v>
      </c>
      <c r="F248" s="43">
        <f t="shared" si="17"/>
        <v>0</v>
      </c>
      <c r="G248" s="43">
        <f t="shared" si="17"/>
        <v>0</v>
      </c>
      <c r="H248" s="43">
        <f t="shared" si="18"/>
        <v>575989.4101145739</v>
      </c>
      <c r="I248" s="1"/>
    </row>
    <row r="249" spans="2:9" x14ac:dyDescent="0.2">
      <c r="B249" s="9" t="str">
        <f>$B$38</f>
        <v>Home Economics</v>
      </c>
      <c r="C249" s="43">
        <f t="shared" si="17"/>
        <v>1147.6530405704425</v>
      </c>
      <c r="D249" s="43">
        <f t="shared" si="17"/>
        <v>16712.235763969144</v>
      </c>
      <c r="E249" s="43">
        <f t="shared" si="17"/>
        <v>9920.7116532824166</v>
      </c>
      <c r="F249" s="43">
        <f t="shared" si="17"/>
        <v>0</v>
      </c>
      <c r="G249" s="43">
        <f t="shared" si="17"/>
        <v>0</v>
      </c>
      <c r="H249" s="43">
        <f t="shared" si="18"/>
        <v>27780.600457822002</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9627.5338403409332</v>
      </c>
      <c r="D251" s="43">
        <f t="shared" si="17"/>
        <v>135217.180272114</v>
      </c>
      <c r="E251" s="43">
        <f t="shared" si="17"/>
        <v>0</v>
      </c>
      <c r="F251" s="43">
        <f t="shared" si="17"/>
        <v>0</v>
      </c>
      <c r="G251" s="43">
        <f t="shared" si="17"/>
        <v>0</v>
      </c>
      <c r="H251" s="43">
        <f t="shared" si="18"/>
        <v>144844.71411245494</v>
      </c>
      <c r="I251" s="1"/>
    </row>
    <row r="252" spans="2:9" x14ac:dyDescent="0.2">
      <c r="B252" s="9" t="str">
        <f>$B$41</f>
        <v>Library Science</v>
      </c>
      <c r="C252" s="43">
        <f t="shared" si="17"/>
        <v>1147.6530405704425</v>
      </c>
      <c r="D252" s="43">
        <f t="shared" si="17"/>
        <v>0</v>
      </c>
      <c r="E252" s="43">
        <f t="shared" si="17"/>
        <v>0</v>
      </c>
      <c r="F252" s="43">
        <f t="shared" si="17"/>
        <v>0</v>
      </c>
      <c r="G252" s="43">
        <f t="shared" si="17"/>
        <v>0</v>
      </c>
      <c r="H252" s="43">
        <f t="shared" si="18"/>
        <v>1147.6530405704425</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25248.366892549733</v>
      </c>
      <c r="D254" s="43">
        <f t="shared" si="17"/>
        <v>0</v>
      </c>
      <c r="E254" s="43">
        <f t="shared" si="17"/>
        <v>0</v>
      </c>
      <c r="F254" s="43">
        <f t="shared" si="17"/>
        <v>0</v>
      </c>
      <c r="G254" s="43">
        <f t="shared" si="17"/>
        <v>0</v>
      </c>
      <c r="H254" s="43">
        <f t="shared" si="18"/>
        <v>25248.366892549733</v>
      </c>
      <c r="I254" s="1"/>
    </row>
    <row r="255" spans="2:9" x14ac:dyDescent="0.2">
      <c r="B255" s="9" t="str">
        <f>$B$44</f>
        <v>Physical Training</v>
      </c>
      <c r="C255" s="43">
        <f t="shared" si="17"/>
        <v>27416.15596918279</v>
      </c>
      <c r="D255" s="43">
        <f t="shared" si="17"/>
        <v>0</v>
      </c>
      <c r="E255" s="43">
        <f t="shared" si="17"/>
        <v>0</v>
      </c>
      <c r="F255" s="43">
        <f t="shared" si="17"/>
        <v>0</v>
      </c>
      <c r="G255" s="43">
        <f t="shared" si="17"/>
        <v>0</v>
      </c>
      <c r="H255" s="43">
        <f t="shared" si="18"/>
        <v>27416.15596918279</v>
      </c>
      <c r="I255" s="1"/>
    </row>
    <row r="256" spans="2:9" x14ac:dyDescent="0.2">
      <c r="B256" s="9" t="str">
        <f>$B$45</f>
        <v>Health Services</v>
      </c>
      <c r="C256" s="43">
        <f t="shared" si="17"/>
        <v>185856.03407015777</v>
      </c>
      <c r="D256" s="43">
        <f t="shared" si="17"/>
        <v>1252531.4273708086</v>
      </c>
      <c r="E256" s="43">
        <f t="shared" si="17"/>
        <v>158070.00567563318</v>
      </c>
      <c r="F256" s="43">
        <f t="shared" si="17"/>
        <v>0</v>
      </c>
      <c r="G256" s="43">
        <f t="shared" si="17"/>
        <v>0</v>
      </c>
      <c r="H256" s="43">
        <f t="shared" si="18"/>
        <v>1596457.4671165994</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417745.70676764107</v>
      </c>
      <c r="D258" s="43">
        <f t="shared" si="17"/>
        <v>1254683.7607646531</v>
      </c>
      <c r="E258" s="43">
        <f t="shared" si="17"/>
        <v>168652.09810580109</v>
      </c>
      <c r="F258" s="43">
        <f t="shared" si="17"/>
        <v>0</v>
      </c>
      <c r="G258" s="43">
        <f t="shared" si="17"/>
        <v>0</v>
      </c>
      <c r="H258" s="43">
        <f t="shared" si="18"/>
        <v>1841081.5656380951</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46338.471891005356</v>
      </c>
      <c r="E260" s="43">
        <f t="shared" si="19"/>
        <v>0</v>
      </c>
      <c r="F260" s="43">
        <f t="shared" si="19"/>
        <v>0</v>
      </c>
      <c r="G260" s="43">
        <f t="shared" si="19"/>
        <v>0</v>
      </c>
      <c r="H260" s="43">
        <f t="shared" si="18"/>
        <v>46338.471891005356</v>
      </c>
      <c r="I260" s="1"/>
    </row>
    <row r="261" spans="2:10" x14ac:dyDescent="0.2">
      <c r="B261" s="9" t="str">
        <f>$B$50</f>
        <v>Technology</v>
      </c>
      <c r="C261" s="43">
        <f t="shared" si="19"/>
        <v>41825.577478567233</v>
      </c>
      <c r="D261" s="43">
        <f t="shared" si="19"/>
        <v>124582.12114958816</v>
      </c>
      <c r="E261" s="43">
        <f t="shared" si="19"/>
        <v>5555.5985258381534</v>
      </c>
      <c r="F261" s="43">
        <f t="shared" si="19"/>
        <v>0</v>
      </c>
      <c r="G261" s="43">
        <f t="shared" si="19"/>
        <v>0</v>
      </c>
      <c r="H261" s="43">
        <f t="shared" si="18"/>
        <v>171963.29715399354</v>
      </c>
      <c r="I261" s="1"/>
    </row>
    <row r="262" spans="2:10" x14ac:dyDescent="0.2">
      <c r="B262" s="9" t="str">
        <f>$B$51</f>
        <v>Nursing</v>
      </c>
      <c r="C262" s="43">
        <f t="shared" si="19"/>
        <v>13389.285473321826</v>
      </c>
      <c r="D262" s="43">
        <f t="shared" si="19"/>
        <v>1000328.5967509105</v>
      </c>
      <c r="E262" s="43">
        <f t="shared" si="19"/>
        <v>160318.70031704387</v>
      </c>
      <c r="F262" s="43">
        <f t="shared" si="19"/>
        <v>0</v>
      </c>
      <c r="G262" s="43">
        <f t="shared" si="19"/>
        <v>0</v>
      </c>
      <c r="H262" s="43">
        <f t="shared" si="18"/>
        <v>1174036.5825412762</v>
      </c>
      <c r="I262" s="1"/>
    </row>
    <row r="263" spans="2:10" x14ac:dyDescent="0.2">
      <c r="B263" s="39" t="str">
        <f>$B$52</f>
        <v>Totals</v>
      </c>
      <c r="C263" s="42">
        <f>SUM(C243:C262)</f>
        <v>4796807.1585709266</v>
      </c>
      <c r="D263" s="42">
        <f>SUM(D243:D262)</f>
        <v>6637416.3630763814</v>
      </c>
      <c r="E263" s="42">
        <f>SUM(E243:E262)</f>
        <v>1319851.4783526927</v>
      </c>
      <c r="F263" s="42">
        <f>SUM(F243:F262)</f>
        <v>0</v>
      </c>
      <c r="G263" s="42">
        <f>SUM(G243:G262)</f>
        <v>0</v>
      </c>
      <c r="H263" s="42">
        <f t="shared" si="18"/>
        <v>12754075</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12771823.76111763</v>
      </c>
      <c r="D268" s="42">
        <f t="shared" si="20"/>
        <v>5281114.938832799</v>
      </c>
      <c r="E268" s="42">
        <f t="shared" si="20"/>
        <v>1800166.3658290361</v>
      </c>
      <c r="F268" s="42">
        <f t="shared" si="20"/>
        <v>0</v>
      </c>
      <c r="G268" s="42">
        <f t="shared" si="20"/>
        <v>0</v>
      </c>
      <c r="H268" s="42">
        <f>SUM(C268:G268)</f>
        <v>19853105.065779462</v>
      </c>
      <c r="I268" s="1"/>
    </row>
    <row r="269" spans="2:10" x14ac:dyDescent="0.2">
      <c r="B269" s="9" t="str">
        <f>$B$33</f>
        <v>Science</v>
      </c>
      <c r="C269" s="43">
        <f t="shared" si="20"/>
        <v>4658640.3381882422</v>
      </c>
      <c r="D269" s="43">
        <f t="shared" si="20"/>
        <v>3136132.7156210006</v>
      </c>
      <c r="E269" s="43">
        <f t="shared" si="20"/>
        <v>764508.59567762655</v>
      </c>
      <c r="F269" s="43">
        <f t="shared" si="20"/>
        <v>0</v>
      </c>
      <c r="G269" s="43">
        <f t="shared" si="20"/>
        <v>0</v>
      </c>
      <c r="H269" s="43">
        <f t="shared" ref="H269:H288" si="21">SUM(C269:G269)</f>
        <v>8559281.6494868696</v>
      </c>
      <c r="I269" s="1"/>
    </row>
    <row r="270" spans="2:10" x14ac:dyDescent="0.2">
      <c r="B270" s="9" t="str">
        <f>$B$34</f>
        <v>Fine Arts</v>
      </c>
      <c r="C270" s="43">
        <f t="shared" si="20"/>
        <v>2144021.4750831318</v>
      </c>
      <c r="D270" s="43">
        <f t="shared" si="20"/>
        <v>1549035.1719033925</v>
      </c>
      <c r="E270" s="43">
        <f t="shared" si="20"/>
        <v>1909.9511856924419</v>
      </c>
      <c r="F270" s="43">
        <f t="shared" si="20"/>
        <v>0</v>
      </c>
      <c r="G270" s="43">
        <f t="shared" si="20"/>
        <v>0</v>
      </c>
      <c r="H270" s="43">
        <f t="shared" si="21"/>
        <v>3694966.5981722171</v>
      </c>
      <c r="I270" s="1"/>
    </row>
    <row r="271" spans="2:10" x14ac:dyDescent="0.2">
      <c r="B271" s="9" t="str">
        <f>$B$35</f>
        <v>Teacher Education</v>
      </c>
      <c r="C271" s="43">
        <f t="shared" si="20"/>
        <v>491393.43766866456</v>
      </c>
      <c r="D271" s="43">
        <f t="shared" si="20"/>
        <v>1245792.2805591852</v>
      </c>
      <c r="E271" s="43">
        <f t="shared" si="20"/>
        <v>1707670.5531951385</v>
      </c>
      <c r="F271" s="43">
        <f t="shared" si="20"/>
        <v>0</v>
      </c>
      <c r="G271" s="43">
        <f t="shared" si="20"/>
        <v>0</v>
      </c>
      <c r="H271" s="43">
        <f t="shared" si="21"/>
        <v>3444856.2714229883</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1171268.405697891</v>
      </c>
      <c r="D273" s="43">
        <f t="shared" si="20"/>
        <v>1511802.0876445591</v>
      </c>
      <c r="E273" s="43">
        <f t="shared" si="20"/>
        <v>708942.85210517421</v>
      </c>
      <c r="F273" s="43">
        <f t="shared" si="20"/>
        <v>0</v>
      </c>
      <c r="G273" s="43">
        <f t="shared" si="20"/>
        <v>0</v>
      </c>
      <c r="H273" s="43">
        <f t="shared" si="21"/>
        <v>3392013.3454476241</v>
      </c>
      <c r="I273" s="1"/>
    </row>
    <row r="274" spans="2:10" x14ac:dyDescent="0.2">
      <c r="B274" s="9" t="str">
        <f>$B$38</f>
        <v>Home Economics</v>
      </c>
      <c r="C274" s="43">
        <f t="shared" si="20"/>
        <v>6692.9251362452615</v>
      </c>
      <c r="D274" s="43">
        <f t="shared" si="20"/>
        <v>58332.517048363727</v>
      </c>
      <c r="E274" s="43">
        <f t="shared" si="20"/>
        <v>33903.570521627073</v>
      </c>
      <c r="F274" s="43">
        <f t="shared" si="20"/>
        <v>0</v>
      </c>
      <c r="G274" s="43">
        <f t="shared" si="20"/>
        <v>0</v>
      </c>
      <c r="H274" s="43">
        <f t="shared" si="21"/>
        <v>98929.01270623607</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47019.619926939296</v>
      </c>
      <c r="D276" s="43">
        <f t="shared" si="20"/>
        <v>576272.40905689984</v>
      </c>
      <c r="E276" s="43">
        <f t="shared" si="20"/>
        <v>0</v>
      </c>
      <c r="F276" s="43">
        <f t="shared" si="20"/>
        <v>0</v>
      </c>
      <c r="G276" s="43">
        <f t="shared" si="20"/>
        <v>0</v>
      </c>
      <c r="H276" s="43">
        <f t="shared" si="21"/>
        <v>623292.02898383909</v>
      </c>
      <c r="I276" s="1"/>
    </row>
    <row r="277" spans="2:10" x14ac:dyDescent="0.2">
      <c r="B277" s="9" t="str">
        <f>$B$41</f>
        <v>Library Science</v>
      </c>
      <c r="C277" s="43">
        <f t="shared" si="20"/>
        <v>4837.1143615457177</v>
      </c>
      <c r="D277" s="43">
        <f t="shared" si="20"/>
        <v>0</v>
      </c>
      <c r="E277" s="43">
        <f t="shared" si="20"/>
        <v>0</v>
      </c>
      <c r="F277" s="43">
        <f t="shared" si="20"/>
        <v>0</v>
      </c>
      <c r="G277" s="43">
        <f t="shared" si="20"/>
        <v>0</v>
      </c>
      <c r="H277" s="43">
        <f t="shared" si="21"/>
        <v>4837.1143615457177</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207218.80721022305</v>
      </c>
      <c r="D279" s="43">
        <f t="shared" si="20"/>
        <v>0</v>
      </c>
      <c r="E279" s="43">
        <f t="shared" si="20"/>
        <v>0</v>
      </c>
      <c r="F279" s="43">
        <f t="shared" si="20"/>
        <v>0</v>
      </c>
      <c r="G279" s="43">
        <f t="shared" si="20"/>
        <v>0</v>
      </c>
      <c r="H279" s="43">
        <f t="shared" si="21"/>
        <v>207218.80721022305</v>
      </c>
      <c r="I279" s="1"/>
    </row>
    <row r="280" spans="2:10" x14ac:dyDescent="0.2">
      <c r="B280" s="9" t="str">
        <f>$B$44</f>
        <v>Physical Training</v>
      </c>
      <c r="C280" s="43">
        <f t="shared" si="20"/>
        <v>97725.286014901038</v>
      </c>
      <c r="D280" s="43">
        <f t="shared" si="20"/>
        <v>0</v>
      </c>
      <c r="E280" s="43">
        <f t="shared" si="20"/>
        <v>0</v>
      </c>
      <c r="F280" s="43">
        <f t="shared" si="20"/>
        <v>0</v>
      </c>
      <c r="G280" s="43">
        <f t="shared" si="20"/>
        <v>0</v>
      </c>
      <c r="H280" s="43">
        <f t="shared" si="21"/>
        <v>97725.286014901038</v>
      </c>
      <c r="I280" s="1"/>
    </row>
    <row r="281" spans="2:10" x14ac:dyDescent="0.2">
      <c r="B281" s="9" t="str">
        <f>$B$45</f>
        <v>Health Services</v>
      </c>
      <c r="C281" s="43">
        <f t="shared" si="20"/>
        <v>976395.24839852552</v>
      </c>
      <c r="D281" s="43">
        <f t="shared" si="20"/>
        <v>4835782.5166017851</v>
      </c>
      <c r="E281" s="43">
        <f t="shared" si="20"/>
        <v>953376.95009582466</v>
      </c>
      <c r="F281" s="43">
        <f t="shared" si="20"/>
        <v>0</v>
      </c>
      <c r="G281" s="43">
        <f t="shared" si="20"/>
        <v>0</v>
      </c>
      <c r="H281" s="43">
        <f t="shared" si="21"/>
        <v>6765554.7150961356</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2230769.7778539611</v>
      </c>
      <c r="D283" s="43">
        <f t="shared" si="20"/>
        <v>5670847.2150744069</v>
      </c>
      <c r="E283" s="43">
        <f t="shared" si="20"/>
        <v>1160560.1546514842</v>
      </c>
      <c r="F283" s="43">
        <f t="shared" si="20"/>
        <v>0</v>
      </c>
      <c r="G283" s="43">
        <f t="shared" si="20"/>
        <v>0</v>
      </c>
      <c r="H283" s="43">
        <f t="shared" si="21"/>
        <v>9062177.1475798525</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240815.06365255197</v>
      </c>
      <c r="E285" s="43">
        <f t="shared" si="22"/>
        <v>0</v>
      </c>
      <c r="F285" s="43">
        <f t="shared" si="22"/>
        <v>0</v>
      </c>
      <c r="G285" s="43">
        <f t="shared" si="22"/>
        <v>0</v>
      </c>
      <c r="H285" s="43">
        <f t="shared" si="21"/>
        <v>240815.06365255197</v>
      </c>
      <c r="I285" s="1"/>
    </row>
    <row r="286" spans="2:10" x14ac:dyDescent="0.2">
      <c r="B286" s="9" t="str">
        <f>$B$50</f>
        <v>Technology</v>
      </c>
      <c r="C286" s="43">
        <f t="shared" si="22"/>
        <v>307706.57242749492</v>
      </c>
      <c r="D286" s="43">
        <f t="shared" si="22"/>
        <v>503404.45075516403</v>
      </c>
      <c r="E286" s="43">
        <f t="shared" si="22"/>
        <v>30472.76410139542</v>
      </c>
      <c r="F286" s="43">
        <f t="shared" si="22"/>
        <v>0</v>
      </c>
      <c r="G286" s="43">
        <f t="shared" si="22"/>
        <v>0</v>
      </c>
      <c r="H286" s="43">
        <f t="shared" si="21"/>
        <v>841583.78728405433</v>
      </c>
      <c r="I286" s="1"/>
    </row>
    <row r="287" spans="2:10" x14ac:dyDescent="0.2">
      <c r="B287" s="9" t="str">
        <f>$B$51</f>
        <v>Nursing</v>
      </c>
      <c r="C287" s="43">
        <f t="shared" si="22"/>
        <v>75880.857183831089</v>
      </c>
      <c r="D287" s="43">
        <f t="shared" si="22"/>
        <v>3822949.2502717716</v>
      </c>
      <c r="E287" s="43">
        <f t="shared" si="22"/>
        <v>1488961.9993458935</v>
      </c>
      <c r="F287" s="43">
        <f t="shared" si="22"/>
        <v>0</v>
      </c>
      <c r="G287" s="43">
        <f t="shared" si="22"/>
        <v>0</v>
      </c>
      <c r="H287" s="43">
        <f t="shared" si="21"/>
        <v>5387792.1068014968</v>
      </c>
      <c r="I287" s="1"/>
    </row>
    <row r="288" spans="2:10" x14ac:dyDescent="0.2">
      <c r="B288" s="39" t="str">
        <f>$B$52</f>
        <v>Totals</v>
      </c>
      <c r="C288" s="42">
        <f>SUM(C268:C287)</f>
        <v>25191393.626269229</v>
      </c>
      <c r="D288" s="42">
        <f>SUM(D268:D287)</f>
        <v>28432280.617021877</v>
      </c>
      <c r="E288" s="42">
        <f>SUM(E268:E287)</f>
        <v>8650473.7567088939</v>
      </c>
      <c r="F288" s="42">
        <f>SUM(F268:F287)</f>
        <v>0</v>
      </c>
      <c r="G288" s="42">
        <f>SUM(G268:G287)</f>
        <v>0</v>
      </c>
      <c r="H288" s="42">
        <f t="shared" si="21"/>
        <v>62274148</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323.30457070467878</v>
      </c>
      <c r="D293" s="40">
        <f t="shared" si="23"/>
        <v>508.23933585148677</v>
      </c>
      <c r="E293" s="40">
        <f t="shared" si="23"/>
        <v>978.88328756336932</v>
      </c>
      <c r="F293" s="40">
        <f t="shared" si="23"/>
        <v>0</v>
      </c>
      <c r="G293" s="41">
        <f t="shared" si="23"/>
        <v>0</v>
      </c>
      <c r="H293" s="42">
        <f t="shared" si="23"/>
        <v>383.75352893221987</v>
      </c>
      <c r="I293" s="1"/>
    </row>
    <row r="294" spans="2:10" x14ac:dyDescent="0.2">
      <c r="B294" s="9" t="str">
        <f>$B$33</f>
        <v>Science</v>
      </c>
      <c r="C294" s="75">
        <f t="shared" si="23"/>
        <v>305.30443267502733</v>
      </c>
      <c r="D294" s="75">
        <f t="shared" si="23"/>
        <v>588.39262957242033</v>
      </c>
      <c r="E294" s="75">
        <f t="shared" si="23"/>
        <v>924.43602863074557</v>
      </c>
      <c r="F294" s="75">
        <f t="shared" si="23"/>
        <v>0</v>
      </c>
      <c r="G294" s="96">
        <f t="shared" si="23"/>
        <v>0</v>
      </c>
      <c r="H294" s="43">
        <f t="shared" si="23"/>
        <v>399.66761531036934</v>
      </c>
      <c r="I294" s="1"/>
    </row>
    <row r="295" spans="2:10" x14ac:dyDescent="0.2">
      <c r="B295" s="9" t="str">
        <f>$B$34</f>
        <v>Fine Arts</v>
      </c>
      <c r="C295" s="75">
        <f t="shared" si="23"/>
        <v>402.48197392211972</v>
      </c>
      <c r="D295" s="75">
        <f t="shared" si="23"/>
        <v>923.69419910756858</v>
      </c>
      <c r="E295" s="75">
        <f t="shared" si="23"/>
        <v>318.32519761540698</v>
      </c>
      <c r="F295" s="75">
        <f t="shared" si="23"/>
        <v>0</v>
      </c>
      <c r="G295" s="96">
        <f t="shared" si="23"/>
        <v>0</v>
      </c>
      <c r="H295" s="43">
        <f t="shared" si="23"/>
        <v>527.09937206451025</v>
      </c>
      <c r="I295" s="1"/>
    </row>
    <row r="296" spans="2:10" x14ac:dyDescent="0.2">
      <c r="B296" s="9" t="str">
        <f>$B$35</f>
        <v>Teacher Education</v>
      </c>
      <c r="C296" s="75">
        <f t="shared" si="23"/>
        <v>334.28125011473782</v>
      </c>
      <c r="D296" s="75">
        <f t="shared" si="23"/>
        <v>494.95124376606486</v>
      </c>
      <c r="E296" s="75">
        <f t="shared" si="23"/>
        <v>701.59020262741922</v>
      </c>
      <c r="F296" s="75">
        <f t="shared" si="23"/>
        <v>0</v>
      </c>
      <c r="G296" s="96">
        <f t="shared" si="23"/>
        <v>0</v>
      </c>
      <c r="H296" s="43">
        <f t="shared" si="23"/>
        <v>536.49840701183439</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503.12216739600132</v>
      </c>
      <c r="D298" s="75">
        <f t="shared" si="23"/>
        <v>670.12503884953856</v>
      </c>
      <c r="E298" s="75">
        <f t="shared" si="23"/>
        <v>660.71095256772992</v>
      </c>
      <c r="F298" s="75">
        <f t="shared" si="23"/>
        <v>0</v>
      </c>
      <c r="G298" s="96">
        <f t="shared" si="23"/>
        <v>0</v>
      </c>
      <c r="H298" s="43">
        <f t="shared" si="23"/>
        <v>599.61346039378191</v>
      </c>
      <c r="I298" s="1"/>
    </row>
    <row r="299" spans="2:10" x14ac:dyDescent="0.2">
      <c r="B299" s="9" t="str">
        <f>$B$38</f>
        <v>Home Economics</v>
      </c>
      <c r="C299" s="75">
        <f t="shared" si="23"/>
        <v>371.82917423584786</v>
      </c>
      <c r="D299" s="75">
        <f t="shared" si="23"/>
        <v>441.91300794214942</v>
      </c>
      <c r="E299" s="75">
        <f t="shared" si="23"/>
        <v>452.04760695502762</v>
      </c>
      <c r="F299" s="75">
        <f t="shared" si="23"/>
        <v>0</v>
      </c>
      <c r="G299" s="96">
        <f t="shared" si="23"/>
        <v>0</v>
      </c>
      <c r="H299" s="43">
        <f t="shared" si="23"/>
        <v>439.68450091660475</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311.38821143668406</v>
      </c>
      <c r="D301" s="75">
        <f t="shared" si="23"/>
        <v>539.5809073566478</v>
      </c>
      <c r="E301" s="75">
        <f t="shared" si="23"/>
        <v>0</v>
      </c>
      <c r="F301" s="75">
        <f t="shared" si="23"/>
        <v>0</v>
      </c>
      <c r="G301" s="96">
        <f t="shared" si="23"/>
        <v>0</v>
      </c>
      <c r="H301" s="43">
        <f t="shared" si="23"/>
        <v>511.31421573735776</v>
      </c>
      <c r="I301" s="1"/>
    </row>
    <row r="302" spans="2:10" x14ac:dyDescent="0.2">
      <c r="B302" s="9" t="str">
        <f>$B$41</f>
        <v>Library Science</v>
      </c>
      <c r="C302" s="75">
        <f t="shared" si="23"/>
        <v>268.72857564142873</v>
      </c>
      <c r="D302" s="75">
        <f t="shared" si="23"/>
        <v>0</v>
      </c>
      <c r="E302" s="75">
        <f t="shared" si="23"/>
        <v>0</v>
      </c>
      <c r="F302" s="75">
        <f t="shared" si="23"/>
        <v>0</v>
      </c>
      <c r="G302" s="96">
        <f t="shared" si="23"/>
        <v>0</v>
      </c>
      <c r="H302" s="43">
        <f t="shared" si="23"/>
        <v>268.72857564142873</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523.27981618743195</v>
      </c>
      <c r="D304" s="75">
        <f t="shared" si="23"/>
        <v>0</v>
      </c>
      <c r="E304" s="75">
        <f t="shared" si="23"/>
        <v>0</v>
      </c>
      <c r="F304" s="75">
        <f t="shared" si="23"/>
        <v>0</v>
      </c>
      <c r="G304" s="96">
        <f t="shared" si="23"/>
        <v>0</v>
      </c>
      <c r="H304" s="43">
        <f t="shared" si="23"/>
        <v>523.27981618743195</v>
      </c>
      <c r="I304" s="1"/>
    </row>
    <row r="305" spans="2:10" x14ac:dyDescent="0.2">
      <c r="B305" s="9" t="str">
        <f>$B$44</f>
        <v>Physical Training</v>
      </c>
      <c r="C305" s="75">
        <f t="shared" si="23"/>
        <v>227.26810701139777</v>
      </c>
      <c r="D305" s="75">
        <f t="shared" si="23"/>
        <v>0</v>
      </c>
      <c r="E305" s="75">
        <f t="shared" si="23"/>
        <v>0</v>
      </c>
      <c r="F305" s="75">
        <f t="shared" si="23"/>
        <v>0</v>
      </c>
      <c r="G305" s="96">
        <f t="shared" si="23"/>
        <v>0</v>
      </c>
      <c r="H305" s="43">
        <f t="shared" si="23"/>
        <v>227.26810701139777</v>
      </c>
      <c r="I305" s="1"/>
    </row>
    <row r="306" spans="2:10" x14ac:dyDescent="0.2">
      <c r="B306" s="9" t="str">
        <f>$B$45</f>
        <v>Health Services</v>
      </c>
      <c r="C306" s="75">
        <f t="shared" si="23"/>
        <v>334.95548830138097</v>
      </c>
      <c r="D306" s="75">
        <f t="shared" si="23"/>
        <v>488.80850263840949</v>
      </c>
      <c r="E306" s="75">
        <f t="shared" si="23"/>
        <v>797.8049791596859</v>
      </c>
      <c r="F306" s="75">
        <f t="shared" si="23"/>
        <v>0</v>
      </c>
      <c r="G306" s="96">
        <f t="shared" si="23"/>
        <v>0</v>
      </c>
      <c r="H306" s="43">
        <f t="shared" si="23"/>
        <v>483.15037599772444</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340.47157781653863</v>
      </c>
      <c r="D308" s="75">
        <f t="shared" si="23"/>
        <v>572.23483502264446</v>
      </c>
      <c r="E308" s="75">
        <f t="shared" si="23"/>
        <v>910.24325855018367</v>
      </c>
      <c r="F308" s="75">
        <f t="shared" si="23"/>
        <v>0</v>
      </c>
      <c r="G308" s="96">
        <f t="shared" si="23"/>
        <v>0</v>
      </c>
      <c r="H308" s="43">
        <f t="shared" si="23"/>
        <v>510.91938589275821</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657.96465478839332</v>
      </c>
      <c r="E310" s="75">
        <f t="shared" si="24"/>
        <v>0</v>
      </c>
      <c r="F310" s="75">
        <f t="shared" si="24"/>
        <v>0</v>
      </c>
      <c r="G310" s="96">
        <f t="shared" si="24"/>
        <v>0</v>
      </c>
      <c r="H310" s="43">
        <f t="shared" si="24"/>
        <v>657.96465478839332</v>
      </c>
      <c r="I310" s="1"/>
    </row>
    <row r="311" spans="2:10" x14ac:dyDescent="0.2">
      <c r="B311" s="9" t="str">
        <f>$B$50</f>
        <v>Technology</v>
      </c>
      <c r="C311" s="75">
        <f t="shared" si="24"/>
        <v>469.06489699313249</v>
      </c>
      <c r="D311" s="75">
        <f t="shared" si="24"/>
        <v>511.58988897882523</v>
      </c>
      <c r="E311" s="75">
        <f t="shared" si="24"/>
        <v>725.54200241417664</v>
      </c>
      <c r="F311" s="75">
        <f t="shared" si="24"/>
        <v>0</v>
      </c>
      <c r="G311" s="96">
        <f t="shared" si="24"/>
        <v>0</v>
      </c>
      <c r="H311" s="43">
        <f t="shared" si="24"/>
        <v>500.34707924141162</v>
      </c>
      <c r="I311" s="1"/>
    </row>
    <row r="312" spans="2:10" x14ac:dyDescent="0.2">
      <c r="B312" s="9" t="str">
        <f>$B$51</f>
        <v>Nursing</v>
      </c>
      <c r="C312" s="75">
        <f t="shared" si="24"/>
        <v>361.33741516110041</v>
      </c>
      <c r="D312" s="75">
        <f t="shared" si="24"/>
        <v>483.85637897377188</v>
      </c>
      <c r="E312" s="75">
        <f t="shared" si="24"/>
        <v>1228.5165011104732</v>
      </c>
      <c r="F312" s="75">
        <f t="shared" si="24"/>
        <v>0</v>
      </c>
      <c r="G312" s="96">
        <f t="shared" si="24"/>
        <v>0</v>
      </c>
      <c r="H312" s="43">
        <f t="shared" si="24"/>
        <v>577.90326148251597</v>
      </c>
      <c r="I312" s="1"/>
    </row>
    <row r="313" spans="2:10" x14ac:dyDescent="0.2">
      <c r="B313" s="39" t="str">
        <f>$B$52</f>
        <v>Totals</v>
      </c>
      <c r="C313" s="42">
        <f t="shared" si="24"/>
        <v>334.84054584721309</v>
      </c>
      <c r="D313" s="42">
        <f t="shared" si="24"/>
        <v>542.34202416827611</v>
      </c>
      <c r="E313" s="42">
        <f t="shared" si="24"/>
        <v>866.95467595799698</v>
      </c>
      <c r="F313" s="42">
        <f t="shared" si="24"/>
        <v>0</v>
      </c>
      <c r="G313" s="42">
        <f t="shared" si="24"/>
        <v>0</v>
      </c>
      <c r="H313" s="42">
        <f t="shared" si="24"/>
        <v>452.45208773803557</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1.572014075593555</v>
      </c>
      <c r="E318" s="59">
        <f t="shared" si="25"/>
        <v>3.0277434229580571</v>
      </c>
      <c r="F318" s="59">
        <f t="shared" si="25"/>
        <v>0</v>
      </c>
      <c r="G318" s="59">
        <f t="shared" si="25"/>
        <v>0</v>
      </c>
      <c r="H318" s="59">
        <f t="shared" si="25"/>
        <v>1.1869721733156626</v>
      </c>
      <c r="I318" s="1"/>
    </row>
    <row r="319" spans="2:10" x14ac:dyDescent="0.2">
      <c r="B319" s="9" t="str">
        <f>$B$33</f>
        <v>Science</v>
      </c>
      <c r="C319" s="59">
        <f t="shared" ref="C319:H334" si="26">IF($C$293=0,"",C294/$C$293)</f>
        <v>0.94432451731066436</v>
      </c>
      <c r="D319" s="59">
        <f t="shared" si="26"/>
        <v>1.8199329143103429</v>
      </c>
      <c r="E319" s="59">
        <f t="shared" si="26"/>
        <v>2.8593348575797521</v>
      </c>
      <c r="F319" s="59">
        <f t="shared" si="26"/>
        <v>0</v>
      </c>
      <c r="G319" s="59">
        <f t="shared" si="26"/>
        <v>0</v>
      </c>
      <c r="H319" s="59">
        <f t="shared" si="26"/>
        <v>1.236195375893538</v>
      </c>
      <c r="I319" s="1"/>
    </row>
    <row r="320" spans="2:10" x14ac:dyDescent="0.2">
      <c r="B320" s="9" t="str">
        <f>$B$34</f>
        <v>Fine Arts</v>
      </c>
      <c r="C320" s="59">
        <f t="shared" si="26"/>
        <v>1.2449003521504964</v>
      </c>
      <c r="D320" s="59">
        <f t="shared" si="26"/>
        <v>2.8570403353539757</v>
      </c>
      <c r="E320" s="59">
        <f t="shared" si="26"/>
        <v>0.98459850697928986</v>
      </c>
      <c r="F320" s="59">
        <f t="shared" si="26"/>
        <v>0</v>
      </c>
      <c r="G320" s="59">
        <f t="shared" si="26"/>
        <v>0</v>
      </c>
      <c r="H320" s="59">
        <f t="shared" si="26"/>
        <v>1.6303492737997416</v>
      </c>
      <c r="I320" s="1"/>
    </row>
    <row r="321" spans="2:9" x14ac:dyDescent="0.2">
      <c r="B321" s="9" t="str">
        <f>$B$35</f>
        <v>Teacher Education</v>
      </c>
      <c r="C321" s="59">
        <f t="shared" si="26"/>
        <v>1.0339515132314219</v>
      </c>
      <c r="D321" s="59">
        <f t="shared" si="26"/>
        <v>1.530913227385752</v>
      </c>
      <c r="E321" s="59">
        <f t="shared" si="26"/>
        <v>2.1700596471563154</v>
      </c>
      <c r="F321" s="59">
        <f t="shared" si="26"/>
        <v>0</v>
      </c>
      <c r="G321" s="59">
        <f t="shared" si="26"/>
        <v>0</v>
      </c>
      <c r="H321" s="59">
        <f t="shared" si="26"/>
        <v>1.6594210401742098</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1.5561863734230228</v>
      </c>
      <c r="D323" s="59">
        <f t="shared" si="26"/>
        <v>2.0727360500624084</v>
      </c>
      <c r="E323" s="59">
        <f t="shared" si="26"/>
        <v>2.0436177290275728</v>
      </c>
      <c r="F323" s="59">
        <f t="shared" si="26"/>
        <v>0</v>
      </c>
      <c r="G323" s="59">
        <f t="shared" si="26"/>
        <v>0</v>
      </c>
      <c r="H323" s="59">
        <f t="shared" si="26"/>
        <v>1.8546396021771567</v>
      </c>
      <c r="I323" s="1"/>
    </row>
    <row r="324" spans="2:9" x14ac:dyDescent="0.2">
      <c r="B324" s="9" t="str">
        <f>$B$38</f>
        <v>Home Economics</v>
      </c>
      <c r="C324" s="59">
        <f t="shared" si="26"/>
        <v>1.1500894448395957</v>
      </c>
      <c r="D324" s="59">
        <f t="shared" si="26"/>
        <v>1.3668628531262337</v>
      </c>
      <c r="E324" s="59">
        <f t="shared" si="26"/>
        <v>1.3982097622985623</v>
      </c>
      <c r="F324" s="59">
        <f t="shared" si="26"/>
        <v>0</v>
      </c>
      <c r="G324" s="59">
        <f t="shared" si="26"/>
        <v>0</v>
      </c>
      <c r="H324" s="59">
        <f t="shared" si="26"/>
        <v>1.3599699501874123</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0.9631420018528607</v>
      </c>
      <c r="D326" s="59">
        <f t="shared" si="26"/>
        <v>1.668955394538872</v>
      </c>
      <c r="E326" s="59">
        <f t="shared" si="26"/>
        <v>0</v>
      </c>
      <c r="F326" s="59">
        <f t="shared" si="26"/>
        <v>0</v>
      </c>
      <c r="G326" s="59">
        <f t="shared" si="26"/>
        <v>0</v>
      </c>
      <c r="H326" s="59">
        <f t="shared" si="26"/>
        <v>1.581524859431745</v>
      </c>
      <c r="I326" s="1"/>
    </row>
    <row r="327" spans="2:9" x14ac:dyDescent="0.2">
      <c r="B327" s="9" t="str">
        <f>$B$41</f>
        <v>Library Science</v>
      </c>
      <c r="C327" s="59">
        <f t="shared" si="26"/>
        <v>0.83119324621889656</v>
      </c>
      <c r="D327" s="59">
        <f t="shared" si="26"/>
        <v>0</v>
      </c>
      <c r="E327" s="59">
        <f t="shared" si="26"/>
        <v>0</v>
      </c>
      <c r="F327" s="59">
        <f t="shared" si="26"/>
        <v>0</v>
      </c>
      <c r="G327" s="59">
        <f t="shared" si="26"/>
        <v>0</v>
      </c>
      <c r="H327" s="59">
        <f t="shared" si="26"/>
        <v>0.83119324621889656</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1.6185351634432033</v>
      </c>
      <c r="D329" s="59">
        <f t="shared" si="26"/>
        <v>0</v>
      </c>
      <c r="E329" s="59">
        <f t="shared" si="26"/>
        <v>0</v>
      </c>
      <c r="F329" s="59">
        <f t="shared" si="26"/>
        <v>0</v>
      </c>
      <c r="G329" s="59">
        <f t="shared" si="26"/>
        <v>0</v>
      </c>
      <c r="H329" s="59">
        <f t="shared" si="26"/>
        <v>1.6185351634432033</v>
      </c>
      <c r="I329" s="1"/>
    </row>
    <row r="330" spans="2:9" x14ac:dyDescent="0.2">
      <c r="B330" s="9" t="str">
        <f>$B$44</f>
        <v>Physical Training</v>
      </c>
      <c r="C330" s="59">
        <f t="shared" si="26"/>
        <v>0.70295358496182503</v>
      </c>
      <c r="D330" s="59">
        <f t="shared" si="26"/>
        <v>0</v>
      </c>
      <c r="E330" s="59">
        <f t="shared" si="26"/>
        <v>0</v>
      </c>
      <c r="F330" s="59">
        <f t="shared" si="26"/>
        <v>0</v>
      </c>
      <c r="G330" s="59">
        <f t="shared" si="26"/>
        <v>0</v>
      </c>
      <c r="H330" s="59">
        <f t="shared" si="26"/>
        <v>0.70295358496182503</v>
      </c>
      <c r="I330" s="1"/>
    </row>
    <row r="331" spans="2:9" x14ac:dyDescent="0.2">
      <c r="B331" s="9" t="str">
        <f>$B$45</f>
        <v>Health Services</v>
      </c>
      <c r="C331" s="59">
        <f t="shared" si="26"/>
        <v>1.0360369714888586</v>
      </c>
      <c r="D331" s="59">
        <f t="shared" si="26"/>
        <v>1.5119133687871973</v>
      </c>
      <c r="E331" s="59">
        <f t="shared" si="26"/>
        <v>2.4676575942640708</v>
      </c>
      <c r="F331" s="59">
        <f t="shared" si="26"/>
        <v>0</v>
      </c>
      <c r="G331" s="59">
        <f t="shared" si="26"/>
        <v>0</v>
      </c>
      <c r="H331" s="59">
        <f t="shared" si="26"/>
        <v>1.4944124512209762</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1.0530985598949079</v>
      </c>
      <c r="D333" s="59">
        <f t="shared" si="26"/>
        <v>1.7699559080633909</v>
      </c>
      <c r="E333" s="59">
        <f t="shared" si="26"/>
        <v>2.8154357872708258</v>
      </c>
      <c r="F333" s="59">
        <f t="shared" si="26"/>
        <v>0</v>
      </c>
      <c r="G333" s="59">
        <f t="shared" si="26"/>
        <v>0</v>
      </c>
      <c r="H333" s="59">
        <f t="shared" si="26"/>
        <v>1.5803036275644102</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2.0351232689172476</v>
      </c>
      <c r="E335" s="59">
        <f t="shared" si="27"/>
        <v>0</v>
      </c>
      <c r="F335" s="59">
        <f t="shared" si="27"/>
        <v>0</v>
      </c>
      <c r="G335" s="59">
        <f t="shared" si="27"/>
        <v>0</v>
      </c>
      <c r="H335" s="59">
        <f t="shared" si="27"/>
        <v>2.0351232689172476</v>
      </c>
      <c r="I335" s="1"/>
    </row>
    <row r="336" spans="2:9" x14ac:dyDescent="0.2">
      <c r="B336" s="9" t="str">
        <f>$B$50</f>
        <v>Technology</v>
      </c>
      <c r="C336" s="59">
        <f t="shared" si="27"/>
        <v>1.4508452385029778</v>
      </c>
      <c r="D336" s="59">
        <f t="shared" si="27"/>
        <v>1.5823775329366898</v>
      </c>
      <c r="E336" s="59">
        <f t="shared" si="27"/>
        <v>2.2441439687437019</v>
      </c>
      <c r="F336" s="59">
        <f t="shared" si="27"/>
        <v>0</v>
      </c>
      <c r="G336" s="59">
        <f t="shared" si="27"/>
        <v>0</v>
      </c>
      <c r="H336" s="59">
        <f t="shared" si="27"/>
        <v>1.5476028629933958</v>
      </c>
      <c r="I336" s="1"/>
    </row>
    <row r="337" spans="2:10" x14ac:dyDescent="0.2">
      <c r="B337" s="9" t="str">
        <f>$B$51</f>
        <v>Nursing</v>
      </c>
      <c r="C337" s="59">
        <f t="shared" si="27"/>
        <v>1.1176378186473663</v>
      </c>
      <c r="D337" s="59">
        <f t="shared" si="27"/>
        <v>1.4965961598351434</v>
      </c>
      <c r="E337" s="59">
        <f t="shared" si="27"/>
        <v>3.799873594217313</v>
      </c>
      <c r="F337" s="59">
        <f t="shared" si="27"/>
        <v>0</v>
      </c>
      <c r="G337" s="59">
        <f t="shared" si="27"/>
        <v>0</v>
      </c>
      <c r="H337" s="59">
        <f t="shared" si="27"/>
        <v>1.7874886835744717</v>
      </c>
      <c r="I337" s="1"/>
    </row>
    <row r="338" spans="2:10" x14ac:dyDescent="0.2">
      <c r="B338" s="39" t="str">
        <f>$B$52</f>
        <v>Totals</v>
      </c>
      <c r="C338" s="59">
        <f t="shared" si="27"/>
        <v>1.0356814477363878</v>
      </c>
      <c r="D338" s="59">
        <f t="shared" si="27"/>
        <v>1.677495690785257</v>
      </c>
      <c r="E338" s="59">
        <f t="shared" si="27"/>
        <v>2.6815416623042831</v>
      </c>
      <c r="F338" s="59">
        <f t="shared" si="27"/>
        <v>0</v>
      </c>
      <c r="G338" s="59">
        <f t="shared" si="27"/>
        <v>0</v>
      </c>
      <c r="H338" s="59">
        <f t="shared" si="27"/>
        <v>1.3994608450844515</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9699.1371211403639</v>
      </c>
      <c r="D343" s="42">
        <f t="shared" si="28"/>
        <v>15247.180075544604</v>
      </c>
      <c r="E343" s="42">
        <f>E293*24</f>
        <v>23493.198901520864</v>
      </c>
      <c r="F343" s="42">
        <f>F293*18</f>
        <v>0</v>
      </c>
      <c r="G343" s="42">
        <f>G293*24</f>
        <v>0</v>
      </c>
      <c r="H343" s="42">
        <f>IF((C32/30+D32/30+E32/24+F32/18+G32/24)=0,0,H268/(C32/30+D32/30+E32/24+F32/18+G32/24))</f>
        <v>11411.196780713857</v>
      </c>
      <c r="I343" s="1"/>
    </row>
    <row r="344" spans="2:10" x14ac:dyDescent="0.2">
      <c r="B344" s="9" t="str">
        <f>$B$33</f>
        <v>Science</v>
      </c>
      <c r="C344" s="43">
        <f t="shared" si="28"/>
        <v>9159.1329802508189</v>
      </c>
      <c r="D344" s="43">
        <f t="shared" si="28"/>
        <v>17651.778887172612</v>
      </c>
      <c r="E344" s="43">
        <f>E294*24</f>
        <v>22186.464687137894</v>
      </c>
      <c r="F344" s="43">
        <f>F294*18</f>
        <v>0</v>
      </c>
      <c r="G344" s="43">
        <f>G294*24</f>
        <v>0</v>
      </c>
      <c r="H344" s="43">
        <f t="shared" ref="H344:H363" si="29">IF((C33/30+D33/30+E33/24+F33/18+G33/24)=0,0,H269/(C33/30+D33/30+E33/24+F33/18+G33/24))</f>
        <v>11875.38354208443</v>
      </c>
      <c r="I344" s="1"/>
    </row>
    <row r="345" spans="2:10" x14ac:dyDescent="0.2">
      <c r="B345" s="9" t="str">
        <f>$B$34</f>
        <v>Fine Arts</v>
      </c>
      <c r="C345" s="43">
        <f t="shared" si="28"/>
        <v>12074.459217663592</v>
      </c>
      <c r="D345" s="43">
        <f t="shared" si="28"/>
        <v>27710.825973227056</v>
      </c>
      <c r="E345" s="43">
        <f t="shared" ref="E345:E363" si="30">E295*24</f>
        <v>7639.8047427697675</v>
      </c>
      <c r="F345" s="43">
        <f t="shared" ref="F345:F363" si="31">F295*18</f>
        <v>0</v>
      </c>
      <c r="G345" s="43">
        <f t="shared" ref="G345:G363" si="32">G295*24</f>
        <v>0</v>
      </c>
      <c r="H345" s="43">
        <f t="shared" si="29"/>
        <v>15809.598223656352</v>
      </c>
      <c r="I345" s="1"/>
    </row>
    <row r="346" spans="2:10" x14ac:dyDescent="0.2">
      <c r="B346" s="9" t="str">
        <f>$B$35</f>
        <v>Teacher Education</v>
      </c>
      <c r="C346" s="43">
        <f t="shared" si="28"/>
        <v>10028.437503442134</v>
      </c>
      <c r="D346" s="43">
        <f t="shared" si="28"/>
        <v>14848.537312981945</v>
      </c>
      <c r="E346" s="43">
        <f t="shared" si="30"/>
        <v>16838.16486305806</v>
      </c>
      <c r="F346" s="43">
        <f t="shared" si="31"/>
        <v>0</v>
      </c>
      <c r="G346" s="43">
        <f t="shared" si="32"/>
        <v>0</v>
      </c>
      <c r="H346" s="43">
        <f t="shared" si="29"/>
        <v>14701.71251763136</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15093.665021880039</v>
      </c>
      <c r="D348" s="43">
        <f t="shared" si="28"/>
        <v>20103.751165486156</v>
      </c>
      <c r="E348" s="43">
        <f t="shared" si="30"/>
        <v>15857.062861625518</v>
      </c>
      <c r="F348" s="43">
        <f t="shared" si="31"/>
        <v>0</v>
      </c>
      <c r="G348" s="43">
        <f t="shared" si="32"/>
        <v>0</v>
      </c>
      <c r="H348" s="43">
        <f t="shared" si="29"/>
        <v>17174.026473723254</v>
      </c>
      <c r="I348" s="1"/>
    </row>
    <row r="349" spans="2:10" x14ac:dyDescent="0.2">
      <c r="B349" s="9" t="str">
        <f>$B$38</f>
        <v>Home Economics</v>
      </c>
      <c r="C349" s="43">
        <f t="shared" si="28"/>
        <v>11154.875227075436</v>
      </c>
      <c r="D349" s="43">
        <f t="shared" si="28"/>
        <v>13257.390238264483</v>
      </c>
      <c r="E349" s="43">
        <f t="shared" si="30"/>
        <v>10849.142566920662</v>
      </c>
      <c r="F349" s="43">
        <f t="shared" si="31"/>
        <v>0</v>
      </c>
      <c r="G349" s="43">
        <f t="shared" si="32"/>
        <v>0</v>
      </c>
      <c r="H349" s="43">
        <f t="shared" si="29"/>
        <v>12175.878486921363</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9341.6463431005213</v>
      </c>
      <c r="D351" s="43">
        <f t="shared" si="28"/>
        <v>16187.427220699434</v>
      </c>
      <c r="E351" s="43">
        <f t="shared" si="30"/>
        <v>0</v>
      </c>
      <c r="F351" s="43">
        <f t="shared" si="31"/>
        <v>0</v>
      </c>
      <c r="G351" s="43">
        <f t="shared" si="32"/>
        <v>0</v>
      </c>
      <c r="H351" s="43">
        <f t="shared" si="29"/>
        <v>15339.426472120733</v>
      </c>
      <c r="I351" s="1"/>
    </row>
    <row r="352" spans="2:10" x14ac:dyDescent="0.2">
      <c r="B352" s="9" t="str">
        <f>$B$41</f>
        <v>Library Science</v>
      </c>
      <c r="C352" s="43">
        <f t="shared" si="28"/>
        <v>8061.8572692428625</v>
      </c>
      <c r="D352" s="43">
        <f t="shared" si="28"/>
        <v>0</v>
      </c>
      <c r="E352" s="43">
        <f t="shared" si="30"/>
        <v>0</v>
      </c>
      <c r="F352" s="43">
        <f t="shared" si="31"/>
        <v>0</v>
      </c>
      <c r="G352" s="43">
        <f t="shared" si="32"/>
        <v>0</v>
      </c>
      <c r="H352" s="43">
        <f t="shared" si="29"/>
        <v>8061.8572692428634</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15698.394485622959</v>
      </c>
      <c r="D354" s="43">
        <f t="shared" si="28"/>
        <v>0</v>
      </c>
      <c r="E354" s="43">
        <f t="shared" si="30"/>
        <v>0</v>
      </c>
      <c r="F354" s="43">
        <f t="shared" si="31"/>
        <v>0</v>
      </c>
      <c r="G354" s="43">
        <f t="shared" si="32"/>
        <v>0</v>
      </c>
      <c r="H354" s="43">
        <f t="shared" si="29"/>
        <v>15698.394485622959</v>
      </c>
      <c r="I354" s="1"/>
    </row>
    <row r="355" spans="2:9" x14ac:dyDescent="0.2">
      <c r="B355" s="9" t="str">
        <f>$B$44</f>
        <v>Physical Training</v>
      </c>
      <c r="C355" s="43">
        <f t="shared" si="28"/>
        <v>6818.0432103419334</v>
      </c>
      <c r="D355" s="43">
        <f t="shared" si="28"/>
        <v>0</v>
      </c>
      <c r="E355" s="43">
        <f t="shared" si="30"/>
        <v>0</v>
      </c>
      <c r="F355" s="43">
        <f t="shared" si="31"/>
        <v>0</v>
      </c>
      <c r="G355" s="43">
        <f t="shared" si="32"/>
        <v>0</v>
      </c>
      <c r="H355" s="43">
        <f t="shared" si="29"/>
        <v>6818.0432103419325</v>
      </c>
      <c r="I355" s="1"/>
    </row>
    <row r="356" spans="2:9" x14ac:dyDescent="0.2">
      <c r="B356" s="9" t="str">
        <f>$B$45</f>
        <v>Health Services</v>
      </c>
      <c r="C356" s="43">
        <f t="shared" si="28"/>
        <v>10048.66464904143</v>
      </c>
      <c r="D356" s="43">
        <f t="shared" si="28"/>
        <v>14664.255079152284</v>
      </c>
      <c r="E356" s="43">
        <f t="shared" si="30"/>
        <v>19147.319499832462</v>
      </c>
      <c r="F356" s="43">
        <f t="shared" si="31"/>
        <v>0</v>
      </c>
      <c r="G356" s="43">
        <f t="shared" si="32"/>
        <v>0</v>
      </c>
      <c r="H356" s="43">
        <f t="shared" si="29"/>
        <v>14191.734679524119</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10214.14733449616</v>
      </c>
      <c r="D358" s="43">
        <f t="shared" si="28"/>
        <v>17167.045050679335</v>
      </c>
      <c r="E358" s="43">
        <f t="shared" si="30"/>
        <v>21845.838205204407</v>
      </c>
      <c r="F358" s="43">
        <f t="shared" si="31"/>
        <v>0</v>
      </c>
      <c r="G358" s="43">
        <f t="shared" si="32"/>
        <v>0</v>
      </c>
      <c r="H358" s="43">
        <f t="shared" si="29"/>
        <v>15056.993723738729</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19738.9396436518</v>
      </c>
      <c r="E360" s="43">
        <f t="shared" si="30"/>
        <v>0</v>
      </c>
      <c r="F360" s="43">
        <f t="shared" si="31"/>
        <v>0</v>
      </c>
      <c r="G360" s="43">
        <f t="shared" si="32"/>
        <v>0</v>
      </c>
      <c r="H360" s="43">
        <f t="shared" si="29"/>
        <v>19738.9396436518</v>
      </c>
      <c r="I360" s="1"/>
    </row>
    <row r="361" spans="2:9" x14ac:dyDescent="0.2">
      <c r="B361" s="9" t="str">
        <f>$B$50</f>
        <v>Technology</v>
      </c>
      <c r="C361" s="43">
        <f t="shared" si="33"/>
        <v>14071.946909793975</v>
      </c>
      <c r="D361" s="43">
        <f t="shared" si="33"/>
        <v>15347.696669364757</v>
      </c>
      <c r="E361" s="43">
        <f t="shared" si="30"/>
        <v>17413.008057940238</v>
      </c>
      <c r="F361" s="43">
        <f t="shared" si="31"/>
        <v>0</v>
      </c>
      <c r="G361" s="43">
        <f t="shared" si="32"/>
        <v>0</v>
      </c>
      <c r="H361" s="43">
        <f t="shared" si="29"/>
        <v>14917.290173424894</v>
      </c>
      <c r="I361" s="1"/>
    </row>
    <row r="362" spans="2:9" x14ac:dyDescent="0.2">
      <c r="B362" s="9" t="str">
        <f>$B$51</f>
        <v>Nursing</v>
      </c>
      <c r="C362" s="43">
        <f t="shared" si="33"/>
        <v>10840.122454833012</v>
      </c>
      <c r="D362" s="43">
        <f t="shared" si="33"/>
        <v>14515.691369213157</v>
      </c>
      <c r="E362" s="43">
        <f t="shared" si="30"/>
        <v>29484.396026651357</v>
      </c>
      <c r="F362" s="43">
        <f t="shared" si="31"/>
        <v>0</v>
      </c>
      <c r="G362" s="43">
        <f t="shared" si="32"/>
        <v>0</v>
      </c>
      <c r="H362" s="43">
        <f t="shared" si="29"/>
        <v>16791.373696659557</v>
      </c>
      <c r="I362" s="1"/>
    </row>
    <row r="363" spans="2:9" x14ac:dyDescent="0.2">
      <c r="B363" s="39" t="str">
        <f>$B$52</f>
        <v>Totals</v>
      </c>
      <c r="C363" s="42">
        <f t="shared" si="33"/>
        <v>10045.216375416392</v>
      </c>
      <c r="D363" s="42">
        <f t="shared" si="33"/>
        <v>16270.260725048283</v>
      </c>
      <c r="E363" s="42">
        <f t="shared" si="30"/>
        <v>20806.912222991927</v>
      </c>
      <c r="F363" s="42">
        <f t="shared" si="31"/>
        <v>0</v>
      </c>
      <c r="G363" s="42">
        <f t="shared" si="32"/>
        <v>0</v>
      </c>
      <c r="H363" s="42">
        <f t="shared" si="29"/>
        <v>13331.937787007204</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4" width="17.140625" style="4" bestFit="1" customWidth="1"/>
    <col min="5"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98</v>
      </c>
      <c r="C3" s="6"/>
      <c r="D3" s="6"/>
      <c r="E3" s="6"/>
      <c r="F3" s="6"/>
      <c r="G3" s="6"/>
      <c r="H3" s="6"/>
    </row>
    <row r="4" spans="2:8" x14ac:dyDescent="0.2">
      <c r="B4" s="90" t="s">
        <v>159</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Data!G27</f>
        <v>203941451</v>
      </c>
      <c r="G13" s="33"/>
      <c r="H13" s="60">
        <f>F13</f>
        <v>203941451</v>
      </c>
    </row>
    <row r="14" spans="2:8" x14ac:dyDescent="0.2">
      <c r="B14" s="338" t="s">
        <v>15</v>
      </c>
      <c r="C14" s="338"/>
      <c r="D14" s="338"/>
      <c r="E14" s="338"/>
      <c r="F14" s="82">
        <f>Data!H27</f>
        <v>27044882</v>
      </c>
      <c r="G14" s="33"/>
      <c r="H14" s="30">
        <f>F14</f>
        <v>27044882</v>
      </c>
    </row>
    <row r="15" spans="2:8" x14ac:dyDescent="0.2">
      <c r="B15" s="338" t="s">
        <v>16</v>
      </c>
      <c r="C15" s="338"/>
      <c r="D15" s="338"/>
      <c r="E15" s="338"/>
      <c r="F15" s="82">
        <f>Data!I27</f>
        <v>65446343</v>
      </c>
      <c r="G15" s="33"/>
      <c r="H15" s="30">
        <f>F15</f>
        <v>65446343</v>
      </c>
    </row>
    <row r="16" spans="2:8" x14ac:dyDescent="0.2">
      <c r="B16" s="338" t="s">
        <v>20</v>
      </c>
      <c r="C16" s="338"/>
      <c r="D16" s="338"/>
      <c r="E16" s="338"/>
      <c r="F16" s="82">
        <f>Data!J27</f>
        <v>50442455</v>
      </c>
      <c r="G16" s="33"/>
      <c r="H16" s="30">
        <f>F16-G16</f>
        <v>50442455</v>
      </c>
    </row>
    <row r="17" spans="2:23" x14ac:dyDescent="0.2">
      <c r="B17" s="338" t="s">
        <v>17</v>
      </c>
      <c r="C17" s="338"/>
      <c r="D17" s="338"/>
      <c r="E17" s="338"/>
      <c r="F17" s="82">
        <f>Data!K27</f>
        <v>37890020</v>
      </c>
      <c r="G17" s="33"/>
      <c r="H17" s="30">
        <f>F17</f>
        <v>37890020</v>
      </c>
    </row>
    <row r="18" spans="2:23" x14ac:dyDescent="0.2">
      <c r="B18" s="338" t="s">
        <v>1</v>
      </c>
      <c r="C18" s="338"/>
      <c r="D18" s="338"/>
      <c r="E18" s="338"/>
      <c r="F18" s="83">
        <f>SUM(F13:F17)</f>
        <v>384765151</v>
      </c>
      <c r="G18" s="34"/>
      <c r="H18" s="29">
        <f>SUM(H13:H17)</f>
        <v>384765151</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ht="28.5" x14ac:dyDescent="0.2">
      <c r="B21" s="344" t="s">
        <v>23</v>
      </c>
      <c r="C21" s="345"/>
      <c r="D21" s="343" t="str">
        <f>Data!L27</f>
        <v>Sheryl Overturf</v>
      </c>
      <c r="E21" s="343"/>
      <c r="F21" s="343"/>
      <c r="G21" s="94" t="str">
        <f>Data!M27</f>
        <v>940-369-5095</v>
      </c>
      <c r="H21" s="84" t="str">
        <f>Data!N27</f>
        <v>sheryl.overturf@untsystem.edu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Data!O27</f>
        <v>12413</v>
      </c>
      <c r="D25" s="86">
        <f>Data!P27</f>
        <v>19706</v>
      </c>
      <c r="E25" s="86">
        <f>Data!Q27</f>
        <v>4033</v>
      </c>
      <c r="F25" s="86">
        <f>Data!R27</f>
        <v>1784</v>
      </c>
      <c r="G25" s="86">
        <f>Data!S27</f>
        <v>43</v>
      </c>
      <c r="H25" s="74">
        <f>SUM(C25:G25)</f>
        <v>37979</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Data!T27</f>
        <v>McCreary, Lynn</v>
      </c>
      <c r="E28" s="343"/>
      <c r="F28" s="343"/>
      <c r="G28" s="94">
        <f>Data!U27</f>
        <v>0</v>
      </c>
      <c r="H28" s="84" t="str">
        <f>Data!V27</f>
        <v>mccreary@unt.edu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Data!W27</f>
        <v>246619</v>
      </c>
      <c r="D32" s="87">
        <f>Data!AQ27</f>
        <v>119032</v>
      </c>
      <c r="E32" s="87">
        <f>Data!BK27</f>
        <v>18320</v>
      </c>
      <c r="F32" s="87">
        <f>Data!CE27</f>
        <v>7946</v>
      </c>
      <c r="G32" s="87">
        <f>Data!CY27</f>
        <v>0</v>
      </c>
      <c r="H32" s="22">
        <f>SUM(C32:G32)</f>
        <v>391917</v>
      </c>
      <c r="I32" s="1"/>
      <c r="W32" s="18"/>
    </row>
    <row r="33" spans="2:23" x14ac:dyDescent="0.2">
      <c r="B33" s="7" t="s">
        <v>47</v>
      </c>
      <c r="C33" s="87">
        <f>Data!X27</f>
        <v>84120</v>
      </c>
      <c r="D33" s="87">
        <f>Data!AR27</f>
        <v>27230</v>
      </c>
      <c r="E33" s="87">
        <f>Data!BL27</f>
        <v>8772</v>
      </c>
      <c r="F33" s="87">
        <f>Data!CF27</f>
        <v>4405</v>
      </c>
      <c r="G33" s="87">
        <f>Data!CZ27</f>
        <v>0</v>
      </c>
      <c r="H33" s="22">
        <f t="shared" ref="H33:H52" si="0">SUM(C33:G33)</f>
        <v>124527</v>
      </c>
      <c r="I33" s="1"/>
      <c r="W33" s="18"/>
    </row>
    <row r="34" spans="2:23" x14ac:dyDescent="0.2">
      <c r="B34" s="7" t="s">
        <v>48</v>
      </c>
      <c r="C34" s="87">
        <f>Data!Y27</f>
        <v>49495</v>
      </c>
      <c r="D34" s="87">
        <f>Data!AS27</f>
        <v>29542</v>
      </c>
      <c r="E34" s="87">
        <f>Data!BM27</f>
        <v>7346</v>
      </c>
      <c r="F34" s="87">
        <f>Data!CG27</f>
        <v>4407</v>
      </c>
      <c r="G34" s="87">
        <f>Data!DA27</f>
        <v>0</v>
      </c>
      <c r="H34" s="22">
        <f t="shared" si="0"/>
        <v>90790</v>
      </c>
      <c r="I34" s="1"/>
      <c r="W34" s="18"/>
    </row>
    <row r="35" spans="2:23" x14ac:dyDescent="0.2">
      <c r="B35" s="7" t="s">
        <v>49</v>
      </c>
      <c r="C35" s="87">
        <f>Data!Z27</f>
        <v>2517</v>
      </c>
      <c r="D35" s="87">
        <f>Data!AT27</f>
        <v>20594</v>
      </c>
      <c r="E35" s="87">
        <f>Data!BN27</f>
        <v>12944</v>
      </c>
      <c r="F35" s="87">
        <f>Data!CH27</f>
        <v>2863</v>
      </c>
      <c r="G35" s="87">
        <f>Data!DB27</f>
        <v>0</v>
      </c>
      <c r="H35" s="22">
        <f t="shared" si="0"/>
        <v>38918</v>
      </c>
      <c r="I35" s="1"/>
      <c r="W35" s="18"/>
    </row>
    <row r="36" spans="2:23" x14ac:dyDescent="0.2">
      <c r="B36" s="7" t="s">
        <v>50</v>
      </c>
      <c r="C36" s="87">
        <f>Data!AA27</f>
        <v>0</v>
      </c>
      <c r="D36" s="87">
        <f>Data!AU27</f>
        <v>0</v>
      </c>
      <c r="E36" s="87">
        <f>Data!BO27</f>
        <v>0</v>
      </c>
      <c r="F36" s="87">
        <f>Data!CI27</f>
        <v>0</v>
      </c>
      <c r="G36" s="87">
        <f>Data!DC27</f>
        <v>0</v>
      </c>
      <c r="H36" s="22">
        <f t="shared" si="0"/>
        <v>0</v>
      </c>
      <c r="I36" s="1"/>
      <c r="W36" s="18"/>
    </row>
    <row r="37" spans="2:23" x14ac:dyDescent="0.2">
      <c r="B37" s="7" t="s">
        <v>51</v>
      </c>
      <c r="C37" s="87">
        <f>Data!AB27</f>
        <v>19729</v>
      </c>
      <c r="D37" s="87">
        <f>Data!AV27</f>
        <v>21151</v>
      </c>
      <c r="E37" s="87">
        <f>Data!BP27</f>
        <v>7860</v>
      </c>
      <c r="F37" s="87">
        <f>Data!CJ27</f>
        <v>1935</v>
      </c>
      <c r="G37" s="87">
        <f>Data!DD27</f>
        <v>0</v>
      </c>
      <c r="H37" s="22">
        <f t="shared" si="0"/>
        <v>50675</v>
      </c>
      <c r="I37" s="1"/>
      <c r="W37" s="18"/>
    </row>
    <row r="38" spans="2:23" x14ac:dyDescent="0.2">
      <c r="B38" s="7" t="s">
        <v>52</v>
      </c>
      <c r="C38" s="87">
        <f>Data!AC27</f>
        <v>5535</v>
      </c>
      <c r="D38" s="87">
        <f>Data!AW27</f>
        <v>1098</v>
      </c>
      <c r="E38" s="87">
        <f>Data!BQ27</f>
        <v>51</v>
      </c>
      <c r="F38" s="87">
        <f>Data!CK27</f>
        <v>0</v>
      </c>
      <c r="G38" s="87">
        <f>Data!DE27</f>
        <v>0</v>
      </c>
      <c r="H38" s="22">
        <f t="shared" si="0"/>
        <v>6684</v>
      </c>
      <c r="I38" s="1"/>
      <c r="W38" s="18"/>
    </row>
    <row r="39" spans="2:23" x14ac:dyDescent="0.2">
      <c r="B39" s="7" t="s">
        <v>53</v>
      </c>
      <c r="C39" s="87">
        <f>Data!AD27</f>
        <v>0</v>
      </c>
      <c r="D39" s="87">
        <f>Data!AX27</f>
        <v>0</v>
      </c>
      <c r="E39" s="87">
        <f>Data!BR27</f>
        <v>0</v>
      </c>
      <c r="F39" s="87">
        <f>Data!CL27</f>
        <v>0</v>
      </c>
      <c r="G39" s="87">
        <f>Data!DF27</f>
        <v>0</v>
      </c>
      <c r="H39" s="22">
        <f t="shared" si="0"/>
        <v>0</v>
      </c>
      <c r="I39" s="1"/>
      <c r="W39" s="18"/>
    </row>
    <row r="40" spans="2:23" x14ac:dyDescent="0.2">
      <c r="B40" s="7" t="s">
        <v>54</v>
      </c>
      <c r="C40" s="87">
        <f>Data!AE27</f>
        <v>1431</v>
      </c>
      <c r="D40" s="87">
        <f>Data!AY27</f>
        <v>4340</v>
      </c>
      <c r="E40" s="87">
        <f>Data!BS27</f>
        <v>0</v>
      </c>
      <c r="F40" s="87">
        <f>Data!CM27</f>
        <v>0</v>
      </c>
      <c r="G40" s="87">
        <f>Data!DG27</f>
        <v>0</v>
      </c>
      <c r="H40" s="22">
        <f t="shared" si="0"/>
        <v>5771</v>
      </c>
      <c r="I40" s="1"/>
      <c r="W40" s="18"/>
    </row>
    <row r="41" spans="2:23" x14ac:dyDescent="0.2">
      <c r="B41" s="7" t="s">
        <v>55</v>
      </c>
      <c r="C41" s="87">
        <f>Data!AF27</f>
        <v>53</v>
      </c>
      <c r="D41" s="87">
        <f>Data!AZ27</f>
        <v>513</v>
      </c>
      <c r="E41" s="87">
        <f>Data!BT27</f>
        <v>8751</v>
      </c>
      <c r="F41" s="87">
        <f>Data!CN27</f>
        <v>143</v>
      </c>
      <c r="G41" s="87">
        <f>Data!DH27</f>
        <v>0</v>
      </c>
      <c r="H41" s="22">
        <f t="shared" si="0"/>
        <v>9460</v>
      </c>
      <c r="I41" s="1"/>
      <c r="W41" s="18"/>
    </row>
    <row r="42" spans="2:23" x14ac:dyDescent="0.2">
      <c r="B42" s="7" t="s">
        <v>56</v>
      </c>
      <c r="C42" s="87">
        <f>Data!AG27</f>
        <v>0</v>
      </c>
      <c r="D42" s="87">
        <f>Data!BA27</f>
        <v>0</v>
      </c>
      <c r="E42" s="87">
        <f>Data!BU27</f>
        <v>0</v>
      </c>
      <c r="F42" s="87">
        <f>Data!CO27</f>
        <v>0</v>
      </c>
      <c r="G42" s="87">
        <f>Data!DI27</f>
        <v>0</v>
      </c>
      <c r="H42" s="22">
        <f t="shared" si="0"/>
        <v>0</v>
      </c>
      <c r="I42" s="1"/>
      <c r="W42" s="18"/>
    </row>
    <row r="43" spans="2:23" x14ac:dyDescent="0.2">
      <c r="B43" s="7" t="s">
        <v>57</v>
      </c>
      <c r="C43" s="87">
        <f>Data!AH27</f>
        <v>5</v>
      </c>
      <c r="D43" s="87">
        <f>Data!BB27</f>
        <v>26</v>
      </c>
      <c r="E43" s="87">
        <f>Data!BV27</f>
        <v>0</v>
      </c>
      <c r="F43" s="87">
        <f>Data!CP27</f>
        <v>0</v>
      </c>
      <c r="G43" s="87">
        <f>Data!DJ27</f>
        <v>0</v>
      </c>
      <c r="H43" s="22">
        <f t="shared" si="0"/>
        <v>31</v>
      </c>
      <c r="I43" s="1"/>
      <c r="W43" s="18"/>
    </row>
    <row r="44" spans="2:23" x14ac:dyDescent="0.2">
      <c r="B44" s="7" t="s">
        <v>58</v>
      </c>
      <c r="C44" s="87">
        <f>Data!AI27</f>
        <v>1476</v>
      </c>
      <c r="D44" s="87">
        <f>Data!BC27</f>
        <v>0</v>
      </c>
      <c r="E44" s="87">
        <f>Data!BW27</f>
        <v>0</v>
      </c>
      <c r="F44" s="87">
        <f>Data!CQ27</f>
        <v>0</v>
      </c>
      <c r="G44" s="87">
        <f>Data!DK27</f>
        <v>0</v>
      </c>
      <c r="H44" s="22">
        <f t="shared" si="0"/>
        <v>1476</v>
      </c>
      <c r="I44" s="1"/>
      <c r="W44" s="18"/>
    </row>
    <row r="45" spans="2:23" x14ac:dyDescent="0.2">
      <c r="B45" s="7" t="s">
        <v>59</v>
      </c>
      <c r="C45" s="87">
        <f>Data!AJ27</f>
        <v>13009</v>
      </c>
      <c r="D45" s="87">
        <f>Data!BD27</f>
        <v>20867</v>
      </c>
      <c r="E45" s="87">
        <f>Data!BX27</f>
        <v>4062</v>
      </c>
      <c r="F45" s="87">
        <f>Data!CR27</f>
        <v>15</v>
      </c>
      <c r="G45" s="87">
        <f>Data!DL27</f>
        <v>1180</v>
      </c>
      <c r="H45" s="22">
        <f t="shared" si="0"/>
        <v>39133</v>
      </c>
      <c r="I45" s="1"/>
      <c r="W45" s="18"/>
    </row>
    <row r="46" spans="2:23" x14ac:dyDescent="0.2">
      <c r="B46" s="7" t="s">
        <v>60</v>
      </c>
      <c r="C46" s="87">
        <f>Data!AK27</f>
        <v>0</v>
      </c>
      <c r="D46" s="87">
        <f>Data!BE27</f>
        <v>0</v>
      </c>
      <c r="E46" s="87">
        <f>Data!BY27</f>
        <v>0</v>
      </c>
      <c r="F46" s="87">
        <f>Data!CS27</f>
        <v>0</v>
      </c>
      <c r="G46" s="87">
        <f>Data!DM27</f>
        <v>0</v>
      </c>
      <c r="H46" s="22">
        <f t="shared" si="0"/>
        <v>0</v>
      </c>
      <c r="I46" s="1"/>
      <c r="W46" s="18"/>
    </row>
    <row r="47" spans="2:23" x14ac:dyDescent="0.2">
      <c r="B47" s="7" t="s">
        <v>61</v>
      </c>
      <c r="C47" s="87">
        <f>Data!AL27</f>
        <v>34759</v>
      </c>
      <c r="D47" s="87">
        <f>Data!BF27</f>
        <v>99957</v>
      </c>
      <c r="E47" s="87">
        <f>Data!BZ27</f>
        <v>12103</v>
      </c>
      <c r="F47" s="87">
        <f>Data!CT27</f>
        <v>1234</v>
      </c>
      <c r="G47" s="87">
        <f>Data!DN27</f>
        <v>0</v>
      </c>
      <c r="H47" s="22">
        <f t="shared" si="0"/>
        <v>148053</v>
      </c>
      <c r="I47" s="1"/>
      <c r="W47" s="18"/>
    </row>
    <row r="48" spans="2:23" x14ac:dyDescent="0.2">
      <c r="B48" s="7" t="s">
        <v>62</v>
      </c>
      <c r="C48" s="87">
        <f>Data!AM27</f>
        <v>0</v>
      </c>
      <c r="D48" s="87">
        <f>Data!BG27</f>
        <v>0</v>
      </c>
      <c r="E48" s="87">
        <f>Data!CA27</f>
        <v>0</v>
      </c>
      <c r="F48" s="87">
        <f>Data!CU27</f>
        <v>0</v>
      </c>
      <c r="G48" s="87">
        <f>Data!DO27</f>
        <v>0</v>
      </c>
      <c r="H48" s="22">
        <f t="shared" si="0"/>
        <v>0</v>
      </c>
      <c r="I48" s="1"/>
      <c r="W48" s="18"/>
    </row>
    <row r="49" spans="2:23" x14ac:dyDescent="0.2">
      <c r="B49" s="7" t="s">
        <v>63</v>
      </c>
      <c r="C49" s="87">
        <f>Data!AN27</f>
        <v>0</v>
      </c>
      <c r="D49" s="87">
        <f>Data!BH27</f>
        <v>2442</v>
      </c>
      <c r="E49" s="87">
        <f>Data!CB27</f>
        <v>0</v>
      </c>
      <c r="F49" s="87">
        <f>Data!CV27</f>
        <v>0</v>
      </c>
      <c r="G49" s="87">
        <f>Data!DP27</f>
        <v>0</v>
      </c>
      <c r="H49" s="22">
        <f t="shared" si="0"/>
        <v>2442</v>
      </c>
      <c r="I49" s="1"/>
      <c r="W49" s="18"/>
    </row>
    <row r="50" spans="2:23" x14ac:dyDescent="0.2">
      <c r="B50" s="7" t="s">
        <v>64</v>
      </c>
      <c r="C50" s="87">
        <f>Data!AO27</f>
        <v>1449</v>
      </c>
      <c r="D50" s="87">
        <f>Data!BI27</f>
        <v>3423</v>
      </c>
      <c r="E50" s="87">
        <f>Data!CC27</f>
        <v>1102</v>
      </c>
      <c r="F50" s="87">
        <f>Data!CW27</f>
        <v>0</v>
      </c>
      <c r="G50" s="87">
        <f>Data!DQ27</f>
        <v>0</v>
      </c>
      <c r="H50" s="22">
        <f t="shared" si="0"/>
        <v>5974</v>
      </c>
      <c r="I50" s="1"/>
      <c r="W50" s="18"/>
    </row>
    <row r="51" spans="2:23" x14ac:dyDescent="0.2">
      <c r="B51" s="7" t="s">
        <v>0</v>
      </c>
      <c r="C51" s="87">
        <f>Data!AP27</f>
        <v>0</v>
      </c>
      <c r="D51" s="87">
        <f>Data!BJ27</f>
        <v>0</v>
      </c>
      <c r="E51" s="87">
        <f>Data!CD27</f>
        <v>0</v>
      </c>
      <c r="F51" s="87">
        <f>Data!CX27</f>
        <v>0</v>
      </c>
      <c r="G51" s="87">
        <f>Data!DR27</f>
        <v>0</v>
      </c>
      <c r="H51" s="22">
        <f t="shared" si="0"/>
        <v>0</v>
      </c>
      <c r="I51" s="1"/>
      <c r="W51" s="18"/>
    </row>
    <row r="52" spans="2:23" x14ac:dyDescent="0.2">
      <c r="B52" s="8" t="s">
        <v>35</v>
      </c>
      <c r="C52" s="22">
        <f>SUM(C32:C51)</f>
        <v>460197</v>
      </c>
      <c r="D52" s="22">
        <f>SUM(D32:D51)</f>
        <v>350215</v>
      </c>
      <c r="E52" s="22">
        <f>SUM(E32:E51)</f>
        <v>81311</v>
      </c>
      <c r="F52" s="22">
        <f>SUM(F32:F51)</f>
        <v>22948</v>
      </c>
      <c r="G52" s="22">
        <f>SUM(G32:G51)</f>
        <v>1180</v>
      </c>
      <c r="H52" s="22">
        <f t="shared" si="0"/>
        <v>915851</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Data!T27</f>
        <v>McCreary, Lynn</v>
      </c>
      <c r="E55" s="343"/>
      <c r="F55" s="343"/>
      <c r="G55" s="94">
        <f>Data!U27</f>
        <v>0</v>
      </c>
      <c r="H55" s="84" t="str">
        <f>Data!V27</f>
        <v>mccreary@unt.edu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Data!DS27</f>
        <v>8861889</v>
      </c>
      <c r="D61" s="88">
        <f>Data!EM27</f>
        <v>7968719</v>
      </c>
      <c r="E61" s="88">
        <f>Data!FG27</f>
        <v>5519603</v>
      </c>
      <c r="F61" s="88">
        <f>Data!GA27</f>
        <v>4814416</v>
      </c>
      <c r="G61" s="88">
        <f>Data!GU27</f>
        <v>0</v>
      </c>
      <c r="H61" s="21">
        <f>SUM(C61:G61)</f>
        <v>27164627</v>
      </c>
      <c r="I61" s="1"/>
    </row>
    <row r="62" spans="2:23" x14ac:dyDescent="0.2">
      <c r="B62" s="9" t="str">
        <f>$B$33</f>
        <v>Science</v>
      </c>
      <c r="C62" s="87">
        <f>Data!DT27</f>
        <v>2541876</v>
      </c>
      <c r="D62" s="87">
        <f>Data!EN27</f>
        <v>1982847</v>
      </c>
      <c r="E62" s="87">
        <f>Data!FH27</f>
        <v>1870602</v>
      </c>
      <c r="F62" s="87">
        <f>Data!GB27</f>
        <v>3501106</v>
      </c>
      <c r="G62" s="87">
        <f>Data!GV27</f>
        <v>0</v>
      </c>
      <c r="H62" s="22">
        <f t="shared" ref="H62:H81" si="1">SUM(C62:G62)</f>
        <v>9896431</v>
      </c>
      <c r="I62" s="1"/>
    </row>
    <row r="63" spans="2:23" x14ac:dyDescent="0.2">
      <c r="B63" s="9" t="str">
        <f>$B$34</f>
        <v>Fine Arts</v>
      </c>
      <c r="C63" s="87">
        <f>Data!DU27</f>
        <v>4643831</v>
      </c>
      <c r="D63" s="87">
        <f>Data!EO27</f>
        <v>4272734</v>
      </c>
      <c r="E63" s="87">
        <f>Data!FI27</f>
        <v>2994211</v>
      </c>
      <c r="F63" s="87">
        <f>Data!GC27</f>
        <v>2371812</v>
      </c>
      <c r="G63" s="87">
        <f>Data!GW27</f>
        <v>0</v>
      </c>
      <c r="H63" s="22">
        <f t="shared" si="1"/>
        <v>14282588</v>
      </c>
      <c r="I63" s="1"/>
    </row>
    <row r="64" spans="2:23" x14ac:dyDescent="0.2">
      <c r="B64" s="9" t="str">
        <f>$B$35</f>
        <v>Teacher Education</v>
      </c>
      <c r="C64" s="87">
        <f>Data!DV27</f>
        <v>194791</v>
      </c>
      <c r="D64" s="87">
        <f>Data!EP27</f>
        <v>1395956</v>
      </c>
      <c r="E64" s="87">
        <f>Data!FJ27</f>
        <v>1117822</v>
      </c>
      <c r="F64" s="87">
        <f>Data!GD27</f>
        <v>1197324</v>
      </c>
      <c r="G64" s="87">
        <f>Data!GX27</f>
        <v>0</v>
      </c>
      <c r="H64" s="22">
        <f t="shared" si="1"/>
        <v>3905893</v>
      </c>
      <c r="I64" s="1"/>
    </row>
    <row r="65" spans="2:9" x14ac:dyDescent="0.2">
      <c r="B65" s="9" t="str">
        <f>$B$36</f>
        <v>Agriculture</v>
      </c>
      <c r="C65" s="87">
        <f>Data!DW27</f>
        <v>0</v>
      </c>
      <c r="D65" s="87">
        <f>Data!EQ27</f>
        <v>0</v>
      </c>
      <c r="E65" s="87">
        <f>Data!FK27</f>
        <v>0</v>
      </c>
      <c r="F65" s="87">
        <f>Data!GE27</f>
        <v>0</v>
      </c>
      <c r="G65" s="87">
        <f>Data!GY27</f>
        <v>0</v>
      </c>
      <c r="H65" s="22">
        <f t="shared" si="1"/>
        <v>0</v>
      </c>
      <c r="I65" s="1"/>
    </row>
    <row r="66" spans="2:9" x14ac:dyDescent="0.2">
      <c r="B66" s="9" t="str">
        <f>$B$37</f>
        <v>Engineering</v>
      </c>
      <c r="C66" s="87">
        <f>Data!DX27</f>
        <v>960987</v>
      </c>
      <c r="D66" s="87">
        <f>Data!ER27</f>
        <v>1917557</v>
      </c>
      <c r="E66" s="87">
        <f>Data!FL27</f>
        <v>2324571</v>
      </c>
      <c r="F66" s="87">
        <f>Data!GF27</f>
        <v>1733125</v>
      </c>
      <c r="G66" s="87">
        <f>Data!GZ27</f>
        <v>0</v>
      </c>
      <c r="H66" s="22">
        <f t="shared" si="1"/>
        <v>6936240</v>
      </c>
      <c r="I66" s="1"/>
    </row>
    <row r="67" spans="2:9" x14ac:dyDescent="0.2">
      <c r="B67" s="9" t="str">
        <f>$B$38</f>
        <v>Home Economics</v>
      </c>
      <c r="C67" s="87">
        <f>Data!DY27</f>
        <v>111169</v>
      </c>
      <c r="D67" s="87">
        <f>Data!ES27</f>
        <v>54984</v>
      </c>
      <c r="E67" s="87">
        <f>Data!FM27</f>
        <v>32107</v>
      </c>
      <c r="F67" s="87">
        <f>Data!GG27</f>
        <v>0</v>
      </c>
      <c r="G67" s="87">
        <f>Data!HA27</f>
        <v>0</v>
      </c>
      <c r="H67" s="22">
        <f t="shared" si="1"/>
        <v>198260</v>
      </c>
      <c r="I67" s="1"/>
    </row>
    <row r="68" spans="2:9" x14ac:dyDescent="0.2">
      <c r="B68" s="9" t="str">
        <f>$B$39</f>
        <v>Law</v>
      </c>
      <c r="C68" s="87">
        <f>Data!DZ27</f>
        <v>0</v>
      </c>
      <c r="D68" s="87">
        <f>Data!ET27</f>
        <v>0</v>
      </c>
      <c r="E68" s="87">
        <f>Data!FN27</f>
        <v>0</v>
      </c>
      <c r="F68" s="87">
        <f>Data!GH27</f>
        <v>0</v>
      </c>
      <c r="G68" s="87">
        <f>Data!HB27</f>
        <v>0</v>
      </c>
      <c r="H68" s="22">
        <f t="shared" si="1"/>
        <v>0</v>
      </c>
      <c r="I68" s="1"/>
    </row>
    <row r="69" spans="2:9" x14ac:dyDescent="0.2">
      <c r="B69" s="9" t="str">
        <f>$B$40</f>
        <v>Social Service</v>
      </c>
      <c r="C69" s="87">
        <f>Data!EA27</f>
        <v>42750</v>
      </c>
      <c r="D69" s="87">
        <f>Data!EU27</f>
        <v>108095</v>
      </c>
      <c r="E69" s="87">
        <f>Data!FO27</f>
        <v>0</v>
      </c>
      <c r="F69" s="87">
        <f>Data!GI27</f>
        <v>0</v>
      </c>
      <c r="G69" s="87">
        <f>Data!HC27</f>
        <v>0</v>
      </c>
      <c r="H69" s="22">
        <f t="shared" si="1"/>
        <v>150845</v>
      </c>
      <c r="I69" s="1"/>
    </row>
    <row r="70" spans="2:9" x14ac:dyDescent="0.2">
      <c r="B70" s="9" t="str">
        <f>$B$41</f>
        <v>Library Science</v>
      </c>
      <c r="C70" s="87">
        <f>Data!EB27</f>
        <v>5089</v>
      </c>
      <c r="D70" s="87">
        <f>Data!EV27</f>
        <v>44383</v>
      </c>
      <c r="E70" s="87">
        <f>Data!FP27</f>
        <v>776634</v>
      </c>
      <c r="F70" s="87">
        <f>Data!GJ27</f>
        <v>72249</v>
      </c>
      <c r="G70" s="87">
        <f>Data!HD27</f>
        <v>0</v>
      </c>
      <c r="H70" s="22">
        <f t="shared" si="1"/>
        <v>898355</v>
      </c>
      <c r="I70" s="1"/>
    </row>
    <row r="71" spans="2:9" x14ac:dyDescent="0.2">
      <c r="B71" s="9" t="str">
        <f>$B$42</f>
        <v>Veterinary Science</v>
      </c>
      <c r="C71" s="87">
        <f>Data!EC27</f>
        <v>0</v>
      </c>
      <c r="D71" s="87">
        <f>Data!EW27</f>
        <v>0</v>
      </c>
      <c r="E71" s="87">
        <f>Data!FQ27</f>
        <v>0</v>
      </c>
      <c r="F71" s="87">
        <f>Data!GK27</f>
        <v>0</v>
      </c>
      <c r="G71" s="87">
        <f>Data!HE27</f>
        <v>0</v>
      </c>
      <c r="H71" s="22">
        <f t="shared" si="1"/>
        <v>0</v>
      </c>
      <c r="I71" s="1"/>
    </row>
    <row r="72" spans="2:9" x14ac:dyDescent="0.2">
      <c r="B72" s="9" t="str">
        <f>$B$43</f>
        <v>Vocational Training</v>
      </c>
      <c r="C72" s="87">
        <f>Data!ED27</f>
        <v>3406</v>
      </c>
      <c r="D72" s="87">
        <f>Data!EX27</f>
        <v>11038</v>
      </c>
      <c r="E72" s="87">
        <f>Data!FR27</f>
        <v>0</v>
      </c>
      <c r="F72" s="87">
        <f>Data!GL27</f>
        <v>0</v>
      </c>
      <c r="G72" s="87">
        <f>Data!HF27</f>
        <v>0</v>
      </c>
      <c r="H72" s="22">
        <f t="shared" si="1"/>
        <v>14444</v>
      </c>
      <c r="I72" s="1"/>
    </row>
    <row r="73" spans="2:9" x14ac:dyDescent="0.2">
      <c r="B73" s="9" t="str">
        <f>$B$44</f>
        <v>Physical Training</v>
      </c>
      <c r="C73" s="87">
        <f>Data!EE27</f>
        <v>151243</v>
      </c>
      <c r="D73" s="87">
        <f>Data!EY27</f>
        <v>0</v>
      </c>
      <c r="E73" s="87">
        <f>Data!FS27</f>
        <v>0</v>
      </c>
      <c r="F73" s="87">
        <f>Data!GM27</f>
        <v>0</v>
      </c>
      <c r="G73" s="87">
        <f>Data!HG27</f>
        <v>0</v>
      </c>
      <c r="H73" s="22">
        <f t="shared" si="1"/>
        <v>151243</v>
      </c>
      <c r="I73" s="1"/>
    </row>
    <row r="74" spans="2:9" x14ac:dyDescent="0.2">
      <c r="B74" s="9" t="str">
        <f>$B$45</f>
        <v>Health Services</v>
      </c>
      <c r="C74" s="87">
        <f>Data!EF27</f>
        <v>337296</v>
      </c>
      <c r="D74" s="87">
        <f>Data!EZ27</f>
        <v>927560</v>
      </c>
      <c r="E74" s="87">
        <f>Data!FT27</f>
        <v>850587</v>
      </c>
      <c r="F74" s="87">
        <f>Data!GN27</f>
        <v>1444</v>
      </c>
      <c r="G74" s="87">
        <f>Data!HH27</f>
        <v>368575</v>
      </c>
      <c r="H74" s="22">
        <f t="shared" si="1"/>
        <v>2485462</v>
      </c>
      <c r="I74" s="1"/>
    </row>
    <row r="75" spans="2:9" x14ac:dyDescent="0.2">
      <c r="B75" s="9" t="str">
        <f>$B$46</f>
        <v>Pharmacy</v>
      </c>
      <c r="C75" s="87">
        <f>Data!EG27</f>
        <v>0</v>
      </c>
      <c r="D75" s="87">
        <f>Data!FA27</f>
        <v>0</v>
      </c>
      <c r="E75" s="87">
        <f>Data!FU27</f>
        <v>0</v>
      </c>
      <c r="F75" s="87">
        <f>Data!GO27</f>
        <v>0</v>
      </c>
      <c r="G75" s="87">
        <f>Data!HI27</f>
        <v>0</v>
      </c>
      <c r="H75" s="22">
        <f t="shared" si="1"/>
        <v>0</v>
      </c>
      <c r="I75" s="1"/>
    </row>
    <row r="76" spans="2:9" x14ac:dyDescent="0.2">
      <c r="B76" s="9" t="str">
        <f>$B$47</f>
        <v>Business Administration</v>
      </c>
      <c r="C76" s="87">
        <f>Data!EH27</f>
        <v>1399297</v>
      </c>
      <c r="D76" s="87">
        <f>Data!FB27</f>
        <v>6650468</v>
      </c>
      <c r="E76" s="87">
        <f>Data!FV27</f>
        <v>2831209</v>
      </c>
      <c r="F76" s="87">
        <f>Data!GP27</f>
        <v>1250147</v>
      </c>
      <c r="G76" s="87">
        <f>Data!HJ27</f>
        <v>0</v>
      </c>
      <c r="H76" s="22">
        <f t="shared" si="1"/>
        <v>12131121</v>
      </c>
      <c r="I76" s="1"/>
    </row>
    <row r="77" spans="2:9" x14ac:dyDescent="0.2">
      <c r="B77" s="9" t="str">
        <f>$B$48</f>
        <v>Optometry</v>
      </c>
      <c r="C77" s="87">
        <f>Data!EI27</f>
        <v>0</v>
      </c>
      <c r="D77" s="87">
        <f>Data!FC27</f>
        <v>0</v>
      </c>
      <c r="E77" s="87">
        <f>Data!FW27</f>
        <v>0</v>
      </c>
      <c r="F77" s="87">
        <f>Data!GQ27</f>
        <v>0</v>
      </c>
      <c r="G77" s="87">
        <f>Data!HK27</f>
        <v>0</v>
      </c>
      <c r="H77" s="22">
        <f t="shared" si="1"/>
        <v>0</v>
      </c>
      <c r="I77" s="1"/>
    </row>
    <row r="78" spans="2:9" x14ac:dyDescent="0.2">
      <c r="B78" s="9" t="str">
        <f>$B$49</f>
        <v>Teacher Ed-Practice Teaching</v>
      </c>
      <c r="C78" s="87">
        <f>Data!EJ27</f>
        <v>0</v>
      </c>
      <c r="D78" s="87">
        <f>Data!FD27</f>
        <v>325221</v>
      </c>
      <c r="E78" s="87">
        <f>Data!FX27</f>
        <v>0</v>
      </c>
      <c r="F78" s="87">
        <f>Data!GR27</f>
        <v>0</v>
      </c>
      <c r="G78" s="87">
        <f>Data!HL27</f>
        <v>0</v>
      </c>
      <c r="H78" s="22">
        <f t="shared" si="1"/>
        <v>325221</v>
      </c>
      <c r="I78" s="1"/>
    </row>
    <row r="79" spans="2:9" x14ac:dyDescent="0.2">
      <c r="B79" s="9" t="str">
        <f>$B$50</f>
        <v>Technology</v>
      </c>
      <c r="C79" s="87">
        <f>Data!EK27</f>
        <v>48543</v>
      </c>
      <c r="D79" s="87">
        <f>Data!FE27</f>
        <v>657260</v>
      </c>
      <c r="E79" s="87">
        <f>Data!FY27</f>
        <v>422859</v>
      </c>
      <c r="F79" s="87">
        <f>Data!GS27</f>
        <v>0</v>
      </c>
      <c r="G79" s="87">
        <f>Data!HM27</f>
        <v>0</v>
      </c>
      <c r="H79" s="22">
        <f t="shared" si="1"/>
        <v>1128662</v>
      </c>
      <c r="I79" s="1"/>
    </row>
    <row r="80" spans="2:9" x14ac:dyDescent="0.2">
      <c r="B80" s="9" t="str">
        <f>$B$51</f>
        <v>Nursing</v>
      </c>
      <c r="C80" s="87">
        <f>Data!EL27</f>
        <v>0</v>
      </c>
      <c r="D80" s="87">
        <f>Data!FF27</f>
        <v>0</v>
      </c>
      <c r="E80" s="87">
        <f>Data!FZ27</f>
        <v>0</v>
      </c>
      <c r="F80" s="87">
        <f>Data!GT27</f>
        <v>0</v>
      </c>
      <c r="G80" s="87">
        <f>Data!HN27</f>
        <v>0</v>
      </c>
      <c r="H80" s="22">
        <f t="shared" si="1"/>
        <v>0</v>
      </c>
      <c r="I80" s="1"/>
    </row>
    <row r="81" spans="2:9" x14ac:dyDescent="0.2">
      <c r="B81" s="39" t="str">
        <f>$B$52</f>
        <v>Totals</v>
      </c>
      <c r="C81" s="21">
        <f>SUM(C61:C80)</f>
        <v>19302167</v>
      </c>
      <c r="D81" s="21">
        <f>SUM(D61:D80)</f>
        <v>26316822</v>
      </c>
      <c r="E81" s="21">
        <f>SUM(E61:E80)</f>
        <v>18740205</v>
      </c>
      <c r="F81" s="21">
        <f>SUM(F61:F80)</f>
        <v>14941623</v>
      </c>
      <c r="G81" s="21">
        <f>SUM(G61:G80)</f>
        <v>368575</v>
      </c>
      <c r="H81" s="21">
        <f t="shared" si="1"/>
        <v>79669392</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Data!T27</f>
        <v>McCreary, Lynn</v>
      </c>
      <c r="E84" s="343"/>
      <c r="F84" s="343"/>
      <c r="G84" s="94">
        <f>Data!U27</f>
        <v>0</v>
      </c>
      <c r="H84" s="84" t="str">
        <f>Data!V27</f>
        <v>mccreary@unt.edu</v>
      </c>
    </row>
    <row r="85" spans="2:9" ht="13.5" customHeight="1" x14ac:dyDescent="0.2">
      <c r="B85" s="27"/>
      <c r="C85" s="27"/>
      <c r="D85" s="27"/>
      <c r="E85" s="27"/>
      <c r="F85" s="27"/>
      <c r="G85" s="27"/>
      <c r="H85" s="5"/>
    </row>
    <row r="86" spans="2:9" x14ac:dyDescent="0.2">
      <c r="B86" s="28" t="s">
        <v>34</v>
      </c>
      <c r="C86" s="13"/>
      <c r="D86" s="13"/>
      <c r="E86" s="13"/>
      <c r="F86" s="13"/>
      <c r="G86" s="13"/>
      <c r="H86" s="17">
        <f>H13+H14</f>
        <v>230986333</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Data!HR27</f>
        <v>2474054</v>
      </c>
      <c r="D91" s="172">
        <f>Data!IL27</f>
        <v>1230749</v>
      </c>
      <c r="E91" s="172">
        <f>Data!JF27</f>
        <v>182720</v>
      </c>
      <c r="F91" s="172">
        <f>Data!JZ27</f>
        <v>79252</v>
      </c>
      <c r="G91" s="172">
        <f>Data!KT27</f>
        <v>0</v>
      </c>
      <c r="H91" s="40">
        <f t="shared" ref="H91:H111" si="2">SUM(C91:G91)</f>
        <v>3966775</v>
      </c>
    </row>
    <row r="92" spans="2:9" x14ac:dyDescent="0.2">
      <c r="B92" s="9" t="str">
        <f>$B$33</f>
        <v>Science</v>
      </c>
      <c r="C92" s="172">
        <f>Data!HS27</f>
        <v>2801008</v>
      </c>
      <c r="D92" s="172">
        <f>Data!IM27</f>
        <v>906698</v>
      </c>
      <c r="E92" s="172">
        <f>Data!JG27</f>
        <v>292088</v>
      </c>
      <c r="F92" s="172">
        <f>Data!KA27</f>
        <v>146677</v>
      </c>
      <c r="G92" s="172">
        <f>Data!KU27</f>
        <v>0</v>
      </c>
      <c r="H92" s="75">
        <f t="shared" si="2"/>
        <v>4146471</v>
      </c>
    </row>
    <row r="93" spans="2:9" x14ac:dyDescent="0.2">
      <c r="B93" s="9" t="str">
        <f>$B$34</f>
        <v>Fine Arts</v>
      </c>
      <c r="C93" s="172">
        <f>Data!HT27</f>
        <v>784676</v>
      </c>
      <c r="D93" s="172">
        <f>Data!IN27</f>
        <v>468349</v>
      </c>
      <c r="E93" s="172">
        <f>Data!JH27</f>
        <v>116461</v>
      </c>
      <c r="F93" s="172">
        <f>Data!KB27</f>
        <v>69867</v>
      </c>
      <c r="G93" s="172">
        <f>Data!KV27</f>
        <v>0</v>
      </c>
      <c r="H93" s="75">
        <f t="shared" si="2"/>
        <v>1439353</v>
      </c>
    </row>
    <row r="94" spans="2:9" x14ac:dyDescent="0.2">
      <c r="B94" s="9" t="str">
        <f>$B$35</f>
        <v>Teacher Education</v>
      </c>
      <c r="C94" s="172">
        <f>Data!HU27</f>
        <v>14946</v>
      </c>
      <c r="D94" s="172">
        <f>Data!IO27</f>
        <v>122288</v>
      </c>
      <c r="E94" s="172">
        <f>Data!JI27</f>
        <v>76862</v>
      </c>
      <c r="F94" s="172">
        <f>Data!KC27</f>
        <v>17001</v>
      </c>
      <c r="G94" s="172">
        <f>Data!KW27</f>
        <v>0</v>
      </c>
      <c r="H94" s="75">
        <f t="shared" si="2"/>
        <v>231097</v>
      </c>
    </row>
    <row r="95" spans="2:9" x14ac:dyDescent="0.2">
      <c r="B95" s="9" t="str">
        <f>$B$36</f>
        <v>Agriculture</v>
      </c>
      <c r="C95" s="172">
        <f>Data!HV27</f>
        <v>0</v>
      </c>
      <c r="D95" s="172">
        <f>Data!IP27</f>
        <v>0</v>
      </c>
      <c r="E95" s="172">
        <f>Data!JJ27</f>
        <v>0</v>
      </c>
      <c r="F95" s="172">
        <f>Data!KD27</f>
        <v>0</v>
      </c>
      <c r="G95" s="172">
        <f>Data!KX27</f>
        <v>0</v>
      </c>
      <c r="H95" s="75">
        <f t="shared" si="2"/>
        <v>0</v>
      </c>
    </row>
    <row r="96" spans="2:9" x14ac:dyDescent="0.2">
      <c r="B96" s="9" t="str">
        <f>$B$37</f>
        <v>Engineering</v>
      </c>
      <c r="C96" s="172">
        <f>Data!HW27</f>
        <v>478775</v>
      </c>
      <c r="D96" s="172">
        <f>Data!IQ27</f>
        <v>513283</v>
      </c>
      <c r="E96" s="172">
        <f>Data!JK27</f>
        <v>190743</v>
      </c>
      <c r="F96" s="172">
        <f>Data!KE27</f>
        <v>46958</v>
      </c>
      <c r="G96" s="172">
        <f>Data!KY27</f>
        <v>0</v>
      </c>
      <c r="H96" s="75">
        <f t="shared" si="2"/>
        <v>1229759</v>
      </c>
    </row>
    <row r="97" spans="2:8" x14ac:dyDescent="0.2">
      <c r="B97" s="9" t="str">
        <f>$B$38</f>
        <v>Home Economics</v>
      </c>
      <c r="C97" s="172">
        <f>Data!HX27</f>
        <v>18417</v>
      </c>
      <c r="D97" s="172">
        <f>Data!IR27</f>
        <v>3653</v>
      </c>
      <c r="E97" s="172">
        <f>Data!JL27</f>
        <v>170</v>
      </c>
      <c r="F97" s="172">
        <f>Data!KF27</f>
        <v>0</v>
      </c>
      <c r="G97" s="172">
        <f>Data!KZ27</f>
        <v>0</v>
      </c>
      <c r="H97" s="75">
        <f t="shared" si="2"/>
        <v>22240</v>
      </c>
    </row>
    <row r="98" spans="2:8" x14ac:dyDescent="0.2">
      <c r="B98" s="9" t="str">
        <f>$B$39</f>
        <v>Law</v>
      </c>
      <c r="C98" s="172">
        <f>Data!HY27</f>
        <v>0</v>
      </c>
      <c r="D98" s="172">
        <f>Data!IS27</f>
        <v>0</v>
      </c>
      <c r="E98" s="172">
        <f>Data!JM27</f>
        <v>0</v>
      </c>
      <c r="F98" s="172">
        <f>Data!KG27</f>
        <v>0</v>
      </c>
      <c r="G98" s="172">
        <f>Data!LA27</f>
        <v>0</v>
      </c>
      <c r="H98" s="75">
        <f t="shared" si="2"/>
        <v>0</v>
      </c>
    </row>
    <row r="99" spans="2:8" x14ac:dyDescent="0.2">
      <c r="B99" s="9" t="str">
        <f>$B$40</f>
        <v>Social Service</v>
      </c>
      <c r="C99" s="172">
        <f>Data!HZ27</f>
        <v>0</v>
      </c>
      <c r="D99" s="172">
        <f>Data!IT27</f>
        <v>0</v>
      </c>
      <c r="E99" s="172">
        <f>Data!JN27</f>
        <v>0</v>
      </c>
      <c r="F99" s="172">
        <f>Data!KH27</f>
        <v>0</v>
      </c>
      <c r="G99" s="172">
        <f>Data!LB27</f>
        <v>0</v>
      </c>
      <c r="H99" s="75">
        <f t="shared" si="2"/>
        <v>0</v>
      </c>
    </row>
    <row r="100" spans="2:8" x14ac:dyDescent="0.2">
      <c r="B100" s="9" t="str">
        <f>$B$41</f>
        <v>Library Science</v>
      </c>
      <c r="C100" s="172">
        <f>Data!IA27</f>
        <v>954</v>
      </c>
      <c r="D100" s="172">
        <f>Data!IU27</f>
        <v>9232</v>
      </c>
      <c r="E100" s="172">
        <f>Data!JO27</f>
        <v>157480</v>
      </c>
      <c r="F100" s="172">
        <f>Data!KI27</f>
        <v>2573</v>
      </c>
      <c r="G100" s="172">
        <f>Data!LC27</f>
        <v>0</v>
      </c>
      <c r="H100" s="75">
        <f t="shared" si="2"/>
        <v>170239</v>
      </c>
    </row>
    <row r="101" spans="2:8" x14ac:dyDescent="0.2">
      <c r="B101" s="9" t="str">
        <f>$B$42</f>
        <v>Veterinary Science</v>
      </c>
      <c r="C101" s="172">
        <f>Data!IB27</f>
        <v>0</v>
      </c>
      <c r="D101" s="172">
        <f>Data!IV27</f>
        <v>0</v>
      </c>
      <c r="E101" s="172">
        <f>Data!JP27</f>
        <v>0</v>
      </c>
      <c r="F101" s="172">
        <f>Data!KJ27</f>
        <v>0</v>
      </c>
      <c r="G101" s="172">
        <f>Data!LD27</f>
        <v>0</v>
      </c>
      <c r="H101" s="75">
        <f t="shared" si="2"/>
        <v>0</v>
      </c>
    </row>
    <row r="102" spans="2:8" x14ac:dyDescent="0.2">
      <c r="B102" s="9" t="str">
        <f>$B$43</f>
        <v>Vocational Training</v>
      </c>
      <c r="C102" s="172">
        <f>Data!IC27</f>
        <v>0</v>
      </c>
      <c r="D102" s="172">
        <f>Data!IW27</f>
        <v>0</v>
      </c>
      <c r="E102" s="172">
        <f>Data!JQ27</f>
        <v>0</v>
      </c>
      <c r="F102" s="172">
        <f>Data!KK27</f>
        <v>0</v>
      </c>
      <c r="G102" s="172">
        <f>Data!LE27</f>
        <v>0</v>
      </c>
      <c r="H102" s="75">
        <f t="shared" si="2"/>
        <v>0</v>
      </c>
    </row>
    <row r="103" spans="2:8" x14ac:dyDescent="0.2">
      <c r="B103" s="9" t="str">
        <f>$B$44</f>
        <v>Physical Training</v>
      </c>
      <c r="C103" s="172">
        <f>Data!ID27</f>
        <v>43821</v>
      </c>
      <c r="D103" s="172">
        <f>Data!IX27</f>
        <v>0</v>
      </c>
      <c r="E103" s="172">
        <f>Data!JR27</f>
        <v>0</v>
      </c>
      <c r="F103" s="172">
        <f>Data!KL27</f>
        <v>0</v>
      </c>
      <c r="G103" s="172">
        <f>Data!LF27</f>
        <v>0</v>
      </c>
      <c r="H103" s="75">
        <f t="shared" si="2"/>
        <v>43821</v>
      </c>
    </row>
    <row r="104" spans="2:8" x14ac:dyDescent="0.2">
      <c r="B104" s="9" t="str">
        <f>$B$45</f>
        <v>Health Services</v>
      </c>
      <c r="C104" s="172">
        <f>Data!IE27</f>
        <v>172386</v>
      </c>
      <c r="D104" s="172">
        <f>Data!IY27</f>
        <v>276515</v>
      </c>
      <c r="E104" s="172">
        <f>Data!JS27</f>
        <v>53827</v>
      </c>
      <c r="F104" s="172">
        <f>Data!KM27</f>
        <v>199</v>
      </c>
      <c r="G104" s="172">
        <f>Data!LG27</f>
        <v>15637</v>
      </c>
      <c r="H104" s="75">
        <f t="shared" si="2"/>
        <v>518564</v>
      </c>
    </row>
    <row r="105" spans="2:8" x14ac:dyDescent="0.2">
      <c r="B105" s="9" t="str">
        <f>$B$46</f>
        <v>Pharmacy</v>
      </c>
      <c r="C105" s="172">
        <f>Data!IF27</f>
        <v>0</v>
      </c>
      <c r="D105" s="172">
        <f>Data!IZ27</f>
        <v>0</v>
      </c>
      <c r="E105" s="172">
        <f>Data!JT27</f>
        <v>0</v>
      </c>
      <c r="F105" s="172">
        <f>Data!KN27</f>
        <v>0</v>
      </c>
      <c r="G105" s="172">
        <f>Data!LH27</f>
        <v>0</v>
      </c>
      <c r="H105" s="75">
        <f t="shared" si="2"/>
        <v>0</v>
      </c>
    </row>
    <row r="106" spans="2:8" x14ac:dyDescent="0.2">
      <c r="B106" s="9" t="str">
        <f>$B$47</f>
        <v>Business Administration</v>
      </c>
      <c r="C106" s="172">
        <f>Data!IG27</f>
        <v>174050</v>
      </c>
      <c r="D106" s="172">
        <f>Data!JA27</f>
        <v>500518</v>
      </c>
      <c r="E106" s="172">
        <f>Data!JU27</f>
        <v>60599</v>
      </c>
      <c r="F106" s="172">
        <f>Data!KO27</f>
        <v>6179</v>
      </c>
      <c r="G106" s="172">
        <f>Data!LI27</f>
        <v>0</v>
      </c>
      <c r="H106" s="75">
        <f t="shared" si="2"/>
        <v>741346</v>
      </c>
    </row>
    <row r="107" spans="2:8" x14ac:dyDescent="0.2">
      <c r="B107" s="9" t="str">
        <f>$B$48</f>
        <v>Optometry</v>
      </c>
      <c r="C107" s="172">
        <f>Data!IH27</f>
        <v>0</v>
      </c>
      <c r="D107" s="172">
        <f>Data!JB27</f>
        <v>0</v>
      </c>
      <c r="E107" s="172">
        <f>Data!JV27</f>
        <v>0</v>
      </c>
      <c r="F107" s="172">
        <f>Data!KP27</f>
        <v>0</v>
      </c>
      <c r="G107" s="172">
        <f>Data!LJ27</f>
        <v>0</v>
      </c>
      <c r="H107" s="75">
        <f t="shared" si="2"/>
        <v>0</v>
      </c>
    </row>
    <row r="108" spans="2:8" x14ac:dyDescent="0.2">
      <c r="B108" s="9" t="str">
        <f>$B$49</f>
        <v>Teacher Ed-Practice Teaching</v>
      </c>
      <c r="C108" s="172">
        <f>Data!II27</f>
        <v>0</v>
      </c>
      <c r="D108" s="172">
        <f>Data!JC27</f>
        <v>33084</v>
      </c>
      <c r="E108" s="172">
        <f>Data!JW27</f>
        <v>0</v>
      </c>
      <c r="F108" s="172">
        <f>Data!KQ27</f>
        <v>0</v>
      </c>
      <c r="G108" s="172">
        <f>Data!LK27</f>
        <v>0</v>
      </c>
      <c r="H108" s="75">
        <f t="shared" si="2"/>
        <v>33084</v>
      </c>
    </row>
    <row r="109" spans="2:8" x14ac:dyDescent="0.2">
      <c r="B109" s="9" t="str">
        <f>$B$50</f>
        <v>Technology</v>
      </c>
      <c r="C109" s="172">
        <f>Data!IJ27</f>
        <v>47591</v>
      </c>
      <c r="D109" s="172">
        <f>Data!JD27</f>
        <v>112426</v>
      </c>
      <c r="E109" s="172">
        <f>Data!JX27</f>
        <v>36194</v>
      </c>
      <c r="F109" s="172">
        <f>Data!KR27</f>
        <v>0</v>
      </c>
      <c r="G109" s="172">
        <f>Data!LL27</f>
        <v>0</v>
      </c>
      <c r="H109" s="75">
        <f t="shared" si="2"/>
        <v>196211</v>
      </c>
    </row>
    <row r="110" spans="2:8" x14ac:dyDescent="0.2">
      <c r="B110" s="9" t="str">
        <f>$B$51</f>
        <v>Nursing</v>
      </c>
      <c r="C110" s="172">
        <f>Data!IK27</f>
        <v>0</v>
      </c>
      <c r="D110" s="172">
        <f>Data!JE27</f>
        <v>0</v>
      </c>
      <c r="E110" s="172">
        <f>Data!JY27</f>
        <v>0</v>
      </c>
      <c r="F110" s="172">
        <f>Data!KS27</f>
        <v>0</v>
      </c>
      <c r="G110" s="172">
        <f>Data!HPM27</f>
        <v>0</v>
      </c>
      <c r="H110" s="75">
        <f t="shared" si="2"/>
        <v>0</v>
      </c>
    </row>
    <row r="111" spans="2:8" x14ac:dyDescent="0.2">
      <c r="B111" s="39" t="str">
        <f>$B$52</f>
        <v>Totals</v>
      </c>
      <c r="C111" s="40">
        <f>SUM(C91:C110)</f>
        <v>7010678</v>
      </c>
      <c r="D111" s="40">
        <f>SUM(D91:D110)</f>
        <v>4176795</v>
      </c>
      <c r="E111" s="40">
        <f>SUM(E91:E110)</f>
        <v>1167144</v>
      </c>
      <c r="F111" s="40">
        <f>SUM(F91:F110)</f>
        <v>368706</v>
      </c>
      <c r="G111" s="40">
        <f>SUM(G91:G110)</f>
        <v>15637</v>
      </c>
      <c r="H111" s="40">
        <f t="shared" si="2"/>
        <v>12738960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11335943</v>
      </c>
      <c r="D116" s="21">
        <f t="shared" si="3"/>
        <v>9199468</v>
      </c>
      <c r="E116" s="21">
        <f t="shared" si="3"/>
        <v>5702323</v>
      </c>
      <c r="F116" s="21">
        <f t="shared" si="3"/>
        <v>4893668</v>
      </c>
      <c r="G116" s="21">
        <f t="shared" si="3"/>
        <v>0</v>
      </c>
      <c r="H116" s="40">
        <f t="shared" ref="H116:H136" si="4">SUM(C116:G116)</f>
        <v>31131402</v>
      </c>
      <c r="I116" s="1"/>
    </row>
    <row r="117" spans="2:9" x14ac:dyDescent="0.2">
      <c r="B117" s="9" t="str">
        <f>$B$33</f>
        <v>Science</v>
      </c>
      <c r="C117" s="22">
        <f t="shared" si="3"/>
        <v>5342884</v>
      </c>
      <c r="D117" s="22">
        <f t="shared" si="3"/>
        <v>2889545</v>
      </c>
      <c r="E117" s="22">
        <f t="shared" si="3"/>
        <v>2162690</v>
      </c>
      <c r="F117" s="22">
        <f t="shared" si="3"/>
        <v>3647783</v>
      </c>
      <c r="G117" s="22">
        <f t="shared" si="3"/>
        <v>0</v>
      </c>
      <c r="H117" s="75">
        <f t="shared" si="4"/>
        <v>14042902</v>
      </c>
      <c r="I117" s="1"/>
    </row>
    <row r="118" spans="2:9" x14ac:dyDescent="0.2">
      <c r="B118" s="9" t="str">
        <f>$B$34</f>
        <v>Fine Arts</v>
      </c>
      <c r="C118" s="22">
        <f t="shared" si="3"/>
        <v>5428507</v>
      </c>
      <c r="D118" s="22">
        <f t="shared" si="3"/>
        <v>4741083</v>
      </c>
      <c r="E118" s="22">
        <f t="shared" si="3"/>
        <v>3110672</v>
      </c>
      <c r="F118" s="22">
        <f t="shared" si="3"/>
        <v>2441679</v>
      </c>
      <c r="G118" s="22">
        <f t="shared" si="3"/>
        <v>0</v>
      </c>
      <c r="H118" s="75">
        <f t="shared" si="4"/>
        <v>15721941</v>
      </c>
      <c r="I118" s="1"/>
    </row>
    <row r="119" spans="2:9" x14ac:dyDescent="0.2">
      <c r="B119" s="9" t="str">
        <f>$B$35</f>
        <v>Teacher Education</v>
      </c>
      <c r="C119" s="22">
        <f t="shared" si="3"/>
        <v>209737</v>
      </c>
      <c r="D119" s="22">
        <f t="shared" si="3"/>
        <v>1518244</v>
      </c>
      <c r="E119" s="22">
        <f t="shared" si="3"/>
        <v>1194684</v>
      </c>
      <c r="F119" s="22">
        <f t="shared" si="3"/>
        <v>1214325</v>
      </c>
      <c r="G119" s="22">
        <f t="shared" si="3"/>
        <v>0</v>
      </c>
      <c r="H119" s="75">
        <f t="shared" si="4"/>
        <v>4136990</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1439762</v>
      </c>
      <c r="D121" s="22">
        <f t="shared" si="3"/>
        <v>2430840</v>
      </c>
      <c r="E121" s="22">
        <f t="shared" si="3"/>
        <v>2515314</v>
      </c>
      <c r="F121" s="22">
        <f t="shared" si="3"/>
        <v>1780083</v>
      </c>
      <c r="G121" s="22">
        <f t="shared" si="3"/>
        <v>0</v>
      </c>
      <c r="H121" s="75">
        <f t="shared" si="4"/>
        <v>8165999</v>
      </c>
      <c r="I121" s="1"/>
    </row>
    <row r="122" spans="2:9" x14ac:dyDescent="0.2">
      <c r="B122" s="9" t="str">
        <f>$B$38</f>
        <v>Home Economics</v>
      </c>
      <c r="C122" s="22">
        <f t="shared" si="3"/>
        <v>129586</v>
      </c>
      <c r="D122" s="22">
        <f t="shared" si="3"/>
        <v>58637</v>
      </c>
      <c r="E122" s="22">
        <f t="shared" si="3"/>
        <v>32277</v>
      </c>
      <c r="F122" s="22">
        <f t="shared" si="3"/>
        <v>0</v>
      </c>
      <c r="G122" s="22">
        <f t="shared" si="3"/>
        <v>0</v>
      </c>
      <c r="H122" s="75">
        <f t="shared" si="4"/>
        <v>220500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42750</v>
      </c>
      <c r="D124" s="22">
        <f t="shared" si="3"/>
        <v>108095</v>
      </c>
      <c r="E124" s="22">
        <f t="shared" si="3"/>
        <v>0</v>
      </c>
      <c r="F124" s="22">
        <f t="shared" si="3"/>
        <v>0</v>
      </c>
      <c r="G124" s="22">
        <f t="shared" si="3"/>
        <v>0</v>
      </c>
      <c r="H124" s="75">
        <f t="shared" si="4"/>
        <v>150845</v>
      </c>
      <c r="I124" s="1"/>
    </row>
    <row r="125" spans="2:9" x14ac:dyDescent="0.2">
      <c r="B125" s="9" t="str">
        <f>$B$41</f>
        <v>Library Science</v>
      </c>
      <c r="C125" s="22">
        <f t="shared" si="3"/>
        <v>6043</v>
      </c>
      <c r="D125" s="22">
        <f t="shared" si="3"/>
        <v>53615</v>
      </c>
      <c r="E125" s="22">
        <f t="shared" si="3"/>
        <v>934114</v>
      </c>
      <c r="F125" s="22">
        <f t="shared" si="3"/>
        <v>74822</v>
      </c>
      <c r="G125" s="22">
        <f t="shared" si="3"/>
        <v>0</v>
      </c>
      <c r="H125" s="75">
        <f t="shared" si="4"/>
        <v>1068594</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3406</v>
      </c>
      <c r="D127" s="22">
        <f t="shared" si="3"/>
        <v>11038</v>
      </c>
      <c r="E127" s="22">
        <f t="shared" si="3"/>
        <v>0</v>
      </c>
      <c r="F127" s="22">
        <f t="shared" si="3"/>
        <v>0</v>
      </c>
      <c r="G127" s="22">
        <f t="shared" si="3"/>
        <v>0</v>
      </c>
      <c r="H127" s="75">
        <f t="shared" si="4"/>
        <v>14444</v>
      </c>
      <c r="I127" s="1"/>
    </row>
    <row r="128" spans="2:9" x14ac:dyDescent="0.2">
      <c r="B128" s="9" t="str">
        <f>$B$44</f>
        <v>Physical Training</v>
      </c>
      <c r="C128" s="22">
        <f t="shared" si="3"/>
        <v>195064</v>
      </c>
      <c r="D128" s="22">
        <f t="shared" si="3"/>
        <v>0</v>
      </c>
      <c r="E128" s="22">
        <f t="shared" si="3"/>
        <v>0</v>
      </c>
      <c r="F128" s="22">
        <f t="shared" si="3"/>
        <v>0</v>
      </c>
      <c r="G128" s="22">
        <f t="shared" si="3"/>
        <v>0</v>
      </c>
      <c r="H128" s="75">
        <f t="shared" si="4"/>
        <v>195064</v>
      </c>
      <c r="I128" s="1"/>
    </row>
    <row r="129" spans="2:12" x14ac:dyDescent="0.2">
      <c r="B129" s="9" t="str">
        <f>$B$45</f>
        <v>Health Services</v>
      </c>
      <c r="C129" s="22">
        <f t="shared" si="3"/>
        <v>509682</v>
      </c>
      <c r="D129" s="22">
        <f t="shared" si="3"/>
        <v>1204075</v>
      </c>
      <c r="E129" s="22">
        <f t="shared" si="3"/>
        <v>904414</v>
      </c>
      <c r="F129" s="22">
        <f t="shared" si="3"/>
        <v>1643</v>
      </c>
      <c r="G129" s="22">
        <f t="shared" si="3"/>
        <v>384212</v>
      </c>
      <c r="H129" s="75">
        <f t="shared" si="4"/>
        <v>3004026</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1573347</v>
      </c>
      <c r="D131" s="22">
        <f t="shared" si="3"/>
        <v>7150986</v>
      </c>
      <c r="E131" s="22">
        <f t="shared" si="3"/>
        <v>2891808</v>
      </c>
      <c r="F131" s="22">
        <f t="shared" si="3"/>
        <v>1256326</v>
      </c>
      <c r="G131" s="22">
        <f t="shared" si="3"/>
        <v>0</v>
      </c>
      <c r="H131" s="75">
        <f t="shared" si="4"/>
        <v>12872467</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358305</v>
      </c>
      <c r="E133" s="22">
        <f t="shared" si="5"/>
        <v>0</v>
      </c>
      <c r="F133" s="22">
        <f t="shared" si="5"/>
        <v>0</v>
      </c>
      <c r="G133" s="22">
        <f t="shared" si="5"/>
        <v>0</v>
      </c>
      <c r="H133" s="75">
        <f t="shared" si="4"/>
        <v>358305</v>
      </c>
      <c r="I133" s="1"/>
    </row>
    <row r="134" spans="2:12" x14ac:dyDescent="0.2">
      <c r="B134" s="9" t="str">
        <f>$B$50</f>
        <v>Technology</v>
      </c>
      <c r="C134" s="22">
        <f t="shared" si="5"/>
        <v>96134</v>
      </c>
      <c r="D134" s="22">
        <f t="shared" si="5"/>
        <v>769686</v>
      </c>
      <c r="E134" s="22">
        <f t="shared" si="5"/>
        <v>459053</v>
      </c>
      <c r="F134" s="22">
        <f t="shared" si="5"/>
        <v>0</v>
      </c>
      <c r="G134" s="22">
        <f t="shared" si="5"/>
        <v>0</v>
      </c>
      <c r="H134" s="75">
        <f t="shared" si="4"/>
        <v>1324873</v>
      </c>
      <c r="I134" s="1"/>
    </row>
    <row r="135" spans="2:12" x14ac:dyDescent="0.2">
      <c r="B135" s="9" t="str">
        <f>$B$51</f>
        <v>Nursing</v>
      </c>
      <c r="C135" s="22">
        <f t="shared" si="5"/>
        <v>0</v>
      </c>
      <c r="D135" s="22">
        <f t="shared" si="5"/>
        <v>0</v>
      </c>
      <c r="E135" s="22">
        <f t="shared" si="5"/>
        <v>0</v>
      </c>
      <c r="F135" s="22">
        <f t="shared" si="5"/>
        <v>0</v>
      </c>
      <c r="G135" s="22">
        <f t="shared" si="5"/>
        <v>0</v>
      </c>
      <c r="H135" s="75">
        <f t="shared" si="4"/>
        <v>0</v>
      </c>
      <c r="I135" s="1"/>
    </row>
    <row r="136" spans="2:12" x14ac:dyDescent="0.2">
      <c r="B136" s="39" t="str">
        <f>$B$52</f>
        <v>Totals</v>
      </c>
      <c r="C136" s="40">
        <f>SUM(C116:C135)</f>
        <v>26312845</v>
      </c>
      <c r="D136" s="40">
        <f>SUM(D116:D135)</f>
        <v>30493617</v>
      </c>
      <c r="E136" s="40">
        <f>SUM(E116:E135)</f>
        <v>19907349</v>
      </c>
      <c r="F136" s="40">
        <f>SUM(F116:F135)</f>
        <v>15310329</v>
      </c>
      <c r="G136" s="40">
        <f>SUM(G116:G135)</f>
        <v>384212</v>
      </c>
      <c r="H136" s="40">
        <f t="shared" si="4"/>
        <v>92408352</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138577981</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Data!QD27</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Data!LN27</f>
        <v>515389.09</v>
      </c>
      <c r="D143" s="172">
        <f>Data!MH27</f>
        <v>256386.62</v>
      </c>
      <c r="E143" s="172">
        <f>Data!NB27</f>
        <v>38063.85</v>
      </c>
      <c r="F143" s="172">
        <f>Data!NV27</f>
        <v>16509.57</v>
      </c>
      <c r="G143" s="172">
        <f>Data!OP27</f>
        <v>0</v>
      </c>
      <c r="H143" s="173">
        <f>Data!PJ27</f>
        <v>42290353.170000002</v>
      </c>
      <c r="I143" s="76">
        <f t="shared" ref="I143:I162" si="6">SUM(C143:H143)</f>
        <v>43116702.300000004</v>
      </c>
    </row>
    <row r="144" spans="2:12" x14ac:dyDescent="0.2">
      <c r="B144" s="9" t="str">
        <f>$B$33</f>
        <v>Science</v>
      </c>
      <c r="C144" s="172">
        <f>Data!LO27</f>
        <v>599212.88</v>
      </c>
      <c r="D144" s="172">
        <f>Data!MI27</f>
        <v>193967.75</v>
      </c>
      <c r="E144" s="172">
        <f>Data!NC27</f>
        <v>62485.68</v>
      </c>
      <c r="F144" s="172">
        <f>Data!NW27</f>
        <v>31378.18</v>
      </c>
      <c r="G144" s="172">
        <f>Data!OQ27</f>
        <v>0</v>
      </c>
      <c r="H144" s="174">
        <f>Data!PK27</f>
        <v>25916526.609999999</v>
      </c>
      <c r="I144" s="76">
        <f t="shared" si="6"/>
        <v>26803571.099999998</v>
      </c>
    </row>
    <row r="145" spans="2:9" x14ac:dyDescent="0.2">
      <c r="B145" s="9" t="str">
        <f>$B$34</f>
        <v>Fine Arts</v>
      </c>
      <c r="C145" s="172">
        <f>Data!LP27</f>
        <v>206053.05</v>
      </c>
      <c r="D145" s="172">
        <f>Data!MJ27</f>
        <v>122986.55</v>
      </c>
      <c r="E145" s="172">
        <f>Data!ND27</f>
        <v>30582.19</v>
      </c>
      <c r="F145" s="172">
        <f>Data!NX27</f>
        <v>18346.82</v>
      </c>
      <c r="G145" s="172">
        <f>Data!OR27</f>
        <v>0</v>
      </c>
      <c r="H145" s="174">
        <f>Data!PL27</f>
        <v>18051335.030000001</v>
      </c>
      <c r="I145" s="76">
        <f t="shared" si="6"/>
        <v>18429303.640000001</v>
      </c>
    </row>
    <row r="146" spans="2:9" x14ac:dyDescent="0.2">
      <c r="B146" s="9" t="str">
        <f>$B$35</f>
        <v>Teacher Education</v>
      </c>
      <c r="C146" s="172">
        <f>Data!LQ27</f>
        <v>6703.55</v>
      </c>
      <c r="D146" s="172">
        <f>Data!MK27</f>
        <v>54848.22</v>
      </c>
      <c r="E146" s="172">
        <f>Data!NE27</f>
        <v>34473.89</v>
      </c>
      <c r="F146" s="172">
        <f>Data!NY27</f>
        <v>7625.06</v>
      </c>
      <c r="G146" s="172">
        <f>Data!OS27</f>
        <v>0</v>
      </c>
      <c r="H146" s="174">
        <f>Data!PN27</f>
        <v>4959298.12</v>
      </c>
      <c r="I146" s="76">
        <f t="shared" si="6"/>
        <v>5062948.84</v>
      </c>
    </row>
    <row r="147" spans="2:9" x14ac:dyDescent="0.2">
      <c r="B147" s="9" t="str">
        <f>$B$36</f>
        <v>Agriculture</v>
      </c>
      <c r="C147" s="172">
        <f>Data!LR27</f>
        <v>0</v>
      </c>
      <c r="D147" s="172">
        <f>Data!ML27</f>
        <v>0</v>
      </c>
      <c r="E147" s="172">
        <f>Data!NF27</f>
        <v>0</v>
      </c>
      <c r="F147" s="172">
        <f>Data!NZ27</f>
        <v>0</v>
      </c>
      <c r="G147" s="172">
        <f>Data!OT27</f>
        <v>0</v>
      </c>
      <c r="H147" s="174">
        <f>Data!PM27</f>
        <v>0</v>
      </c>
      <c r="I147" s="76">
        <f t="shared" si="6"/>
        <v>0</v>
      </c>
    </row>
    <row r="148" spans="2:9" x14ac:dyDescent="0.2">
      <c r="B148" s="9" t="str">
        <f>$B$37</f>
        <v>Engineering</v>
      </c>
      <c r="C148" s="172">
        <f>Data!LS27</f>
        <v>648117.03</v>
      </c>
      <c r="D148" s="172">
        <f>Data!MM27</f>
        <v>694831.12</v>
      </c>
      <c r="E148" s="172">
        <f>Data!NG27</f>
        <v>258208.72</v>
      </c>
      <c r="F148" s="172">
        <f>Data!OA27</f>
        <v>63566.65</v>
      </c>
      <c r="G148" s="172">
        <f>Data!OU27</f>
        <v>0</v>
      </c>
      <c r="H148" s="174">
        <f>Data!PO27</f>
        <v>16509558.390000001</v>
      </c>
      <c r="I148" s="76">
        <f t="shared" si="6"/>
        <v>18174281.91</v>
      </c>
    </row>
    <row r="149" spans="2:9" x14ac:dyDescent="0.2">
      <c r="B149" s="9" t="str">
        <f>$B$38</f>
        <v>Home Economics</v>
      </c>
      <c r="C149" s="172">
        <f>Data!LT27</f>
        <v>4344.75</v>
      </c>
      <c r="D149" s="172">
        <f>Data!MN27</f>
        <v>861.89</v>
      </c>
      <c r="E149" s="172">
        <f>Data!NH27</f>
        <v>40.03</v>
      </c>
      <c r="F149" s="172">
        <f>Data!OB27</f>
        <v>0</v>
      </c>
      <c r="G149" s="172">
        <f>Data!OV27</f>
        <v>0</v>
      </c>
      <c r="H149" s="174">
        <f>Data!PP27</f>
        <v>271696.55</v>
      </c>
      <c r="I149" s="76">
        <f t="shared" si="6"/>
        <v>276943.21999999997</v>
      </c>
    </row>
    <row r="150" spans="2:9" x14ac:dyDescent="0.2">
      <c r="B150" s="9" t="str">
        <f>$B$39</f>
        <v>Law</v>
      </c>
      <c r="C150" s="172">
        <f>Data!LU27</f>
        <v>0</v>
      </c>
      <c r="D150" s="172">
        <f>Data!MO27</f>
        <v>0</v>
      </c>
      <c r="E150" s="172">
        <f>Data!NI27</f>
        <v>0</v>
      </c>
      <c r="F150" s="172">
        <f>Data!OC27</f>
        <v>0</v>
      </c>
      <c r="G150" s="172">
        <f>Data!OW27</f>
        <v>0</v>
      </c>
      <c r="H150" s="174">
        <f>Data!PQ27</f>
        <v>0</v>
      </c>
      <c r="I150" s="76">
        <f t="shared" si="6"/>
        <v>0</v>
      </c>
    </row>
    <row r="151" spans="2:9" x14ac:dyDescent="0.2">
      <c r="B151" s="9" t="str">
        <f>$B$40</f>
        <v>Social Service</v>
      </c>
      <c r="C151" s="172">
        <f>Data!LV27</f>
        <v>0</v>
      </c>
      <c r="D151" s="172">
        <f>Data!MP27</f>
        <v>0</v>
      </c>
      <c r="E151" s="172">
        <f>Data!NJ27</f>
        <v>0</v>
      </c>
      <c r="F151" s="172">
        <f>Data!OD27</f>
        <v>0</v>
      </c>
      <c r="G151" s="172">
        <f>Data!OX27</f>
        <v>0</v>
      </c>
      <c r="H151" s="174">
        <f>Data!PR27</f>
        <v>0</v>
      </c>
      <c r="I151" s="76">
        <f t="shared" si="6"/>
        <v>0</v>
      </c>
    </row>
    <row r="152" spans="2:9" x14ac:dyDescent="0.2">
      <c r="B152" s="9" t="str">
        <f>$B$41</f>
        <v>Library Science</v>
      </c>
      <c r="C152" s="172">
        <f>Data!LW27</f>
        <v>134.06</v>
      </c>
      <c r="D152" s="172">
        <f>Data!MQ27</f>
        <v>1297.6300000000001</v>
      </c>
      <c r="E152" s="172">
        <f>Data!NK27</f>
        <v>22135.66</v>
      </c>
      <c r="F152" s="172">
        <f>Data!OE27</f>
        <v>361.72</v>
      </c>
      <c r="G152" s="172">
        <f>Data!OY27</f>
        <v>0</v>
      </c>
      <c r="H152" s="174">
        <f>Data!PS27</f>
        <v>2068302.11</v>
      </c>
      <c r="I152" s="76">
        <f t="shared" si="6"/>
        <v>2092231.1800000002</v>
      </c>
    </row>
    <row r="153" spans="2:9" x14ac:dyDescent="0.2">
      <c r="B153" s="9" t="str">
        <f>$B$42</f>
        <v>Veterinary Science</v>
      </c>
      <c r="C153" s="172">
        <f>Data!LX27</f>
        <v>0</v>
      </c>
      <c r="D153" s="172">
        <f>Data!MR27</f>
        <v>0</v>
      </c>
      <c r="E153" s="172">
        <f>Data!NL27</f>
        <v>0</v>
      </c>
      <c r="F153" s="172">
        <f>Data!OF27</f>
        <v>0</v>
      </c>
      <c r="G153" s="172">
        <f>Data!OZ27</f>
        <v>0</v>
      </c>
      <c r="H153" s="174">
        <f>Data!PT27</f>
        <v>0</v>
      </c>
      <c r="I153" s="76">
        <f t="shared" si="6"/>
        <v>0</v>
      </c>
    </row>
    <row r="154" spans="2:9" x14ac:dyDescent="0.2">
      <c r="B154" s="9" t="str">
        <f>$B$43</f>
        <v>Vocational Training</v>
      </c>
      <c r="C154" s="172">
        <f>Data!LY27</f>
        <v>0</v>
      </c>
      <c r="D154" s="172">
        <f>Data!MS27</f>
        <v>0</v>
      </c>
      <c r="E154" s="172">
        <f>Data!NM27</f>
        <v>0</v>
      </c>
      <c r="F154" s="172">
        <f>Data!OG27</f>
        <v>0</v>
      </c>
      <c r="G154" s="172">
        <f>Data!PA27</f>
        <v>0</v>
      </c>
      <c r="H154" s="174">
        <f>Data!PU27</f>
        <v>0</v>
      </c>
      <c r="I154" s="76">
        <f t="shared" si="6"/>
        <v>0</v>
      </c>
    </row>
    <row r="155" spans="2:9" x14ac:dyDescent="0.2">
      <c r="B155" s="9" t="str">
        <f>$B$44</f>
        <v>Physical Training</v>
      </c>
      <c r="C155" s="172">
        <f>Data!LZ27</f>
        <v>14174.52</v>
      </c>
      <c r="D155" s="172">
        <f>Data!MT27</f>
        <v>0</v>
      </c>
      <c r="E155" s="172">
        <f>Data!NN27</f>
        <v>0</v>
      </c>
      <c r="F155" s="172">
        <f>Data!OH27</f>
        <v>0</v>
      </c>
      <c r="G155" s="172">
        <f>Data!PB27</f>
        <v>0</v>
      </c>
      <c r="H155" s="174">
        <f>Data!PV27</f>
        <v>631426.03</v>
      </c>
      <c r="I155" s="76">
        <f t="shared" si="6"/>
        <v>645600.55000000005</v>
      </c>
    </row>
    <row r="156" spans="2:9" x14ac:dyDescent="0.2">
      <c r="B156" s="9" t="str">
        <f>$B$45</f>
        <v>Health Services</v>
      </c>
      <c r="C156" s="172">
        <f>Data!MA27</f>
        <v>31593.56</v>
      </c>
      <c r="D156" s="172">
        <f>Data!MU27</f>
        <v>50677.43</v>
      </c>
      <c r="E156" s="172">
        <f>Data!NO27</f>
        <v>9864.94</v>
      </c>
      <c r="F156" s="172">
        <f>Data!OI27</f>
        <v>36.43</v>
      </c>
      <c r="G156" s="172">
        <f>Data!PC27</f>
        <v>2865.74</v>
      </c>
      <c r="H156" s="174">
        <f>Data!PW27</f>
        <v>4582903.13</v>
      </c>
      <c r="I156" s="76">
        <f t="shared" si="6"/>
        <v>4677941.2299999995</v>
      </c>
    </row>
    <row r="157" spans="2:9" x14ac:dyDescent="0.2">
      <c r="B157" s="9" t="str">
        <f>$B$46</f>
        <v>Pharmacy</v>
      </c>
      <c r="C157" s="172">
        <f>Data!MB27</f>
        <v>0</v>
      </c>
      <c r="D157" s="172">
        <f>Data!MV27</f>
        <v>0</v>
      </c>
      <c r="E157" s="172">
        <f>Data!NP27</f>
        <v>0</v>
      </c>
      <c r="F157" s="172">
        <f>Data!OJ27</f>
        <v>0</v>
      </c>
      <c r="G157" s="172">
        <f>Data!PD27</f>
        <v>0</v>
      </c>
      <c r="H157" s="174">
        <f>Data!PX27</f>
        <v>0</v>
      </c>
      <c r="I157" s="76">
        <f t="shared" si="6"/>
        <v>0</v>
      </c>
    </row>
    <row r="158" spans="2:9" x14ac:dyDescent="0.2">
      <c r="B158" s="9" t="str">
        <f>$B$47</f>
        <v>Business Administration</v>
      </c>
      <c r="C158" s="172">
        <f>Data!MC27</f>
        <v>75549.33</v>
      </c>
      <c r="D158" s="172">
        <f>Data!MW27</f>
        <v>217258.38</v>
      </c>
      <c r="E158" s="172">
        <f>Data!NQ27</f>
        <v>26306.09</v>
      </c>
      <c r="F158" s="172">
        <f>Data!OK27</f>
        <v>2682.12</v>
      </c>
      <c r="G158" s="172">
        <f>Data!PE27</f>
        <v>0</v>
      </c>
      <c r="H158" s="174">
        <f>Data!PY27</f>
        <v>15925273.939999999</v>
      </c>
      <c r="I158" s="76">
        <f t="shared" si="6"/>
        <v>16247069.859999999</v>
      </c>
    </row>
    <row r="159" spans="2:9" x14ac:dyDescent="0.2">
      <c r="B159" s="9" t="str">
        <f>$B$48</f>
        <v>Optometry</v>
      </c>
      <c r="C159" s="172">
        <f>Data!MD27</f>
        <v>0</v>
      </c>
      <c r="D159" s="172">
        <f>Data!MX27</f>
        <v>0</v>
      </c>
      <c r="E159" s="172">
        <f>Data!NR27</f>
        <v>0</v>
      </c>
      <c r="F159" s="172">
        <f>Data!OL27</f>
        <v>0</v>
      </c>
      <c r="G159" s="172">
        <f>Data!PF27</f>
        <v>0</v>
      </c>
      <c r="H159" s="174">
        <f>Data!PZ27</f>
        <v>0</v>
      </c>
      <c r="I159" s="76">
        <f t="shared" si="6"/>
        <v>0</v>
      </c>
    </row>
    <row r="160" spans="2:9" x14ac:dyDescent="0.2">
      <c r="B160" s="9" t="str">
        <f>$B$49</f>
        <v>Teacher Ed-Practice Teaching</v>
      </c>
      <c r="C160" s="172">
        <f>Data!ME27</f>
        <v>0</v>
      </c>
      <c r="D160" s="172">
        <f>Data!MY27</f>
        <v>9378.99</v>
      </c>
      <c r="E160" s="172">
        <f>Data!NS27</f>
        <v>0</v>
      </c>
      <c r="F160" s="172">
        <f>Data!OM27</f>
        <v>0</v>
      </c>
      <c r="G160" s="172">
        <f>Data!PG27</f>
        <v>0</v>
      </c>
      <c r="H160" s="174">
        <f>Data!QA27</f>
        <v>1264221.68</v>
      </c>
      <c r="I160" s="76">
        <f t="shared" si="6"/>
        <v>1273600.67</v>
      </c>
    </row>
    <row r="161" spans="2:10" x14ac:dyDescent="0.2">
      <c r="B161" s="9" t="str">
        <f>$B$50</f>
        <v>Technology</v>
      </c>
      <c r="C161" s="172">
        <f>Data!MF27</f>
        <v>9418.68</v>
      </c>
      <c r="D161" s="172">
        <f>Data!MZ27</f>
        <v>22249.93</v>
      </c>
      <c r="E161" s="172">
        <f>Data!NT27</f>
        <v>7163.14</v>
      </c>
      <c r="F161" s="172">
        <f>Data!ON27</f>
        <v>0</v>
      </c>
      <c r="G161" s="172">
        <f>Data!PH27</f>
        <v>0</v>
      </c>
      <c r="H161" s="174">
        <f>Data!QB27</f>
        <v>1738955</v>
      </c>
      <c r="I161" s="76">
        <f t="shared" si="6"/>
        <v>1777786.75</v>
      </c>
    </row>
    <row r="162" spans="2:10" x14ac:dyDescent="0.2">
      <c r="B162" s="9" t="str">
        <f>$B$51</f>
        <v>Nursing</v>
      </c>
      <c r="C162" s="172">
        <f>Data!MG27</f>
        <v>0</v>
      </c>
      <c r="D162" s="172">
        <f>Data!NA27</f>
        <v>0</v>
      </c>
      <c r="E162" s="172">
        <f>Data!NU27</f>
        <v>0</v>
      </c>
      <c r="F162" s="172">
        <f>Data!OO27</f>
        <v>0</v>
      </c>
      <c r="G162" s="172">
        <f>Data!PI27</f>
        <v>0</v>
      </c>
      <c r="H162" s="174">
        <f>Data!QC27</f>
        <v>0</v>
      </c>
      <c r="I162" s="76">
        <f t="shared" si="6"/>
        <v>0</v>
      </c>
    </row>
    <row r="163" spans="2:10" ht="15" thickBot="1" x14ac:dyDescent="0.25">
      <c r="B163" s="39" t="str">
        <f>$B$52</f>
        <v>Totals</v>
      </c>
      <c r="C163" s="40">
        <f t="shared" ref="C163:H163" si="7">SUM(C143:C162)</f>
        <v>2110690.5000000005</v>
      </c>
      <c r="D163" s="40">
        <f t="shared" si="7"/>
        <v>1624744.5099999998</v>
      </c>
      <c r="E163" s="40">
        <f t="shared" si="7"/>
        <v>489324.19</v>
      </c>
      <c r="F163" s="40">
        <f t="shared" si="7"/>
        <v>140506.54999999999</v>
      </c>
      <c r="G163" s="41">
        <f t="shared" si="7"/>
        <v>2865.74</v>
      </c>
      <c r="H163" s="77">
        <f t="shared" si="7"/>
        <v>134209849.76000001</v>
      </c>
      <c r="I163" s="76">
        <f>SUM(I143:I162)</f>
        <v>138577981.25</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15914664.489963975</v>
      </c>
      <c r="D168" s="21">
        <f t="shared" si="8"/>
        <v>12753374.410531038</v>
      </c>
      <c r="E168" s="21">
        <f t="shared" si="8"/>
        <v>7784366.2349492516</v>
      </c>
      <c r="F168" s="21">
        <f t="shared" si="8"/>
        <v>6664297.164555734</v>
      </c>
      <c r="G168" s="21">
        <f t="shared" si="8"/>
        <v>0</v>
      </c>
      <c r="H168" s="40">
        <f t="shared" ref="H168:H188" si="9">SUM(C168:G168)</f>
        <v>43116702.300000004</v>
      </c>
      <c r="I168" s="56"/>
      <c r="J168" s="57"/>
    </row>
    <row r="169" spans="2:10" x14ac:dyDescent="0.2">
      <c r="B169" s="9" t="str">
        <f>$B$33</f>
        <v>Science</v>
      </c>
      <c r="C169" s="22">
        <f t="shared" si="8"/>
        <v>10459638.834702471</v>
      </c>
      <c r="D169" s="22">
        <f t="shared" si="8"/>
        <v>5526695.264817981</v>
      </c>
      <c r="E169" s="22">
        <f t="shared" si="8"/>
        <v>4053784.1263026875</v>
      </c>
      <c r="F169" s="22">
        <f t="shared" si="8"/>
        <v>6763452.8741768608</v>
      </c>
      <c r="G169" s="22">
        <f t="shared" si="8"/>
        <v>0</v>
      </c>
      <c r="H169" s="75">
        <f t="shared" si="9"/>
        <v>26803571.100000001</v>
      </c>
      <c r="I169" s="56"/>
      <c r="J169" s="57"/>
    </row>
    <row r="170" spans="2:10" x14ac:dyDescent="0.2">
      <c r="B170" s="9" t="str">
        <f>$B$34</f>
        <v>Fine Arts</v>
      </c>
      <c r="C170" s="22">
        <f t="shared" si="8"/>
        <v>6438858.4376871958</v>
      </c>
      <c r="D170" s="22">
        <f t="shared" si="8"/>
        <v>5566517.8314135037</v>
      </c>
      <c r="E170" s="22">
        <f t="shared" si="8"/>
        <v>3602137.5367882983</v>
      </c>
      <c r="F170" s="22">
        <f t="shared" si="8"/>
        <v>2821789.8341110041</v>
      </c>
      <c r="G170" s="22">
        <f t="shared" si="8"/>
        <v>0</v>
      </c>
      <c r="H170" s="75">
        <f t="shared" si="9"/>
        <v>18429303.640000001</v>
      </c>
      <c r="I170" s="56"/>
      <c r="J170" s="57"/>
    </row>
    <row r="171" spans="2:10" x14ac:dyDescent="0.2">
      <c r="B171" s="9" t="str">
        <f>$B$35</f>
        <v>Teacher Education</v>
      </c>
      <c r="C171" s="22">
        <f t="shared" si="8"/>
        <v>258129.90341019438</v>
      </c>
      <c r="D171" s="22">
        <f t="shared" si="8"/>
        <v>1874873.0725863683</v>
      </c>
      <c r="E171" s="22">
        <f t="shared" si="8"/>
        <v>1466624.82949806</v>
      </c>
      <c r="F171" s="22">
        <f t="shared" si="8"/>
        <v>1463321.0345053771</v>
      </c>
      <c r="G171" s="22">
        <f t="shared" si="8"/>
        <v>0</v>
      </c>
      <c r="H171" s="75">
        <f t="shared" si="9"/>
        <v>5062948.84</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3558947.0223503765</v>
      </c>
      <c r="D173" s="22">
        <f t="shared" si="8"/>
        <v>5609366.9798191851</v>
      </c>
      <c r="E173" s="22">
        <f t="shared" si="8"/>
        <v>5343529.3711762317</v>
      </c>
      <c r="F173" s="22">
        <f t="shared" si="8"/>
        <v>3662438.5366542074</v>
      </c>
      <c r="G173" s="22">
        <f t="shared" si="8"/>
        <v>0</v>
      </c>
      <c r="H173" s="75">
        <f t="shared" si="9"/>
        <v>18174281.91</v>
      </c>
      <c r="I173" s="56"/>
      <c r="J173" s="57"/>
    </row>
    <row r="174" spans="2:10" x14ac:dyDescent="0.2">
      <c r="B174" s="9" t="str">
        <f>$B$38</f>
        <v>Home Economics</v>
      </c>
      <c r="C174" s="22">
        <f t="shared" si="8"/>
        <v>164018.53289478456</v>
      </c>
      <c r="D174" s="22">
        <f t="shared" si="8"/>
        <v>73113.457357596359</v>
      </c>
      <c r="E174" s="22">
        <f t="shared" si="8"/>
        <v>39811.229747619051</v>
      </c>
      <c r="F174" s="22">
        <f t="shared" si="8"/>
        <v>0</v>
      </c>
      <c r="G174" s="22">
        <f t="shared" si="8"/>
        <v>0</v>
      </c>
      <c r="H174" s="75">
        <f t="shared" si="9"/>
        <v>276943.21999999997</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11830.5037856941</v>
      </c>
      <c r="D177" s="22">
        <f t="shared" si="8"/>
        <v>105071.39031275678</v>
      </c>
      <c r="E177" s="22">
        <f t="shared" si="8"/>
        <v>1830146.8945573154</v>
      </c>
      <c r="F177" s="22">
        <f t="shared" si="8"/>
        <v>145182.39134423365</v>
      </c>
      <c r="G177" s="22">
        <f t="shared" si="8"/>
        <v>0</v>
      </c>
      <c r="H177" s="75">
        <f t="shared" si="9"/>
        <v>2092231.18</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645600.55000000005</v>
      </c>
      <c r="D180" s="22">
        <f t="shared" si="8"/>
        <v>0</v>
      </c>
      <c r="E180" s="22">
        <f t="shared" si="8"/>
        <v>0</v>
      </c>
      <c r="F180" s="22">
        <f t="shared" si="8"/>
        <v>0</v>
      </c>
      <c r="G180" s="22">
        <f t="shared" si="8"/>
        <v>0</v>
      </c>
      <c r="H180" s="75">
        <f t="shared" si="9"/>
        <v>645600.55000000005</v>
      </c>
      <c r="I180" s="56"/>
      <c r="J180" s="57"/>
    </row>
    <row r="181" spans="2:10" x14ac:dyDescent="0.2">
      <c r="B181" s="9" t="str">
        <f>$B$45</f>
        <v>Health Services</v>
      </c>
      <c r="C181" s="22">
        <f t="shared" si="8"/>
        <v>809157.81314050558</v>
      </c>
      <c r="D181" s="22">
        <f t="shared" si="8"/>
        <v>1887598.6438159756</v>
      </c>
      <c r="E181" s="22">
        <f t="shared" si="8"/>
        <v>1389627.2161639945</v>
      </c>
      <c r="F181" s="22">
        <f t="shared" si="8"/>
        <v>2542.9695048478275</v>
      </c>
      <c r="G181" s="22">
        <f t="shared" si="8"/>
        <v>589014.58737467648</v>
      </c>
      <c r="H181" s="75">
        <f t="shared" si="9"/>
        <v>4677941.2299999995</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2022027.9636354314</v>
      </c>
      <c r="D183" s="22">
        <f t="shared" si="8"/>
        <v>9064157.0351765752</v>
      </c>
      <c r="E183" s="22">
        <f t="shared" si="8"/>
        <v>3603929.1347422018</v>
      </c>
      <c r="F183" s="22">
        <f t="shared" si="8"/>
        <v>1556955.7264457915</v>
      </c>
      <c r="G183" s="22">
        <f t="shared" si="8"/>
        <v>0</v>
      </c>
      <c r="H183" s="75">
        <f t="shared" si="9"/>
        <v>16247069.860000001</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1273600.67</v>
      </c>
      <c r="E185" s="22">
        <f t="shared" si="10"/>
        <v>0</v>
      </c>
      <c r="F185" s="22">
        <f t="shared" si="10"/>
        <v>0</v>
      </c>
      <c r="G185" s="22">
        <f t="shared" si="10"/>
        <v>0</v>
      </c>
      <c r="H185" s="75">
        <f t="shared" si="9"/>
        <v>1273600.67</v>
      </c>
      <c r="I185" s="56"/>
      <c r="J185" s="57"/>
    </row>
    <row r="186" spans="2:10" x14ac:dyDescent="0.2">
      <c r="B186" s="9" t="str">
        <f>$B$50</f>
        <v>Technology</v>
      </c>
      <c r="C186" s="22">
        <f t="shared" si="10"/>
        <v>135598.84969928439</v>
      </c>
      <c r="D186" s="22">
        <f t="shared" si="10"/>
        <v>1032497.1900241685</v>
      </c>
      <c r="E186" s="22">
        <f t="shared" si="10"/>
        <v>609690.71027654724</v>
      </c>
      <c r="F186" s="22">
        <f t="shared" si="10"/>
        <v>0</v>
      </c>
      <c r="G186" s="22">
        <f t="shared" si="10"/>
        <v>0</v>
      </c>
      <c r="H186" s="75">
        <f t="shared" si="9"/>
        <v>1777786.75</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40418472.901269898</v>
      </c>
      <c r="D188" s="40">
        <f>SUM(D168:D187)</f>
        <v>44766865.945855156</v>
      </c>
      <c r="E188" s="40">
        <f>SUM(E168:E187)</f>
        <v>29723647.284202203</v>
      </c>
      <c r="F188" s="40">
        <f>SUM(F168:F187)</f>
        <v>23079980.53129806</v>
      </c>
      <c r="G188" s="40">
        <f>SUM(G168:G187)</f>
        <v>589014.58737467648</v>
      </c>
      <c r="H188" s="40">
        <f t="shared" si="9"/>
        <v>138577981.25</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65446343</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8028451.9499541456</v>
      </c>
      <c r="D193" s="42">
        <f t="shared" si="11"/>
        <v>6515336.8187490674</v>
      </c>
      <c r="E193" s="42">
        <f t="shared" si="11"/>
        <v>4038554.7288494981</v>
      </c>
      <c r="F193" s="42">
        <f t="shared" si="11"/>
        <v>3465841.2094192957</v>
      </c>
      <c r="G193" s="42">
        <f t="shared" si="11"/>
        <v>0</v>
      </c>
      <c r="H193" s="42">
        <f>SUM(C193:G193)</f>
        <v>22048184.706972007</v>
      </c>
      <c r="I193" s="1"/>
    </row>
    <row r="194" spans="2:9" x14ac:dyDescent="0.2">
      <c r="B194" s="9" t="str">
        <f>$B$33</f>
        <v>Science</v>
      </c>
      <c r="C194" s="43">
        <f t="shared" si="11"/>
        <v>3783989.3397645704</v>
      </c>
      <c r="D194" s="43">
        <f t="shared" si="11"/>
        <v>2046461.7006040213</v>
      </c>
      <c r="E194" s="43">
        <f t="shared" si="11"/>
        <v>1531681.3738077485</v>
      </c>
      <c r="F194" s="43">
        <f t="shared" si="11"/>
        <v>2583468.4012930887</v>
      </c>
      <c r="G194" s="43">
        <f t="shared" si="11"/>
        <v>0</v>
      </c>
      <c r="H194" s="43">
        <f t="shared" ref="H194:H213" si="12">SUM(C194:G194)</f>
        <v>9945600.8154694289</v>
      </c>
      <c r="I194" s="1"/>
    </row>
    <row r="195" spans="2:9" x14ac:dyDescent="0.2">
      <c r="B195" s="9" t="str">
        <f>$B$34</f>
        <v>Fine Arts</v>
      </c>
      <c r="C195" s="43">
        <f t="shared" si="11"/>
        <v>3844630.0946899368</v>
      </c>
      <c r="D195" s="43">
        <f t="shared" si="11"/>
        <v>3357775.97472433</v>
      </c>
      <c r="E195" s="43">
        <f t="shared" si="11"/>
        <v>2203070.4180558915</v>
      </c>
      <c r="F195" s="43">
        <f t="shared" si="11"/>
        <v>1729269.6804061283</v>
      </c>
      <c r="G195" s="43">
        <f t="shared" si="11"/>
        <v>0</v>
      </c>
      <c r="H195" s="43">
        <f t="shared" si="12"/>
        <v>11134746.167876288</v>
      </c>
      <c r="I195" s="1"/>
    </row>
    <row r="196" spans="2:9" x14ac:dyDescent="0.2">
      <c r="B196" s="9" t="str">
        <f>$B$35</f>
        <v>Teacher Education</v>
      </c>
      <c r="C196" s="43">
        <f t="shared" si="11"/>
        <v>148541.98072692606</v>
      </c>
      <c r="D196" s="43">
        <f t="shared" si="11"/>
        <v>1075265.5515563355</v>
      </c>
      <c r="E196" s="43">
        <f t="shared" si="11"/>
        <v>846110.73726985208</v>
      </c>
      <c r="F196" s="43">
        <f t="shared" si="11"/>
        <v>860021.07756964432</v>
      </c>
      <c r="G196" s="43">
        <f t="shared" si="11"/>
        <v>0</v>
      </c>
      <c r="H196" s="43">
        <f t="shared" si="12"/>
        <v>2929939.3471227582</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1019682.2651957477</v>
      </c>
      <c r="D198" s="43">
        <f t="shared" si="11"/>
        <v>1721593.1782672631</v>
      </c>
      <c r="E198" s="43">
        <f t="shared" si="11"/>
        <v>1781420.1772227474</v>
      </c>
      <c r="F198" s="43">
        <f t="shared" si="11"/>
        <v>1260707.7181342763</v>
      </c>
      <c r="G198" s="43">
        <f t="shared" si="11"/>
        <v>0</v>
      </c>
      <c r="H198" s="43">
        <f t="shared" si="12"/>
        <v>5783403.3388200346</v>
      </c>
      <c r="I198" s="1"/>
    </row>
    <row r="199" spans="2:9" x14ac:dyDescent="0.2">
      <c r="B199" s="9" t="str">
        <f>$B$38</f>
        <v>Home Economics</v>
      </c>
      <c r="C199" s="43">
        <f t="shared" si="11"/>
        <v>91776.658932279199</v>
      </c>
      <c r="D199" s="43">
        <f t="shared" si="11"/>
        <v>41528.467194080033</v>
      </c>
      <c r="E199" s="43">
        <f t="shared" si="11"/>
        <v>22859.531279283066</v>
      </c>
      <c r="F199" s="43">
        <f t="shared" si="11"/>
        <v>0</v>
      </c>
      <c r="G199" s="43">
        <f t="shared" si="11"/>
        <v>0</v>
      </c>
      <c r="H199" s="43">
        <f t="shared" si="12"/>
        <v>156164.65740564227</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30276.821333746975</v>
      </c>
      <c r="D201" s="43">
        <f t="shared" si="11"/>
        <v>76556.093615704769</v>
      </c>
      <c r="E201" s="43">
        <f t="shared" si="11"/>
        <v>0</v>
      </c>
      <c r="F201" s="43">
        <f t="shared" si="11"/>
        <v>0</v>
      </c>
      <c r="G201" s="43">
        <f t="shared" si="11"/>
        <v>0</v>
      </c>
      <c r="H201" s="43">
        <f t="shared" si="12"/>
        <v>106832.91494945175</v>
      </c>
      <c r="I201" s="1"/>
    </row>
    <row r="202" spans="2:9" x14ac:dyDescent="0.2">
      <c r="B202" s="9" t="str">
        <f>$B$41</f>
        <v>Library Science</v>
      </c>
      <c r="C202" s="43">
        <f t="shared" si="11"/>
        <v>4279.8323115750409</v>
      </c>
      <c r="D202" s="43">
        <f t="shared" si="11"/>
        <v>37971.737445820909</v>
      </c>
      <c r="E202" s="43">
        <f t="shared" si="11"/>
        <v>661567.31423044973</v>
      </c>
      <c r="F202" s="43">
        <f t="shared" si="11"/>
        <v>52991.16551657582</v>
      </c>
      <c r="G202" s="43">
        <f t="shared" si="11"/>
        <v>0</v>
      </c>
      <c r="H202" s="43">
        <f t="shared" si="12"/>
        <v>756810.04950442142</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2412.2304903565428</v>
      </c>
      <c r="D204" s="43">
        <f t="shared" si="11"/>
        <v>7817.439856886529</v>
      </c>
      <c r="E204" s="43">
        <f t="shared" si="11"/>
        <v>0</v>
      </c>
      <c r="F204" s="43">
        <f t="shared" si="11"/>
        <v>0</v>
      </c>
      <c r="G204" s="43">
        <f t="shared" si="11"/>
        <v>0</v>
      </c>
      <c r="H204" s="43">
        <f t="shared" si="12"/>
        <v>10229.670347243071</v>
      </c>
      <c r="I204" s="1"/>
    </row>
    <row r="205" spans="2:9" x14ac:dyDescent="0.2">
      <c r="B205" s="9" t="str">
        <f>$B$44</f>
        <v>Physical Training</v>
      </c>
      <c r="C205" s="43">
        <f t="shared" si="11"/>
        <v>138150.12576949756</v>
      </c>
      <c r="D205" s="43">
        <f t="shared" si="11"/>
        <v>0</v>
      </c>
      <c r="E205" s="43">
        <f t="shared" si="11"/>
        <v>0</v>
      </c>
      <c r="F205" s="43">
        <f t="shared" si="11"/>
        <v>0</v>
      </c>
      <c r="G205" s="43">
        <f t="shared" si="11"/>
        <v>0</v>
      </c>
      <c r="H205" s="43">
        <f t="shared" si="12"/>
        <v>138150.12576949756</v>
      </c>
      <c r="I205" s="1"/>
    </row>
    <row r="206" spans="2:9" x14ac:dyDescent="0.2">
      <c r="B206" s="9" t="str">
        <f>$B$45</f>
        <v>Health Services</v>
      </c>
      <c r="C206" s="43">
        <f t="shared" si="11"/>
        <v>360971.94973162166</v>
      </c>
      <c r="D206" s="43">
        <f t="shared" si="11"/>
        <v>852761.72274693311</v>
      </c>
      <c r="E206" s="43">
        <f t="shared" si="11"/>
        <v>640532.89098805701</v>
      </c>
      <c r="F206" s="43">
        <f t="shared" si="11"/>
        <v>1163.6214608502055</v>
      </c>
      <c r="G206" s="43">
        <f t="shared" si="11"/>
        <v>272110.36440424778</v>
      </c>
      <c r="H206" s="43">
        <f t="shared" si="12"/>
        <v>2127540.5493317097</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1114291.1348534925</v>
      </c>
      <c r="D208" s="43">
        <f t="shared" si="11"/>
        <v>5064540.9469503146</v>
      </c>
      <c r="E208" s="43">
        <f t="shared" si="11"/>
        <v>2048064.424502928</v>
      </c>
      <c r="F208" s="43">
        <f t="shared" si="11"/>
        <v>889767.43482902925</v>
      </c>
      <c r="G208" s="43">
        <f t="shared" si="11"/>
        <v>0</v>
      </c>
      <c r="H208" s="43">
        <f t="shared" si="12"/>
        <v>9116663.9411357641</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253762.25656112772</v>
      </c>
      <c r="E210" s="43">
        <f t="shared" si="13"/>
        <v>0</v>
      </c>
      <c r="F210" s="43">
        <f t="shared" si="13"/>
        <v>0</v>
      </c>
      <c r="G210" s="43">
        <f t="shared" si="13"/>
        <v>0</v>
      </c>
      <c r="H210" s="43">
        <f t="shared" si="12"/>
        <v>253762.25656112772</v>
      </c>
      <c r="I210" s="1"/>
    </row>
    <row r="211" spans="2:9" x14ac:dyDescent="0.2">
      <c r="B211" s="9" t="str">
        <f>$B$50</f>
        <v>Technology</v>
      </c>
      <c r="C211" s="43">
        <f t="shared" si="13"/>
        <v>68084.957709904833</v>
      </c>
      <c r="D211" s="43">
        <f t="shared" si="13"/>
        <v>545114.51473886264</v>
      </c>
      <c r="E211" s="43">
        <f t="shared" si="13"/>
        <v>325114.98628586082</v>
      </c>
      <c r="F211" s="43">
        <f t="shared" si="13"/>
        <v>0</v>
      </c>
      <c r="G211" s="43">
        <f t="shared" si="13"/>
        <v>0</v>
      </c>
      <c r="H211" s="43">
        <f t="shared" si="12"/>
        <v>938314.45873462828</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18635539.341463801</v>
      </c>
      <c r="D213" s="42">
        <f>SUM(D193:D212)</f>
        <v>21596486.403010745</v>
      </c>
      <c r="E213" s="42">
        <f>SUM(E193:E212)</f>
        <v>14098976.582492316</v>
      </c>
      <c r="F213" s="42">
        <f>SUM(F193:F212)</f>
        <v>10843230.308628887</v>
      </c>
      <c r="G213" s="42">
        <f>SUM(G193:G212)</f>
        <v>272110.36440424778</v>
      </c>
      <c r="H213" s="42">
        <f t="shared" si="12"/>
        <v>65446342.999999993</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37890020</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6636526.2067360021</v>
      </c>
      <c r="D218" s="42">
        <f t="shared" si="14"/>
        <v>6682035.443917132</v>
      </c>
      <c r="E218" s="42">
        <f t="shared" si="14"/>
        <v>906537.34190983686</v>
      </c>
      <c r="F218" s="42">
        <f t="shared" si="14"/>
        <v>616282.56099566561</v>
      </c>
      <c r="G218" s="42">
        <f t="shared" si="14"/>
        <v>0</v>
      </c>
      <c r="H218" s="42">
        <f>SUM(C218:G218)</f>
        <v>14841381.553558638</v>
      </c>
      <c r="I218" s="1"/>
    </row>
    <row r="219" spans="2:9" x14ac:dyDescent="0.2">
      <c r="B219" s="9" t="str">
        <f>$B$33</f>
        <v>Science</v>
      </c>
      <c r="C219" s="43">
        <f t="shared" si="14"/>
        <v>2263672.2414357061</v>
      </c>
      <c r="D219" s="43">
        <f t="shared" si="14"/>
        <v>1528595.8829378949</v>
      </c>
      <c r="E219" s="43">
        <f t="shared" si="14"/>
        <v>434069.0809625049</v>
      </c>
      <c r="F219" s="43">
        <f t="shared" si="14"/>
        <v>341646.70037577488</v>
      </c>
      <c r="G219" s="43">
        <f t="shared" si="14"/>
        <v>0</v>
      </c>
      <c r="H219" s="43">
        <f t="shared" ref="H219:H238" si="15">SUM(C219:G219)</f>
        <v>4567983.9057118809</v>
      </c>
      <c r="I219" s="1"/>
    </row>
    <row r="220" spans="2:9" x14ac:dyDescent="0.2">
      <c r="B220" s="9" t="str">
        <f>$B$34</f>
        <v>Fine Arts</v>
      </c>
      <c r="C220" s="43">
        <f t="shared" si="14"/>
        <v>1331912.2395370931</v>
      </c>
      <c r="D220" s="43">
        <f t="shared" si="14"/>
        <v>1658383.3850073924</v>
      </c>
      <c r="E220" s="43">
        <f t="shared" si="14"/>
        <v>363505.63939244882</v>
      </c>
      <c r="F220" s="43">
        <f t="shared" si="14"/>
        <v>341801.81806039496</v>
      </c>
      <c r="G220" s="43">
        <f t="shared" si="14"/>
        <v>0</v>
      </c>
      <c r="H220" s="43">
        <f t="shared" si="15"/>
        <v>3695603.0819973289</v>
      </c>
      <c r="I220" s="1"/>
    </row>
    <row r="221" spans="2:9" x14ac:dyDescent="0.2">
      <c r="B221" s="9" t="str">
        <f>$B$35</f>
        <v>Teacher Education</v>
      </c>
      <c r="C221" s="43">
        <f t="shared" si="14"/>
        <v>67732.561004442134</v>
      </c>
      <c r="D221" s="43">
        <f t="shared" si="14"/>
        <v>1156074.3155792512</v>
      </c>
      <c r="E221" s="43">
        <f t="shared" si="14"/>
        <v>640514.1568603128</v>
      </c>
      <c r="F221" s="43">
        <f t="shared" si="14"/>
        <v>222050.96553367612</v>
      </c>
      <c r="G221" s="43">
        <f t="shared" si="14"/>
        <v>0</v>
      </c>
      <c r="H221" s="43">
        <f t="shared" si="15"/>
        <v>2086371.9989776821</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530908.10332007904</v>
      </c>
      <c r="D223" s="43">
        <f t="shared" si="14"/>
        <v>1187342.3253771362</v>
      </c>
      <c r="E223" s="43">
        <f t="shared" si="14"/>
        <v>388940.14778446057</v>
      </c>
      <c r="F223" s="43">
        <f t="shared" si="14"/>
        <v>150076.35986994876</v>
      </c>
      <c r="G223" s="43">
        <f t="shared" si="14"/>
        <v>0</v>
      </c>
      <c r="H223" s="43">
        <f t="shared" si="15"/>
        <v>2257266.9363516243</v>
      </c>
      <c r="I223" s="1"/>
    </row>
    <row r="224" spans="2:9" x14ac:dyDescent="0.2">
      <c r="B224" s="9" t="str">
        <f>$B$38</f>
        <v>Home Economics</v>
      </c>
      <c r="C224" s="43">
        <f t="shared" si="14"/>
        <v>148947.05012299851</v>
      </c>
      <c r="D224" s="43">
        <f t="shared" si="14"/>
        <v>61637.836190444687</v>
      </c>
      <c r="E224" s="43">
        <f t="shared" si="14"/>
        <v>2523.6574474564241</v>
      </c>
      <c r="F224" s="43">
        <f t="shared" si="14"/>
        <v>0</v>
      </c>
      <c r="G224" s="43">
        <f t="shared" si="14"/>
        <v>0</v>
      </c>
      <c r="H224" s="43">
        <f t="shared" si="15"/>
        <v>213108.5437608996</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38508.261739116679</v>
      </c>
      <c r="D226" s="43">
        <f t="shared" si="14"/>
        <v>243632.24869447169</v>
      </c>
      <c r="E226" s="43">
        <f t="shared" si="14"/>
        <v>0</v>
      </c>
      <c r="F226" s="43">
        <f t="shared" si="14"/>
        <v>0</v>
      </c>
      <c r="G226" s="43">
        <f t="shared" si="14"/>
        <v>0</v>
      </c>
      <c r="H226" s="43">
        <f t="shared" si="15"/>
        <v>282140.51043358835</v>
      </c>
      <c r="I226" s="1"/>
    </row>
    <row r="227" spans="2:10" x14ac:dyDescent="0.2">
      <c r="B227" s="9" t="str">
        <f>$B$41</f>
        <v>Library Science</v>
      </c>
      <c r="C227" s="43">
        <f t="shared" si="14"/>
        <v>1426.2319162635808</v>
      </c>
      <c r="D227" s="43">
        <f t="shared" si="14"/>
        <v>28798.005433240549</v>
      </c>
      <c r="E227" s="43">
        <f t="shared" si="14"/>
        <v>433029.92789590522</v>
      </c>
      <c r="F227" s="43">
        <f t="shared" si="14"/>
        <v>11090.914450337299</v>
      </c>
      <c r="G227" s="43">
        <f t="shared" si="14"/>
        <v>0</v>
      </c>
      <c r="H227" s="43">
        <f t="shared" si="15"/>
        <v>474345.07969574665</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134.55018077958312</v>
      </c>
      <c r="D229" s="43">
        <f t="shared" si="14"/>
        <v>1459.5480336535172</v>
      </c>
      <c r="E229" s="43">
        <f t="shared" si="14"/>
        <v>0</v>
      </c>
      <c r="F229" s="43">
        <f t="shared" si="14"/>
        <v>0</v>
      </c>
      <c r="G229" s="43">
        <f t="shared" si="14"/>
        <v>0</v>
      </c>
      <c r="H229" s="43">
        <f t="shared" si="15"/>
        <v>1594.0982144331003</v>
      </c>
      <c r="I229" s="1"/>
    </row>
    <row r="230" spans="2:10" x14ac:dyDescent="0.2">
      <c r="B230" s="9" t="str">
        <f>$B$44</f>
        <v>Physical Training</v>
      </c>
      <c r="C230" s="43">
        <f t="shared" si="14"/>
        <v>39719.213366132935</v>
      </c>
      <c r="D230" s="43">
        <f t="shared" si="14"/>
        <v>0</v>
      </c>
      <c r="E230" s="43">
        <f t="shared" si="14"/>
        <v>0</v>
      </c>
      <c r="F230" s="43">
        <f t="shared" si="14"/>
        <v>0</v>
      </c>
      <c r="G230" s="43">
        <f t="shared" si="14"/>
        <v>0</v>
      </c>
      <c r="H230" s="43">
        <f t="shared" si="15"/>
        <v>39719.213366132935</v>
      </c>
      <c r="I230" s="1"/>
    </row>
    <row r="231" spans="2:10" x14ac:dyDescent="0.2">
      <c r="B231" s="9" t="str">
        <f>$B$45</f>
        <v>Health Services</v>
      </c>
      <c r="C231" s="43">
        <f t="shared" si="14"/>
        <v>350072.6603523193</v>
      </c>
      <c r="D231" s="43">
        <f t="shared" si="14"/>
        <v>1171399.5699326131</v>
      </c>
      <c r="E231" s="43">
        <f t="shared" si="14"/>
        <v>201001.89316799986</v>
      </c>
      <c r="F231" s="43">
        <f t="shared" si="14"/>
        <v>1163.3826346507656</v>
      </c>
      <c r="G231" s="43">
        <f t="shared" si="14"/>
        <v>42899.256431185655</v>
      </c>
      <c r="H231" s="43">
        <f t="shared" si="15"/>
        <v>1766536.7625187684</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935365.94674350577</v>
      </c>
      <c r="D233" s="43">
        <f t="shared" si="14"/>
        <v>5611232.4153809464</v>
      </c>
      <c r="E233" s="43">
        <f t="shared" si="14"/>
        <v>598898.55071696267</v>
      </c>
      <c r="F233" s="43">
        <f t="shared" si="14"/>
        <v>95707.611410602985</v>
      </c>
      <c r="G233" s="43">
        <f t="shared" si="14"/>
        <v>0</v>
      </c>
      <c r="H233" s="43">
        <f t="shared" si="15"/>
        <v>7241204.524252018</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137085.24223776496</v>
      </c>
      <c r="E235" s="43">
        <f t="shared" si="16"/>
        <v>0</v>
      </c>
      <c r="F235" s="43">
        <f t="shared" si="16"/>
        <v>0</v>
      </c>
      <c r="G235" s="43">
        <f t="shared" si="16"/>
        <v>0</v>
      </c>
      <c r="H235" s="43">
        <f t="shared" si="15"/>
        <v>137085.24223776496</v>
      </c>
      <c r="I235" s="1"/>
    </row>
    <row r="236" spans="2:10" x14ac:dyDescent="0.2">
      <c r="B236" s="9" t="str">
        <f>$B$50</f>
        <v>Technology</v>
      </c>
      <c r="C236" s="43">
        <f t="shared" si="16"/>
        <v>38992.642389923189</v>
      </c>
      <c r="D236" s="43">
        <f t="shared" si="16"/>
        <v>192155.11227676881</v>
      </c>
      <c r="E236" s="43">
        <f t="shared" si="16"/>
        <v>54530.794256803514</v>
      </c>
      <c r="F236" s="43">
        <f t="shared" si="16"/>
        <v>0</v>
      </c>
      <c r="G236" s="43">
        <f t="shared" si="16"/>
        <v>0</v>
      </c>
      <c r="H236" s="43">
        <f t="shared" si="15"/>
        <v>285678.54892349552</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12383917.908844361</v>
      </c>
      <c r="D238" s="42">
        <f>SUM(D218:D237)</f>
        <v>19659831.330998711</v>
      </c>
      <c r="E238" s="42">
        <f>SUM(E218:E237)</f>
        <v>4023551.1903946917</v>
      </c>
      <c r="F238" s="42">
        <f>SUM(F218:F237)</f>
        <v>1779820.3133310515</v>
      </c>
      <c r="G238" s="42">
        <f>SUM(G218:G237)</f>
        <v>42899.256431185655</v>
      </c>
      <c r="H238" s="42">
        <f t="shared" si="15"/>
        <v>37890020</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50442455</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8835114.748939205</v>
      </c>
      <c r="D243" s="42">
        <f t="shared" si="17"/>
        <v>8895700.5614722539</v>
      </c>
      <c r="E243" s="42">
        <f t="shared" si="17"/>
        <v>1206860.5156478293</v>
      </c>
      <c r="F243" s="42">
        <f t="shared" si="17"/>
        <v>820448.37533230707</v>
      </c>
      <c r="G243" s="42">
        <f t="shared" si="17"/>
        <v>0</v>
      </c>
      <c r="H243" s="42">
        <f>SUM(C243:G243)</f>
        <v>19758124.201391596</v>
      </c>
      <c r="I243" s="1"/>
    </row>
    <row r="244" spans="2:9" x14ac:dyDescent="0.2">
      <c r="B244" s="9" t="str">
        <f>$B$33</f>
        <v>Science</v>
      </c>
      <c r="C244" s="43">
        <f t="shared" si="17"/>
        <v>3013595.2731977906</v>
      </c>
      <c r="D244" s="43">
        <f t="shared" si="17"/>
        <v>2034998.3726131585</v>
      </c>
      <c r="E244" s="43">
        <f t="shared" si="17"/>
        <v>577870.11153181002</v>
      </c>
      <c r="F244" s="43">
        <f t="shared" si="17"/>
        <v>454829.48569579824</v>
      </c>
      <c r="G244" s="43">
        <f t="shared" si="17"/>
        <v>0</v>
      </c>
      <c r="H244" s="43">
        <f t="shared" ref="H244:H263" si="18">SUM(C244:G244)</f>
        <v>6081293.2430385565</v>
      </c>
      <c r="I244" s="1"/>
    </row>
    <row r="245" spans="2:9" x14ac:dyDescent="0.2">
      <c r="B245" s="9" t="str">
        <f>$B$34</f>
        <v>Fine Arts</v>
      </c>
      <c r="C245" s="43">
        <f t="shared" si="17"/>
        <v>1773156.1822030984</v>
      </c>
      <c r="D245" s="43">
        <f t="shared" si="17"/>
        <v>2207782.6633763472</v>
      </c>
      <c r="E245" s="43">
        <f t="shared" si="17"/>
        <v>483929.98624175519</v>
      </c>
      <c r="F245" s="43">
        <f t="shared" si="17"/>
        <v>455035.9917051947</v>
      </c>
      <c r="G245" s="43">
        <f t="shared" si="17"/>
        <v>0</v>
      </c>
      <c r="H245" s="43">
        <f t="shared" si="18"/>
        <v>4919904.8235263955</v>
      </c>
      <c r="I245" s="1"/>
    </row>
    <row r="246" spans="2:9" x14ac:dyDescent="0.2">
      <c r="B246" s="9" t="str">
        <f>$B$35</f>
        <v>Teacher Education</v>
      </c>
      <c r="C246" s="43">
        <f t="shared" si="17"/>
        <v>90171.413488336169</v>
      </c>
      <c r="D246" s="43">
        <f t="shared" si="17"/>
        <v>1539065.6072565329</v>
      </c>
      <c r="E246" s="43">
        <f t="shared" si="17"/>
        <v>852707.5608376367</v>
      </c>
      <c r="F246" s="43">
        <f t="shared" si="17"/>
        <v>295613.35245109425</v>
      </c>
      <c r="G246" s="43">
        <f t="shared" si="17"/>
        <v>0</v>
      </c>
      <c r="H246" s="43">
        <f t="shared" si="18"/>
        <v>2777557.9340336001</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706790.55093817413</v>
      </c>
      <c r="D248" s="43">
        <f t="shared" si="17"/>
        <v>1580692.2724620241</v>
      </c>
      <c r="E248" s="43">
        <f t="shared" si="17"/>
        <v>517790.59241222369</v>
      </c>
      <c r="F248" s="43">
        <f t="shared" si="17"/>
        <v>199794.5640911168</v>
      </c>
      <c r="G248" s="43">
        <f t="shared" si="17"/>
        <v>0</v>
      </c>
      <c r="H248" s="43">
        <f t="shared" si="18"/>
        <v>3005067.9799035387</v>
      </c>
      <c r="I248" s="1"/>
    </row>
    <row r="249" spans="2:9" x14ac:dyDescent="0.2">
      <c r="B249" s="9" t="str">
        <f>$B$38</f>
        <v>Home Economics</v>
      </c>
      <c r="C249" s="43">
        <f t="shared" si="17"/>
        <v>198291.12978066775</v>
      </c>
      <c r="D249" s="43">
        <f t="shared" si="17"/>
        <v>82057.591374559241</v>
      </c>
      <c r="E249" s="43">
        <f t="shared" si="17"/>
        <v>3359.7099507663374</v>
      </c>
      <c r="F249" s="43">
        <f t="shared" si="17"/>
        <v>0</v>
      </c>
      <c r="G249" s="43">
        <f t="shared" si="17"/>
        <v>0</v>
      </c>
      <c r="H249" s="43">
        <f t="shared" si="18"/>
        <v>283708.43110599334</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51265.511601831167</v>
      </c>
      <c r="D251" s="43">
        <f t="shared" si="17"/>
        <v>324344.21362986072</v>
      </c>
      <c r="E251" s="43">
        <f t="shared" si="17"/>
        <v>0</v>
      </c>
      <c r="F251" s="43">
        <f t="shared" si="17"/>
        <v>0</v>
      </c>
      <c r="G251" s="43">
        <f t="shared" si="17"/>
        <v>0</v>
      </c>
      <c r="H251" s="43">
        <f t="shared" si="18"/>
        <v>375609.7252316919</v>
      </c>
      <c r="I251" s="1"/>
    </row>
    <row r="252" spans="2:9" x14ac:dyDescent="0.2">
      <c r="B252" s="9" t="str">
        <f>$B$41</f>
        <v>Library Science</v>
      </c>
      <c r="C252" s="43">
        <f t="shared" si="17"/>
        <v>1898.7226519196729</v>
      </c>
      <c r="D252" s="43">
        <f t="shared" si="17"/>
        <v>38338.382855326861</v>
      </c>
      <c r="E252" s="43">
        <f t="shared" si="17"/>
        <v>576486.70155208267</v>
      </c>
      <c r="F252" s="43">
        <f t="shared" si="17"/>
        <v>14765.179671849975</v>
      </c>
      <c r="G252" s="43">
        <f t="shared" si="17"/>
        <v>0</v>
      </c>
      <c r="H252" s="43">
        <f t="shared" si="18"/>
        <v>631488.98673117917</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179.12477848298801</v>
      </c>
      <c r="D254" s="43">
        <f t="shared" si="17"/>
        <v>1943.0759341881062</v>
      </c>
      <c r="E254" s="43">
        <f t="shared" si="17"/>
        <v>0</v>
      </c>
      <c r="F254" s="43">
        <f t="shared" si="17"/>
        <v>0</v>
      </c>
      <c r="G254" s="43">
        <f t="shared" si="17"/>
        <v>0</v>
      </c>
      <c r="H254" s="43">
        <f t="shared" si="18"/>
        <v>2122.2007126710942</v>
      </c>
      <c r="I254" s="1"/>
    </row>
    <row r="255" spans="2:9" x14ac:dyDescent="0.2">
      <c r="B255" s="9" t="str">
        <f>$B$44</f>
        <v>Physical Training</v>
      </c>
      <c r="C255" s="43">
        <f t="shared" si="17"/>
        <v>52877.634608178065</v>
      </c>
      <c r="D255" s="43">
        <f t="shared" si="17"/>
        <v>0</v>
      </c>
      <c r="E255" s="43">
        <f t="shared" si="17"/>
        <v>0</v>
      </c>
      <c r="F255" s="43">
        <f t="shared" si="17"/>
        <v>0</v>
      </c>
      <c r="G255" s="43">
        <f t="shared" si="17"/>
        <v>0</v>
      </c>
      <c r="H255" s="43">
        <f t="shared" si="18"/>
        <v>52877.634608178065</v>
      </c>
      <c r="I255" s="1"/>
    </row>
    <row r="256" spans="2:9" x14ac:dyDescent="0.2">
      <c r="B256" s="9" t="str">
        <f>$B$45</f>
        <v>Health Services</v>
      </c>
      <c r="C256" s="43">
        <f t="shared" si="17"/>
        <v>466046.84865703818</v>
      </c>
      <c r="D256" s="43">
        <f t="shared" si="17"/>
        <v>1559467.9045655078</v>
      </c>
      <c r="E256" s="43">
        <f t="shared" si="17"/>
        <v>267591.01607868355</v>
      </c>
      <c r="F256" s="43">
        <f t="shared" si="17"/>
        <v>1548.7950704737734</v>
      </c>
      <c r="G256" s="43">
        <f t="shared" si="17"/>
        <v>57111.181574027753</v>
      </c>
      <c r="H256" s="43">
        <f t="shared" si="18"/>
        <v>2351765.7459457312</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1245239.6350580361</v>
      </c>
      <c r="D258" s="43">
        <f t="shared" si="17"/>
        <v>7470155.4289861731</v>
      </c>
      <c r="E258" s="43">
        <f t="shared" si="17"/>
        <v>797305.28498284274</v>
      </c>
      <c r="F258" s="43">
        <f t="shared" si="17"/>
        <v>127414.20779764243</v>
      </c>
      <c r="G258" s="43">
        <f t="shared" si="17"/>
        <v>0</v>
      </c>
      <c r="H258" s="43">
        <f t="shared" si="18"/>
        <v>9640114.5568246953</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182499.67043412905</v>
      </c>
      <c r="E260" s="43">
        <f t="shared" si="19"/>
        <v>0</v>
      </c>
      <c r="F260" s="43">
        <f t="shared" si="19"/>
        <v>0</v>
      </c>
      <c r="G260" s="43">
        <f t="shared" si="19"/>
        <v>0</v>
      </c>
      <c r="H260" s="43">
        <f t="shared" si="18"/>
        <v>182499.67043412905</v>
      </c>
      <c r="I260" s="1"/>
    </row>
    <row r="261" spans="2:10" x14ac:dyDescent="0.2">
      <c r="B261" s="9" t="str">
        <f>$B$50</f>
        <v>Technology</v>
      </c>
      <c r="C261" s="43">
        <f t="shared" si="19"/>
        <v>51910.360804369928</v>
      </c>
      <c r="D261" s="43">
        <f t="shared" si="19"/>
        <v>255813.42010484179</v>
      </c>
      <c r="E261" s="43">
        <f t="shared" si="19"/>
        <v>72596.085602833409</v>
      </c>
      <c r="F261" s="43">
        <f t="shared" si="19"/>
        <v>0</v>
      </c>
      <c r="G261" s="43">
        <f t="shared" si="19"/>
        <v>0</v>
      </c>
      <c r="H261" s="43">
        <f t="shared" si="18"/>
        <v>380319.86651204515</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16486537.136707127</v>
      </c>
      <c r="D263" s="42">
        <f>SUM(D243:D262)</f>
        <v>26172859.165064905</v>
      </c>
      <c r="E263" s="42">
        <f>SUM(E243:E262)</f>
        <v>5356497.5648384625</v>
      </c>
      <c r="F263" s="42">
        <f>SUM(F243:F262)</f>
        <v>2369449.9518154771</v>
      </c>
      <c r="G263" s="42">
        <f>SUM(G243:G262)</f>
        <v>57111.181574027753</v>
      </c>
      <c r="H263" s="42">
        <f t="shared" si="18"/>
        <v>50442454.999999993</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50750700.39559333</v>
      </c>
      <c r="D268" s="42">
        <f t="shared" si="20"/>
        <v>44045915.234669492</v>
      </c>
      <c r="E268" s="42">
        <f t="shared" si="20"/>
        <v>19638641.821356416</v>
      </c>
      <c r="F268" s="42">
        <f t="shared" si="20"/>
        <v>16460537.310303003</v>
      </c>
      <c r="G268" s="42">
        <f t="shared" si="20"/>
        <v>0</v>
      </c>
      <c r="H268" s="42">
        <f>SUM(C268:G268)</f>
        <v>130895794.76192224</v>
      </c>
      <c r="I268" s="1"/>
    </row>
    <row r="269" spans="2:10" x14ac:dyDescent="0.2">
      <c r="B269" s="9" t="str">
        <f>$B$33</f>
        <v>Science</v>
      </c>
      <c r="C269" s="43">
        <f t="shared" si="20"/>
        <v>24863779.689100541</v>
      </c>
      <c r="D269" s="43">
        <f t="shared" si="20"/>
        <v>14026296.220973056</v>
      </c>
      <c r="E269" s="43">
        <f t="shared" si="20"/>
        <v>8760094.6926047504</v>
      </c>
      <c r="F269" s="43">
        <f t="shared" si="20"/>
        <v>13791180.461541522</v>
      </c>
      <c r="G269" s="43">
        <f t="shared" si="20"/>
        <v>0</v>
      </c>
      <c r="H269" s="43">
        <f t="shared" ref="H269:H288" si="21">SUM(C269:G269)</f>
        <v>61441351.064219862</v>
      </c>
      <c r="I269" s="1"/>
    </row>
    <row r="270" spans="2:10" x14ac:dyDescent="0.2">
      <c r="B270" s="9" t="str">
        <f>$B$34</f>
        <v>Fine Arts</v>
      </c>
      <c r="C270" s="43">
        <f t="shared" si="20"/>
        <v>18817063.954117324</v>
      </c>
      <c r="D270" s="43">
        <f t="shared" si="20"/>
        <v>17531542.854521573</v>
      </c>
      <c r="E270" s="43">
        <f t="shared" si="20"/>
        <v>9763315.5804783944</v>
      </c>
      <c r="F270" s="43">
        <f t="shared" si="20"/>
        <v>7789576.3242827225</v>
      </c>
      <c r="G270" s="43">
        <f t="shared" si="20"/>
        <v>0</v>
      </c>
      <c r="H270" s="43">
        <f t="shared" si="21"/>
        <v>53901498.713400014</v>
      </c>
      <c r="I270" s="1"/>
    </row>
    <row r="271" spans="2:10" x14ac:dyDescent="0.2">
      <c r="B271" s="9" t="str">
        <f>$B$35</f>
        <v>Teacher Education</v>
      </c>
      <c r="C271" s="43">
        <f t="shared" si="20"/>
        <v>774312.85862989875</v>
      </c>
      <c r="D271" s="43">
        <f t="shared" si="20"/>
        <v>7163522.5469784886</v>
      </c>
      <c r="E271" s="43">
        <f t="shared" si="20"/>
        <v>5000641.2844658615</v>
      </c>
      <c r="F271" s="43">
        <f t="shared" si="20"/>
        <v>4055331.4300597915</v>
      </c>
      <c r="G271" s="43">
        <f t="shared" si="20"/>
        <v>0</v>
      </c>
      <c r="H271" s="43">
        <f t="shared" si="21"/>
        <v>16993808.120134041</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7256089.9418043774</v>
      </c>
      <c r="D273" s="43">
        <f t="shared" si="20"/>
        <v>12529834.755925609</v>
      </c>
      <c r="E273" s="43">
        <f t="shared" si="20"/>
        <v>10546994.288595663</v>
      </c>
      <c r="F273" s="43">
        <f t="shared" si="20"/>
        <v>7053100.1787495492</v>
      </c>
      <c r="G273" s="43">
        <f t="shared" si="20"/>
        <v>0</v>
      </c>
      <c r="H273" s="43">
        <f t="shared" si="21"/>
        <v>37386019.165075198</v>
      </c>
      <c r="I273" s="1"/>
    </row>
    <row r="274" spans="2:10" x14ac:dyDescent="0.2">
      <c r="B274" s="9" t="str">
        <f>$B$38</f>
        <v>Home Economics</v>
      </c>
      <c r="C274" s="43">
        <f t="shared" si="20"/>
        <v>732619.37173073005</v>
      </c>
      <c r="D274" s="43">
        <f t="shared" si="20"/>
        <v>316974.3521166803</v>
      </c>
      <c r="E274" s="43">
        <f t="shared" si="20"/>
        <v>100831.12842512489</v>
      </c>
      <c r="F274" s="43">
        <f t="shared" si="20"/>
        <v>0</v>
      </c>
      <c r="G274" s="43">
        <f t="shared" si="20"/>
        <v>0</v>
      </c>
      <c r="H274" s="43">
        <f t="shared" si="21"/>
        <v>1150424.8522725352</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162800.59467469482</v>
      </c>
      <c r="D276" s="43">
        <f t="shared" si="20"/>
        <v>752627.55594003724</v>
      </c>
      <c r="E276" s="43">
        <f t="shared" si="20"/>
        <v>0</v>
      </c>
      <c r="F276" s="43">
        <f t="shared" si="20"/>
        <v>0</v>
      </c>
      <c r="G276" s="43">
        <f t="shared" si="20"/>
        <v>0</v>
      </c>
      <c r="H276" s="43">
        <f t="shared" si="21"/>
        <v>915428.15061473206</v>
      </c>
      <c r="I276" s="1"/>
    </row>
    <row r="277" spans="2:10" x14ac:dyDescent="0.2">
      <c r="B277" s="9" t="str">
        <f>$B$41</f>
        <v>Library Science</v>
      </c>
      <c r="C277" s="43">
        <f t="shared" si="20"/>
        <v>25478.290665452394</v>
      </c>
      <c r="D277" s="43">
        <f t="shared" si="20"/>
        <v>263794.51604714512</v>
      </c>
      <c r="E277" s="43">
        <f t="shared" si="20"/>
        <v>4435344.8382357527</v>
      </c>
      <c r="F277" s="43">
        <f t="shared" si="20"/>
        <v>298851.65098299674</v>
      </c>
      <c r="G277" s="43">
        <f t="shared" si="20"/>
        <v>0</v>
      </c>
      <c r="H277" s="43">
        <f t="shared" si="21"/>
        <v>5023469.2959313467</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6131.9054496191138</v>
      </c>
      <c r="D279" s="43">
        <f t="shared" si="20"/>
        <v>22258.063824728153</v>
      </c>
      <c r="E279" s="43">
        <f t="shared" si="20"/>
        <v>0</v>
      </c>
      <c r="F279" s="43">
        <f t="shared" si="20"/>
        <v>0</v>
      </c>
      <c r="G279" s="43">
        <f t="shared" si="20"/>
        <v>0</v>
      </c>
      <c r="H279" s="43">
        <f t="shared" si="21"/>
        <v>28389.969274347266</v>
      </c>
      <c r="I279" s="1"/>
    </row>
    <row r="280" spans="2:10" x14ac:dyDescent="0.2">
      <c r="B280" s="9" t="str">
        <f>$B$44</f>
        <v>Physical Training</v>
      </c>
      <c r="C280" s="43">
        <f t="shared" si="20"/>
        <v>1071411.5237438087</v>
      </c>
      <c r="D280" s="43">
        <f t="shared" si="20"/>
        <v>0</v>
      </c>
      <c r="E280" s="43">
        <f t="shared" si="20"/>
        <v>0</v>
      </c>
      <c r="F280" s="43">
        <f t="shared" si="20"/>
        <v>0</v>
      </c>
      <c r="G280" s="43">
        <f t="shared" si="20"/>
        <v>0</v>
      </c>
      <c r="H280" s="43">
        <f t="shared" si="21"/>
        <v>1071411.5237438087</v>
      </c>
      <c r="I280" s="1"/>
    </row>
    <row r="281" spans="2:10" x14ac:dyDescent="0.2">
      <c r="B281" s="9" t="str">
        <f>$B$45</f>
        <v>Health Services</v>
      </c>
      <c r="C281" s="43">
        <f t="shared" si="20"/>
        <v>2495931.2718814849</v>
      </c>
      <c r="D281" s="43">
        <f t="shared" si="20"/>
        <v>6675302.8410610296</v>
      </c>
      <c r="E281" s="43">
        <f t="shared" si="20"/>
        <v>3403167.0163987349</v>
      </c>
      <c r="F281" s="43">
        <f t="shared" si="20"/>
        <v>8061.7686708225719</v>
      </c>
      <c r="G281" s="43">
        <f t="shared" si="20"/>
        <v>1345347.3897841377</v>
      </c>
      <c r="H281" s="43">
        <f t="shared" si="21"/>
        <v>13927810.28779621</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6890271.6802904662</v>
      </c>
      <c r="D283" s="43">
        <f t="shared" si="20"/>
        <v>34361071.826494008</v>
      </c>
      <c r="E283" s="43">
        <f t="shared" si="20"/>
        <v>9940005.394944936</v>
      </c>
      <c r="F283" s="43">
        <f t="shared" si="20"/>
        <v>3926170.9804830663</v>
      </c>
      <c r="G283" s="43">
        <f t="shared" si="20"/>
        <v>0</v>
      </c>
      <c r="H283" s="43">
        <f t="shared" si="21"/>
        <v>55117519.882212475</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2205252.8392330217</v>
      </c>
      <c r="E285" s="43">
        <f t="shared" si="22"/>
        <v>0</v>
      </c>
      <c r="F285" s="43">
        <f t="shared" si="22"/>
        <v>0</v>
      </c>
      <c r="G285" s="43">
        <f t="shared" si="22"/>
        <v>0</v>
      </c>
      <c r="H285" s="43">
        <f t="shared" si="21"/>
        <v>2205252.8392330217</v>
      </c>
      <c r="I285" s="1"/>
    </row>
    <row r="286" spans="2:10" x14ac:dyDescent="0.2">
      <c r="B286" s="9" t="str">
        <f>$B$50</f>
        <v>Technology</v>
      </c>
      <c r="C286" s="43">
        <f t="shared" si="22"/>
        <v>390720.8106034823</v>
      </c>
      <c r="D286" s="43">
        <f t="shared" si="22"/>
        <v>2795266.2371446416</v>
      </c>
      <c r="E286" s="43">
        <f t="shared" si="22"/>
        <v>1520985.576422045</v>
      </c>
      <c r="F286" s="43">
        <f t="shared" si="22"/>
        <v>0</v>
      </c>
      <c r="G286" s="43">
        <f t="shared" si="22"/>
        <v>0</v>
      </c>
      <c r="H286" s="43">
        <f t="shared" si="21"/>
        <v>4706972.6241701692</v>
      </c>
      <c r="I286" s="1"/>
    </row>
    <row r="287" spans="2:10"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10" x14ac:dyDescent="0.2">
      <c r="B288" s="39" t="str">
        <f>$B$52</f>
        <v>Totals</v>
      </c>
      <c r="C288" s="42">
        <f>SUM(C268:C287)</f>
        <v>114237312.28828521</v>
      </c>
      <c r="D288" s="42">
        <f>SUM(D268:D287)</f>
        <v>142689659.84492949</v>
      </c>
      <c r="E288" s="42">
        <f>SUM(E268:E287)</f>
        <v>73110021.621927679</v>
      </c>
      <c r="F288" s="42">
        <f>SUM(F268:F287)</f>
        <v>53382810.105073467</v>
      </c>
      <c r="G288" s="42">
        <f>SUM(G268:G287)</f>
        <v>1345347.3897841377</v>
      </c>
      <c r="H288" s="42">
        <f t="shared" si="21"/>
        <v>384765151.25</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205.78584940979133</v>
      </c>
      <c r="D293" s="40">
        <f t="shared" si="23"/>
        <v>370.03423646304771</v>
      </c>
      <c r="E293" s="40">
        <f t="shared" si="23"/>
        <v>1071.9782653578829</v>
      </c>
      <c r="F293" s="40">
        <f t="shared" si="23"/>
        <v>2071.5501271461117</v>
      </c>
      <c r="G293" s="41">
        <f t="shared" si="23"/>
        <v>0</v>
      </c>
      <c r="H293" s="42">
        <f t="shared" si="23"/>
        <v>333.98856074608204</v>
      </c>
      <c r="I293" s="1"/>
    </row>
    <row r="294" spans="2:10" x14ac:dyDescent="0.2">
      <c r="B294" s="9" t="str">
        <f>$B$33</f>
        <v>Science</v>
      </c>
      <c r="C294" s="75">
        <f t="shared" si="23"/>
        <v>295.57512706966884</v>
      </c>
      <c r="D294" s="75">
        <f t="shared" si="23"/>
        <v>515.10452519181251</v>
      </c>
      <c r="E294" s="75">
        <f t="shared" si="23"/>
        <v>998.64280581449498</v>
      </c>
      <c r="F294" s="75">
        <f t="shared" si="23"/>
        <v>3130.8014668652718</v>
      </c>
      <c r="G294" s="96">
        <f t="shared" si="23"/>
        <v>0</v>
      </c>
      <c r="H294" s="43">
        <f t="shared" si="23"/>
        <v>493.39782588691497</v>
      </c>
      <c r="I294" s="1"/>
    </row>
    <row r="295" spans="2:10" x14ac:dyDescent="0.2">
      <c r="B295" s="9" t="str">
        <f>$B$34</f>
        <v>Fine Arts</v>
      </c>
      <c r="C295" s="75">
        <f t="shared" si="23"/>
        <v>380.18110827593341</v>
      </c>
      <c r="D295" s="75">
        <f t="shared" si="23"/>
        <v>593.4446839930124</v>
      </c>
      <c r="E295" s="75">
        <f t="shared" si="23"/>
        <v>1329.0655568307097</v>
      </c>
      <c r="F295" s="75">
        <f t="shared" si="23"/>
        <v>1767.546250120881</v>
      </c>
      <c r="G295" s="96">
        <f t="shared" si="23"/>
        <v>0</v>
      </c>
      <c r="H295" s="43">
        <f t="shared" si="23"/>
        <v>593.69422528252028</v>
      </c>
      <c r="I295" s="1"/>
    </row>
    <row r="296" spans="2:10" x14ac:dyDescent="0.2">
      <c r="B296" s="9" t="str">
        <f>$B$35</f>
        <v>Teacher Education</v>
      </c>
      <c r="C296" s="75">
        <f t="shared" si="23"/>
        <v>307.63323743738528</v>
      </c>
      <c r="D296" s="75">
        <f t="shared" si="23"/>
        <v>347.8451270748028</v>
      </c>
      <c r="E296" s="75">
        <f t="shared" si="23"/>
        <v>386.32890022140464</v>
      </c>
      <c r="F296" s="75">
        <f t="shared" si="23"/>
        <v>1416.4622529024771</v>
      </c>
      <c r="G296" s="96">
        <f t="shared" si="23"/>
        <v>0</v>
      </c>
      <c r="H296" s="43">
        <f t="shared" si="23"/>
        <v>436.65676859381369</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367.78802482661956</v>
      </c>
      <c r="D298" s="75">
        <f t="shared" si="23"/>
        <v>592.39916580424608</v>
      </c>
      <c r="E298" s="75">
        <f t="shared" si="23"/>
        <v>1341.8567797195501</v>
      </c>
      <c r="F298" s="75">
        <f t="shared" si="23"/>
        <v>3645.0130122736687</v>
      </c>
      <c r="G298" s="96">
        <f t="shared" si="23"/>
        <v>0</v>
      </c>
      <c r="H298" s="43">
        <f t="shared" si="23"/>
        <v>737.76061499901721</v>
      </c>
      <c r="I298" s="1"/>
    </row>
    <row r="299" spans="2:10" x14ac:dyDescent="0.2">
      <c r="B299" s="9" t="str">
        <f>$B$38</f>
        <v>Home Economics</v>
      </c>
      <c r="C299" s="75">
        <f t="shared" si="23"/>
        <v>132.36122343825295</v>
      </c>
      <c r="D299" s="75">
        <f t="shared" si="23"/>
        <v>288.6833807984338</v>
      </c>
      <c r="E299" s="75">
        <f t="shared" si="23"/>
        <v>1977.0809495122528</v>
      </c>
      <c r="F299" s="75">
        <f t="shared" si="23"/>
        <v>0</v>
      </c>
      <c r="G299" s="96">
        <f t="shared" si="23"/>
        <v>0</v>
      </c>
      <c r="H299" s="43">
        <f t="shared" si="23"/>
        <v>172.1162256541794</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113.76701235128918</v>
      </c>
      <c r="D301" s="75">
        <f t="shared" si="23"/>
        <v>173.41648754378738</v>
      </c>
      <c r="E301" s="75">
        <f t="shared" si="23"/>
        <v>0</v>
      </c>
      <c r="F301" s="75">
        <f t="shared" si="23"/>
        <v>0</v>
      </c>
      <c r="G301" s="96">
        <f t="shared" si="23"/>
        <v>0</v>
      </c>
      <c r="H301" s="43">
        <f t="shared" si="23"/>
        <v>158.62556759915648</v>
      </c>
      <c r="I301" s="1"/>
    </row>
    <row r="302" spans="2:10" x14ac:dyDescent="0.2">
      <c r="B302" s="9" t="str">
        <f>$B$41</f>
        <v>Library Science</v>
      </c>
      <c r="C302" s="75">
        <f t="shared" si="23"/>
        <v>480.72246538589422</v>
      </c>
      <c r="D302" s="75">
        <f t="shared" si="23"/>
        <v>514.2193295265987</v>
      </c>
      <c r="E302" s="75">
        <f t="shared" si="23"/>
        <v>506.83862852654011</v>
      </c>
      <c r="F302" s="75">
        <f t="shared" si="23"/>
        <v>2089.8716851957815</v>
      </c>
      <c r="G302" s="96">
        <f t="shared" si="23"/>
        <v>0</v>
      </c>
      <c r="H302" s="43">
        <f t="shared" si="23"/>
        <v>531.02212430563918</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1226.3810899238229</v>
      </c>
      <c r="D304" s="75">
        <f t="shared" si="23"/>
        <v>856.07937787415972</v>
      </c>
      <c r="E304" s="75">
        <f t="shared" si="23"/>
        <v>0</v>
      </c>
      <c r="F304" s="75">
        <f t="shared" si="23"/>
        <v>0</v>
      </c>
      <c r="G304" s="96">
        <f t="shared" si="23"/>
        <v>0</v>
      </c>
      <c r="H304" s="43">
        <f t="shared" si="23"/>
        <v>915.80546046281506</v>
      </c>
      <c r="I304" s="1"/>
    </row>
    <row r="305" spans="2:10" x14ac:dyDescent="0.2">
      <c r="B305" s="9" t="str">
        <f>$B$44</f>
        <v>Physical Training</v>
      </c>
      <c r="C305" s="75">
        <f t="shared" si="23"/>
        <v>725.88856622209266</v>
      </c>
      <c r="D305" s="75">
        <f t="shared" si="23"/>
        <v>0</v>
      </c>
      <c r="E305" s="75">
        <f t="shared" si="23"/>
        <v>0</v>
      </c>
      <c r="F305" s="75">
        <f t="shared" si="23"/>
        <v>0</v>
      </c>
      <c r="G305" s="96">
        <f t="shared" si="23"/>
        <v>0</v>
      </c>
      <c r="H305" s="43">
        <f t="shared" si="23"/>
        <v>725.88856622209266</v>
      </c>
      <c r="I305" s="1"/>
    </row>
    <row r="306" spans="2:10" x14ac:dyDescent="0.2">
      <c r="B306" s="9" t="str">
        <f>$B$45</f>
        <v>Health Services</v>
      </c>
      <c r="C306" s="75">
        <f t="shared" si="23"/>
        <v>191.8618857622788</v>
      </c>
      <c r="D306" s="75">
        <f t="shared" si="23"/>
        <v>319.89758187861361</v>
      </c>
      <c r="E306" s="75">
        <f t="shared" si="23"/>
        <v>837.80576474611883</v>
      </c>
      <c r="F306" s="75">
        <f t="shared" si="23"/>
        <v>537.45124472150485</v>
      </c>
      <c r="G306" s="96">
        <f t="shared" si="23"/>
        <v>1140.124906596727</v>
      </c>
      <c r="H306" s="43">
        <f t="shared" si="23"/>
        <v>355.9095977256078</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198.22985932536798</v>
      </c>
      <c r="D308" s="75">
        <f t="shared" si="23"/>
        <v>343.75853443474705</v>
      </c>
      <c r="E308" s="75">
        <f t="shared" si="23"/>
        <v>821.28442493141665</v>
      </c>
      <c r="F308" s="75">
        <f t="shared" si="23"/>
        <v>3181.6620587383031</v>
      </c>
      <c r="G308" s="96">
        <f t="shared" si="23"/>
        <v>0</v>
      </c>
      <c r="H308" s="43">
        <f t="shared" si="23"/>
        <v>372.28235754907007</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903.05194071786309</v>
      </c>
      <c r="E310" s="75">
        <f t="shared" si="24"/>
        <v>0</v>
      </c>
      <c r="F310" s="75">
        <f t="shared" si="24"/>
        <v>0</v>
      </c>
      <c r="G310" s="96">
        <f t="shared" si="24"/>
        <v>0</v>
      </c>
      <c r="H310" s="43">
        <f t="shared" si="24"/>
        <v>903.05194071786309</v>
      </c>
      <c r="I310" s="1"/>
    </row>
    <row r="311" spans="2:10" x14ac:dyDescent="0.2">
      <c r="B311" s="9" t="str">
        <f>$B$50</f>
        <v>Technology</v>
      </c>
      <c r="C311" s="75">
        <f t="shared" si="24"/>
        <v>269.6485925489871</v>
      </c>
      <c r="D311" s="75">
        <f t="shared" si="24"/>
        <v>816.61298192948925</v>
      </c>
      <c r="E311" s="75">
        <f t="shared" si="24"/>
        <v>1380.2046972976816</v>
      </c>
      <c r="F311" s="75">
        <f t="shared" si="24"/>
        <v>0</v>
      </c>
      <c r="G311" s="96">
        <f t="shared" si="24"/>
        <v>0</v>
      </c>
      <c r="H311" s="43">
        <f t="shared" si="24"/>
        <v>787.90971278375787</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248.23567360996532</v>
      </c>
      <c r="D313" s="42">
        <f t="shared" si="24"/>
        <v>407.43446124503373</v>
      </c>
      <c r="E313" s="42">
        <f t="shared" si="24"/>
        <v>899.14060363207534</v>
      </c>
      <c r="F313" s="42">
        <f t="shared" si="24"/>
        <v>2326.2510939983208</v>
      </c>
      <c r="G313" s="42">
        <f t="shared" si="24"/>
        <v>1140.124906596727</v>
      </c>
      <c r="H313" s="42">
        <f t="shared" si="24"/>
        <v>420.11762966901819</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1.7981519989072747</v>
      </c>
      <c r="E318" s="59">
        <f t="shared" si="25"/>
        <v>5.2091932872566016</v>
      </c>
      <c r="F318" s="59">
        <f t="shared" si="25"/>
        <v>10.066533403960802</v>
      </c>
      <c r="G318" s="59">
        <f t="shared" si="25"/>
        <v>0</v>
      </c>
      <c r="H318" s="59">
        <f t="shared" si="25"/>
        <v>1.6229908990534838</v>
      </c>
      <c r="I318" s="1"/>
    </row>
    <row r="319" spans="2:10" x14ac:dyDescent="0.2">
      <c r="B319" s="9" t="str">
        <f>$B$33</f>
        <v>Science</v>
      </c>
      <c r="C319" s="59">
        <f t="shared" ref="C319:H334" si="26">IF($C$293=0,"",C294/$C$293)</f>
        <v>1.4363238673475345</v>
      </c>
      <c r="D319" s="59">
        <f t="shared" si="26"/>
        <v>2.5031095513572459</v>
      </c>
      <c r="E319" s="59">
        <f t="shared" si="26"/>
        <v>4.8528254429479709</v>
      </c>
      <c r="F319" s="59">
        <f t="shared" si="26"/>
        <v>15.21388120633482</v>
      </c>
      <c r="G319" s="59">
        <f t="shared" si="26"/>
        <v>0</v>
      </c>
      <c r="H319" s="59">
        <f t="shared" si="26"/>
        <v>2.3976275691550977</v>
      </c>
      <c r="I319" s="1"/>
    </row>
    <row r="320" spans="2:10" x14ac:dyDescent="0.2">
      <c r="B320" s="9" t="str">
        <f>$B$34</f>
        <v>Fine Arts</v>
      </c>
      <c r="C320" s="59">
        <f t="shared" si="26"/>
        <v>1.8474599170269494</v>
      </c>
      <c r="D320" s="59">
        <f t="shared" si="26"/>
        <v>2.883797334437983</v>
      </c>
      <c r="E320" s="59">
        <f t="shared" si="26"/>
        <v>6.458488572671861</v>
      </c>
      <c r="F320" s="59">
        <f t="shared" si="26"/>
        <v>8.5892506952753624</v>
      </c>
      <c r="G320" s="59">
        <f t="shared" si="26"/>
        <v>0</v>
      </c>
      <c r="H320" s="59">
        <f t="shared" si="26"/>
        <v>2.8850099605258483</v>
      </c>
      <c r="I320" s="1"/>
    </row>
    <row r="321" spans="2:9" x14ac:dyDescent="0.2">
      <c r="B321" s="9" t="str">
        <f>$B$35</f>
        <v>Teacher Education</v>
      </c>
      <c r="C321" s="59">
        <f t="shared" si="26"/>
        <v>1.4949192975109786</v>
      </c>
      <c r="D321" s="59">
        <f t="shared" si="26"/>
        <v>1.6903257831986396</v>
      </c>
      <c r="E321" s="59">
        <f t="shared" si="26"/>
        <v>1.8773346239764483</v>
      </c>
      <c r="F321" s="59">
        <f t="shared" si="26"/>
        <v>6.883185879714242</v>
      </c>
      <c r="G321" s="59">
        <f t="shared" si="26"/>
        <v>0</v>
      </c>
      <c r="H321" s="59">
        <f t="shared" si="26"/>
        <v>2.1218989053240387</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1.7872367117635259</v>
      </c>
      <c r="D323" s="59">
        <f t="shared" si="26"/>
        <v>2.8787167217925318</v>
      </c>
      <c r="E323" s="59">
        <f t="shared" si="26"/>
        <v>6.5206465049374982</v>
      </c>
      <c r="F323" s="59">
        <f t="shared" si="26"/>
        <v>17.712651393318971</v>
      </c>
      <c r="G323" s="59">
        <f t="shared" si="26"/>
        <v>0</v>
      </c>
      <c r="H323" s="59">
        <f t="shared" si="26"/>
        <v>3.5850891454148472</v>
      </c>
      <c r="I323" s="1"/>
    </row>
    <row r="324" spans="2:9" x14ac:dyDescent="0.2">
      <c r="B324" s="9" t="str">
        <f>$B$38</f>
        <v>Home Economics</v>
      </c>
      <c r="C324" s="59">
        <f t="shared" si="26"/>
        <v>0.64319885851177083</v>
      </c>
      <c r="D324" s="59">
        <f t="shared" si="26"/>
        <v>1.4028339734068138</v>
      </c>
      <c r="E324" s="59">
        <f t="shared" si="26"/>
        <v>9.6074679341784854</v>
      </c>
      <c r="F324" s="59">
        <f t="shared" si="26"/>
        <v>0</v>
      </c>
      <c r="G324" s="59">
        <f t="shared" si="26"/>
        <v>0</v>
      </c>
      <c r="H324" s="59">
        <f t="shared" si="26"/>
        <v>0.83638513604225539</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0.55284176573647403</v>
      </c>
      <c r="D326" s="59">
        <f t="shared" si="26"/>
        <v>0.8427036554804832</v>
      </c>
      <c r="E326" s="59">
        <f t="shared" si="26"/>
        <v>0</v>
      </c>
      <c r="F326" s="59">
        <f t="shared" si="26"/>
        <v>0</v>
      </c>
      <c r="G326" s="59">
        <f t="shared" si="26"/>
        <v>0</v>
      </c>
      <c r="H326" s="59">
        <f t="shared" si="26"/>
        <v>0.77082835410746686</v>
      </c>
      <c r="I326" s="1"/>
    </row>
    <row r="327" spans="2:9" x14ac:dyDescent="0.2">
      <c r="B327" s="9" t="str">
        <f>$B$41</f>
        <v>Library Science</v>
      </c>
      <c r="C327" s="59">
        <f t="shared" si="26"/>
        <v>2.3360326609659556</v>
      </c>
      <c r="D327" s="59">
        <f t="shared" si="26"/>
        <v>2.4988080132886537</v>
      </c>
      <c r="E327" s="59">
        <f t="shared" si="26"/>
        <v>2.4629420826562658</v>
      </c>
      <c r="F327" s="59">
        <f t="shared" si="26"/>
        <v>10.155565560944469</v>
      </c>
      <c r="G327" s="59">
        <f t="shared" si="26"/>
        <v>0</v>
      </c>
      <c r="H327" s="59">
        <f t="shared" si="26"/>
        <v>2.5804598607175806</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5.9595015567939793</v>
      </c>
      <c r="D329" s="59">
        <f t="shared" si="26"/>
        <v>4.1600497815056636</v>
      </c>
      <c r="E329" s="59">
        <f t="shared" si="26"/>
        <v>0</v>
      </c>
      <c r="F329" s="59">
        <f t="shared" si="26"/>
        <v>0</v>
      </c>
      <c r="G329" s="59">
        <f t="shared" si="26"/>
        <v>0</v>
      </c>
      <c r="H329" s="59">
        <f t="shared" si="26"/>
        <v>4.4502839388102302</v>
      </c>
      <c r="I329" s="1"/>
    </row>
    <row r="330" spans="2:9" x14ac:dyDescent="0.2">
      <c r="B330" s="9" t="str">
        <f>$B$44</f>
        <v>Physical Training</v>
      </c>
      <c r="C330" s="59">
        <f t="shared" si="26"/>
        <v>3.527397866782354</v>
      </c>
      <c r="D330" s="59">
        <f t="shared" si="26"/>
        <v>0</v>
      </c>
      <c r="E330" s="59">
        <f t="shared" si="26"/>
        <v>0</v>
      </c>
      <c r="F330" s="59">
        <f t="shared" si="26"/>
        <v>0</v>
      </c>
      <c r="G330" s="59">
        <f t="shared" si="26"/>
        <v>0</v>
      </c>
      <c r="H330" s="59">
        <f t="shared" si="26"/>
        <v>3.527397866782354</v>
      </c>
      <c r="I330" s="1"/>
    </row>
    <row r="331" spans="2:9" x14ac:dyDescent="0.2">
      <c r="B331" s="9" t="str">
        <f>$B$45</f>
        <v>Health Services</v>
      </c>
      <c r="C331" s="59">
        <f t="shared" si="26"/>
        <v>0.93233760393415066</v>
      </c>
      <c r="D331" s="59">
        <f t="shared" si="26"/>
        <v>1.5545169057838668</v>
      </c>
      <c r="E331" s="59">
        <f t="shared" si="26"/>
        <v>4.0712506090628011</v>
      </c>
      <c r="F331" s="59">
        <f t="shared" si="26"/>
        <v>2.6117016610372086</v>
      </c>
      <c r="G331" s="59">
        <f t="shared" si="26"/>
        <v>5.5403464809008369</v>
      </c>
      <c r="H331" s="59">
        <f t="shared" si="26"/>
        <v>1.72951443817144</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0.96328226597652622</v>
      </c>
      <c r="D333" s="59">
        <f t="shared" si="26"/>
        <v>1.6704673106565457</v>
      </c>
      <c r="E333" s="59">
        <f t="shared" si="26"/>
        <v>3.9909664696912821</v>
      </c>
      <c r="F333" s="59">
        <f t="shared" si="26"/>
        <v>15.461034215246285</v>
      </c>
      <c r="G333" s="59">
        <f t="shared" si="26"/>
        <v>0</v>
      </c>
      <c r="H333" s="59">
        <f t="shared" si="26"/>
        <v>1.8090765648697553</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4.3883092219794575</v>
      </c>
      <c r="E335" s="59">
        <f t="shared" si="27"/>
        <v>0</v>
      </c>
      <c r="F335" s="59">
        <f t="shared" si="27"/>
        <v>0</v>
      </c>
      <c r="G335" s="59">
        <f t="shared" si="27"/>
        <v>0</v>
      </c>
      <c r="H335" s="59">
        <f t="shared" si="27"/>
        <v>4.3883092219794575</v>
      </c>
      <c r="I335" s="1"/>
    </row>
    <row r="336" spans="2:9" x14ac:dyDescent="0.2">
      <c r="B336" s="9" t="str">
        <f>$B$50</f>
        <v>Technology</v>
      </c>
      <c r="C336" s="59">
        <f t="shared" si="27"/>
        <v>1.3103359308832883</v>
      </c>
      <c r="D336" s="59">
        <f t="shared" si="27"/>
        <v>3.968265963240885</v>
      </c>
      <c r="E336" s="59">
        <f t="shared" si="27"/>
        <v>6.706995166364492</v>
      </c>
      <c r="F336" s="59">
        <f t="shared" si="27"/>
        <v>0</v>
      </c>
      <c r="G336" s="59">
        <f t="shared" si="27"/>
        <v>0</v>
      </c>
      <c r="H336" s="59">
        <f t="shared" si="27"/>
        <v>3.8287847052824078</v>
      </c>
      <c r="I336" s="1"/>
    </row>
    <row r="337" spans="2:10"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10" x14ac:dyDescent="0.2">
      <c r="B338" s="39" t="str">
        <f>$B$52</f>
        <v>Totals</v>
      </c>
      <c r="C338" s="59">
        <f t="shared" si="27"/>
        <v>1.2062815510489333</v>
      </c>
      <c r="D338" s="59">
        <f t="shared" si="27"/>
        <v>1.9798954224189136</v>
      </c>
      <c r="E338" s="59">
        <f t="shared" si="27"/>
        <v>4.3693023898916055</v>
      </c>
      <c r="F338" s="59">
        <f t="shared" si="27"/>
        <v>11.304232534307761</v>
      </c>
      <c r="G338" s="59">
        <f t="shared" si="27"/>
        <v>5.5403464809008369</v>
      </c>
      <c r="H338" s="59">
        <f t="shared" si="27"/>
        <v>2.041528272589908</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6173.5754822937397</v>
      </c>
      <c r="D343" s="42">
        <f t="shared" si="28"/>
        <v>11101.027093891431</v>
      </c>
      <c r="E343" s="42">
        <f>E293*24</f>
        <v>25727.478368589189</v>
      </c>
      <c r="F343" s="42">
        <f>F293*18</f>
        <v>37287.902288630008</v>
      </c>
      <c r="G343" s="42">
        <f>G293*24</f>
        <v>0</v>
      </c>
      <c r="H343" s="42">
        <f>IF((C32/30+D32/30+E32/24+F32/18+G32/24)=0,0,H268/(C32/30+D32/30+E32/24+F32/18+G32/24))</f>
        <v>9773.3430192503129</v>
      </c>
      <c r="I343" s="1"/>
    </row>
    <row r="344" spans="2:10" x14ac:dyDescent="0.2">
      <c r="B344" s="9" t="str">
        <f>$B$33</f>
        <v>Science</v>
      </c>
      <c r="C344" s="43">
        <f t="shared" si="28"/>
        <v>8867.2538120900645</v>
      </c>
      <c r="D344" s="43">
        <f t="shared" si="28"/>
        <v>15453.135755754376</v>
      </c>
      <c r="E344" s="43">
        <f>E294*24</f>
        <v>23967.427339547881</v>
      </c>
      <c r="F344" s="43">
        <f>F294*18</f>
        <v>56354.426403574893</v>
      </c>
      <c r="G344" s="43">
        <f>G294*24</f>
        <v>0</v>
      </c>
      <c r="H344" s="43">
        <f t="shared" ref="H344:H363" si="29">IF((C33/30+D33/30+E33/24+F33/18+G33/24)=0,0,H269/(C33/30+D33/30+E33/24+F33/18+G33/24))</f>
        <v>14216.318985473912</v>
      </c>
      <c r="I344" s="1"/>
    </row>
    <row r="345" spans="2:10" x14ac:dyDescent="0.2">
      <c r="B345" s="9" t="str">
        <f>$B$34</f>
        <v>Fine Arts</v>
      </c>
      <c r="C345" s="43">
        <f t="shared" si="28"/>
        <v>11405.433248278003</v>
      </c>
      <c r="D345" s="43">
        <f t="shared" si="28"/>
        <v>17803.34051979037</v>
      </c>
      <c r="E345" s="43">
        <f t="shared" ref="E345:E363" si="30">E295*24</f>
        <v>31897.573363937034</v>
      </c>
      <c r="F345" s="43">
        <f t="shared" ref="F345:F363" si="31">F295*18</f>
        <v>31815.832502175857</v>
      </c>
      <c r="G345" s="43">
        <f t="shared" ref="G345:G363" si="32">G295*24</f>
        <v>0</v>
      </c>
      <c r="H345" s="43">
        <f t="shared" si="29"/>
        <v>16920.979667156738</v>
      </c>
      <c r="I345" s="1"/>
    </row>
    <row r="346" spans="2:10" x14ac:dyDescent="0.2">
      <c r="B346" s="9" t="str">
        <f>$B$35</f>
        <v>Teacher Education</v>
      </c>
      <c r="C346" s="43">
        <f t="shared" si="28"/>
        <v>9228.9971231215586</v>
      </c>
      <c r="D346" s="43">
        <f t="shared" si="28"/>
        <v>10435.353812244084</v>
      </c>
      <c r="E346" s="43">
        <f t="shared" si="30"/>
        <v>9271.8936053137113</v>
      </c>
      <c r="F346" s="43">
        <f t="shared" si="31"/>
        <v>25496.320552244586</v>
      </c>
      <c r="G346" s="43">
        <f t="shared" si="32"/>
        <v>0</v>
      </c>
      <c r="H346" s="43">
        <f t="shared" si="29"/>
        <v>11570.208572730231</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11033.640744798588</v>
      </c>
      <c r="D348" s="43">
        <f t="shared" si="28"/>
        <v>17771.974974127381</v>
      </c>
      <c r="E348" s="43">
        <f t="shared" si="30"/>
        <v>32204.562713269203</v>
      </c>
      <c r="F348" s="43">
        <f t="shared" si="31"/>
        <v>65610.234220926039</v>
      </c>
      <c r="G348" s="43">
        <f t="shared" si="32"/>
        <v>0</v>
      </c>
      <c r="H348" s="43">
        <f t="shared" si="29"/>
        <v>20796.969682037012</v>
      </c>
      <c r="I348" s="1"/>
    </row>
    <row r="349" spans="2:10" x14ac:dyDescent="0.2">
      <c r="B349" s="9" t="str">
        <f>$B$38</f>
        <v>Home Economics</v>
      </c>
      <c r="C349" s="43">
        <f t="shared" si="28"/>
        <v>3970.8367031475887</v>
      </c>
      <c r="D349" s="43">
        <f t="shared" si="28"/>
        <v>8660.5014239530137</v>
      </c>
      <c r="E349" s="43">
        <f t="shared" si="30"/>
        <v>47449.942788294065</v>
      </c>
      <c r="F349" s="43">
        <f t="shared" si="31"/>
        <v>0</v>
      </c>
      <c r="G349" s="43">
        <f t="shared" si="32"/>
        <v>0</v>
      </c>
      <c r="H349" s="43">
        <f t="shared" si="29"/>
        <v>5153.6559626947483</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3413.0103705386755</v>
      </c>
      <c r="D351" s="43">
        <f t="shared" si="28"/>
        <v>5202.4946263136217</v>
      </c>
      <c r="E351" s="43">
        <f t="shared" si="30"/>
        <v>0</v>
      </c>
      <c r="F351" s="43">
        <f t="shared" si="31"/>
        <v>0</v>
      </c>
      <c r="G351" s="43">
        <f t="shared" si="32"/>
        <v>0</v>
      </c>
      <c r="H351" s="43">
        <f t="shared" si="29"/>
        <v>4758.7670279746944</v>
      </c>
      <c r="I351" s="1"/>
    </row>
    <row r="352" spans="2:10" x14ac:dyDescent="0.2">
      <c r="B352" s="9" t="str">
        <f>$B$41</f>
        <v>Library Science</v>
      </c>
      <c r="C352" s="43">
        <f t="shared" si="28"/>
        <v>14421.673961576827</v>
      </c>
      <c r="D352" s="43">
        <f t="shared" si="28"/>
        <v>15426.579885797961</v>
      </c>
      <c r="E352" s="43">
        <f t="shared" si="30"/>
        <v>12164.127084636963</v>
      </c>
      <c r="F352" s="43">
        <f t="shared" si="31"/>
        <v>37617.690333524064</v>
      </c>
      <c r="G352" s="43">
        <f t="shared" si="32"/>
        <v>0</v>
      </c>
      <c r="H352" s="43">
        <f t="shared" si="29"/>
        <v>12833.433485919262</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36791.432697714685</v>
      </c>
      <c r="D354" s="43">
        <f t="shared" si="28"/>
        <v>25682.381336224793</v>
      </c>
      <c r="E354" s="43">
        <f t="shared" si="30"/>
        <v>0</v>
      </c>
      <c r="F354" s="43">
        <f t="shared" si="31"/>
        <v>0</v>
      </c>
      <c r="G354" s="43">
        <f t="shared" si="32"/>
        <v>0</v>
      </c>
      <c r="H354" s="43">
        <f t="shared" si="29"/>
        <v>27474.16381388445</v>
      </c>
      <c r="I354" s="1"/>
    </row>
    <row r="355" spans="2:9" x14ac:dyDescent="0.2">
      <c r="B355" s="9" t="str">
        <f>$B$44</f>
        <v>Physical Training</v>
      </c>
      <c r="C355" s="43">
        <f t="shared" si="28"/>
        <v>21776.65698666278</v>
      </c>
      <c r="D355" s="43">
        <f t="shared" si="28"/>
        <v>0</v>
      </c>
      <c r="E355" s="43">
        <f t="shared" si="30"/>
        <v>0</v>
      </c>
      <c r="F355" s="43">
        <f t="shared" si="31"/>
        <v>0</v>
      </c>
      <c r="G355" s="43">
        <f t="shared" si="32"/>
        <v>0</v>
      </c>
      <c r="H355" s="43">
        <f t="shared" si="29"/>
        <v>21776.65698666278</v>
      </c>
      <c r="I355" s="1"/>
    </row>
    <row r="356" spans="2:9" x14ac:dyDescent="0.2">
      <c r="B356" s="9" t="str">
        <f>$B$45</f>
        <v>Health Services</v>
      </c>
      <c r="C356" s="43">
        <f t="shared" si="28"/>
        <v>5755.8565728683643</v>
      </c>
      <c r="D356" s="43">
        <f t="shared" si="28"/>
        <v>9596.9274563584077</v>
      </c>
      <c r="E356" s="43">
        <f t="shared" si="30"/>
        <v>20107.338353906853</v>
      </c>
      <c r="F356" s="43">
        <f t="shared" si="31"/>
        <v>9674.1224049870871</v>
      </c>
      <c r="G356" s="43">
        <f t="shared" si="32"/>
        <v>27362.99775832145</v>
      </c>
      <c r="H356" s="43">
        <f t="shared" si="29"/>
        <v>10328.755450922326</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5946.8957797610392</v>
      </c>
      <c r="D358" s="43">
        <f t="shared" si="28"/>
        <v>10312.756033042411</v>
      </c>
      <c r="E358" s="43">
        <f t="shared" si="30"/>
        <v>19710.826198354</v>
      </c>
      <c r="F358" s="43">
        <f t="shared" si="31"/>
        <v>57269.917057289458</v>
      </c>
      <c r="G358" s="43">
        <f t="shared" si="32"/>
        <v>0</v>
      </c>
      <c r="H358" s="43">
        <f t="shared" si="29"/>
        <v>10885.51794151387</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27091.558221535892</v>
      </c>
      <c r="E360" s="43">
        <f t="shared" si="30"/>
        <v>0</v>
      </c>
      <c r="F360" s="43">
        <f t="shared" si="31"/>
        <v>0</v>
      </c>
      <c r="G360" s="43">
        <f t="shared" si="32"/>
        <v>0</v>
      </c>
      <c r="H360" s="43">
        <f t="shared" si="29"/>
        <v>27091.558221535892</v>
      </c>
      <c r="I360" s="1"/>
    </row>
    <row r="361" spans="2:9" x14ac:dyDescent="0.2">
      <c r="B361" s="9" t="str">
        <f>$B$50</f>
        <v>Technology</v>
      </c>
      <c r="C361" s="43">
        <f t="shared" si="33"/>
        <v>8089.4577764696132</v>
      </c>
      <c r="D361" s="43">
        <f t="shared" si="33"/>
        <v>24498.389457884678</v>
      </c>
      <c r="E361" s="43">
        <f t="shared" si="30"/>
        <v>33124.91273514436</v>
      </c>
      <c r="F361" s="43">
        <f t="shared" si="31"/>
        <v>0</v>
      </c>
      <c r="G361" s="43">
        <f t="shared" si="32"/>
        <v>0</v>
      </c>
      <c r="H361" s="43">
        <f t="shared" si="29"/>
        <v>22595.276218114264</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7447.0702082989592</v>
      </c>
      <c r="D363" s="42">
        <f t="shared" si="33"/>
        <v>12223.033837351011</v>
      </c>
      <c r="E363" s="42">
        <f t="shared" si="30"/>
        <v>21579.374487169807</v>
      </c>
      <c r="F363" s="42">
        <f t="shared" si="31"/>
        <v>41872.519691969777</v>
      </c>
      <c r="G363" s="42">
        <f t="shared" si="32"/>
        <v>27362.99775832145</v>
      </c>
      <c r="H363" s="42">
        <f t="shared" si="29"/>
        <v>12127.851506693345</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4" width="17.140625" style="4" bestFit="1" customWidth="1"/>
    <col min="5"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686</v>
      </c>
      <c r="C3" s="6"/>
      <c r="D3" s="6"/>
      <c r="E3" s="6"/>
      <c r="F3" s="6"/>
      <c r="G3" s="6"/>
      <c r="H3" s="6"/>
    </row>
    <row r="4" spans="2:8" x14ac:dyDescent="0.2">
      <c r="B4" s="90" t="s">
        <v>877</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185" t="s">
        <v>19</v>
      </c>
      <c r="G12" s="290"/>
      <c r="H12" s="64" t="s">
        <v>21</v>
      </c>
    </row>
    <row r="13" spans="2:8" x14ac:dyDescent="0.2">
      <c r="B13" s="337" t="s">
        <v>14</v>
      </c>
      <c r="C13" s="337"/>
      <c r="D13" s="337"/>
      <c r="E13" s="337"/>
      <c r="F13" s="81">
        <f>Data!G28</f>
        <v>12326716</v>
      </c>
      <c r="G13" s="33"/>
      <c r="H13" s="60">
        <f>F13</f>
        <v>12326716</v>
      </c>
    </row>
    <row r="14" spans="2:8" x14ac:dyDescent="0.2">
      <c r="B14" s="338" t="s">
        <v>15</v>
      </c>
      <c r="C14" s="338"/>
      <c r="D14" s="338"/>
      <c r="E14" s="338"/>
      <c r="F14" s="82">
        <f>Data!H28</f>
        <v>29699</v>
      </c>
      <c r="G14" s="33"/>
      <c r="H14" s="30">
        <f>F14</f>
        <v>29699</v>
      </c>
    </row>
    <row r="15" spans="2:8" x14ac:dyDescent="0.2">
      <c r="B15" s="338" t="s">
        <v>16</v>
      </c>
      <c r="C15" s="338"/>
      <c r="D15" s="338"/>
      <c r="E15" s="338"/>
      <c r="F15" s="82">
        <f>Data!I28</f>
        <v>5431500</v>
      </c>
      <c r="G15" s="33"/>
      <c r="H15" s="30">
        <f>F15</f>
        <v>5431500</v>
      </c>
    </row>
    <row r="16" spans="2:8" x14ac:dyDescent="0.2">
      <c r="B16" s="338" t="s">
        <v>20</v>
      </c>
      <c r="C16" s="338"/>
      <c r="D16" s="338"/>
      <c r="E16" s="338"/>
      <c r="F16" s="82">
        <f>Data!J28</f>
        <v>5483527</v>
      </c>
      <c r="G16" s="33"/>
      <c r="H16" s="30">
        <f>F16-G16</f>
        <v>5483527</v>
      </c>
    </row>
    <row r="17" spans="2:23" x14ac:dyDescent="0.2">
      <c r="B17" s="338" t="s">
        <v>17</v>
      </c>
      <c r="C17" s="338"/>
      <c r="D17" s="338"/>
      <c r="E17" s="338"/>
      <c r="F17" s="82">
        <f>Data!K28</f>
        <v>6391960</v>
      </c>
      <c r="G17" s="33"/>
      <c r="H17" s="30">
        <f>F17</f>
        <v>6391960</v>
      </c>
    </row>
    <row r="18" spans="2:23" x14ac:dyDescent="0.2">
      <c r="B18" s="338" t="s">
        <v>1</v>
      </c>
      <c r="C18" s="338"/>
      <c r="D18" s="338"/>
      <c r="E18" s="338"/>
      <c r="F18" s="83">
        <f>SUM(F13:F17)</f>
        <v>29663402</v>
      </c>
      <c r="G18" s="34"/>
      <c r="H18" s="29">
        <f>SUM(H13:H17)</f>
        <v>29663402</v>
      </c>
    </row>
    <row r="19" spans="2:23" ht="13.5" customHeight="1" x14ac:dyDescent="0.2">
      <c r="B19" s="27"/>
      <c r="D19" s="27"/>
      <c r="E19" s="27"/>
      <c r="F19" s="27"/>
      <c r="G19" s="27"/>
      <c r="H19" s="5"/>
    </row>
    <row r="20" spans="2:23" ht="13.5" customHeight="1" x14ac:dyDescent="0.2">
      <c r="B20" s="27"/>
      <c r="D20" s="339" t="s">
        <v>24</v>
      </c>
      <c r="E20" s="339"/>
      <c r="F20" s="339"/>
      <c r="G20" s="186" t="s">
        <v>25</v>
      </c>
      <c r="H20" s="186" t="s">
        <v>26</v>
      </c>
    </row>
    <row r="21" spans="2:23" ht="28.5" x14ac:dyDescent="0.2">
      <c r="B21" s="344" t="s">
        <v>23</v>
      </c>
      <c r="C21" s="345"/>
      <c r="D21" s="343" t="str">
        <f>Data!L28</f>
        <v>Elaina Blount</v>
      </c>
      <c r="E21" s="343"/>
      <c r="F21" s="343"/>
      <c r="G21" s="187" t="str">
        <f>Data!M28</f>
        <v>972-338-1423</v>
      </c>
      <c r="H21" s="84" t="str">
        <f>Data!N28</f>
        <v>elaina.blount@untdallas.edu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Data!O28</f>
        <v>679</v>
      </c>
      <c r="D25" s="86">
        <f>Data!P28</f>
        <v>1616</v>
      </c>
      <c r="E25" s="86">
        <f>Data!Q28</f>
        <v>347</v>
      </c>
      <c r="F25" s="86">
        <f>Data!R28</f>
        <v>0</v>
      </c>
      <c r="G25" s="86">
        <f>Data!S28</f>
        <v>388</v>
      </c>
      <c r="H25" s="74">
        <f>SUM(C25:G25)</f>
        <v>3030</v>
      </c>
    </row>
    <row r="26" spans="2:23" x14ac:dyDescent="0.2">
      <c r="C26" s="2"/>
      <c r="D26" s="2"/>
      <c r="E26" s="2"/>
      <c r="F26" s="2"/>
      <c r="G26" s="2"/>
      <c r="H26" s="2"/>
      <c r="I26" s="2"/>
    </row>
    <row r="27" spans="2:23" ht="13.5" customHeight="1" x14ac:dyDescent="0.2">
      <c r="B27" s="27"/>
      <c r="D27" s="339" t="s">
        <v>24</v>
      </c>
      <c r="E27" s="339"/>
      <c r="F27" s="339"/>
      <c r="G27" s="186" t="s">
        <v>25</v>
      </c>
      <c r="H27" s="186" t="s">
        <v>26</v>
      </c>
    </row>
    <row r="28" spans="2:23" ht="28.5" x14ac:dyDescent="0.2">
      <c r="B28" s="344" t="s">
        <v>40</v>
      </c>
      <c r="C28" s="345"/>
      <c r="D28" s="343" t="str">
        <f>Data!T28</f>
        <v>Shi, Sam</v>
      </c>
      <c r="E28" s="343"/>
      <c r="F28" s="343"/>
      <c r="G28" s="187" t="str">
        <f>Data!U28</f>
        <v>(972) 780-3038</v>
      </c>
      <c r="H28" s="84" t="str">
        <f>Data!V28</f>
        <v>Sam.shi@untdallas.edu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Data!W28</f>
        <v>17901</v>
      </c>
      <c r="D32" s="87">
        <f>Data!AQ28</f>
        <v>12351</v>
      </c>
      <c r="E32" s="87">
        <f>Data!BK28</f>
        <v>2766</v>
      </c>
      <c r="F32" s="87">
        <f>Data!CE28</f>
        <v>0</v>
      </c>
      <c r="G32" s="87">
        <f>Data!CY28</f>
        <v>0</v>
      </c>
      <c r="H32" s="22">
        <f>SUM(C32:G32)</f>
        <v>33018</v>
      </c>
      <c r="I32" s="1"/>
      <c r="W32" s="18"/>
    </row>
    <row r="33" spans="2:23" x14ac:dyDescent="0.2">
      <c r="B33" s="7" t="s">
        <v>47</v>
      </c>
      <c r="C33" s="87">
        <f>Data!X28</f>
        <v>2890</v>
      </c>
      <c r="D33" s="87">
        <f>Data!AR28</f>
        <v>1206</v>
      </c>
      <c r="E33" s="87">
        <f>Data!BL28</f>
        <v>129</v>
      </c>
      <c r="F33" s="87">
        <f>Data!CF28</f>
        <v>0</v>
      </c>
      <c r="G33" s="87">
        <f>Data!CZ28</f>
        <v>0</v>
      </c>
      <c r="H33" s="22">
        <f t="shared" ref="H33:H52" si="0">SUM(C33:G33)</f>
        <v>4225</v>
      </c>
      <c r="I33" s="1"/>
      <c r="W33" s="18"/>
    </row>
    <row r="34" spans="2:23" x14ac:dyDescent="0.2">
      <c r="B34" s="7" t="s">
        <v>48</v>
      </c>
      <c r="C34" s="87">
        <f>Data!Y28</f>
        <v>1374</v>
      </c>
      <c r="D34" s="87">
        <f>Data!AS28</f>
        <v>0</v>
      </c>
      <c r="E34" s="87">
        <f>Data!BM28</f>
        <v>0</v>
      </c>
      <c r="F34" s="87">
        <f>Data!CG28</f>
        <v>0</v>
      </c>
      <c r="G34" s="87">
        <f>Data!DA28</f>
        <v>0</v>
      </c>
      <c r="H34" s="22">
        <f t="shared" si="0"/>
        <v>1374</v>
      </c>
      <c r="I34" s="1"/>
      <c r="W34" s="18"/>
    </row>
    <row r="35" spans="2:23" x14ac:dyDescent="0.2">
      <c r="B35" s="7" t="s">
        <v>49</v>
      </c>
      <c r="C35" s="87">
        <f>Data!Z28</f>
        <v>654</v>
      </c>
      <c r="D35" s="87">
        <f>Data!AT28</f>
        <v>3444</v>
      </c>
      <c r="E35" s="87">
        <f>Data!BN28</f>
        <v>1572</v>
      </c>
      <c r="F35" s="87">
        <f>Data!CH28</f>
        <v>0</v>
      </c>
      <c r="G35" s="87">
        <f>Data!DB28</f>
        <v>0</v>
      </c>
      <c r="H35" s="22">
        <f t="shared" si="0"/>
        <v>5670</v>
      </c>
      <c r="I35" s="1"/>
      <c r="W35" s="18"/>
    </row>
    <row r="36" spans="2:23" x14ac:dyDescent="0.2">
      <c r="B36" s="7" t="s">
        <v>50</v>
      </c>
      <c r="C36" s="87">
        <f>Data!AA28</f>
        <v>0</v>
      </c>
      <c r="D36" s="87">
        <f>Data!AU28</f>
        <v>0</v>
      </c>
      <c r="E36" s="87">
        <f>Data!BO28</f>
        <v>0</v>
      </c>
      <c r="F36" s="87">
        <f>Data!CI28</f>
        <v>0</v>
      </c>
      <c r="G36" s="87">
        <f>Data!DC28</f>
        <v>0</v>
      </c>
      <c r="H36" s="22">
        <f t="shared" si="0"/>
        <v>0</v>
      </c>
      <c r="I36" s="1"/>
      <c r="W36" s="18"/>
    </row>
    <row r="37" spans="2:23" x14ac:dyDescent="0.2">
      <c r="B37" s="7" t="s">
        <v>51</v>
      </c>
      <c r="C37" s="87">
        <f>Data!AB28</f>
        <v>331</v>
      </c>
      <c r="D37" s="87">
        <f>Data!AV28</f>
        <v>204</v>
      </c>
      <c r="E37" s="87">
        <f>Data!BP28</f>
        <v>0</v>
      </c>
      <c r="F37" s="87">
        <f>Data!CJ28</f>
        <v>0</v>
      </c>
      <c r="G37" s="87">
        <f>Data!DD28</f>
        <v>0</v>
      </c>
      <c r="H37" s="22">
        <f t="shared" si="0"/>
        <v>535</v>
      </c>
      <c r="I37" s="1"/>
      <c r="W37" s="18"/>
    </row>
    <row r="38" spans="2:23" x14ac:dyDescent="0.2">
      <c r="B38" s="7" t="s">
        <v>52</v>
      </c>
      <c r="C38" s="87">
        <f>Data!AC28</f>
        <v>246</v>
      </c>
      <c r="D38" s="87">
        <f>Data!AW28</f>
        <v>1083</v>
      </c>
      <c r="E38" s="87">
        <f>Data!BQ28</f>
        <v>0</v>
      </c>
      <c r="F38" s="87">
        <f>Data!CK28</f>
        <v>0</v>
      </c>
      <c r="G38" s="87">
        <f>Data!DE28</f>
        <v>0</v>
      </c>
      <c r="H38" s="22">
        <f t="shared" si="0"/>
        <v>1329</v>
      </c>
      <c r="I38" s="1"/>
      <c r="W38" s="18"/>
    </row>
    <row r="39" spans="2:23" x14ac:dyDescent="0.2">
      <c r="B39" s="7" t="s">
        <v>53</v>
      </c>
      <c r="C39" s="87">
        <f>Data!AD28</f>
        <v>0</v>
      </c>
      <c r="D39" s="87">
        <f>Data!AX28</f>
        <v>0</v>
      </c>
      <c r="E39" s="87">
        <f>Data!BR28</f>
        <v>0</v>
      </c>
      <c r="F39" s="87">
        <f>Data!CL28</f>
        <v>0</v>
      </c>
      <c r="G39" s="87">
        <f>Data!DF28</f>
        <v>9596</v>
      </c>
      <c r="H39" s="22">
        <f t="shared" si="0"/>
        <v>9596</v>
      </c>
      <c r="I39" s="1"/>
      <c r="W39" s="18"/>
    </row>
    <row r="40" spans="2:23" x14ac:dyDescent="0.2">
      <c r="B40" s="7" t="s">
        <v>54</v>
      </c>
      <c r="C40" s="87">
        <f>Data!AE28</f>
        <v>0</v>
      </c>
      <c r="D40" s="87">
        <f>Data!AY28</f>
        <v>0</v>
      </c>
      <c r="E40" s="87">
        <f>Data!BS28</f>
        <v>0</v>
      </c>
      <c r="F40" s="87">
        <f>Data!CM28</f>
        <v>0</v>
      </c>
      <c r="G40" s="87">
        <f>Data!DG28</f>
        <v>0</v>
      </c>
      <c r="H40" s="22">
        <f t="shared" si="0"/>
        <v>0</v>
      </c>
      <c r="I40" s="1"/>
      <c r="W40" s="18"/>
    </row>
    <row r="41" spans="2:23" x14ac:dyDescent="0.2">
      <c r="B41" s="7" t="s">
        <v>55</v>
      </c>
      <c r="C41" s="87">
        <f>Data!AF28</f>
        <v>0</v>
      </c>
      <c r="D41" s="87">
        <f>Data!AZ28</f>
        <v>0</v>
      </c>
      <c r="E41" s="87">
        <f>Data!BT28</f>
        <v>0</v>
      </c>
      <c r="F41" s="87">
        <f>Data!CN28</f>
        <v>0</v>
      </c>
      <c r="G41" s="87">
        <f>Data!DH28</f>
        <v>0</v>
      </c>
      <c r="H41" s="22">
        <f t="shared" si="0"/>
        <v>0</v>
      </c>
      <c r="I41" s="1"/>
      <c r="W41" s="18"/>
    </row>
    <row r="42" spans="2:23" x14ac:dyDescent="0.2">
      <c r="B42" s="7" t="s">
        <v>56</v>
      </c>
      <c r="C42" s="87">
        <f>Data!AG28</f>
        <v>0</v>
      </c>
      <c r="D42" s="87">
        <f>Data!BA28</f>
        <v>0</v>
      </c>
      <c r="E42" s="87">
        <f>Data!BU28</f>
        <v>0</v>
      </c>
      <c r="F42" s="87">
        <f>Data!CO28</f>
        <v>0</v>
      </c>
      <c r="G42" s="87">
        <f>Data!DI28</f>
        <v>0</v>
      </c>
      <c r="H42" s="22">
        <f t="shared" si="0"/>
        <v>0</v>
      </c>
      <c r="I42" s="1"/>
      <c r="W42" s="18"/>
    </row>
    <row r="43" spans="2:23" x14ac:dyDescent="0.2">
      <c r="B43" s="7" t="s">
        <v>57</v>
      </c>
      <c r="C43" s="87">
        <f>Data!AH28</f>
        <v>45</v>
      </c>
      <c r="D43" s="87">
        <f>Data!BB28</f>
        <v>0</v>
      </c>
      <c r="E43" s="87">
        <f>Data!BV28</f>
        <v>0</v>
      </c>
      <c r="F43" s="87">
        <f>Data!CP28</f>
        <v>0</v>
      </c>
      <c r="G43" s="87">
        <f>Data!DJ28</f>
        <v>0</v>
      </c>
      <c r="H43" s="22">
        <f t="shared" si="0"/>
        <v>45</v>
      </c>
      <c r="I43" s="1"/>
      <c r="W43" s="18"/>
    </row>
    <row r="44" spans="2:23" x14ac:dyDescent="0.2">
      <c r="B44" s="7" t="s">
        <v>58</v>
      </c>
      <c r="C44" s="87">
        <f>Data!AI28</f>
        <v>0</v>
      </c>
      <c r="D44" s="87">
        <f>Data!BC28</f>
        <v>0</v>
      </c>
      <c r="E44" s="87">
        <f>Data!BW28</f>
        <v>0</v>
      </c>
      <c r="F44" s="87">
        <f>Data!CQ28</f>
        <v>0</v>
      </c>
      <c r="G44" s="87">
        <f>Data!DK28</f>
        <v>0</v>
      </c>
      <c r="H44" s="22">
        <f t="shared" si="0"/>
        <v>0</v>
      </c>
      <c r="I44" s="1"/>
      <c r="W44" s="18"/>
    </row>
    <row r="45" spans="2:23" x14ac:dyDescent="0.2">
      <c r="B45" s="7" t="s">
        <v>59</v>
      </c>
      <c r="C45" s="87">
        <f>Data!AJ28</f>
        <v>189</v>
      </c>
      <c r="D45" s="87">
        <f>Data!BD28</f>
        <v>465</v>
      </c>
      <c r="E45" s="87">
        <f>Data!BX28</f>
        <v>0</v>
      </c>
      <c r="F45" s="87">
        <f>Data!CR28</f>
        <v>0</v>
      </c>
      <c r="G45" s="87">
        <f>Data!DL28</f>
        <v>0</v>
      </c>
      <c r="H45" s="22">
        <f t="shared" si="0"/>
        <v>654</v>
      </c>
      <c r="I45" s="1"/>
      <c r="W45" s="18"/>
    </row>
    <row r="46" spans="2:23" x14ac:dyDescent="0.2">
      <c r="B46" s="7" t="s">
        <v>60</v>
      </c>
      <c r="C46" s="87">
        <f>Data!AK28</f>
        <v>0</v>
      </c>
      <c r="D46" s="87">
        <f>Data!BE28</f>
        <v>0</v>
      </c>
      <c r="E46" s="87">
        <f>Data!BY28</f>
        <v>0</v>
      </c>
      <c r="F46" s="87">
        <f>Data!CS28</f>
        <v>0</v>
      </c>
      <c r="G46" s="87">
        <f>Data!DM28</f>
        <v>0</v>
      </c>
      <c r="H46" s="22">
        <f t="shared" si="0"/>
        <v>0</v>
      </c>
      <c r="I46" s="1"/>
      <c r="W46" s="18"/>
    </row>
    <row r="47" spans="2:23" x14ac:dyDescent="0.2">
      <c r="B47" s="7" t="s">
        <v>61</v>
      </c>
      <c r="C47" s="87">
        <f>Data!AL28</f>
        <v>2397</v>
      </c>
      <c r="D47" s="87">
        <f>Data!BF28</f>
        <v>10629</v>
      </c>
      <c r="E47" s="87">
        <f>Data!BZ28</f>
        <v>1564</v>
      </c>
      <c r="F47" s="87">
        <f>Data!CT28</f>
        <v>0</v>
      </c>
      <c r="G47" s="87">
        <f>Data!DN28</f>
        <v>0</v>
      </c>
      <c r="H47" s="22">
        <f t="shared" si="0"/>
        <v>14590</v>
      </c>
      <c r="I47" s="1"/>
      <c r="W47" s="18"/>
    </row>
    <row r="48" spans="2:23" x14ac:dyDescent="0.2">
      <c r="B48" s="7" t="s">
        <v>62</v>
      </c>
      <c r="C48" s="87">
        <f>Data!AM28</f>
        <v>0</v>
      </c>
      <c r="D48" s="87">
        <f>Data!BG28</f>
        <v>0</v>
      </c>
      <c r="E48" s="87">
        <f>Data!CA28</f>
        <v>0</v>
      </c>
      <c r="F48" s="87">
        <f>Data!CU28</f>
        <v>0</v>
      </c>
      <c r="G48" s="87">
        <f>Data!DO28</f>
        <v>0</v>
      </c>
      <c r="H48" s="22">
        <f t="shared" si="0"/>
        <v>0</v>
      </c>
      <c r="I48" s="1"/>
      <c r="W48" s="18"/>
    </row>
    <row r="49" spans="2:23" x14ac:dyDescent="0.2">
      <c r="B49" s="7" t="s">
        <v>63</v>
      </c>
      <c r="C49" s="87">
        <f>Data!AN28</f>
        <v>0</v>
      </c>
      <c r="D49" s="87">
        <f>Data!BH28</f>
        <v>348</v>
      </c>
      <c r="E49" s="87">
        <f>Data!CB28</f>
        <v>0</v>
      </c>
      <c r="F49" s="87">
        <f>Data!CV28</f>
        <v>0</v>
      </c>
      <c r="G49" s="87">
        <f>Data!DP28</f>
        <v>0</v>
      </c>
      <c r="H49" s="22">
        <f t="shared" si="0"/>
        <v>348</v>
      </c>
      <c r="I49" s="1"/>
      <c r="W49" s="18"/>
    </row>
    <row r="50" spans="2:23" x14ac:dyDescent="0.2">
      <c r="B50" s="7" t="s">
        <v>64</v>
      </c>
      <c r="C50" s="87">
        <f>Data!AO28</f>
        <v>42</v>
      </c>
      <c r="D50" s="87">
        <f>Data!BI28</f>
        <v>3</v>
      </c>
      <c r="E50" s="87">
        <f>Data!CC28</f>
        <v>0</v>
      </c>
      <c r="F50" s="87">
        <f>Data!CW28</f>
        <v>0</v>
      </c>
      <c r="G50" s="87">
        <f>Data!DQ28</f>
        <v>0</v>
      </c>
      <c r="H50" s="22">
        <f t="shared" si="0"/>
        <v>45</v>
      </c>
      <c r="I50" s="1"/>
      <c r="W50" s="18"/>
    </row>
    <row r="51" spans="2:23" x14ac:dyDescent="0.2">
      <c r="B51" s="7" t="s">
        <v>0</v>
      </c>
      <c r="C51" s="87">
        <f>Data!AP28</f>
        <v>0</v>
      </c>
      <c r="D51" s="87">
        <f>Data!BJ28</f>
        <v>0</v>
      </c>
      <c r="E51" s="87">
        <f>Data!CD28</f>
        <v>0</v>
      </c>
      <c r="F51" s="87">
        <f>Data!CX28</f>
        <v>0</v>
      </c>
      <c r="G51" s="87">
        <f>Data!DR28</f>
        <v>0</v>
      </c>
      <c r="H51" s="22">
        <f t="shared" si="0"/>
        <v>0</v>
      </c>
      <c r="I51" s="1"/>
      <c r="W51" s="18"/>
    </row>
    <row r="52" spans="2:23" x14ac:dyDescent="0.2">
      <c r="B52" s="8" t="s">
        <v>35</v>
      </c>
      <c r="C52" s="22">
        <f>SUM(C32:C51)</f>
        <v>26069</v>
      </c>
      <c r="D52" s="22">
        <f>SUM(D32:D51)</f>
        <v>29733</v>
      </c>
      <c r="E52" s="22">
        <f>SUM(E32:E51)</f>
        <v>6031</v>
      </c>
      <c r="F52" s="22">
        <f>SUM(F32:F51)</f>
        <v>0</v>
      </c>
      <c r="G52" s="22">
        <f>SUM(G32:G51)</f>
        <v>9596</v>
      </c>
      <c r="H52" s="22">
        <f t="shared" si="0"/>
        <v>71429</v>
      </c>
      <c r="I52" s="1"/>
    </row>
    <row r="53" spans="2:23" x14ac:dyDescent="0.2">
      <c r="B53" s="14"/>
      <c r="C53" s="18"/>
      <c r="D53" s="18"/>
      <c r="E53" s="18"/>
      <c r="F53" s="18"/>
      <c r="G53" s="18"/>
      <c r="H53" s="18"/>
      <c r="I53" s="1"/>
    </row>
    <row r="54" spans="2:23" ht="13.5" customHeight="1" x14ac:dyDescent="0.2">
      <c r="B54" s="27"/>
      <c r="D54" s="339" t="s">
        <v>24</v>
      </c>
      <c r="E54" s="339"/>
      <c r="F54" s="339"/>
      <c r="G54" s="186" t="s">
        <v>25</v>
      </c>
      <c r="H54" s="186" t="s">
        <v>26</v>
      </c>
    </row>
    <row r="55" spans="2:23" ht="28.5" x14ac:dyDescent="0.2">
      <c r="B55" s="344" t="s">
        <v>41</v>
      </c>
      <c r="C55" s="345"/>
      <c r="D55" s="343" t="str">
        <f>Data!T28</f>
        <v>Shi, Sam</v>
      </c>
      <c r="E55" s="343"/>
      <c r="F55" s="343"/>
      <c r="G55" s="187" t="str">
        <f>Data!U28</f>
        <v>(972) 780-3038</v>
      </c>
      <c r="H55" s="84" t="str">
        <f>Data!V28</f>
        <v>Sam.shi@untdallas.edu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Data!DS28</f>
        <v>1069557</v>
      </c>
      <c r="D61" s="88">
        <f>Data!EM28</f>
        <v>722307</v>
      </c>
      <c r="E61" s="88">
        <f>Data!FG28</f>
        <v>424577</v>
      </c>
      <c r="F61" s="88">
        <f>Data!GA28</f>
        <v>0</v>
      </c>
      <c r="G61" s="88">
        <f>Data!GU28</f>
        <v>0</v>
      </c>
      <c r="H61" s="21">
        <f>SUM(C61:G61)</f>
        <v>2216441</v>
      </c>
      <c r="I61" s="1"/>
    </row>
    <row r="62" spans="2:23" x14ac:dyDescent="0.2">
      <c r="B62" s="9" t="str">
        <f>$B$33</f>
        <v>Science</v>
      </c>
      <c r="C62" s="87">
        <f>Data!DT28</f>
        <v>253128</v>
      </c>
      <c r="D62" s="87">
        <f>Data!EN28</f>
        <v>137549</v>
      </c>
      <c r="E62" s="87">
        <f>Data!FH28</f>
        <v>0</v>
      </c>
      <c r="F62" s="87">
        <f>Data!GB28</f>
        <v>0</v>
      </c>
      <c r="G62" s="87">
        <f>Data!GV28</f>
        <v>0</v>
      </c>
      <c r="H62" s="22">
        <f t="shared" ref="H62:H81" si="1">SUM(C62:G62)</f>
        <v>390677</v>
      </c>
      <c r="I62" s="1"/>
    </row>
    <row r="63" spans="2:23" x14ac:dyDescent="0.2">
      <c r="B63" s="9" t="str">
        <f>$B$34</f>
        <v>Fine Arts</v>
      </c>
      <c r="C63" s="87">
        <f>Data!DU28</f>
        <v>66750</v>
      </c>
      <c r="D63" s="87">
        <f>Data!EO28</f>
        <v>0</v>
      </c>
      <c r="E63" s="87">
        <f>Data!FI28</f>
        <v>0</v>
      </c>
      <c r="F63" s="87">
        <f>Data!GC28</f>
        <v>0</v>
      </c>
      <c r="G63" s="87">
        <f>Data!GW28</f>
        <v>0</v>
      </c>
      <c r="H63" s="22">
        <f t="shared" si="1"/>
        <v>66750</v>
      </c>
      <c r="I63" s="1"/>
    </row>
    <row r="64" spans="2:23" x14ac:dyDescent="0.2">
      <c r="B64" s="9" t="str">
        <f>$B$35</f>
        <v>Teacher Education</v>
      </c>
      <c r="C64" s="87">
        <f>Data!DV28</f>
        <v>50041</v>
      </c>
      <c r="D64" s="87">
        <f>Data!EP28</f>
        <v>412593</v>
      </c>
      <c r="E64" s="87">
        <f>Data!FJ28</f>
        <v>179296</v>
      </c>
      <c r="F64" s="87">
        <f>Data!GD28</f>
        <v>0</v>
      </c>
      <c r="G64" s="87">
        <f>Data!GX28</f>
        <v>0</v>
      </c>
      <c r="H64" s="22">
        <f t="shared" si="1"/>
        <v>641930</v>
      </c>
      <c r="I64" s="1"/>
    </row>
    <row r="65" spans="2:9" x14ac:dyDescent="0.2">
      <c r="B65" s="9" t="str">
        <f>$B$36</f>
        <v>Agriculture</v>
      </c>
      <c r="C65" s="87">
        <f>Data!DW28</f>
        <v>0</v>
      </c>
      <c r="D65" s="87">
        <f>Data!EQ28</f>
        <v>0</v>
      </c>
      <c r="E65" s="87">
        <f>Data!FK28</f>
        <v>0</v>
      </c>
      <c r="F65" s="87">
        <f>Data!GE28</f>
        <v>0</v>
      </c>
      <c r="G65" s="87">
        <f>Data!GY28</f>
        <v>0</v>
      </c>
      <c r="H65" s="22">
        <f t="shared" si="1"/>
        <v>0</v>
      </c>
      <c r="I65" s="1"/>
    </row>
    <row r="66" spans="2:9" x14ac:dyDescent="0.2">
      <c r="B66" s="9" t="str">
        <f>$B$37</f>
        <v>Engineering</v>
      </c>
      <c r="C66" s="87">
        <f>Data!DX28</f>
        <v>23274</v>
      </c>
      <c r="D66" s="87">
        <f>Data!ER28</f>
        <v>94596</v>
      </c>
      <c r="E66" s="87">
        <f>Data!FL28</f>
        <v>0</v>
      </c>
      <c r="F66" s="87">
        <f>Data!GF28</f>
        <v>0</v>
      </c>
      <c r="G66" s="87">
        <f>Data!GZ28</f>
        <v>0</v>
      </c>
      <c r="H66" s="22">
        <f t="shared" si="1"/>
        <v>117870</v>
      </c>
      <c r="I66" s="1"/>
    </row>
    <row r="67" spans="2:9" x14ac:dyDescent="0.2">
      <c r="B67" s="9" t="str">
        <f>$B$38</f>
        <v>Home Economics</v>
      </c>
      <c r="C67" s="87">
        <f>Data!DY28</f>
        <v>52348</v>
      </c>
      <c r="D67" s="87">
        <f>Data!ES28</f>
        <v>9728</v>
      </c>
      <c r="E67" s="87">
        <f>Data!FM28</f>
        <v>0</v>
      </c>
      <c r="F67" s="87">
        <f>Data!GG28</f>
        <v>0</v>
      </c>
      <c r="G67" s="87">
        <f>Data!HA28</f>
        <v>0</v>
      </c>
      <c r="H67" s="22">
        <f t="shared" si="1"/>
        <v>62076</v>
      </c>
      <c r="I67" s="1"/>
    </row>
    <row r="68" spans="2:9" x14ac:dyDescent="0.2">
      <c r="B68" s="9" t="str">
        <f>$B$39</f>
        <v>Law</v>
      </c>
      <c r="C68" s="87">
        <f>Data!DZ28</f>
        <v>0</v>
      </c>
      <c r="D68" s="87">
        <f>Data!ET28</f>
        <v>0</v>
      </c>
      <c r="E68" s="87">
        <f>Data!FN28</f>
        <v>0</v>
      </c>
      <c r="F68" s="87">
        <f>Data!GH28</f>
        <v>0</v>
      </c>
      <c r="G68" s="87">
        <f>Data!HB28</f>
        <v>1041821</v>
      </c>
      <c r="H68" s="22">
        <f t="shared" si="1"/>
        <v>1041821</v>
      </c>
      <c r="I68" s="1"/>
    </row>
    <row r="69" spans="2:9" x14ac:dyDescent="0.2">
      <c r="B69" s="9" t="str">
        <f>$B$40</f>
        <v>Social Service</v>
      </c>
      <c r="C69" s="87">
        <f>Data!EA28</f>
        <v>0</v>
      </c>
      <c r="D69" s="87">
        <f>Data!EU28</f>
        <v>0</v>
      </c>
      <c r="E69" s="87">
        <f>Data!FO28</f>
        <v>0</v>
      </c>
      <c r="F69" s="87">
        <f>Data!GI28</f>
        <v>0</v>
      </c>
      <c r="G69" s="87">
        <f>Data!HC28</f>
        <v>0</v>
      </c>
      <c r="H69" s="22">
        <f t="shared" si="1"/>
        <v>0</v>
      </c>
      <c r="I69" s="1"/>
    </row>
    <row r="70" spans="2:9" x14ac:dyDescent="0.2">
      <c r="B70" s="9" t="str">
        <f>$B$41</f>
        <v>Library Science</v>
      </c>
      <c r="C70" s="87">
        <f>Data!EB28</f>
        <v>0</v>
      </c>
      <c r="D70" s="87">
        <f>Data!EV28</f>
        <v>0</v>
      </c>
      <c r="E70" s="87">
        <f>Data!FP28</f>
        <v>0</v>
      </c>
      <c r="F70" s="87">
        <f>Data!GJ28</f>
        <v>0</v>
      </c>
      <c r="G70" s="87">
        <f>Data!HD28</f>
        <v>0</v>
      </c>
      <c r="H70" s="22">
        <f t="shared" si="1"/>
        <v>0</v>
      </c>
      <c r="I70" s="1"/>
    </row>
    <row r="71" spans="2:9" x14ac:dyDescent="0.2">
      <c r="B71" s="9" t="str">
        <f>$B$42</f>
        <v>Veterinary Science</v>
      </c>
      <c r="C71" s="87">
        <f>Data!EC28</f>
        <v>0</v>
      </c>
      <c r="D71" s="87">
        <f>Data!EW28</f>
        <v>0</v>
      </c>
      <c r="E71" s="87">
        <f>Data!FQ28</f>
        <v>0</v>
      </c>
      <c r="F71" s="87">
        <f>Data!GK28</f>
        <v>0</v>
      </c>
      <c r="G71" s="87">
        <f>Data!HE28</f>
        <v>0</v>
      </c>
      <c r="H71" s="22">
        <f t="shared" si="1"/>
        <v>0</v>
      </c>
      <c r="I71" s="1"/>
    </row>
    <row r="72" spans="2:9" x14ac:dyDescent="0.2">
      <c r="B72" s="9" t="str">
        <f>$B$43</f>
        <v>Vocational Training</v>
      </c>
      <c r="C72" s="87">
        <f>Data!ED28</f>
        <v>0</v>
      </c>
      <c r="D72" s="87">
        <f>Data!EX28</f>
        <v>0</v>
      </c>
      <c r="E72" s="87">
        <f>Data!FR28</f>
        <v>0</v>
      </c>
      <c r="F72" s="87">
        <f>Data!GL28</f>
        <v>0</v>
      </c>
      <c r="G72" s="87">
        <f>Data!HF28</f>
        <v>0</v>
      </c>
      <c r="H72" s="22">
        <f t="shared" si="1"/>
        <v>0</v>
      </c>
      <c r="I72" s="1"/>
    </row>
    <row r="73" spans="2:9" x14ac:dyDescent="0.2">
      <c r="B73" s="9" t="str">
        <f>$B$44</f>
        <v>Physical Training</v>
      </c>
      <c r="C73" s="87">
        <f>Data!EE28</f>
        <v>0</v>
      </c>
      <c r="D73" s="87">
        <f>Data!EY28</f>
        <v>0</v>
      </c>
      <c r="E73" s="87">
        <f>Data!FS28</f>
        <v>0</v>
      </c>
      <c r="F73" s="87">
        <f>Data!GM28</f>
        <v>0</v>
      </c>
      <c r="G73" s="87">
        <f>Data!HG28</f>
        <v>0</v>
      </c>
      <c r="H73" s="22">
        <f t="shared" si="1"/>
        <v>0</v>
      </c>
      <c r="I73" s="1"/>
    </row>
    <row r="74" spans="2:9" x14ac:dyDescent="0.2">
      <c r="B74" s="9" t="str">
        <f>$B$45</f>
        <v>Health Services</v>
      </c>
      <c r="C74" s="87">
        <f>Data!EF28</f>
        <v>22500</v>
      </c>
      <c r="D74" s="87">
        <f>Data!EZ28</f>
        <v>0</v>
      </c>
      <c r="E74" s="87">
        <f>Data!FT28</f>
        <v>0</v>
      </c>
      <c r="F74" s="87">
        <f>Data!GN28</f>
        <v>0</v>
      </c>
      <c r="G74" s="87">
        <f>Data!HH28</f>
        <v>0</v>
      </c>
      <c r="H74" s="22">
        <f t="shared" si="1"/>
        <v>22500</v>
      </c>
      <c r="I74" s="1"/>
    </row>
    <row r="75" spans="2:9" x14ac:dyDescent="0.2">
      <c r="B75" s="9" t="str">
        <f>$B$46</f>
        <v>Pharmacy</v>
      </c>
      <c r="C75" s="87">
        <f>Data!EG28</f>
        <v>0</v>
      </c>
      <c r="D75" s="87">
        <f>Data!FA28</f>
        <v>0</v>
      </c>
      <c r="E75" s="87">
        <f>Data!FU28</f>
        <v>0</v>
      </c>
      <c r="F75" s="87">
        <f>Data!GO28</f>
        <v>0</v>
      </c>
      <c r="G75" s="87">
        <f>Data!HI28</f>
        <v>0</v>
      </c>
      <c r="H75" s="22">
        <f t="shared" si="1"/>
        <v>0</v>
      </c>
      <c r="I75" s="1"/>
    </row>
    <row r="76" spans="2:9" x14ac:dyDescent="0.2">
      <c r="B76" s="9" t="str">
        <f>$B$47</f>
        <v>Business Administration</v>
      </c>
      <c r="C76" s="87">
        <f>Data!EH28</f>
        <v>125624</v>
      </c>
      <c r="D76" s="87">
        <f>Data!FB28</f>
        <v>701426</v>
      </c>
      <c r="E76" s="87">
        <f>Data!FV28</f>
        <v>92172</v>
      </c>
      <c r="F76" s="87">
        <f>Data!GP28</f>
        <v>0</v>
      </c>
      <c r="G76" s="87">
        <f>Data!HJ28</f>
        <v>0</v>
      </c>
      <c r="H76" s="22">
        <f t="shared" si="1"/>
        <v>919222</v>
      </c>
      <c r="I76" s="1"/>
    </row>
    <row r="77" spans="2:9" x14ac:dyDescent="0.2">
      <c r="B77" s="9" t="str">
        <f>$B$48</f>
        <v>Optometry</v>
      </c>
      <c r="C77" s="87">
        <f>Data!EI28</f>
        <v>0</v>
      </c>
      <c r="D77" s="87">
        <f>Data!FC28</f>
        <v>0</v>
      </c>
      <c r="E77" s="87">
        <f>Data!FW28</f>
        <v>0</v>
      </c>
      <c r="F77" s="87">
        <f>Data!GQ28</f>
        <v>0</v>
      </c>
      <c r="G77" s="87">
        <f>Data!HK28</f>
        <v>0</v>
      </c>
      <c r="H77" s="22">
        <f t="shared" si="1"/>
        <v>0</v>
      </c>
      <c r="I77" s="1"/>
    </row>
    <row r="78" spans="2:9" x14ac:dyDescent="0.2">
      <c r="B78" s="9" t="str">
        <f>$B$49</f>
        <v>Teacher Ed-Practice Teaching</v>
      </c>
      <c r="C78" s="87">
        <f>Data!EJ28</f>
        <v>0</v>
      </c>
      <c r="D78" s="87">
        <f>Data!FD28</f>
        <v>0</v>
      </c>
      <c r="E78" s="87">
        <f>Data!FX28</f>
        <v>0</v>
      </c>
      <c r="F78" s="87">
        <f>Data!GR28</f>
        <v>0</v>
      </c>
      <c r="G78" s="87">
        <f>Data!HL28</f>
        <v>0</v>
      </c>
      <c r="H78" s="22">
        <f t="shared" si="1"/>
        <v>0</v>
      </c>
      <c r="I78" s="1"/>
    </row>
    <row r="79" spans="2:9" x14ac:dyDescent="0.2">
      <c r="B79" s="9" t="str">
        <f>$B$50</f>
        <v>Technology</v>
      </c>
      <c r="C79" s="87">
        <f>Data!EK28</f>
        <v>0</v>
      </c>
      <c r="D79" s="87">
        <f>Data!FE28</f>
        <v>0</v>
      </c>
      <c r="E79" s="87">
        <f>Data!FY28</f>
        <v>0</v>
      </c>
      <c r="F79" s="87">
        <f>Data!GS28</f>
        <v>0</v>
      </c>
      <c r="G79" s="87">
        <f>Data!HM28</f>
        <v>0</v>
      </c>
      <c r="H79" s="22">
        <f t="shared" si="1"/>
        <v>0</v>
      </c>
      <c r="I79" s="1"/>
    </row>
    <row r="80" spans="2:9" x14ac:dyDescent="0.2">
      <c r="B80" s="9" t="str">
        <f>$B$51</f>
        <v>Nursing</v>
      </c>
      <c r="C80" s="87">
        <f>Data!EL28</f>
        <v>0</v>
      </c>
      <c r="D80" s="87">
        <f>Data!FF28</f>
        <v>0</v>
      </c>
      <c r="E80" s="87">
        <f>Data!FZ28</f>
        <v>0</v>
      </c>
      <c r="F80" s="87">
        <f>Data!GT28</f>
        <v>0</v>
      </c>
      <c r="G80" s="87">
        <f>Data!HN28</f>
        <v>0</v>
      </c>
      <c r="H80" s="22">
        <f t="shared" si="1"/>
        <v>0</v>
      </c>
      <c r="I80" s="1"/>
    </row>
    <row r="81" spans="2:9" x14ac:dyDescent="0.2">
      <c r="B81" s="39" t="str">
        <f>$B$52</f>
        <v>Totals</v>
      </c>
      <c r="C81" s="21">
        <f>SUM(C61:C80)</f>
        <v>1663222</v>
      </c>
      <c r="D81" s="21">
        <f>SUM(D61:D80)</f>
        <v>2078199</v>
      </c>
      <c r="E81" s="21">
        <f>SUM(E61:E80)</f>
        <v>696045</v>
      </c>
      <c r="F81" s="21">
        <f>SUM(F61:F80)</f>
        <v>0</v>
      </c>
      <c r="G81" s="21">
        <f>SUM(G61:G80)</f>
        <v>1041821</v>
      </c>
      <c r="H81" s="21">
        <f t="shared" si="1"/>
        <v>5479287</v>
      </c>
      <c r="I81" s="1"/>
    </row>
    <row r="82" spans="2:9" x14ac:dyDescent="0.2">
      <c r="B82" s="14"/>
      <c r="C82" s="15"/>
      <c r="D82" s="15"/>
      <c r="E82" s="15"/>
      <c r="F82" s="15"/>
      <c r="G82" s="15"/>
      <c r="H82" s="16"/>
      <c r="I82" s="1"/>
    </row>
    <row r="83" spans="2:9" ht="13.5" customHeight="1" x14ac:dyDescent="0.2">
      <c r="B83" s="27"/>
      <c r="D83" s="339" t="s">
        <v>24</v>
      </c>
      <c r="E83" s="339"/>
      <c r="F83" s="339"/>
      <c r="G83" s="186" t="s">
        <v>25</v>
      </c>
      <c r="H83" s="186" t="s">
        <v>26</v>
      </c>
    </row>
    <row r="84" spans="2:9" ht="28.5" x14ac:dyDescent="0.2">
      <c r="B84" s="344" t="s">
        <v>42</v>
      </c>
      <c r="C84" s="345"/>
      <c r="D84" s="343" t="str">
        <f>Data!T28</f>
        <v>Shi, Sam</v>
      </c>
      <c r="E84" s="343"/>
      <c r="F84" s="343"/>
      <c r="G84" s="187" t="str">
        <f>Data!U28</f>
        <v>(972) 780-3038</v>
      </c>
      <c r="H84" s="84" t="str">
        <f>Data!V28</f>
        <v>Sam.shi@untdallas.edu</v>
      </c>
    </row>
    <row r="85" spans="2:9" ht="13.5" customHeight="1" x14ac:dyDescent="0.2">
      <c r="B85" s="27"/>
      <c r="C85" s="27"/>
      <c r="D85" s="27"/>
      <c r="E85" s="27"/>
      <c r="F85" s="27"/>
      <c r="G85" s="27"/>
      <c r="H85" s="5"/>
    </row>
    <row r="86" spans="2:9" x14ac:dyDescent="0.2">
      <c r="B86" s="184" t="s">
        <v>34</v>
      </c>
      <c r="C86" s="13"/>
      <c r="D86" s="13"/>
      <c r="E86" s="13"/>
      <c r="F86" s="13"/>
      <c r="G86" s="13"/>
      <c r="H86" s="17">
        <f>H13+H14</f>
        <v>12356415</v>
      </c>
    </row>
    <row r="87" spans="2:9" ht="42.75" customHeight="1" x14ac:dyDescent="0.2">
      <c r="B87" s="332" t="s">
        <v>9</v>
      </c>
      <c r="C87" s="332"/>
      <c r="D87" s="332"/>
      <c r="E87" s="332"/>
      <c r="F87" s="332"/>
      <c r="G87" s="332"/>
      <c r="H87" s="38"/>
    </row>
    <row r="88" spans="2:9" x14ac:dyDescent="0.2">
      <c r="B88" s="184"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Data!HR28</f>
        <v>0</v>
      </c>
      <c r="D91" s="172">
        <f>Data!IL28</f>
        <v>0</v>
      </c>
      <c r="E91" s="172">
        <f>Data!JF28</f>
        <v>0</v>
      </c>
      <c r="F91" s="172">
        <f>Data!JZ28</f>
        <v>0</v>
      </c>
      <c r="G91" s="172">
        <f>Data!KT28</f>
        <v>0</v>
      </c>
      <c r="H91" s="40">
        <f t="shared" ref="H91:H111" si="2">SUM(C91:G91)</f>
        <v>0</v>
      </c>
    </row>
    <row r="92" spans="2:9" x14ac:dyDescent="0.2">
      <c r="B92" s="9" t="str">
        <f>$B$33</f>
        <v>Science</v>
      </c>
      <c r="C92" s="172">
        <f>Data!HS28</f>
        <v>0</v>
      </c>
      <c r="D92" s="172">
        <f>Data!IM28</f>
        <v>0</v>
      </c>
      <c r="E92" s="172">
        <f>Data!JG28</f>
        <v>0</v>
      </c>
      <c r="F92" s="172">
        <f>Data!KA28</f>
        <v>0</v>
      </c>
      <c r="G92" s="172">
        <f>Data!KU28</f>
        <v>0</v>
      </c>
      <c r="H92" s="75">
        <f t="shared" si="2"/>
        <v>0</v>
      </c>
    </row>
    <row r="93" spans="2:9" x14ac:dyDescent="0.2">
      <c r="B93" s="9" t="str">
        <f>$B$34</f>
        <v>Fine Arts</v>
      </c>
      <c r="C93" s="172">
        <f>Data!HT28</f>
        <v>0</v>
      </c>
      <c r="D93" s="172">
        <f>Data!IN28</f>
        <v>0</v>
      </c>
      <c r="E93" s="172">
        <f>Data!JH28</f>
        <v>0</v>
      </c>
      <c r="F93" s="172">
        <f>Data!KB28</f>
        <v>0</v>
      </c>
      <c r="G93" s="172">
        <f>Data!KV28</f>
        <v>0</v>
      </c>
      <c r="H93" s="75">
        <f t="shared" si="2"/>
        <v>0</v>
      </c>
    </row>
    <row r="94" spans="2:9" x14ac:dyDescent="0.2">
      <c r="B94" s="9" t="str">
        <f>$B$35</f>
        <v>Teacher Education</v>
      </c>
      <c r="C94" s="172">
        <f>Data!HU28</f>
        <v>0</v>
      </c>
      <c r="D94" s="172">
        <f>Data!IO28</f>
        <v>0</v>
      </c>
      <c r="E94" s="172">
        <f>Data!JI28</f>
        <v>0</v>
      </c>
      <c r="F94" s="172">
        <f>Data!KC28</f>
        <v>0</v>
      </c>
      <c r="G94" s="172">
        <f>Data!KW28</f>
        <v>0</v>
      </c>
      <c r="H94" s="75">
        <f t="shared" si="2"/>
        <v>0</v>
      </c>
    </row>
    <row r="95" spans="2:9" x14ac:dyDescent="0.2">
      <c r="B95" s="9" t="str">
        <f>$B$36</f>
        <v>Agriculture</v>
      </c>
      <c r="C95" s="172">
        <f>Data!HV28</f>
        <v>0</v>
      </c>
      <c r="D95" s="172">
        <f>Data!IP28</f>
        <v>0</v>
      </c>
      <c r="E95" s="172">
        <f>Data!JJ28</f>
        <v>0</v>
      </c>
      <c r="F95" s="172">
        <f>Data!KD28</f>
        <v>0</v>
      </c>
      <c r="G95" s="172">
        <f>Data!KX28</f>
        <v>0</v>
      </c>
      <c r="H95" s="75">
        <f t="shared" si="2"/>
        <v>0</v>
      </c>
    </row>
    <row r="96" spans="2:9" x14ac:dyDescent="0.2">
      <c r="B96" s="9" t="str">
        <f>$B$37</f>
        <v>Engineering</v>
      </c>
      <c r="C96" s="172">
        <f>Data!HW28</f>
        <v>0</v>
      </c>
      <c r="D96" s="172">
        <f>Data!IQ28</f>
        <v>0</v>
      </c>
      <c r="E96" s="172">
        <f>Data!JK28</f>
        <v>0</v>
      </c>
      <c r="F96" s="172">
        <f>Data!KE28</f>
        <v>0</v>
      </c>
      <c r="G96" s="172">
        <f>Data!KY28</f>
        <v>0</v>
      </c>
      <c r="H96" s="75">
        <f t="shared" si="2"/>
        <v>0</v>
      </c>
    </row>
    <row r="97" spans="2:8" x14ac:dyDescent="0.2">
      <c r="B97" s="9" t="str">
        <f>$B$38</f>
        <v>Home Economics</v>
      </c>
      <c r="C97" s="172">
        <f>Data!HX28</f>
        <v>0</v>
      </c>
      <c r="D97" s="172">
        <f>Data!IR28</f>
        <v>0</v>
      </c>
      <c r="E97" s="172">
        <f>Data!JL28</f>
        <v>0</v>
      </c>
      <c r="F97" s="172">
        <f>Data!KF28</f>
        <v>0</v>
      </c>
      <c r="G97" s="172">
        <f>Data!KZ28</f>
        <v>0</v>
      </c>
      <c r="H97" s="75">
        <f t="shared" si="2"/>
        <v>0</v>
      </c>
    </row>
    <row r="98" spans="2:8" x14ac:dyDescent="0.2">
      <c r="B98" s="9" t="str">
        <f>$B$39</f>
        <v>Law</v>
      </c>
      <c r="C98" s="172">
        <f>Data!HY28</f>
        <v>0</v>
      </c>
      <c r="D98" s="172">
        <f>Data!IS28</f>
        <v>0</v>
      </c>
      <c r="E98" s="172">
        <f>Data!JM28</f>
        <v>0</v>
      </c>
      <c r="F98" s="172">
        <f>Data!KG28</f>
        <v>0</v>
      </c>
      <c r="G98" s="172">
        <f>Data!LA28</f>
        <v>0</v>
      </c>
      <c r="H98" s="75">
        <f t="shared" si="2"/>
        <v>0</v>
      </c>
    </row>
    <row r="99" spans="2:8" x14ac:dyDescent="0.2">
      <c r="B99" s="9" t="str">
        <f>$B$40</f>
        <v>Social Service</v>
      </c>
      <c r="C99" s="172">
        <f>Data!HZ28</f>
        <v>0</v>
      </c>
      <c r="D99" s="172">
        <f>Data!IT28</f>
        <v>0</v>
      </c>
      <c r="E99" s="172">
        <f>Data!JN28</f>
        <v>0</v>
      </c>
      <c r="F99" s="172">
        <f>Data!KH28</f>
        <v>0</v>
      </c>
      <c r="G99" s="172">
        <f>Data!LB28</f>
        <v>0</v>
      </c>
      <c r="H99" s="75">
        <f t="shared" si="2"/>
        <v>0</v>
      </c>
    </row>
    <row r="100" spans="2:8" x14ac:dyDescent="0.2">
      <c r="B100" s="9" t="str">
        <f>$B$41</f>
        <v>Library Science</v>
      </c>
      <c r="C100" s="172">
        <f>Data!IA28</f>
        <v>0</v>
      </c>
      <c r="D100" s="172">
        <f>Data!IU28</f>
        <v>0</v>
      </c>
      <c r="E100" s="172">
        <f>Data!JO28</f>
        <v>0</v>
      </c>
      <c r="F100" s="172">
        <f>Data!KI28</f>
        <v>0</v>
      </c>
      <c r="G100" s="172">
        <f>Data!LC28</f>
        <v>0</v>
      </c>
      <c r="H100" s="75">
        <f t="shared" si="2"/>
        <v>0</v>
      </c>
    </row>
    <row r="101" spans="2:8" x14ac:dyDescent="0.2">
      <c r="B101" s="9" t="str">
        <f>$B$42</f>
        <v>Veterinary Science</v>
      </c>
      <c r="C101" s="172">
        <f>Data!IB28</f>
        <v>0</v>
      </c>
      <c r="D101" s="172">
        <f>Data!IV28</f>
        <v>0</v>
      </c>
      <c r="E101" s="172">
        <f>Data!JP28</f>
        <v>0</v>
      </c>
      <c r="F101" s="172">
        <f>Data!KJ28</f>
        <v>0</v>
      </c>
      <c r="G101" s="172">
        <f>Data!LD28</f>
        <v>0</v>
      </c>
      <c r="H101" s="75">
        <f t="shared" si="2"/>
        <v>0</v>
      </c>
    </row>
    <row r="102" spans="2:8" x14ac:dyDescent="0.2">
      <c r="B102" s="9" t="str">
        <f>$B$43</f>
        <v>Vocational Training</v>
      </c>
      <c r="C102" s="172">
        <f>Data!IC28</f>
        <v>0</v>
      </c>
      <c r="D102" s="172">
        <f>Data!IW28</f>
        <v>0</v>
      </c>
      <c r="E102" s="172">
        <f>Data!JQ28</f>
        <v>0</v>
      </c>
      <c r="F102" s="172">
        <f>Data!KK28</f>
        <v>0</v>
      </c>
      <c r="G102" s="172">
        <f>Data!LE28</f>
        <v>0</v>
      </c>
      <c r="H102" s="75">
        <f t="shared" si="2"/>
        <v>0</v>
      </c>
    </row>
    <row r="103" spans="2:8" x14ac:dyDescent="0.2">
      <c r="B103" s="9" t="str">
        <f>$B$44</f>
        <v>Physical Training</v>
      </c>
      <c r="C103" s="172">
        <f>Data!ID28</f>
        <v>0</v>
      </c>
      <c r="D103" s="172">
        <f>Data!IX28</f>
        <v>0</v>
      </c>
      <c r="E103" s="172">
        <f>Data!JR28</f>
        <v>0</v>
      </c>
      <c r="F103" s="172">
        <f>Data!KL28</f>
        <v>0</v>
      </c>
      <c r="G103" s="172">
        <f>Data!LF28</f>
        <v>0</v>
      </c>
      <c r="H103" s="75">
        <f t="shared" si="2"/>
        <v>0</v>
      </c>
    </row>
    <row r="104" spans="2:8" x14ac:dyDescent="0.2">
      <c r="B104" s="9" t="str">
        <f>$B$45</f>
        <v>Health Services</v>
      </c>
      <c r="C104" s="172">
        <f>Data!IE28</f>
        <v>0</v>
      </c>
      <c r="D104" s="172">
        <f>Data!IY28</f>
        <v>0</v>
      </c>
      <c r="E104" s="172">
        <f>Data!JS28</f>
        <v>0</v>
      </c>
      <c r="F104" s="172">
        <f>Data!KM28</f>
        <v>0</v>
      </c>
      <c r="G104" s="172">
        <f>Data!LG28</f>
        <v>0</v>
      </c>
      <c r="H104" s="75">
        <f t="shared" si="2"/>
        <v>0</v>
      </c>
    </row>
    <row r="105" spans="2:8" x14ac:dyDescent="0.2">
      <c r="B105" s="9" t="str">
        <f>$B$46</f>
        <v>Pharmacy</v>
      </c>
      <c r="C105" s="172">
        <f>Data!IF28</f>
        <v>0</v>
      </c>
      <c r="D105" s="172">
        <f>Data!IZ28</f>
        <v>0</v>
      </c>
      <c r="E105" s="172">
        <f>Data!JT28</f>
        <v>0</v>
      </c>
      <c r="F105" s="172">
        <f>Data!KN28</f>
        <v>0</v>
      </c>
      <c r="G105" s="172">
        <f>Data!LH28</f>
        <v>0</v>
      </c>
      <c r="H105" s="75">
        <f t="shared" si="2"/>
        <v>0</v>
      </c>
    </row>
    <row r="106" spans="2:8" x14ac:dyDescent="0.2">
      <c r="B106" s="9" t="str">
        <f>$B$47</f>
        <v>Business Administration</v>
      </c>
      <c r="C106" s="172">
        <f>Data!IG28</f>
        <v>0</v>
      </c>
      <c r="D106" s="172">
        <f>Data!JA28</f>
        <v>0</v>
      </c>
      <c r="E106" s="172">
        <f>Data!JU28</f>
        <v>0</v>
      </c>
      <c r="F106" s="172">
        <f>Data!KO28</f>
        <v>0</v>
      </c>
      <c r="G106" s="172">
        <f>Data!LI28</f>
        <v>0</v>
      </c>
      <c r="H106" s="75">
        <f t="shared" si="2"/>
        <v>0</v>
      </c>
    </row>
    <row r="107" spans="2:8" x14ac:dyDescent="0.2">
      <c r="B107" s="9" t="str">
        <f>$B$48</f>
        <v>Optometry</v>
      </c>
      <c r="C107" s="172">
        <f>Data!IH28</f>
        <v>0</v>
      </c>
      <c r="D107" s="172">
        <f>Data!JB28</f>
        <v>0</v>
      </c>
      <c r="E107" s="172">
        <f>Data!JV28</f>
        <v>0</v>
      </c>
      <c r="F107" s="172">
        <f>Data!KP28</f>
        <v>0</v>
      </c>
      <c r="G107" s="172">
        <f>Data!LJ28</f>
        <v>0</v>
      </c>
      <c r="H107" s="75">
        <f t="shared" si="2"/>
        <v>0</v>
      </c>
    </row>
    <row r="108" spans="2:8" x14ac:dyDescent="0.2">
      <c r="B108" s="9" t="str">
        <f>$B$49</f>
        <v>Teacher Ed-Practice Teaching</v>
      </c>
      <c r="C108" s="172">
        <f>Data!II28</f>
        <v>0</v>
      </c>
      <c r="D108" s="172">
        <f>Data!JC28</f>
        <v>0</v>
      </c>
      <c r="E108" s="172">
        <f>Data!JW28</f>
        <v>0</v>
      </c>
      <c r="F108" s="172">
        <f>Data!KQ28</f>
        <v>0</v>
      </c>
      <c r="G108" s="172">
        <f>Data!LK28</f>
        <v>0</v>
      </c>
      <c r="H108" s="75">
        <f t="shared" si="2"/>
        <v>0</v>
      </c>
    </row>
    <row r="109" spans="2:8" x14ac:dyDescent="0.2">
      <c r="B109" s="9" t="str">
        <f>$B$50</f>
        <v>Technology</v>
      </c>
      <c r="C109" s="172">
        <f>Data!IJ28</f>
        <v>0</v>
      </c>
      <c r="D109" s="172">
        <f>Data!JD28</f>
        <v>0</v>
      </c>
      <c r="E109" s="172">
        <f>Data!JX28</f>
        <v>0</v>
      </c>
      <c r="F109" s="172">
        <f>Data!KR28</f>
        <v>0</v>
      </c>
      <c r="G109" s="172">
        <f>Data!LL28</f>
        <v>0</v>
      </c>
      <c r="H109" s="75">
        <f t="shared" si="2"/>
        <v>0</v>
      </c>
    </row>
    <row r="110" spans="2:8" x14ac:dyDescent="0.2">
      <c r="B110" s="9" t="str">
        <f>$B$51</f>
        <v>Nursing</v>
      </c>
      <c r="C110" s="172">
        <f>Data!IK28</f>
        <v>0</v>
      </c>
      <c r="D110" s="172">
        <f>Data!JE28</f>
        <v>0</v>
      </c>
      <c r="E110" s="172">
        <f>Data!JY28</f>
        <v>0</v>
      </c>
      <c r="F110" s="172">
        <f>Data!KS28</f>
        <v>0</v>
      </c>
      <c r="G110" s="172">
        <f>Data!HPM28</f>
        <v>0</v>
      </c>
      <c r="H110" s="75">
        <f t="shared" si="2"/>
        <v>0</v>
      </c>
    </row>
    <row r="111" spans="2:8" x14ac:dyDescent="0.2">
      <c r="B111" s="39" t="str">
        <f>$B$52</f>
        <v>Totals</v>
      </c>
      <c r="C111" s="40">
        <f>SUM(C91:C110)</f>
        <v>0</v>
      </c>
      <c r="D111" s="40">
        <f>SUM(D91:D110)</f>
        <v>0</v>
      </c>
      <c r="E111" s="40">
        <f>SUM(E91:E110)</f>
        <v>0</v>
      </c>
      <c r="F111" s="40">
        <f>SUM(F91:F110)</f>
        <v>0</v>
      </c>
      <c r="G111" s="40">
        <f>SUM(G91:G110)</f>
        <v>0</v>
      </c>
      <c r="H111" s="40">
        <f t="shared" si="2"/>
        <v>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1069557</v>
      </c>
      <c r="D116" s="21">
        <f t="shared" si="3"/>
        <v>722307</v>
      </c>
      <c r="E116" s="21">
        <f t="shared" si="3"/>
        <v>424577</v>
      </c>
      <c r="F116" s="21">
        <f t="shared" si="3"/>
        <v>0</v>
      </c>
      <c r="G116" s="21">
        <f t="shared" si="3"/>
        <v>0</v>
      </c>
      <c r="H116" s="40">
        <f t="shared" ref="H116:H136" si="4">SUM(C116:G116)</f>
        <v>2216441</v>
      </c>
      <c r="I116" s="1"/>
    </row>
    <row r="117" spans="2:9" x14ac:dyDescent="0.2">
      <c r="B117" s="9" t="str">
        <f>$B$33</f>
        <v>Science</v>
      </c>
      <c r="C117" s="22">
        <f t="shared" si="3"/>
        <v>253128</v>
      </c>
      <c r="D117" s="22">
        <f t="shared" si="3"/>
        <v>137549</v>
      </c>
      <c r="E117" s="22">
        <f t="shared" si="3"/>
        <v>0</v>
      </c>
      <c r="F117" s="22">
        <f t="shared" si="3"/>
        <v>0</v>
      </c>
      <c r="G117" s="22">
        <f t="shared" si="3"/>
        <v>0</v>
      </c>
      <c r="H117" s="75">
        <f t="shared" si="4"/>
        <v>390677</v>
      </c>
      <c r="I117" s="1"/>
    </row>
    <row r="118" spans="2:9" x14ac:dyDescent="0.2">
      <c r="B118" s="9" t="str">
        <f>$B$34</f>
        <v>Fine Arts</v>
      </c>
      <c r="C118" s="22">
        <f t="shared" si="3"/>
        <v>66750</v>
      </c>
      <c r="D118" s="22">
        <f t="shared" si="3"/>
        <v>0</v>
      </c>
      <c r="E118" s="22">
        <f t="shared" si="3"/>
        <v>0</v>
      </c>
      <c r="F118" s="22">
        <f t="shared" si="3"/>
        <v>0</v>
      </c>
      <c r="G118" s="22">
        <f t="shared" si="3"/>
        <v>0</v>
      </c>
      <c r="H118" s="75">
        <f t="shared" si="4"/>
        <v>66750</v>
      </c>
      <c r="I118" s="1"/>
    </row>
    <row r="119" spans="2:9" x14ac:dyDescent="0.2">
      <c r="B119" s="9" t="str">
        <f>$B$35</f>
        <v>Teacher Education</v>
      </c>
      <c r="C119" s="22">
        <f t="shared" si="3"/>
        <v>50041</v>
      </c>
      <c r="D119" s="22">
        <f t="shared" si="3"/>
        <v>412593</v>
      </c>
      <c r="E119" s="22">
        <f t="shared" si="3"/>
        <v>179296</v>
      </c>
      <c r="F119" s="22">
        <f t="shared" si="3"/>
        <v>0</v>
      </c>
      <c r="G119" s="22">
        <f t="shared" si="3"/>
        <v>0</v>
      </c>
      <c r="H119" s="75">
        <f t="shared" si="4"/>
        <v>641930</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23274</v>
      </c>
      <c r="D121" s="22">
        <f t="shared" si="3"/>
        <v>94596</v>
      </c>
      <c r="E121" s="22">
        <f t="shared" si="3"/>
        <v>0</v>
      </c>
      <c r="F121" s="22">
        <f t="shared" si="3"/>
        <v>0</v>
      </c>
      <c r="G121" s="22">
        <f t="shared" si="3"/>
        <v>0</v>
      </c>
      <c r="H121" s="75">
        <f t="shared" si="4"/>
        <v>117870</v>
      </c>
      <c r="I121" s="1"/>
    </row>
    <row r="122" spans="2:9" x14ac:dyDescent="0.2">
      <c r="B122" s="9" t="str">
        <f>$B$38</f>
        <v>Home Economics</v>
      </c>
      <c r="C122" s="22">
        <f t="shared" si="3"/>
        <v>52348</v>
      </c>
      <c r="D122" s="22">
        <f t="shared" si="3"/>
        <v>9728</v>
      </c>
      <c r="E122" s="22">
        <f t="shared" si="3"/>
        <v>0</v>
      </c>
      <c r="F122" s="22">
        <f t="shared" si="3"/>
        <v>0</v>
      </c>
      <c r="G122" s="22">
        <f t="shared" si="3"/>
        <v>0</v>
      </c>
      <c r="H122" s="75">
        <f t="shared" si="4"/>
        <v>62076</v>
      </c>
      <c r="I122" s="1"/>
    </row>
    <row r="123" spans="2:9" x14ac:dyDescent="0.2">
      <c r="B123" s="9" t="str">
        <f>$B$39</f>
        <v>Law</v>
      </c>
      <c r="C123" s="22">
        <f t="shared" si="3"/>
        <v>0</v>
      </c>
      <c r="D123" s="22">
        <f t="shared" si="3"/>
        <v>0</v>
      </c>
      <c r="E123" s="22">
        <f t="shared" si="3"/>
        <v>0</v>
      </c>
      <c r="F123" s="22">
        <f t="shared" si="3"/>
        <v>0</v>
      </c>
      <c r="G123" s="22">
        <f t="shared" si="3"/>
        <v>1041821</v>
      </c>
      <c r="H123" s="75">
        <f t="shared" si="4"/>
        <v>1041821</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75">
        <f t="shared" si="4"/>
        <v>0</v>
      </c>
      <c r="I128" s="1"/>
    </row>
    <row r="129" spans="2:12" x14ac:dyDescent="0.2">
      <c r="B129" s="9" t="str">
        <f>$B$45</f>
        <v>Health Services</v>
      </c>
      <c r="C129" s="22">
        <f t="shared" si="3"/>
        <v>22500</v>
      </c>
      <c r="D129" s="22">
        <f t="shared" si="3"/>
        <v>0</v>
      </c>
      <c r="E129" s="22">
        <f t="shared" si="3"/>
        <v>0</v>
      </c>
      <c r="F129" s="22">
        <f t="shared" si="3"/>
        <v>0</v>
      </c>
      <c r="G129" s="22">
        <f t="shared" si="3"/>
        <v>0</v>
      </c>
      <c r="H129" s="75">
        <f t="shared" si="4"/>
        <v>22500</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125624</v>
      </c>
      <c r="D131" s="22">
        <f t="shared" si="3"/>
        <v>701426</v>
      </c>
      <c r="E131" s="22">
        <f t="shared" si="3"/>
        <v>92172</v>
      </c>
      <c r="F131" s="22">
        <f t="shared" si="3"/>
        <v>0</v>
      </c>
      <c r="G131" s="22">
        <f t="shared" si="3"/>
        <v>0</v>
      </c>
      <c r="H131" s="75">
        <f t="shared" si="4"/>
        <v>919222</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0</v>
      </c>
      <c r="E133" s="22">
        <f t="shared" si="5"/>
        <v>0</v>
      </c>
      <c r="F133" s="22">
        <f t="shared" si="5"/>
        <v>0</v>
      </c>
      <c r="G133" s="22">
        <f t="shared" si="5"/>
        <v>0</v>
      </c>
      <c r="H133" s="75">
        <f t="shared" si="4"/>
        <v>0</v>
      </c>
      <c r="I133" s="1"/>
    </row>
    <row r="134" spans="2:12" x14ac:dyDescent="0.2">
      <c r="B134" s="9" t="str">
        <f>$B$50</f>
        <v>Technology</v>
      </c>
      <c r="C134" s="22">
        <f t="shared" si="5"/>
        <v>0</v>
      </c>
      <c r="D134" s="22">
        <f t="shared" si="5"/>
        <v>0</v>
      </c>
      <c r="E134" s="22">
        <f t="shared" si="5"/>
        <v>0</v>
      </c>
      <c r="F134" s="22">
        <f t="shared" si="5"/>
        <v>0</v>
      </c>
      <c r="G134" s="22">
        <f t="shared" si="5"/>
        <v>0</v>
      </c>
      <c r="H134" s="75">
        <f t="shared" si="4"/>
        <v>0</v>
      </c>
      <c r="I134" s="1"/>
    </row>
    <row r="135" spans="2:12" x14ac:dyDescent="0.2">
      <c r="B135" s="9" t="str">
        <f>$B$51</f>
        <v>Nursing</v>
      </c>
      <c r="C135" s="22">
        <f t="shared" si="5"/>
        <v>0</v>
      </c>
      <c r="D135" s="22">
        <f t="shared" si="5"/>
        <v>0</v>
      </c>
      <c r="E135" s="22">
        <f t="shared" si="5"/>
        <v>0</v>
      </c>
      <c r="F135" s="22">
        <f t="shared" si="5"/>
        <v>0</v>
      </c>
      <c r="G135" s="22">
        <f t="shared" si="5"/>
        <v>0</v>
      </c>
      <c r="H135" s="75">
        <f t="shared" si="4"/>
        <v>0</v>
      </c>
      <c r="I135" s="1"/>
    </row>
    <row r="136" spans="2:12" x14ac:dyDescent="0.2">
      <c r="B136" s="39" t="str">
        <f>$B$52</f>
        <v>Totals</v>
      </c>
      <c r="C136" s="40">
        <f>SUM(C116:C135)</f>
        <v>1663222</v>
      </c>
      <c r="D136" s="40">
        <f>SUM(D116:D135)</f>
        <v>2078199</v>
      </c>
      <c r="E136" s="40">
        <f>SUM(E116:E135)</f>
        <v>696045</v>
      </c>
      <c r="F136" s="40">
        <f>SUM(F116:F135)</f>
        <v>0</v>
      </c>
      <c r="G136" s="40">
        <f>SUM(G116:G135)</f>
        <v>1041821</v>
      </c>
      <c r="H136" s="40">
        <f t="shared" si="4"/>
        <v>5479287</v>
      </c>
      <c r="I136" s="1"/>
    </row>
    <row r="137" spans="2:12" x14ac:dyDescent="0.2">
      <c r="B137" s="50"/>
      <c r="C137" s="51"/>
      <c r="D137" s="51"/>
      <c r="E137" s="51"/>
      <c r="F137" s="51"/>
      <c r="G137" s="51"/>
      <c r="H137" s="52"/>
      <c r="I137" s="1"/>
    </row>
    <row r="138" spans="2:12" x14ac:dyDescent="0.2">
      <c r="B138" s="184" t="s">
        <v>4</v>
      </c>
      <c r="C138" s="12"/>
      <c r="D138" s="12"/>
      <c r="E138" s="12"/>
      <c r="F138" s="12"/>
      <c r="G138" s="12"/>
      <c r="H138" s="17">
        <f>H86-H81-H111</f>
        <v>6877128</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Data!QD28</f>
        <v>0</v>
      </c>
      <c r="I140" s="333" t="str">
        <f>IF(H140+H141=1,"","Error, the two cells on the left must equal 100%")</f>
        <v/>
      </c>
      <c r="L140" s="57"/>
    </row>
    <row r="141" spans="2:12" ht="25.5" customHeight="1" thickBot="1" x14ac:dyDescent="0.25">
      <c r="B141" s="352"/>
      <c r="C141" s="353"/>
      <c r="D141" s="353"/>
      <c r="E141" s="353"/>
      <c r="F141" s="356" t="s">
        <v>3</v>
      </c>
      <c r="G141" s="357"/>
      <c r="H141" s="95">
        <f>1-H140</f>
        <v>1</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Data!LN28</f>
        <v>0</v>
      </c>
      <c r="D143" s="172">
        <f>Data!MH28</f>
        <v>0</v>
      </c>
      <c r="E143" s="172">
        <f>Data!NB28</f>
        <v>0</v>
      </c>
      <c r="F143" s="172">
        <f>Data!NV28</f>
        <v>0</v>
      </c>
      <c r="G143" s="172">
        <f>Data!OP28</f>
        <v>0</v>
      </c>
      <c r="H143" s="173">
        <f>Data!PJ28</f>
        <v>3178947.0985734086</v>
      </c>
      <c r="I143" s="76">
        <f t="shared" ref="I143:I162" si="6">SUM(C143:H143)</f>
        <v>3178947.0985734086</v>
      </c>
    </row>
    <row r="144" spans="2:12" x14ac:dyDescent="0.2">
      <c r="B144" s="9" t="str">
        <f>$B$33</f>
        <v>Science</v>
      </c>
      <c r="C144" s="172">
        <f>Data!LO28</f>
        <v>0</v>
      </c>
      <c r="D144" s="172">
        <f>Data!MI28</f>
        <v>0</v>
      </c>
      <c r="E144" s="172">
        <f>Data!NC28</f>
        <v>0</v>
      </c>
      <c r="F144" s="172">
        <f>Data!NW28</f>
        <v>0</v>
      </c>
      <c r="G144" s="172">
        <f>Data!OQ28</f>
        <v>0</v>
      </c>
      <c r="H144" s="174">
        <f>Data!PK28</f>
        <v>406779.68052191689</v>
      </c>
      <c r="I144" s="76">
        <f t="shared" si="6"/>
        <v>406779.68052191689</v>
      </c>
    </row>
    <row r="145" spans="2:9" x14ac:dyDescent="0.2">
      <c r="B145" s="9" t="str">
        <f>$B$34</f>
        <v>Fine Arts</v>
      </c>
      <c r="C145" s="172">
        <f>Data!LP28</f>
        <v>0</v>
      </c>
      <c r="D145" s="172">
        <f>Data!MJ28</f>
        <v>0</v>
      </c>
      <c r="E145" s="172">
        <f>Data!ND28</f>
        <v>0</v>
      </c>
      <c r="F145" s="172">
        <f>Data!NX28</f>
        <v>0</v>
      </c>
      <c r="G145" s="172">
        <f>Data!OR28</f>
        <v>0</v>
      </c>
      <c r="H145" s="174">
        <f>Data!PL28</f>
        <v>132287.64048215709</v>
      </c>
      <c r="I145" s="76">
        <f t="shared" si="6"/>
        <v>132287.64048215709</v>
      </c>
    </row>
    <row r="146" spans="2:9" x14ac:dyDescent="0.2">
      <c r="B146" s="9" t="str">
        <f>$B$35</f>
        <v>Teacher Education</v>
      </c>
      <c r="C146" s="172">
        <f>Data!LQ28</f>
        <v>0</v>
      </c>
      <c r="D146" s="172">
        <f>Data!MK28</f>
        <v>0</v>
      </c>
      <c r="E146" s="172">
        <f>Data!NE28</f>
        <v>0</v>
      </c>
      <c r="F146" s="172">
        <f>Data!NY28</f>
        <v>0</v>
      </c>
      <c r="G146" s="172">
        <f>Data!OS28</f>
        <v>0</v>
      </c>
      <c r="H146" s="174">
        <f>Data!PN28</f>
        <v>545903.14522112859</v>
      </c>
      <c r="I146" s="76">
        <f t="shared" si="6"/>
        <v>545903.14522112859</v>
      </c>
    </row>
    <row r="147" spans="2:9" x14ac:dyDescent="0.2">
      <c r="B147" s="9" t="str">
        <f>$B$36</f>
        <v>Agriculture</v>
      </c>
      <c r="C147" s="172">
        <f>Data!LR28</f>
        <v>0</v>
      </c>
      <c r="D147" s="172">
        <f>Data!ML28</f>
        <v>0</v>
      </c>
      <c r="E147" s="172">
        <f>Data!NF28</f>
        <v>0</v>
      </c>
      <c r="F147" s="172">
        <f>Data!NZ28</f>
        <v>0</v>
      </c>
      <c r="G147" s="172">
        <f>Data!OT28</f>
        <v>0</v>
      </c>
      <c r="H147" s="174">
        <f>Data!PM28</f>
        <v>0</v>
      </c>
      <c r="I147" s="76">
        <f t="shared" si="6"/>
        <v>0</v>
      </c>
    </row>
    <row r="148" spans="2:9" x14ac:dyDescent="0.2">
      <c r="B148" s="9" t="str">
        <f>$B$37</f>
        <v>Engineering</v>
      </c>
      <c r="C148" s="172">
        <f>Data!LS28</f>
        <v>0</v>
      </c>
      <c r="D148" s="172">
        <f>Data!MM28</f>
        <v>0</v>
      </c>
      <c r="E148" s="172">
        <f>Data!NG28</f>
        <v>0</v>
      </c>
      <c r="F148" s="172">
        <f>Data!OA28</f>
        <v>0</v>
      </c>
      <c r="G148" s="172">
        <f>Data!OU28</f>
        <v>0</v>
      </c>
      <c r="H148" s="174">
        <f>Data!PO28</f>
        <v>51509.379663722022</v>
      </c>
      <c r="I148" s="76">
        <f t="shared" si="6"/>
        <v>51509.379663722022</v>
      </c>
    </row>
    <row r="149" spans="2:9" x14ac:dyDescent="0.2">
      <c r="B149" s="9" t="str">
        <f>$B$38</f>
        <v>Home Economics</v>
      </c>
      <c r="C149" s="172">
        <f>Data!LT28</f>
        <v>0</v>
      </c>
      <c r="D149" s="172">
        <f>Data!MN28</f>
        <v>0</v>
      </c>
      <c r="E149" s="172">
        <f>Data!NH28</f>
        <v>0</v>
      </c>
      <c r="F149" s="172">
        <f>Data!OB28</f>
        <v>0</v>
      </c>
      <c r="G149" s="172">
        <f>Data!OV28</f>
        <v>0</v>
      </c>
      <c r="H149" s="174">
        <f>Data!PP28</f>
        <v>127955.07583754498</v>
      </c>
      <c r="I149" s="76">
        <f t="shared" si="6"/>
        <v>127955.07583754498</v>
      </c>
    </row>
    <row r="150" spans="2:9" x14ac:dyDescent="0.2">
      <c r="B150" s="9" t="str">
        <f>$B$39</f>
        <v>Law</v>
      </c>
      <c r="C150" s="172">
        <f>Data!LU28</f>
        <v>0</v>
      </c>
      <c r="D150" s="172">
        <f>Data!MO28</f>
        <v>0</v>
      </c>
      <c r="E150" s="172">
        <f>Data!NI28</f>
        <v>0</v>
      </c>
      <c r="F150" s="172">
        <f>Data!OC28</f>
        <v>0</v>
      </c>
      <c r="G150" s="172">
        <f>Data!OW28</f>
        <v>0</v>
      </c>
      <c r="H150" s="174">
        <f>Data!PQ28</f>
        <v>923895.34065995598</v>
      </c>
      <c r="I150" s="76">
        <f t="shared" si="6"/>
        <v>923895.34065995598</v>
      </c>
    </row>
    <row r="151" spans="2:9" x14ac:dyDescent="0.2">
      <c r="B151" s="9" t="str">
        <f>$B$40</f>
        <v>Social Service</v>
      </c>
      <c r="C151" s="172">
        <f>Data!LV28</f>
        <v>0</v>
      </c>
      <c r="D151" s="172">
        <f>Data!MP28</f>
        <v>0</v>
      </c>
      <c r="E151" s="172">
        <f>Data!NJ28</f>
        <v>0</v>
      </c>
      <c r="F151" s="172">
        <f>Data!OD28</f>
        <v>0</v>
      </c>
      <c r="G151" s="172">
        <f>Data!OX28</f>
        <v>0</v>
      </c>
      <c r="H151" s="174">
        <f>Data!PR28</f>
        <v>0</v>
      </c>
      <c r="I151" s="76">
        <f t="shared" si="6"/>
        <v>0</v>
      </c>
    </row>
    <row r="152" spans="2:9" x14ac:dyDescent="0.2">
      <c r="B152" s="9" t="str">
        <f>$B$41</f>
        <v>Library Science</v>
      </c>
      <c r="C152" s="172">
        <f>Data!LW28</f>
        <v>0</v>
      </c>
      <c r="D152" s="172">
        <f>Data!MQ28</f>
        <v>0</v>
      </c>
      <c r="E152" s="172">
        <f>Data!NK28</f>
        <v>0</v>
      </c>
      <c r="F152" s="172">
        <f>Data!OE28</f>
        <v>0</v>
      </c>
      <c r="G152" s="172">
        <f>Data!OY28</f>
        <v>0</v>
      </c>
      <c r="H152" s="174">
        <f>Data!PS28</f>
        <v>0</v>
      </c>
      <c r="I152" s="76">
        <f t="shared" si="6"/>
        <v>0</v>
      </c>
    </row>
    <row r="153" spans="2:9" x14ac:dyDescent="0.2">
      <c r="B153" s="9" t="str">
        <f>$B$42</f>
        <v>Veterinary Science</v>
      </c>
      <c r="C153" s="172">
        <f>Data!LX28</f>
        <v>0</v>
      </c>
      <c r="D153" s="172">
        <f>Data!MR28</f>
        <v>0</v>
      </c>
      <c r="E153" s="172">
        <f>Data!NL28</f>
        <v>0</v>
      </c>
      <c r="F153" s="172">
        <f>Data!OF28</f>
        <v>0</v>
      </c>
      <c r="G153" s="172">
        <f>Data!OZ28</f>
        <v>0</v>
      </c>
      <c r="H153" s="174">
        <f>Data!PT28</f>
        <v>0</v>
      </c>
      <c r="I153" s="76">
        <f t="shared" si="6"/>
        <v>0</v>
      </c>
    </row>
    <row r="154" spans="2:9" x14ac:dyDescent="0.2">
      <c r="B154" s="9" t="str">
        <f>$B$43</f>
        <v>Vocational Training</v>
      </c>
      <c r="C154" s="172">
        <f>Data!LY28</f>
        <v>0</v>
      </c>
      <c r="D154" s="172">
        <f>Data!MS28</f>
        <v>0</v>
      </c>
      <c r="E154" s="172">
        <f>Data!NM28</f>
        <v>0</v>
      </c>
      <c r="F154" s="172">
        <f>Data!OG28</f>
        <v>0</v>
      </c>
      <c r="G154" s="172">
        <f>Data!PA28</f>
        <v>0</v>
      </c>
      <c r="H154" s="174">
        <f>Data!PU28</f>
        <v>4332.5646446121318</v>
      </c>
      <c r="I154" s="76">
        <f t="shared" si="6"/>
        <v>4332.5646446121318</v>
      </c>
    </row>
    <row r="155" spans="2:9" x14ac:dyDescent="0.2">
      <c r="B155" s="9" t="str">
        <f>$B$44</f>
        <v>Physical Training</v>
      </c>
      <c r="C155" s="172">
        <f>Data!LZ28</f>
        <v>0</v>
      </c>
      <c r="D155" s="172">
        <f>Data!MT28</f>
        <v>0</v>
      </c>
      <c r="E155" s="172">
        <f>Data!NN28</f>
        <v>0</v>
      </c>
      <c r="F155" s="172">
        <f>Data!OH28</f>
        <v>0</v>
      </c>
      <c r="G155" s="172">
        <f>Data!PB28</f>
        <v>0</v>
      </c>
      <c r="H155" s="174">
        <f>Data!PV28</f>
        <v>0</v>
      </c>
      <c r="I155" s="76">
        <f t="shared" si="6"/>
        <v>0</v>
      </c>
    </row>
    <row r="156" spans="2:9" x14ac:dyDescent="0.2">
      <c r="B156" s="9" t="str">
        <f>$B$45</f>
        <v>Health Services</v>
      </c>
      <c r="C156" s="172">
        <f>Data!MA28</f>
        <v>0</v>
      </c>
      <c r="D156" s="172">
        <f>Data!MU28</f>
        <v>0</v>
      </c>
      <c r="E156" s="172">
        <f>Data!NO28</f>
        <v>0</v>
      </c>
      <c r="F156" s="172">
        <f>Data!OI28</f>
        <v>0</v>
      </c>
      <c r="G156" s="172">
        <f>Data!PC28</f>
        <v>0</v>
      </c>
      <c r="H156" s="174">
        <f>Data!PW28</f>
        <v>62966.606168362981</v>
      </c>
      <c r="I156" s="76">
        <f t="shared" si="6"/>
        <v>62966.606168362981</v>
      </c>
    </row>
    <row r="157" spans="2:9" x14ac:dyDescent="0.2">
      <c r="B157" s="9" t="str">
        <f>$B$46</f>
        <v>Pharmacy</v>
      </c>
      <c r="C157" s="172">
        <f>Data!MB28</f>
        <v>0</v>
      </c>
      <c r="D157" s="172">
        <f>Data!MV28</f>
        <v>0</v>
      </c>
      <c r="E157" s="172">
        <f>Data!NP28</f>
        <v>0</v>
      </c>
      <c r="F157" s="172">
        <f>Data!OJ28</f>
        <v>0</v>
      </c>
      <c r="G157" s="172">
        <f>Data!PD28</f>
        <v>0</v>
      </c>
      <c r="H157" s="174">
        <f>Data!PX28</f>
        <v>0</v>
      </c>
      <c r="I157" s="76">
        <f t="shared" si="6"/>
        <v>0</v>
      </c>
    </row>
    <row r="158" spans="2:9" x14ac:dyDescent="0.2">
      <c r="B158" s="9" t="str">
        <f>$B$47</f>
        <v>Business Administration</v>
      </c>
      <c r="C158" s="172">
        <f>Data!MC28</f>
        <v>0</v>
      </c>
      <c r="D158" s="172">
        <f>Data!MW28</f>
        <v>0</v>
      </c>
      <c r="E158" s="172">
        <f>Data!NQ28</f>
        <v>0</v>
      </c>
      <c r="F158" s="172">
        <f>Data!OK28</f>
        <v>0</v>
      </c>
      <c r="G158" s="172">
        <f>Data!PE28</f>
        <v>0</v>
      </c>
      <c r="H158" s="174">
        <f>Data!PY28</f>
        <v>1404713.7369975781</v>
      </c>
      <c r="I158" s="76">
        <f t="shared" si="6"/>
        <v>1404713.7369975781</v>
      </c>
    </row>
    <row r="159" spans="2:9" x14ac:dyDescent="0.2">
      <c r="B159" s="9" t="str">
        <f>$B$48</f>
        <v>Optometry</v>
      </c>
      <c r="C159" s="172">
        <f>Data!MD28</f>
        <v>0</v>
      </c>
      <c r="D159" s="172">
        <f>Data!MX28</f>
        <v>0</v>
      </c>
      <c r="E159" s="172">
        <f>Data!NR28</f>
        <v>0</v>
      </c>
      <c r="F159" s="172">
        <f>Data!OL28</f>
        <v>0</v>
      </c>
      <c r="G159" s="172">
        <f>Data!PF28</f>
        <v>0</v>
      </c>
      <c r="H159" s="174">
        <f>Data!PZ28</f>
        <v>0</v>
      </c>
      <c r="I159" s="76">
        <f t="shared" si="6"/>
        <v>0</v>
      </c>
    </row>
    <row r="160" spans="2:9" x14ac:dyDescent="0.2">
      <c r="B160" s="9" t="str">
        <f>$B$49</f>
        <v>Teacher Ed-Practice Teaching</v>
      </c>
      <c r="C160" s="172">
        <f>Data!ME28</f>
        <v>0</v>
      </c>
      <c r="D160" s="172">
        <f>Data!MY28</f>
        <v>0</v>
      </c>
      <c r="E160" s="172">
        <f>Data!NS28</f>
        <v>0</v>
      </c>
      <c r="F160" s="172">
        <f>Data!OM28</f>
        <v>0</v>
      </c>
      <c r="G160" s="172">
        <f>Data!PG28</f>
        <v>0</v>
      </c>
      <c r="H160" s="174">
        <f>Data!QA28</f>
        <v>33505.166585000494</v>
      </c>
      <c r="I160" s="76">
        <f t="shared" si="6"/>
        <v>33505.166585000494</v>
      </c>
    </row>
    <row r="161" spans="2:10" x14ac:dyDescent="0.2">
      <c r="B161" s="9" t="str">
        <f>$B$50</f>
        <v>Technology</v>
      </c>
      <c r="C161" s="172">
        <f>Data!MF28</f>
        <v>0</v>
      </c>
      <c r="D161" s="172">
        <f>Data!MZ28</f>
        <v>0</v>
      </c>
      <c r="E161" s="172">
        <f>Data!NT28</f>
        <v>0</v>
      </c>
      <c r="F161" s="172">
        <f>Data!ON28</f>
        <v>0</v>
      </c>
      <c r="G161" s="172">
        <f>Data!PH28</f>
        <v>0</v>
      </c>
      <c r="H161" s="174">
        <f>Data!QB28</f>
        <v>4332.56464461213</v>
      </c>
      <c r="I161" s="76">
        <f t="shared" si="6"/>
        <v>4332.56464461213</v>
      </c>
    </row>
    <row r="162" spans="2:10" x14ac:dyDescent="0.2">
      <c r="B162" s="9" t="str">
        <f>$B$51</f>
        <v>Nursing</v>
      </c>
      <c r="C162" s="172">
        <f>Data!MG28</f>
        <v>0</v>
      </c>
      <c r="D162" s="172">
        <f>Data!NA28</f>
        <v>0</v>
      </c>
      <c r="E162" s="172">
        <f>Data!NU28</f>
        <v>0</v>
      </c>
      <c r="F162" s="172">
        <f>Data!OO28</f>
        <v>0</v>
      </c>
      <c r="G162" s="172">
        <f>Data!PI28</f>
        <v>0</v>
      </c>
      <c r="H162" s="174">
        <f>Data!QC28</f>
        <v>0</v>
      </c>
      <c r="I162" s="76">
        <f t="shared" si="6"/>
        <v>0</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6877128</v>
      </c>
      <c r="I163" s="76">
        <f>SUM(I143:I162)</f>
        <v>6877128</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1723494.2156267061</v>
      </c>
      <c r="D168" s="21">
        <f t="shared" si="8"/>
        <v>1189144.5761245433</v>
      </c>
      <c r="E168" s="21">
        <f t="shared" si="8"/>
        <v>266308.30682215909</v>
      </c>
      <c r="F168" s="21">
        <f t="shared" si="8"/>
        <v>0</v>
      </c>
      <c r="G168" s="21">
        <f t="shared" si="8"/>
        <v>0</v>
      </c>
      <c r="H168" s="40">
        <f t="shared" ref="H168:H188" si="9">SUM(C168:G168)</f>
        <v>3178947.098573409</v>
      </c>
      <c r="I168" s="56"/>
      <c r="J168" s="57"/>
    </row>
    <row r="169" spans="2:10" x14ac:dyDescent="0.2">
      <c r="B169" s="9" t="str">
        <f>$B$33</f>
        <v>Science</v>
      </c>
      <c r="C169" s="22">
        <f t="shared" si="8"/>
        <v>278246.92939842358</v>
      </c>
      <c r="D169" s="22">
        <f t="shared" si="8"/>
        <v>116112.73247560515</v>
      </c>
      <c r="E169" s="22">
        <f t="shared" si="8"/>
        <v>12420.018647888113</v>
      </c>
      <c r="F169" s="22">
        <f t="shared" si="8"/>
        <v>0</v>
      </c>
      <c r="G169" s="22">
        <f t="shared" si="8"/>
        <v>0</v>
      </c>
      <c r="H169" s="75">
        <f t="shared" si="9"/>
        <v>406779.68052191683</v>
      </c>
      <c r="I169" s="56"/>
      <c r="J169" s="57"/>
    </row>
    <row r="170" spans="2:10" x14ac:dyDescent="0.2">
      <c r="B170" s="9" t="str">
        <f>$B$34</f>
        <v>Fine Arts</v>
      </c>
      <c r="C170" s="22">
        <f t="shared" si="8"/>
        <v>132287.64048215709</v>
      </c>
      <c r="D170" s="22">
        <f t="shared" si="8"/>
        <v>0</v>
      </c>
      <c r="E170" s="22">
        <f t="shared" si="8"/>
        <v>0</v>
      </c>
      <c r="F170" s="22">
        <f t="shared" si="8"/>
        <v>0</v>
      </c>
      <c r="G170" s="22">
        <f t="shared" si="8"/>
        <v>0</v>
      </c>
      <c r="H170" s="75">
        <f t="shared" si="9"/>
        <v>132287.64048215709</v>
      </c>
      <c r="I170" s="56"/>
      <c r="J170" s="57"/>
    </row>
    <row r="171" spans="2:10" x14ac:dyDescent="0.2">
      <c r="B171" s="9" t="str">
        <f>$B$35</f>
        <v>Teacher Education</v>
      </c>
      <c r="C171" s="22">
        <f t="shared" si="8"/>
        <v>62966.606168362974</v>
      </c>
      <c r="D171" s="22">
        <f t="shared" si="8"/>
        <v>331585.61413431517</v>
      </c>
      <c r="E171" s="22">
        <f t="shared" si="8"/>
        <v>151350.92491845047</v>
      </c>
      <c r="F171" s="22">
        <f t="shared" si="8"/>
        <v>0</v>
      </c>
      <c r="G171" s="22">
        <f t="shared" si="8"/>
        <v>0</v>
      </c>
      <c r="H171" s="75">
        <f t="shared" si="9"/>
        <v>545903.14522112859</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31868.419941480352</v>
      </c>
      <c r="D173" s="22">
        <f t="shared" si="8"/>
        <v>19640.959722241671</v>
      </c>
      <c r="E173" s="22">
        <f t="shared" si="8"/>
        <v>0</v>
      </c>
      <c r="F173" s="22">
        <f t="shared" si="8"/>
        <v>0</v>
      </c>
      <c r="G173" s="22">
        <f t="shared" si="8"/>
        <v>0</v>
      </c>
      <c r="H173" s="75">
        <f t="shared" si="9"/>
        <v>51509.379663722022</v>
      </c>
      <c r="I173" s="56"/>
      <c r="J173" s="57"/>
    </row>
    <row r="174" spans="2:10" x14ac:dyDescent="0.2">
      <c r="B174" s="9" t="str">
        <f>$B$38</f>
        <v>Home Economics</v>
      </c>
      <c r="C174" s="22">
        <f t="shared" si="8"/>
        <v>23684.686723879659</v>
      </c>
      <c r="D174" s="22">
        <f t="shared" si="8"/>
        <v>104270.38911366533</v>
      </c>
      <c r="E174" s="22">
        <f t="shared" si="8"/>
        <v>0</v>
      </c>
      <c r="F174" s="22">
        <f t="shared" si="8"/>
        <v>0</v>
      </c>
      <c r="G174" s="22">
        <f t="shared" si="8"/>
        <v>0</v>
      </c>
      <c r="H174" s="75">
        <f t="shared" si="9"/>
        <v>127955.07583754498</v>
      </c>
      <c r="I174" s="56"/>
      <c r="J174" s="57"/>
    </row>
    <row r="175" spans="2:10" x14ac:dyDescent="0.2">
      <c r="B175" s="9" t="str">
        <f>$B$39</f>
        <v>Law</v>
      </c>
      <c r="C175" s="22">
        <f t="shared" si="8"/>
        <v>0</v>
      </c>
      <c r="D175" s="22">
        <f t="shared" si="8"/>
        <v>0</v>
      </c>
      <c r="E175" s="22">
        <f t="shared" si="8"/>
        <v>0</v>
      </c>
      <c r="F175" s="22">
        <f t="shared" si="8"/>
        <v>0</v>
      </c>
      <c r="G175" s="22">
        <f t="shared" si="8"/>
        <v>923895.3406599561</v>
      </c>
      <c r="H175" s="75">
        <f t="shared" si="9"/>
        <v>923895.3406599561</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4332.5646446121318</v>
      </c>
      <c r="D179" s="22">
        <f t="shared" si="8"/>
        <v>0</v>
      </c>
      <c r="E179" s="22">
        <f t="shared" si="8"/>
        <v>0</v>
      </c>
      <c r="F179" s="22">
        <f t="shared" si="8"/>
        <v>0</v>
      </c>
      <c r="G179" s="22">
        <f t="shared" si="8"/>
        <v>0</v>
      </c>
      <c r="H179" s="75">
        <f t="shared" si="9"/>
        <v>4332.5646446121318</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18196.771507370951</v>
      </c>
      <c r="D181" s="22">
        <f t="shared" si="8"/>
        <v>44769.834660992026</v>
      </c>
      <c r="E181" s="22">
        <f t="shared" si="8"/>
        <v>0</v>
      </c>
      <c r="F181" s="22">
        <f t="shared" si="8"/>
        <v>0</v>
      </c>
      <c r="G181" s="22">
        <f t="shared" si="8"/>
        <v>0</v>
      </c>
      <c r="H181" s="75">
        <f t="shared" si="9"/>
        <v>62966.606168362981</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230781.27673633961</v>
      </c>
      <c r="D183" s="22">
        <f t="shared" si="8"/>
        <v>1023351.7690573856</v>
      </c>
      <c r="E183" s="22">
        <f t="shared" si="8"/>
        <v>150580.6912038528</v>
      </c>
      <c r="F183" s="22">
        <f t="shared" si="8"/>
        <v>0</v>
      </c>
      <c r="G183" s="22">
        <f t="shared" si="8"/>
        <v>0</v>
      </c>
      <c r="H183" s="75">
        <f t="shared" si="9"/>
        <v>1404713.7369975781</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33505.166585000494</v>
      </c>
      <c r="E185" s="22">
        <f t="shared" si="10"/>
        <v>0</v>
      </c>
      <c r="F185" s="22">
        <f t="shared" si="10"/>
        <v>0</v>
      </c>
      <c r="G185" s="22">
        <f t="shared" si="10"/>
        <v>0</v>
      </c>
      <c r="H185" s="75">
        <f t="shared" si="9"/>
        <v>33505.166585000494</v>
      </c>
      <c r="I185" s="56"/>
      <c r="J185" s="57"/>
    </row>
    <row r="186" spans="2:10" x14ac:dyDescent="0.2">
      <c r="B186" s="9" t="str">
        <f>$B$50</f>
        <v>Technology</v>
      </c>
      <c r="C186" s="22">
        <f t="shared" si="10"/>
        <v>4043.727001637988</v>
      </c>
      <c r="D186" s="22">
        <f t="shared" si="10"/>
        <v>288.837642974142</v>
      </c>
      <c r="E186" s="22">
        <f t="shared" si="10"/>
        <v>0</v>
      </c>
      <c r="F186" s="22">
        <f t="shared" si="10"/>
        <v>0</v>
      </c>
      <c r="G186" s="22">
        <f t="shared" si="10"/>
        <v>0</v>
      </c>
      <c r="H186" s="75">
        <f t="shared" si="9"/>
        <v>4332.56464461213</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2509902.8382309698</v>
      </c>
      <c r="D188" s="40">
        <f>SUM(D168:D187)</f>
        <v>2862669.8795167231</v>
      </c>
      <c r="E188" s="40">
        <f>SUM(E168:E187)</f>
        <v>580659.94159235049</v>
      </c>
      <c r="F188" s="40">
        <f>SUM(F168:F187)</f>
        <v>0</v>
      </c>
      <c r="G188" s="40">
        <f>SUM(G168:G187)</f>
        <v>923895.3406599561</v>
      </c>
      <c r="H188" s="40">
        <f t="shared" si="9"/>
        <v>6877128</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5431500</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1060228.9760510812</v>
      </c>
      <c r="D193" s="42">
        <f t="shared" si="11"/>
        <v>716007.47880153009</v>
      </c>
      <c r="E193" s="42">
        <f t="shared" si="11"/>
        <v>420874.09830877627</v>
      </c>
      <c r="F193" s="42">
        <f t="shared" si="11"/>
        <v>0</v>
      </c>
      <c r="G193" s="42">
        <f t="shared" si="11"/>
        <v>0</v>
      </c>
      <c r="H193" s="42">
        <f>SUM(C193:G193)</f>
        <v>2197110.5531613873</v>
      </c>
      <c r="I193" s="1"/>
    </row>
    <row r="194" spans="2:9" x14ac:dyDescent="0.2">
      <c r="B194" s="9" t="str">
        <f>$B$33</f>
        <v>Science</v>
      </c>
      <c r="C194" s="43">
        <f t="shared" si="11"/>
        <v>250920.37193890373</v>
      </c>
      <c r="D194" s="43">
        <f t="shared" si="11"/>
        <v>136349.38149799415</v>
      </c>
      <c r="E194" s="43">
        <f t="shared" si="11"/>
        <v>0</v>
      </c>
      <c r="F194" s="43">
        <f t="shared" si="11"/>
        <v>0</v>
      </c>
      <c r="G194" s="43">
        <f t="shared" si="11"/>
        <v>0</v>
      </c>
      <c r="H194" s="43">
        <f t="shared" ref="H194:H213" si="12">SUM(C194:G194)</f>
        <v>387269.75343689788</v>
      </c>
      <c r="I194" s="1"/>
    </row>
    <row r="195" spans="2:9" x14ac:dyDescent="0.2">
      <c r="B195" s="9" t="str">
        <f>$B$34</f>
        <v>Fine Arts</v>
      </c>
      <c r="C195" s="43">
        <f t="shared" si="11"/>
        <v>66167.847203477388</v>
      </c>
      <c r="D195" s="43">
        <f t="shared" si="11"/>
        <v>0</v>
      </c>
      <c r="E195" s="43">
        <f t="shared" si="11"/>
        <v>0</v>
      </c>
      <c r="F195" s="43">
        <f t="shared" si="11"/>
        <v>0</v>
      </c>
      <c r="G195" s="43">
        <f t="shared" si="11"/>
        <v>0</v>
      </c>
      <c r="H195" s="43">
        <f t="shared" si="12"/>
        <v>66167.847203477388</v>
      </c>
      <c r="I195" s="1"/>
    </row>
    <row r="196" spans="2:9" x14ac:dyDescent="0.2">
      <c r="B196" s="9" t="str">
        <f>$B$35</f>
        <v>Teacher Education</v>
      </c>
      <c r="C196" s="43">
        <f t="shared" si="11"/>
        <v>49604.572912497555</v>
      </c>
      <c r="D196" s="43">
        <f t="shared" si="11"/>
        <v>408994.61544905388</v>
      </c>
      <c r="E196" s="43">
        <f t="shared" si="11"/>
        <v>177732.28962089409</v>
      </c>
      <c r="F196" s="43">
        <f t="shared" si="11"/>
        <v>0</v>
      </c>
      <c r="G196" s="43">
        <f t="shared" si="11"/>
        <v>0</v>
      </c>
      <c r="H196" s="43">
        <f t="shared" si="12"/>
        <v>636331.4779824455</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23071.018364250678</v>
      </c>
      <c r="D198" s="43">
        <f t="shared" si="11"/>
        <v>93770.991371687604</v>
      </c>
      <c r="E198" s="43">
        <f t="shared" si="11"/>
        <v>0</v>
      </c>
      <c r="F198" s="43">
        <f t="shared" si="11"/>
        <v>0</v>
      </c>
      <c r="G198" s="43">
        <f t="shared" si="11"/>
        <v>0</v>
      </c>
      <c r="H198" s="43">
        <f t="shared" si="12"/>
        <v>116842.00973593828</v>
      </c>
      <c r="I198" s="1"/>
    </row>
    <row r="199" spans="2:9" x14ac:dyDescent="0.2">
      <c r="B199" s="9" t="str">
        <f>$B$38</f>
        <v>Home Economics</v>
      </c>
      <c r="C199" s="43">
        <f t="shared" si="11"/>
        <v>51891.452665282908</v>
      </c>
      <c r="D199" s="43">
        <f t="shared" si="11"/>
        <v>9643.1583160363753</v>
      </c>
      <c r="E199" s="43">
        <f t="shared" si="11"/>
        <v>0</v>
      </c>
      <c r="F199" s="43">
        <f t="shared" si="11"/>
        <v>0</v>
      </c>
      <c r="G199" s="43">
        <f t="shared" si="11"/>
        <v>0</v>
      </c>
      <c r="H199" s="43">
        <f t="shared" si="12"/>
        <v>61534.610981319282</v>
      </c>
      <c r="I199" s="1"/>
    </row>
    <row r="200" spans="2:9" x14ac:dyDescent="0.2">
      <c r="B200" s="9" t="str">
        <f>$B$39</f>
        <v>Law</v>
      </c>
      <c r="C200" s="43">
        <f t="shared" si="11"/>
        <v>0</v>
      </c>
      <c r="D200" s="43">
        <f t="shared" si="11"/>
        <v>0</v>
      </c>
      <c r="E200" s="43">
        <f t="shared" si="11"/>
        <v>0</v>
      </c>
      <c r="F200" s="43">
        <f t="shared" si="11"/>
        <v>0</v>
      </c>
      <c r="G200" s="43">
        <f t="shared" si="11"/>
        <v>1032734.8725299478</v>
      </c>
      <c r="H200" s="43">
        <f t="shared" si="12"/>
        <v>1032734.8725299478</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0</v>
      </c>
      <c r="D205" s="43">
        <f t="shared" si="11"/>
        <v>0</v>
      </c>
      <c r="E205" s="43">
        <f t="shared" si="11"/>
        <v>0</v>
      </c>
      <c r="F205" s="43">
        <f t="shared" si="11"/>
        <v>0</v>
      </c>
      <c r="G205" s="43">
        <f t="shared" si="11"/>
        <v>0</v>
      </c>
      <c r="H205" s="43">
        <f t="shared" si="12"/>
        <v>0</v>
      </c>
      <c r="I205" s="1"/>
    </row>
    <row r="206" spans="2:9" x14ac:dyDescent="0.2">
      <c r="B206" s="9" t="str">
        <f>$B$45</f>
        <v>Health Services</v>
      </c>
      <c r="C206" s="43">
        <f t="shared" si="11"/>
        <v>22303.768720273278</v>
      </c>
      <c r="D206" s="43">
        <f t="shared" si="11"/>
        <v>0</v>
      </c>
      <c r="E206" s="43">
        <f t="shared" si="11"/>
        <v>0</v>
      </c>
      <c r="F206" s="43">
        <f t="shared" si="11"/>
        <v>0</v>
      </c>
      <c r="G206" s="43">
        <f t="shared" si="11"/>
        <v>0</v>
      </c>
      <c r="H206" s="43">
        <f t="shared" si="12"/>
        <v>22303.768720273278</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124528.38407624933</v>
      </c>
      <c r="D208" s="43">
        <f t="shared" si="11"/>
        <v>695308.59015050682</v>
      </c>
      <c r="E208" s="43">
        <f t="shared" si="11"/>
        <v>91368.132021556827</v>
      </c>
      <c r="F208" s="43">
        <f t="shared" si="11"/>
        <v>0</v>
      </c>
      <c r="G208" s="43">
        <f t="shared" si="11"/>
        <v>0</v>
      </c>
      <c r="H208" s="43">
        <f t="shared" si="12"/>
        <v>911205.10624831298</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0</v>
      </c>
      <c r="E210" s="43">
        <f t="shared" si="13"/>
        <v>0</v>
      </c>
      <c r="F210" s="43">
        <f t="shared" si="13"/>
        <v>0</v>
      </c>
      <c r="G210" s="43">
        <f t="shared" si="13"/>
        <v>0</v>
      </c>
      <c r="H210" s="43">
        <f t="shared" si="12"/>
        <v>0</v>
      </c>
      <c r="I210" s="1"/>
    </row>
    <row r="211" spans="2:9" x14ac:dyDescent="0.2">
      <c r="B211" s="9" t="str">
        <f>$B$50</f>
        <v>Technology</v>
      </c>
      <c r="C211" s="43">
        <f t="shared" si="13"/>
        <v>0</v>
      </c>
      <c r="D211" s="43">
        <f t="shared" si="13"/>
        <v>0</v>
      </c>
      <c r="E211" s="43">
        <f t="shared" si="13"/>
        <v>0</v>
      </c>
      <c r="F211" s="43">
        <f t="shared" si="13"/>
        <v>0</v>
      </c>
      <c r="G211" s="43">
        <f t="shared" si="13"/>
        <v>0</v>
      </c>
      <c r="H211" s="43">
        <f t="shared" si="12"/>
        <v>0</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1648716.3919320158</v>
      </c>
      <c r="D213" s="42">
        <f>SUM(D193:D212)</f>
        <v>2060074.215586809</v>
      </c>
      <c r="E213" s="42">
        <f>SUM(E193:E212)</f>
        <v>689974.51995122724</v>
      </c>
      <c r="F213" s="42">
        <f>SUM(F193:F212)</f>
        <v>0</v>
      </c>
      <c r="G213" s="42">
        <f>SUM(G193:G212)</f>
        <v>1032734.8725299478</v>
      </c>
      <c r="H213" s="42">
        <f t="shared" si="12"/>
        <v>5431500</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6391960</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983590.022984699</v>
      </c>
      <c r="D218" s="42">
        <f t="shared" si="14"/>
        <v>1416107.3188712879</v>
      </c>
      <c r="E218" s="42">
        <f t="shared" si="14"/>
        <v>335725.04611323343</v>
      </c>
      <c r="F218" s="42">
        <f t="shared" si="14"/>
        <v>0</v>
      </c>
      <c r="G218" s="42">
        <f t="shared" si="14"/>
        <v>0</v>
      </c>
      <c r="H218" s="42">
        <f>SUM(C218:G218)</f>
        <v>2735422.3879692205</v>
      </c>
      <c r="I218" s="1"/>
    </row>
    <row r="219" spans="2:9" x14ac:dyDescent="0.2">
      <c r="B219" s="9" t="str">
        <f>$B$33</f>
        <v>Science</v>
      </c>
      <c r="C219" s="43">
        <f t="shared" si="14"/>
        <v>158794.21073827051</v>
      </c>
      <c r="D219" s="43">
        <f t="shared" si="14"/>
        <v>138274.26334375946</v>
      </c>
      <c r="E219" s="43">
        <f t="shared" si="14"/>
        <v>15657.458766669239</v>
      </c>
      <c r="F219" s="43">
        <f t="shared" si="14"/>
        <v>0</v>
      </c>
      <c r="G219" s="43">
        <f t="shared" si="14"/>
        <v>0</v>
      </c>
      <c r="H219" s="43">
        <f t="shared" ref="H219:H238" si="15">SUM(C219:G219)</f>
        <v>312725.93284869927</v>
      </c>
      <c r="I219" s="1"/>
    </row>
    <row r="220" spans="2:9" x14ac:dyDescent="0.2">
      <c r="B220" s="9" t="str">
        <f>$B$34</f>
        <v>Fine Arts</v>
      </c>
      <c r="C220" s="43">
        <f t="shared" si="14"/>
        <v>75495.932717779811</v>
      </c>
      <c r="D220" s="43">
        <f t="shared" si="14"/>
        <v>0</v>
      </c>
      <c r="E220" s="43">
        <f t="shared" si="14"/>
        <v>0</v>
      </c>
      <c r="F220" s="43">
        <f t="shared" si="14"/>
        <v>0</v>
      </c>
      <c r="G220" s="43">
        <f t="shared" si="14"/>
        <v>0</v>
      </c>
      <c r="H220" s="43">
        <f t="shared" si="15"/>
        <v>75495.932717779811</v>
      </c>
      <c r="I220" s="1"/>
    </row>
    <row r="221" spans="2:9" x14ac:dyDescent="0.2">
      <c r="B221" s="9" t="str">
        <f>$B$35</f>
        <v>Teacher Education</v>
      </c>
      <c r="C221" s="43">
        <f t="shared" si="14"/>
        <v>35934.745267414852</v>
      </c>
      <c r="D221" s="43">
        <f t="shared" si="14"/>
        <v>394872.77193690516</v>
      </c>
      <c r="E221" s="43">
        <f t="shared" si="14"/>
        <v>190802.52078452747</v>
      </c>
      <c r="F221" s="43">
        <f t="shared" si="14"/>
        <v>0</v>
      </c>
      <c r="G221" s="43">
        <f t="shared" si="14"/>
        <v>0</v>
      </c>
      <c r="H221" s="43">
        <f t="shared" si="15"/>
        <v>621610.03798884747</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18187.157008431674</v>
      </c>
      <c r="D223" s="43">
        <f t="shared" si="14"/>
        <v>23389.676386506577</v>
      </c>
      <c r="E223" s="43">
        <f t="shared" si="14"/>
        <v>0</v>
      </c>
      <c r="F223" s="43">
        <f t="shared" si="14"/>
        <v>0</v>
      </c>
      <c r="G223" s="43">
        <f t="shared" si="14"/>
        <v>0</v>
      </c>
      <c r="H223" s="43">
        <f t="shared" si="15"/>
        <v>41576.83339493825</v>
      </c>
      <c r="I223" s="1"/>
    </row>
    <row r="224" spans="2:9" x14ac:dyDescent="0.2">
      <c r="B224" s="9" t="str">
        <f>$B$38</f>
        <v>Home Economics</v>
      </c>
      <c r="C224" s="43">
        <f t="shared" si="14"/>
        <v>13516.739045541364</v>
      </c>
      <c r="D224" s="43">
        <f t="shared" si="14"/>
        <v>124171.66434601285</v>
      </c>
      <c r="E224" s="43">
        <f t="shared" si="14"/>
        <v>0</v>
      </c>
      <c r="F224" s="43">
        <f t="shared" si="14"/>
        <v>0</v>
      </c>
      <c r="G224" s="43">
        <f t="shared" si="14"/>
        <v>0</v>
      </c>
      <c r="H224" s="43">
        <f t="shared" si="15"/>
        <v>137688.40339155422</v>
      </c>
      <c r="I224" s="1"/>
    </row>
    <row r="225" spans="2:10" x14ac:dyDescent="0.2">
      <c r="B225" s="9" t="str">
        <f>$B$39</f>
        <v>Law</v>
      </c>
      <c r="C225" s="43">
        <f t="shared" si="14"/>
        <v>0</v>
      </c>
      <c r="D225" s="43">
        <f t="shared" si="14"/>
        <v>0</v>
      </c>
      <c r="E225" s="43">
        <f t="shared" si="14"/>
        <v>0</v>
      </c>
      <c r="F225" s="43">
        <f t="shared" si="14"/>
        <v>0</v>
      </c>
      <c r="G225" s="43">
        <f t="shared" si="14"/>
        <v>818508.40924092417</v>
      </c>
      <c r="H225" s="43">
        <f t="shared" si="15"/>
        <v>818508.40924092417</v>
      </c>
      <c r="I225" s="1"/>
    </row>
    <row r="226" spans="2:10"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2472.5742156478104</v>
      </c>
      <c r="D229" s="43">
        <f t="shared" si="14"/>
        <v>0</v>
      </c>
      <c r="E229" s="43">
        <f t="shared" si="14"/>
        <v>0</v>
      </c>
      <c r="F229" s="43">
        <f t="shared" si="14"/>
        <v>0</v>
      </c>
      <c r="G229" s="43">
        <f t="shared" si="14"/>
        <v>0</v>
      </c>
      <c r="H229" s="43">
        <f t="shared" si="15"/>
        <v>2472.5742156478104</v>
      </c>
      <c r="I229" s="1"/>
    </row>
    <row r="230" spans="2:10" x14ac:dyDescent="0.2">
      <c r="B230" s="9" t="str">
        <f>$B$44</f>
        <v>Physical Training</v>
      </c>
      <c r="C230" s="43">
        <f t="shared" si="14"/>
        <v>0</v>
      </c>
      <c r="D230" s="43">
        <f t="shared" si="14"/>
        <v>0</v>
      </c>
      <c r="E230" s="43">
        <f t="shared" si="14"/>
        <v>0</v>
      </c>
      <c r="F230" s="43">
        <f t="shared" si="14"/>
        <v>0</v>
      </c>
      <c r="G230" s="43">
        <f t="shared" si="14"/>
        <v>0</v>
      </c>
      <c r="H230" s="43">
        <f t="shared" si="15"/>
        <v>0</v>
      </c>
      <c r="I230" s="1"/>
    </row>
    <row r="231" spans="2:10" x14ac:dyDescent="0.2">
      <c r="B231" s="9" t="str">
        <f>$B$45</f>
        <v>Health Services</v>
      </c>
      <c r="C231" s="43">
        <f t="shared" si="14"/>
        <v>10384.811705720804</v>
      </c>
      <c r="D231" s="43">
        <f t="shared" si="14"/>
        <v>53314.703528066457</v>
      </c>
      <c r="E231" s="43">
        <f t="shared" si="14"/>
        <v>0</v>
      </c>
      <c r="F231" s="43">
        <f t="shared" si="14"/>
        <v>0</v>
      </c>
      <c r="G231" s="43">
        <f t="shared" si="14"/>
        <v>0</v>
      </c>
      <c r="H231" s="43">
        <f t="shared" si="15"/>
        <v>63699.515233787257</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131705.78655350671</v>
      </c>
      <c r="D233" s="43">
        <f t="shared" si="14"/>
        <v>1218670.9329028353</v>
      </c>
      <c r="E233" s="43">
        <f t="shared" si="14"/>
        <v>189831.51558969528</v>
      </c>
      <c r="F233" s="43">
        <f t="shared" si="14"/>
        <v>0</v>
      </c>
      <c r="G233" s="43">
        <f t="shared" si="14"/>
        <v>0</v>
      </c>
      <c r="H233" s="43">
        <f t="shared" si="15"/>
        <v>1540208.2350460372</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39900.036188746511</v>
      </c>
      <c r="E235" s="43">
        <f t="shared" si="16"/>
        <v>0</v>
      </c>
      <c r="F235" s="43">
        <f t="shared" si="16"/>
        <v>0</v>
      </c>
      <c r="G235" s="43">
        <f t="shared" si="16"/>
        <v>0</v>
      </c>
      <c r="H235" s="43">
        <f t="shared" si="15"/>
        <v>39900.036188746511</v>
      </c>
      <c r="I235" s="1"/>
    </row>
    <row r="236" spans="2:10" x14ac:dyDescent="0.2">
      <c r="B236" s="9" t="str">
        <f>$B$50</f>
        <v>Technology</v>
      </c>
      <c r="C236" s="43">
        <f t="shared" si="16"/>
        <v>2307.7359346046233</v>
      </c>
      <c r="D236" s="43">
        <f t="shared" si="16"/>
        <v>343.96582921333203</v>
      </c>
      <c r="E236" s="43">
        <f t="shared" si="16"/>
        <v>0</v>
      </c>
      <c r="F236" s="43">
        <f t="shared" si="16"/>
        <v>0</v>
      </c>
      <c r="G236" s="43">
        <f t="shared" si="16"/>
        <v>0</v>
      </c>
      <c r="H236" s="43">
        <f t="shared" si="15"/>
        <v>2651.7017638179555</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1432389.7161716172</v>
      </c>
      <c r="D238" s="42">
        <f>SUM(D218:D237)</f>
        <v>3409045.333333333</v>
      </c>
      <c r="E238" s="42">
        <f>SUM(E218:E237)</f>
        <v>732016.54125412542</v>
      </c>
      <c r="F238" s="42">
        <f>SUM(F218:F237)</f>
        <v>0</v>
      </c>
      <c r="G238" s="42">
        <f>SUM(G218:G237)</f>
        <v>818508.40924092417</v>
      </c>
      <c r="H238" s="42">
        <f t="shared" si="15"/>
        <v>6391960</v>
      </c>
      <c r="I238" s="1"/>
    </row>
    <row r="239" spans="2:10" x14ac:dyDescent="0.2">
      <c r="B239" s="44"/>
      <c r="C239" s="45"/>
      <c r="D239" s="45"/>
      <c r="E239" s="45"/>
      <c r="F239" s="45"/>
      <c r="G239" s="45"/>
      <c r="H239" s="45"/>
      <c r="I239" s="1"/>
    </row>
    <row r="240" spans="2:10" x14ac:dyDescent="0.2">
      <c r="B240" s="184" t="s">
        <v>13</v>
      </c>
      <c r="C240" s="11"/>
      <c r="D240" s="11"/>
      <c r="E240" s="11"/>
      <c r="F240" s="11"/>
      <c r="G240" s="11"/>
      <c r="H240" s="17">
        <f>H16</f>
        <v>5483527</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843801.03254200856</v>
      </c>
      <c r="D243" s="42">
        <f t="shared" si="17"/>
        <v>1214848.4530454378</v>
      </c>
      <c r="E243" s="42">
        <f t="shared" si="17"/>
        <v>288011.40103163361</v>
      </c>
      <c r="F243" s="42">
        <f t="shared" si="17"/>
        <v>0</v>
      </c>
      <c r="G243" s="42">
        <f t="shared" si="17"/>
        <v>0</v>
      </c>
      <c r="H243" s="42">
        <f>SUM(C243:G243)</f>
        <v>2346660.8866190799</v>
      </c>
      <c r="I243" s="1"/>
    </row>
    <row r="244" spans="2:9" x14ac:dyDescent="0.2">
      <c r="B244" s="9" t="str">
        <f>$B$33</f>
        <v>Science</v>
      </c>
      <c r="C244" s="43">
        <f t="shared" si="17"/>
        <v>136226.18758987795</v>
      </c>
      <c r="D244" s="43">
        <f t="shared" si="17"/>
        <v>118622.55966098275</v>
      </c>
      <c r="E244" s="43">
        <f t="shared" si="17"/>
        <v>13432.202000390722</v>
      </c>
      <c r="F244" s="43">
        <f t="shared" si="17"/>
        <v>0</v>
      </c>
      <c r="G244" s="43">
        <f t="shared" si="17"/>
        <v>0</v>
      </c>
      <c r="H244" s="43">
        <f t="shared" ref="H244:H263" si="18">SUM(C244:G244)</f>
        <v>268280.94925125141</v>
      </c>
      <c r="I244" s="1"/>
    </row>
    <row r="245" spans="2:9" x14ac:dyDescent="0.2">
      <c r="B245" s="9" t="str">
        <f>$B$34</f>
        <v>Fine Arts</v>
      </c>
      <c r="C245" s="43">
        <f t="shared" si="17"/>
        <v>64766.360466606333</v>
      </c>
      <c r="D245" s="43">
        <f t="shared" si="17"/>
        <v>0</v>
      </c>
      <c r="E245" s="43">
        <f t="shared" si="17"/>
        <v>0</v>
      </c>
      <c r="F245" s="43">
        <f t="shared" si="17"/>
        <v>0</v>
      </c>
      <c r="G245" s="43">
        <f t="shared" si="17"/>
        <v>0</v>
      </c>
      <c r="H245" s="43">
        <f t="shared" si="18"/>
        <v>64766.360466606333</v>
      </c>
      <c r="I245" s="1"/>
    </row>
    <row r="246" spans="2:9" x14ac:dyDescent="0.2">
      <c r="B246" s="9" t="str">
        <f>$B$35</f>
        <v>Teacher Education</v>
      </c>
      <c r="C246" s="43">
        <f t="shared" si="17"/>
        <v>30827.656291965461</v>
      </c>
      <c r="D246" s="43">
        <f t="shared" si="17"/>
        <v>338752.98132041842</v>
      </c>
      <c r="E246" s="43">
        <f t="shared" si="17"/>
        <v>163685.43833034276</v>
      </c>
      <c r="F246" s="43">
        <f t="shared" si="17"/>
        <v>0</v>
      </c>
      <c r="G246" s="43">
        <f t="shared" si="17"/>
        <v>0</v>
      </c>
      <c r="H246" s="43">
        <f t="shared" si="18"/>
        <v>533266.07594272657</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15602.37650250851</v>
      </c>
      <c r="D248" s="43">
        <f t="shared" si="17"/>
        <v>20065.507604345341</v>
      </c>
      <c r="E248" s="43">
        <f t="shared" si="17"/>
        <v>0</v>
      </c>
      <c r="F248" s="43">
        <f t="shared" si="17"/>
        <v>0</v>
      </c>
      <c r="G248" s="43">
        <f t="shared" si="17"/>
        <v>0</v>
      </c>
      <c r="H248" s="43">
        <f t="shared" si="18"/>
        <v>35667.884106853853</v>
      </c>
      <c r="I248" s="1"/>
    </row>
    <row r="249" spans="2:9" x14ac:dyDescent="0.2">
      <c r="B249" s="9" t="str">
        <f>$B$38</f>
        <v>Home Economics</v>
      </c>
      <c r="C249" s="43">
        <f t="shared" si="17"/>
        <v>11595.723926335631</v>
      </c>
      <c r="D249" s="43">
        <f t="shared" si="17"/>
        <v>106524.23889953922</v>
      </c>
      <c r="E249" s="43">
        <f t="shared" si="17"/>
        <v>0</v>
      </c>
      <c r="F249" s="43">
        <f t="shared" si="17"/>
        <v>0</v>
      </c>
      <c r="G249" s="43">
        <f t="shared" si="17"/>
        <v>0</v>
      </c>
      <c r="H249" s="43">
        <f t="shared" si="18"/>
        <v>118119.96282587486</v>
      </c>
      <c r="I249" s="1"/>
    </row>
    <row r="250" spans="2:9" x14ac:dyDescent="0.2">
      <c r="B250" s="9" t="str">
        <f>$B$39</f>
        <v>Law</v>
      </c>
      <c r="C250" s="43">
        <f t="shared" si="17"/>
        <v>0</v>
      </c>
      <c r="D250" s="43">
        <f t="shared" si="17"/>
        <v>0</v>
      </c>
      <c r="E250" s="43">
        <f t="shared" si="17"/>
        <v>0</v>
      </c>
      <c r="F250" s="43">
        <f t="shared" si="17"/>
        <v>0</v>
      </c>
      <c r="G250" s="43">
        <f t="shared" si="17"/>
        <v>702181.01518151816</v>
      </c>
      <c r="H250" s="43">
        <f t="shared" si="18"/>
        <v>702181.01518151816</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2121.1690109150545</v>
      </c>
      <c r="D254" s="43">
        <f t="shared" si="17"/>
        <v>0</v>
      </c>
      <c r="E254" s="43">
        <f t="shared" si="17"/>
        <v>0</v>
      </c>
      <c r="F254" s="43">
        <f t="shared" si="17"/>
        <v>0</v>
      </c>
      <c r="G254" s="43">
        <f t="shared" si="17"/>
        <v>0</v>
      </c>
      <c r="H254" s="43">
        <f t="shared" si="18"/>
        <v>2121.1690109150545</v>
      </c>
      <c r="I254" s="1"/>
    </row>
    <row r="255" spans="2:9" x14ac:dyDescent="0.2">
      <c r="B255" s="9" t="str">
        <f>$B$44</f>
        <v>Physical Training</v>
      </c>
      <c r="C255" s="43">
        <f t="shared" si="17"/>
        <v>0</v>
      </c>
      <c r="D255" s="43">
        <f t="shared" si="17"/>
        <v>0</v>
      </c>
      <c r="E255" s="43">
        <f t="shared" si="17"/>
        <v>0</v>
      </c>
      <c r="F255" s="43">
        <f t="shared" si="17"/>
        <v>0</v>
      </c>
      <c r="G255" s="43">
        <f t="shared" si="17"/>
        <v>0</v>
      </c>
      <c r="H255" s="43">
        <f t="shared" si="18"/>
        <v>0</v>
      </c>
      <c r="I255" s="1"/>
    </row>
    <row r="256" spans="2:9" x14ac:dyDescent="0.2">
      <c r="B256" s="9" t="str">
        <f>$B$45</f>
        <v>Health Services</v>
      </c>
      <c r="C256" s="43">
        <f t="shared" si="17"/>
        <v>8908.909845843229</v>
      </c>
      <c r="D256" s="43">
        <f t="shared" si="17"/>
        <v>45737.554098140114</v>
      </c>
      <c r="E256" s="43">
        <f t="shared" si="17"/>
        <v>0</v>
      </c>
      <c r="F256" s="43">
        <f t="shared" si="17"/>
        <v>0</v>
      </c>
      <c r="G256" s="43">
        <f t="shared" si="17"/>
        <v>0</v>
      </c>
      <c r="H256" s="43">
        <f t="shared" si="18"/>
        <v>54646.463943983341</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112987.60264807523</v>
      </c>
      <c r="D258" s="43">
        <f t="shared" si="17"/>
        <v>1045471.9623852285</v>
      </c>
      <c r="E258" s="43">
        <f t="shared" si="17"/>
        <v>162852.43355512471</v>
      </c>
      <c r="F258" s="43">
        <f t="shared" si="17"/>
        <v>0</v>
      </c>
      <c r="G258" s="43">
        <f t="shared" si="17"/>
        <v>0</v>
      </c>
      <c r="H258" s="43">
        <f t="shared" si="18"/>
        <v>1321311.9985884286</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34229.395325059697</v>
      </c>
      <c r="E260" s="43">
        <f t="shared" si="19"/>
        <v>0</v>
      </c>
      <c r="F260" s="43">
        <f t="shared" si="19"/>
        <v>0</v>
      </c>
      <c r="G260" s="43">
        <f t="shared" si="19"/>
        <v>0</v>
      </c>
      <c r="H260" s="43">
        <f t="shared" si="18"/>
        <v>34229.395325059697</v>
      </c>
      <c r="I260" s="1"/>
    </row>
    <row r="261" spans="2:10" x14ac:dyDescent="0.2">
      <c r="B261" s="9" t="str">
        <f>$B$50</f>
        <v>Technology</v>
      </c>
      <c r="C261" s="43">
        <f t="shared" si="19"/>
        <v>1979.7577435207174</v>
      </c>
      <c r="D261" s="43">
        <f t="shared" si="19"/>
        <v>295.08099418154916</v>
      </c>
      <c r="E261" s="43">
        <f t="shared" si="19"/>
        <v>0</v>
      </c>
      <c r="F261" s="43">
        <f t="shared" si="19"/>
        <v>0</v>
      </c>
      <c r="G261" s="43">
        <f t="shared" si="19"/>
        <v>0</v>
      </c>
      <c r="H261" s="43">
        <f t="shared" si="18"/>
        <v>2274.8387377022664</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1228816.7765676565</v>
      </c>
      <c r="D263" s="42">
        <f>SUM(D243:D262)</f>
        <v>2924547.7333333334</v>
      </c>
      <c r="E263" s="42">
        <f>SUM(E243:E262)</f>
        <v>627981.47491749178</v>
      </c>
      <c r="F263" s="42">
        <f>SUM(F243:F262)</f>
        <v>0</v>
      </c>
      <c r="G263" s="42">
        <f>SUM(G243:G262)</f>
        <v>702181.01518151816</v>
      </c>
      <c r="H263" s="42">
        <f t="shared" si="18"/>
        <v>5483527</v>
      </c>
      <c r="I263" s="54"/>
    </row>
    <row r="264" spans="2:10" x14ac:dyDescent="0.2">
      <c r="B264" s="340"/>
      <c r="C264" s="340"/>
      <c r="D264" s="340"/>
      <c r="E264" s="340"/>
      <c r="F264" s="340"/>
      <c r="G264" s="340"/>
      <c r="H264" s="341"/>
      <c r="I264" s="53"/>
    </row>
    <row r="265" spans="2:10" x14ac:dyDescent="0.2">
      <c r="B265" s="184"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5680671.2472044947</v>
      </c>
      <c r="D268" s="42">
        <f t="shared" si="20"/>
        <v>5258414.8268427989</v>
      </c>
      <c r="E268" s="42">
        <f t="shared" si="20"/>
        <v>1735495.8522758023</v>
      </c>
      <c r="F268" s="42">
        <f t="shared" si="20"/>
        <v>0</v>
      </c>
      <c r="G268" s="42">
        <f t="shared" si="20"/>
        <v>0</v>
      </c>
      <c r="H268" s="42">
        <f>SUM(C268:G268)</f>
        <v>12674581.926323095</v>
      </c>
      <c r="I268" s="1"/>
    </row>
    <row r="269" spans="2:10" x14ac:dyDescent="0.2">
      <c r="B269" s="9" t="str">
        <f>$B$33</f>
        <v>Science</v>
      </c>
      <c r="C269" s="43">
        <f t="shared" si="20"/>
        <v>1077315.6996654759</v>
      </c>
      <c r="D269" s="43">
        <f t="shared" si="20"/>
        <v>646907.93697834155</v>
      </c>
      <c r="E269" s="43">
        <f t="shared" si="20"/>
        <v>41509.679414948077</v>
      </c>
      <c r="F269" s="43">
        <f t="shared" si="20"/>
        <v>0</v>
      </c>
      <c r="G269" s="43">
        <f t="shared" si="20"/>
        <v>0</v>
      </c>
      <c r="H269" s="43">
        <f t="shared" ref="H269:H288" si="21">SUM(C269:G269)</f>
        <v>1765733.3160587654</v>
      </c>
      <c r="I269" s="1"/>
    </row>
    <row r="270" spans="2:10" x14ac:dyDescent="0.2">
      <c r="B270" s="9" t="str">
        <f>$B$34</f>
        <v>Fine Arts</v>
      </c>
      <c r="C270" s="43">
        <f t="shared" si="20"/>
        <v>405467.78087002062</v>
      </c>
      <c r="D270" s="43">
        <f t="shared" si="20"/>
        <v>0</v>
      </c>
      <c r="E270" s="43">
        <f t="shared" si="20"/>
        <v>0</v>
      </c>
      <c r="F270" s="43">
        <f t="shared" si="20"/>
        <v>0</v>
      </c>
      <c r="G270" s="43">
        <f t="shared" si="20"/>
        <v>0</v>
      </c>
      <c r="H270" s="43">
        <f t="shared" si="21"/>
        <v>405467.78087002062</v>
      </c>
      <c r="I270" s="1"/>
    </row>
    <row r="271" spans="2:10" x14ac:dyDescent="0.2">
      <c r="B271" s="9" t="str">
        <f>$B$35</f>
        <v>Teacher Education</v>
      </c>
      <c r="C271" s="43">
        <f t="shared" si="20"/>
        <v>229374.58064024086</v>
      </c>
      <c r="D271" s="43">
        <f t="shared" si="20"/>
        <v>1886798.9828406926</v>
      </c>
      <c r="E271" s="43">
        <f t="shared" si="20"/>
        <v>862867.17365421471</v>
      </c>
      <c r="F271" s="43">
        <f t="shared" si="20"/>
        <v>0</v>
      </c>
      <c r="G271" s="43">
        <f t="shared" si="20"/>
        <v>0</v>
      </c>
      <c r="H271" s="43">
        <f t="shared" si="21"/>
        <v>2979040.7371351486</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112002.97181667123</v>
      </c>
      <c r="D273" s="43">
        <f t="shared" si="20"/>
        <v>251463.13508478121</v>
      </c>
      <c r="E273" s="43">
        <f t="shared" si="20"/>
        <v>0</v>
      </c>
      <c r="F273" s="43">
        <f t="shared" si="20"/>
        <v>0</v>
      </c>
      <c r="G273" s="43">
        <f t="shared" si="20"/>
        <v>0</v>
      </c>
      <c r="H273" s="43">
        <f t="shared" si="21"/>
        <v>363466.10690145241</v>
      </c>
      <c r="I273" s="1"/>
    </row>
    <row r="274" spans="2:10" x14ac:dyDescent="0.2">
      <c r="B274" s="9" t="str">
        <f>$B$38</f>
        <v>Home Economics</v>
      </c>
      <c r="C274" s="43">
        <f t="shared" si="20"/>
        <v>153036.60236103955</v>
      </c>
      <c r="D274" s="43">
        <f t="shared" si="20"/>
        <v>354337.45067525376</v>
      </c>
      <c r="E274" s="43">
        <f t="shared" si="20"/>
        <v>0</v>
      </c>
      <c r="F274" s="43">
        <f t="shared" si="20"/>
        <v>0</v>
      </c>
      <c r="G274" s="43">
        <f t="shared" si="20"/>
        <v>0</v>
      </c>
      <c r="H274" s="43">
        <f t="shared" si="21"/>
        <v>507374.05303629331</v>
      </c>
      <c r="I274" s="1"/>
    </row>
    <row r="275" spans="2:10" x14ac:dyDescent="0.2">
      <c r="B275" s="9" t="str">
        <f>$B$39</f>
        <v>Law</v>
      </c>
      <c r="C275" s="43">
        <f t="shared" si="20"/>
        <v>0</v>
      </c>
      <c r="D275" s="43">
        <f t="shared" si="20"/>
        <v>0</v>
      </c>
      <c r="E275" s="43">
        <f t="shared" si="20"/>
        <v>0</v>
      </c>
      <c r="F275" s="43">
        <f t="shared" si="20"/>
        <v>0</v>
      </c>
      <c r="G275" s="43">
        <f t="shared" si="20"/>
        <v>4519140.6376123466</v>
      </c>
      <c r="H275" s="43">
        <f t="shared" si="21"/>
        <v>4519140.6376123466</v>
      </c>
      <c r="I275" s="1"/>
    </row>
    <row r="276" spans="2:10"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8926.3078711749968</v>
      </c>
      <c r="D279" s="43">
        <f t="shared" si="20"/>
        <v>0</v>
      </c>
      <c r="E279" s="43">
        <f t="shared" si="20"/>
        <v>0</v>
      </c>
      <c r="F279" s="43">
        <f t="shared" si="20"/>
        <v>0</v>
      </c>
      <c r="G279" s="43">
        <f t="shared" si="20"/>
        <v>0</v>
      </c>
      <c r="H279" s="43">
        <f t="shared" si="21"/>
        <v>8926.3078711749968</v>
      </c>
      <c r="I279" s="1"/>
    </row>
    <row r="280" spans="2:10" x14ac:dyDescent="0.2">
      <c r="B280" s="9" t="str">
        <f>$B$44</f>
        <v>Physical Training</v>
      </c>
      <c r="C280" s="43">
        <f t="shared" si="20"/>
        <v>0</v>
      </c>
      <c r="D280" s="43">
        <f t="shared" si="20"/>
        <v>0</v>
      </c>
      <c r="E280" s="43">
        <f t="shared" si="20"/>
        <v>0</v>
      </c>
      <c r="F280" s="43">
        <f t="shared" si="20"/>
        <v>0</v>
      </c>
      <c r="G280" s="43">
        <f t="shared" si="20"/>
        <v>0</v>
      </c>
      <c r="H280" s="43">
        <f t="shared" si="21"/>
        <v>0</v>
      </c>
      <c r="I280" s="1"/>
    </row>
    <row r="281" spans="2:10" x14ac:dyDescent="0.2">
      <c r="B281" s="9" t="str">
        <f>$B$45</f>
        <v>Health Services</v>
      </c>
      <c r="C281" s="43">
        <f t="shared" si="20"/>
        <v>82294.26177920826</v>
      </c>
      <c r="D281" s="43">
        <f t="shared" si="20"/>
        <v>143822.09228719858</v>
      </c>
      <c r="E281" s="43">
        <f t="shared" si="20"/>
        <v>0</v>
      </c>
      <c r="F281" s="43">
        <f t="shared" si="20"/>
        <v>0</v>
      </c>
      <c r="G281" s="43">
        <f t="shared" si="20"/>
        <v>0</v>
      </c>
      <c r="H281" s="43">
        <f t="shared" si="21"/>
        <v>226116.35406640684</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725627.05001417082</v>
      </c>
      <c r="D283" s="43">
        <f t="shared" si="20"/>
        <v>4684229.254495956</v>
      </c>
      <c r="E283" s="43">
        <f t="shared" si="20"/>
        <v>686804.77237022959</v>
      </c>
      <c r="F283" s="43">
        <f t="shared" si="20"/>
        <v>0</v>
      </c>
      <c r="G283" s="43">
        <f t="shared" si="20"/>
        <v>0</v>
      </c>
      <c r="H283" s="43">
        <f t="shared" si="21"/>
        <v>6096661.0768803563</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107634.5980988067</v>
      </c>
      <c r="E285" s="43">
        <f t="shared" si="22"/>
        <v>0</v>
      </c>
      <c r="F285" s="43">
        <f t="shared" si="22"/>
        <v>0</v>
      </c>
      <c r="G285" s="43">
        <f t="shared" si="22"/>
        <v>0</v>
      </c>
      <c r="H285" s="43">
        <f t="shared" si="21"/>
        <v>107634.5980988067</v>
      </c>
      <c r="I285" s="1"/>
    </row>
    <row r="286" spans="2:10" x14ac:dyDescent="0.2">
      <c r="B286" s="9" t="str">
        <f>$B$50</f>
        <v>Technology</v>
      </c>
      <c r="C286" s="43">
        <f t="shared" si="22"/>
        <v>8331.2206797633298</v>
      </c>
      <c r="D286" s="43">
        <f t="shared" si="22"/>
        <v>927.88446636902313</v>
      </c>
      <c r="E286" s="43">
        <f t="shared" si="22"/>
        <v>0</v>
      </c>
      <c r="F286" s="43">
        <f t="shared" si="22"/>
        <v>0</v>
      </c>
      <c r="G286" s="43">
        <f t="shared" si="22"/>
        <v>0</v>
      </c>
      <c r="H286" s="43">
        <f t="shared" si="21"/>
        <v>9259.1051461323532</v>
      </c>
      <c r="I286" s="1"/>
    </row>
    <row r="287" spans="2:10"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10" x14ac:dyDescent="0.2">
      <c r="B288" s="39" t="str">
        <f>$B$52</f>
        <v>Totals</v>
      </c>
      <c r="C288" s="42">
        <f>SUM(C268:C287)</f>
        <v>8483047.7229022607</v>
      </c>
      <c r="D288" s="42">
        <f>SUM(D268:D287)</f>
        <v>13334536.161770197</v>
      </c>
      <c r="E288" s="42">
        <f>SUM(E268:E287)</f>
        <v>3326677.4777151942</v>
      </c>
      <c r="F288" s="42">
        <f>SUM(F268:F287)</f>
        <v>0</v>
      </c>
      <c r="G288" s="42">
        <f>SUM(G268:G287)</f>
        <v>4519140.6376123466</v>
      </c>
      <c r="H288" s="42">
        <f t="shared" si="21"/>
        <v>29663401.999999996</v>
      </c>
      <c r="I288" s="92"/>
      <c r="J288" s="58"/>
    </row>
    <row r="289" spans="2:10" x14ac:dyDescent="0.2">
      <c r="H289" s="58"/>
    </row>
    <row r="290" spans="2:10" x14ac:dyDescent="0.2">
      <c r="B290" s="184"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317.3382072065524</v>
      </c>
      <c r="D293" s="40">
        <f t="shared" si="23"/>
        <v>425.74810354164026</v>
      </c>
      <c r="E293" s="40">
        <f t="shared" si="23"/>
        <v>627.43884753282805</v>
      </c>
      <c r="F293" s="40">
        <f t="shared" si="23"/>
        <v>0</v>
      </c>
      <c r="G293" s="41">
        <f t="shared" si="23"/>
        <v>0</v>
      </c>
      <c r="H293" s="42">
        <f t="shared" si="23"/>
        <v>383.86885717860241</v>
      </c>
      <c r="I293" s="1"/>
    </row>
    <row r="294" spans="2:10" x14ac:dyDescent="0.2">
      <c r="B294" s="9" t="str">
        <f>$B$33</f>
        <v>Science</v>
      </c>
      <c r="C294" s="75">
        <f t="shared" si="23"/>
        <v>372.77359850016467</v>
      </c>
      <c r="D294" s="75">
        <f t="shared" si="23"/>
        <v>536.40790794224006</v>
      </c>
      <c r="E294" s="75">
        <f t="shared" si="23"/>
        <v>321.78046058099284</v>
      </c>
      <c r="F294" s="75">
        <f t="shared" si="23"/>
        <v>0</v>
      </c>
      <c r="G294" s="96">
        <f t="shared" si="23"/>
        <v>0</v>
      </c>
      <c r="H294" s="43">
        <f t="shared" si="23"/>
        <v>417.92504522100955</v>
      </c>
      <c r="I294" s="1"/>
    </row>
    <row r="295" spans="2:10" x14ac:dyDescent="0.2">
      <c r="B295" s="9" t="str">
        <f>$B$34</f>
        <v>Fine Arts</v>
      </c>
      <c r="C295" s="75">
        <f t="shared" si="23"/>
        <v>295.10027719797716</v>
      </c>
      <c r="D295" s="75">
        <f t="shared" si="23"/>
        <v>0</v>
      </c>
      <c r="E295" s="75">
        <f t="shared" si="23"/>
        <v>0</v>
      </c>
      <c r="F295" s="75">
        <f t="shared" si="23"/>
        <v>0</v>
      </c>
      <c r="G295" s="96">
        <f t="shared" si="23"/>
        <v>0</v>
      </c>
      <c r="H295" s="43">
        <f t="shared" si="23"/>
        <v>295.10027719797716</v>
      </c>
      <c r="I295" s="1"/>
    </row>
    <row r="296" spans="2:10" x14ac:dyDescent="0.2">
      <c r="B296" s="9" t="str">
        <f>$B$35</f>
        <v>Teacher Education</v>
      </c>
      <c r="C296" s="75">
        <f t="shared" si="23"/>
        <v>350.72565847131631</v>
      </c>
      <c r="D296" s="75">
        <f t="shared" si="23"/>
        <v>547.85104031379001</v>
      </c>
      <c r="E296" s="75">
        <f t="shared" si="23"/>
        <v>548.89769316425873</v>
      </c>
      <c r="F296" s="75">
        <f t="shared" si="23"/>
        <v>0</v>
      </c>
      <c r="G296" s="96">
        <f t="shared" si="23"/>
        <v>0</v>
      </c>
      <c r="H296" s="43">
        <f t="shared" si="23"/>
        <v>525.40401007674575</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338.37755835852334</v>
      </c>
      <c r="D298" s="75">
        <f t="shared" si="23"/>
        <v>1232.6624268861824</v>
      </c>
      <c r="E298" s="75">
        <f t="shared" si="23"/>
        <v>0</v>
      </c>
      <c r="F298" s="75">
        <f t="shared" si="23"/>
        <v>0</v>
      </c>
      <c r="G298" s="96">
        <f t="shared" si="23"/>
        <v>0</v>
      </c>
      <c r="H298" s="43">
        <f t="shared" si="23"/>
        <v>679.37590075037838</v>
      </c>
      <c r="I298" s="1"/>
    </row>
    <row r="299" spans="2:10" x14ac:dyDescent="0.2">
      <c r="B299" s="9" t="str">
        <f>$B$38</f>
        <v>Home Economics</v>
      </c>
      <c r="C299" s="75">
        <f t="shared" si="23"/>
        <v>622.10000959772174</v>
      </c>
      <c r="D299" s="75">
        <f t="shared" si="23"/>
        <v>327.18139489866462</v>
      </c>
      <c r="E299" s="75">
        <f t="shared" si="23"/>
        <v>0</v>
      </c>
      <c r="F299" s="75">
        <f t="shared" si="23"/>
        <v>0</v>
      </c>
      <c r="G299" s="96">
        <f t="shared" si="23"/>
        <v>0</v>
      </c>
      <c r="H299" s="43">
        <f t="shared" si="23"/>
        <v>381.77129649081513</v>
      </c>
      <c r="I299" s="1"/>
    </row>
    <row r="300" spans="2:10" x14ac:dyDescent="0.2">
      <c r="B300" s="9" t="str">
        <f>$B$39</f>
        <v>Law</v>
      </c>
      <c r="C300" s="75">
        <f t="shared" si="23"/>
        <v>0</v>
      </c>
      <c r="D300" s="75">
        <f t="shared" si="23"/>
        <v>0</v>
      </c>
      <c r="E300" s="75">
        <f t="shared" si="23"/>
        <v>0</v>
      </c>
      <c r="F300" s="75">
        <f t="shared" si="23"/>
        <v>0</v>
      </c>
      <c r="G300" s="96">
        <f t="shared" si="23"/>
        <v>470.94004143521744</v>
      </c>
      <c r="H300" s="43">
        <f t="shared" si="23"/>
        <v>470.94004143521744</v>
      </c>
      <c r="I300" s="1"/>
    </row>
    <row r="301" spans="2:10"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198.36239713722216</v>
      </c>
      <c r="D304" s="75">
        <f t="shared" si="23"/>
        <v>0</v>
      </c>
      <c r="E304" s="75">
        <f t="shared" si="23"/>
        <v>0</v>
      </c>
      <c r="F304" s="75">
        <f t="shared" si="23"/>
        <v>0</v>
      </c>
      <c r="G304" s="96">
        <f t="shared" si="23"/>
        <v>0</v>
      </c>
      <c r="H304" s="43">
        <f t="shared" si="23"/>
        <v>198.36239713722216</v>
      </c>
      <c r="I304" s="1"/>
    </row>
    <row r="305" spans="2:10" x14ac:dyDescent="0.2">
      <c r="B305" s="9" t="str">
        <f>$B$44</f>
        <v>Physical Training</v>
      </c>
      <c r="C305" s="75">
        <f t="shared" si="23"/>
        <v>0</v>
      </c>
      <c r="D305" s="75">
        <f t="shared" si="23"/>
        <v>0</v>
      </c>
      <c r="E305" s="75">
        <f t="shared" si="23"/>
        <v>0</v>
      </c>
      <c r="F305" s="75">
        <f t="shared" si="23"/>
        <v>0</v>
      </c>
      <c r="G305" s="96">
        <f t="shared" si="23"/>
        <v>0</v>
      </c>
      <c r="H305" s="43">
        <f t="shared" si="23"/>
        <v>0</v>
      </c>
      <c r="I305" s="1"/>
    </row>
    <row r="306" spans="2:10" x14ac:dyDescent="0.2">
      <c r="B306" s="9" t="str">
        <f>$B$45</f>
        <v>Health Services</v>
      </c>
      <c r="C306" s="75">
        <f t="shared" si="23"/>
        <v>435.41937449316538</v>
      </c>
      <c r="D306" s="75">
        <f t="shared" si="23"/>
        <v>309.29482212300769</v>
      </c>
      <c r="E306" s="75">
        <f t="shared" si="23"/>
        <v>0</v>
      </c>
      <c r="F306" s="75">
        <f t="shared" si="23"/>
        <v>0</v>
      </c>
      <c r="G306" s="96">
        <f t="shared" si="23"/>
        <v>0</v>
      </c>
      <c r="H306" s="43">
        <f t="shared" si="23"/>
        <v>345.74366065199825</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302.72300793248678</v>
      </c>
      <c r="D308" s="75">
        <f t="shared" si="23"/>
        <v>440.70272410348633</v>
      </c>
      <c r="E308" s="75">
        <f t="shared" si="23"/>
        <v>439.13348617022353</v>
      </c>
      <c r="F308" s="75">
        <f t="shared" si="23"/>
        <v>0</v>
      </c>
      <c r="G308" s="96">
        <f t="shared" si="23"/>
        <v>0</v>
      </c>
      <c r="H308" s="43">
        <f t="shared" si="23"/>
        <v>417.86573522140895</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309.29482212300775</v>
      </c>
      <c r="E310" s="75">
        <f t="shared" si="24"/>
        <v>0</v>
      </c>
      <c r="F310" s="75">
        <f t="shared" si="24"/>
        <v>0</v>
      </c>
      <c r="G310" s="96">
        <f t="shared" si="24"/>
        <v>0</v>
      </c>
      <c r="H310" s="43">
        <f t="shared" si="24"/>
        <v>309.29482212300775</v>
      </c>
      <c r="I310" s="1"/>
    </row>
    <row r="311" spans="2:10" x14ac:dyDescent="0.2">
      <c r="B311" s="9" t="str">
        <f>$B$50</f>
        <v>Technology</v>
      </c>
      <c r="C311" s="75">
        <f t="shared" si="24"/>
        <v>198.36239713722213</v>
      </c>
      <c r="D311" s="75">
        <f t="shared" si="24"/>
        <v>309.29482212300769</v>
      </c>
      <c r="E311" s="75">
        <f t="shared" si="24"/>
        <v>0</v>
      </c>
      <c r="F311" s="75">
        <f t="shared" si="24"/>
        <v>0</v>
      </c>
      <c r="G311" s="96">
        <f t="shared" si="24"/>
        <v>0</v>
      </c>
      <c r="H311" s="43">
        <f t="shared" si="24"/>
        <v>205.75789213627451</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325.40748486333428</v>
      </c>
      <c r="D313" s="42">
        <f t="shared" si="24"/>
        <v>448.47597490230373</v>
      </c>
      <c r="E313" s="42">
        <f t="shared" si="24"/>
        <v>551.59633190435989</v>
      </c>
      <c r="F313" s="42">
        <f t="shared" si="24"/>
        <v>0</v>
      </c>
      <c r="G313" s="42">
        <f t="shared" si="24"/>
        <v>470.94004143521744</v>
      </c>
      <c r="H313" s="42">
        <f t="shared" si="24"/>
        <v>415.28513628918222</v>
      </c>
      <c r="I313" s="54"/>
    </row>
    <row r="315" spans="2:10" x14ac:dyDescent="0.2">
      <c r="B315" s="184"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33" si="25">IF($C$293=0,"",C293/$C$293)</f>
        <v>1</v>
      </c>
      <c r="D318" s="59">
        <f t="shared" si="25"/>
        <v>1.3416225776574231</v>
      </c>
      <c r="E318" s="59">
        <f t="shared" si="25"/>
        <v>1.9771928916344892</v>
      </c>
      <c r="F318" s="59">
        <f t="shared" si="25"/>
        <v>0</v>
      </c>
      <c r="G318" s="59">
        <f t="shared" si="25"/>
        <v>0</v>
      </c>
      <c r="H318" s="59">
        <f t="shared" si="25"/>
        <v>1.2096521895604768</v>
      </c>
      <c r="I318" s="1"/>
    </row>
    <row r="319" spans="2:10" x14ac:dyDescent="0.2">
      <c r="B319" s="9" t="str">
        <f>$B$33</f>
        <v>Science</v>
      </c>
      <c r="C319" s="59">
        <f t="shared" si="25"/>
        <v>1.1746886761023703</v>
      </c>
      <c r="D319" s="59">
        <f t="shared" si="25"/>
        <v>1.690335092846533</v>
      </c>
      <c r="E319" s="59">
        <f t="shared" si="25"/>
        <v>1.0139984826080177</v>
      </c>
      <c r="F319" s="59">
        <f t="shared" si="25"/>
        <v>0</v>
      </c>
      <c r="G319" s="59">
        <f t="shared" si="25"/>
        <v>0</v>
      </c>
      <c r="H319" s="59">
        <f t="shared" si="25"/>
        <v>1.3169704615775628</v>
      </c>
      <c r="I319" s="1"/>
    </row>
    <row r="320" spans="2:10" x14ac:dyDescent="0.2">
      <c r="B320" s="9" t="str">
        <f>$B$34</f>
        <v>Fine Arts</v>
      </c>
      <c r="C320" s="59">
        <f t="shared" si="25"/>
        <v>0.92992356576180957</v>
      </c>
      <c r="D320" s="59">
        <f t="shared" si="25"/>
        <v>0</v>
      </c>
      <c r="E320" s="59">
        <f t="shared" si="25"/>
        <v>0</v>
      </c>
      <c r="F320" s="59">
        <f t="shared" si="25"/>
        <v>0</v>
      </c>
      <c r="G320" s="59">
        <f t="shared" si="25"/>
        <v>0</v>
      </c>
      <c r="H320" s="59">
        <f t="shared" si="25"/>
        <v>0.92992356576180957</v>
      </c>
      <c r="I320" s="1"/>
    </row>
    <row r="321" spans="2:9" x14ac:dyDescent="0.2">
      <c r="B321" s="9" t="str">
        <f>$B$35</f>
        <v>Teacher Education</v>
      </c>
      <c r="C321" s="59">
        <f t="shared" si="25"/>
        <v>1.1052109405881667</v>
      </c>
      <c r="D321" s="59">
        <f t="shared" si="25"/>
        <v>1.7263948300974645</v>
      </c>
      <c r="E321" s="59">
        <f t="shared" si="25"/>
        <v>1.7296930552298309</v>
      </c>
      <c r="F321" s="59">
        <f t="shared" si="25"/>
        <v>0</v>
      </c>
      <c r="G321" s="59">
        <f t="shared" si="25"/>
        <v>0</v>
      </c>
      <c r="H321" s="59">
        <f t="shared" si="25"/>
        <v>1.655659476688117</v>
      </c>
      <c r="I321" s="1"/>
    </row>
    <row r="322" spans="2:9" x14ac:dyDescent="0.2">
      <c r="B322" s="9" t="str">
        <f>$B$36</f>
        <v>Agriculture</v>
      </c>
      <c r="C322" s="59">
        <f t="shared" si="25"/>
        <v>0</v>
      </c>
      <c r="D322" s="59">
        <f t="shared" si="25"/>
        <v>0</v>
      </c>
      <c r="E322" s="59">
        <f t="shared" si="25"/>
        <v>0</v>
      </c>
      <c r="F322" s="59">
        <f t="shared" si="25"/>
        <v>0</v>
      </c>
      <c r="G322" s="59">
        <f t="shared" si="25"/>
        <v>0</v>
      </c>
      <c r="H322" s="59">
        <f t="shared" si="25"/>
        <v>0</v>
      </c>
      <c r="I322" s="1"/>
    </row>
    <row r="323" spans="2:9" x14ac:dyDescent="0.2">
      <c r="B323" s="9" t="str">
        <f>$B$37</f>
        <v>Engineering</v>
      </c>
      <c r="C323" s="59">
        <f t="shared" si="25"/>
        <v>1.0662994580361911</v>
      </c>
      <c r="D323" s="59">
        <f t="shared" si="25"/>
        <v>3.8843807612609793</v>
      </c>
      <c r="E323" s="59">
        <f t="shared" si="25"/>
        <v>0</v>
      </c>
      <c r="F323" s="59">
        <f t="shared" si="25"/>
        <v>0</v>
      </c>
      <c r="G323" s="59">
        <f t="shared" si="25"/>
        <v>0</v>
      </c>
      <c r="H323" s="59">
        <f t="shared" si="25"/>
        <v>2.1408575624433999</v>
      </c>
      <c r="I323" s="1"/>
    </row>
    <row r="324" spans="2:9" x14ac:dyDescent="0.2">
      <c r="B324" s="9" t="str">
        <f>$B$38</f>
        <v>Home Economics</v>
      </c>
      <c r="C324" s="59">
        <f t="shared" si="25"/>
        <v>1.9603690809055425</v>
      </c>
      <c r="D324" s="59">
        <f t="shared" si="25"/>
        <v>1.0310179722093955</v>
      </c>
      <c r="E324" s="59">
        <f t="shared" si="25"/>
        <v>0</v>
      </c>
      <c r="F324" s="59">
        <f t="shared" si="25"/>
        <v>0</v>
      </c>
      <c r="G324" s="59">
        <f t="shared" si="25"/>
        <v>0</v>
      </c>
      <c r="H324" s="59">
        <f t="shared" si="25"/>
        <v>1.2030423309296754</v>
      </c>
      <c r="I324" s="1"/>
    </row>
    <row r="325" spans="2:9" x14ac:dyDescent="0.2">
      <c r="B325" s="9" t="str">
        <f>$B$39</f>
        <v>Law</v>
      </c>
      <c r="C325" s="59">
        <f t="shared" si="25"/>
        <v>0</v>
      </c>
      <c r="D325" s="59">
        <f t="shared" si="25"/>
        <v>0</v>
      </c>
      <c r="E325" s="59">
        <f t="shared" si="25"/>
        <v>0</v>
      </c>
      <c r="F325" s="59">
        <f t="shared" si="25"/>
        <v>0</v>
      </c>
      <c r="G325" s="59">
        <f t="shared" si="25"/>
        <v>1.4840319594062845</v>
      </c>
      <c r="H325" s="59">
        <f t="shared" si="25"/>
        <v>1.4840319594062845</v>
      </c>
      <c r="I325" s="1"/>
    </row>
    <row r="326" spans="2:9" x14ac:dyDescent="0.2">
      <c r="B326" s="9" t="str">
        <f>$B$40</f>
        <v>Social Service</v>
      </c>
      <c r="C326" s="59">
        <f t="shared" si="25"/>
        <v>0</v>
      </c>
      <c r="D326" s="59">
        <f t="shared" si="25"/>
        <v>0</v>
      </c>
      <c r="E326" s="59">
        <f t="shared" si="25"/>
        <v>0</v>
      </c>
      <c r="F326" s="59">
        <f t="shared" si="25"/>
        <v>0</v>
      </c>
      <c r="G326" s="59">
        <f t="shared" si="25"/>
        <v>0</v>
      </c>
      <c r="H326" s="59">
        <f t="shared" si="25"/>
        <v>0</v>
      </c>
      <c r="I326" s="1"/>
    </row>
    <row r="327" spans="2:9" x14ac:dyDescent="0.2">
      <c r="B327" s="9" t="str">
        <f>$B$41</f>
        <v>Library Science</v>
      </c>
      <c r="C327" s="59">
        <f t="shared" si="25"/>
        <v>0</v>
      </c>
      <c r="D327" s="59">
        <f t="shared" si="25"/>
        <v>0</v>
      </c>
      <c r="E327" s="59">
        <f t="shared" si="25"/>
        <v>0</v>
      </c>
      <c r="F327" s="59">
        <f t="shared" si="25"/>
        <v>0</v>
      </c>
      <c r="G327" s="59">
        <f t="shared" si="25"/>
        <v>0</v>
      </c>
      <c r="H327" s="59">
        <f t="shared" si="25"/>
        <v>0</v>
      </c>
      <c r="I327" s="1"/>
    </row>
    <row r="328" spans="2:9" x14ac:dyDescent="0.2">
      <c r="B328" s="9" t="str">
        <f>$B$42</f>
        <v>Veterinary Science</v>
      </c>
      <c r="C328" s="59">
        <f t="shared" si="25"/>
        <v>0</v>
      </c>
      <c r="D328" s="59">
        <f t="shared" si="25"/>
        <v>0</v>
      </c>
      <c r="E328" s="59">
        <f t="shared" si="25"/>
        <v>0</v>
      </c>
      <c r="F328" s="59">
        <f t="shared" si="25"/>
        <v>0</v>
      </c>
      <c r="G328" s="59">
        <f t="shared" si="25"/>
        <v>0</v>
      </c>
      <c r="H328" s="59">
        <f t="shared" si="25"/>
        <v>0</v>
      </c>
      <c r="I328" s="1"/>
    </row>
    <row r="329" spans="2:9" x14ac:dyDescent="0.2">
      <c r="B329" s="9" t="str">
        <f>$B$43</f>
        <v>Vocational Training</v>
      </c>
      <c r="C329" s="59">
        <f t="shared" si="25"/>
        <v>0.62508198708045881</v>
      </c>
      <c r="D329" s="59">
        <f t="shared" si="25"/>
        <v>0</v>
      </c>
      <c r="E329" s="59">
        <f t="shared" si="25"/>
        <v>0</v>
      </c>
      <c r="F329" s="59">
        <f t="shared" si="25"/>
        <v>0</v>
      </c>
      <c r="G329" s="59">
        <f t="shared" si="25"/>
        <v>0</v>
      </c>
      <c r="H329" s="59">
        <f t="shared" si="25"/>
        <v>0.62508198708045881</v>
      </c>
      <c r="I329" s="1"/>
    </row>
    <row r="330" spans="2:9" x14ac:dyDescent="0.2">
      <c r="B330" s="9" t="str">
        <f>$B$44</f>
        <v>Physical Training</v>
      </c>
      <c r="C330" s="59">
        <f t="shared" si="25"/>
        <v>0</v>
      </c>
      <c r="D330" s="59">
        <f t="shared" si="25"/>
        <v>0</v>
      </c>
      <c r="E330" s="59">
        <f t="shared" si="25"/>
        <v>0</v>
      </c>
      <c r="F330" s="59">
        <f t="shared" si="25"/>
        <v>0</v>
      </c>
      <c r="G330" s="59">
        <f t="shared" si="25"/>
        <v>0</v>
      </c>
      <c r="H330" s="59">
        <f t="shared" si="25"/>
        <v>0</v>
      </c>
      <c r="I330" s="1"/>
    </row>
    <row r="331" spans="2:9" x14ac:dyDescent="0.2">
      <c r="B331" s="9" t="str">
        <f>$B$45</f>
        <v>Health Services</v>
      </c>
      <c r="C331" s="59">
        <f t="shared" si="25"/>
        <v>1.3720988037527895</v>
      </c>
      <c r="D331" s="59">
        <f t="shared" si="25"/>
        <v>0.97465358755773979</v>
      </c>
      <c r="E331" s="59">
        <f t="shared" si="25"/>
        <v>0</v>
      </c>
      <c r="F331" s="59">
        <f t="shared" si="25"/>
        <v>0</v>
      </c>
      <c r="G331" s="59">
        <f t="shared" si="25"/>
        <v>0</v>
      </c>
      <c r="H331" s="59">
        <f t="shared" si="25"/>
        <v>1.0895116087517223</v>
      </c>
      <c r="I331" s="1"/>
    </row>
    <row r="332" spans="2:9" x14ac:dyDescent="0.2">
      <c r="B332" s="9" t="str">
        <f>$B$46</f>
        <v>Pharmacy</v>
      </c>
      <c r="C332" s="59">
        <f t="shared" si="25"/>
        <v>0</v>
      </c>
      <c r="D332" s="59">
        <f t="shared" si="25"/>
        <v>0</v>
      </c>
      <c r="E332" s="59">
        <f t="shared" si="25"/>
        <v>0</v>
      </c>
      <c r="F332" s="59">
        <f t="shared" si="25"/>
        <v>0</v>
      </c>
      <c r="G332" s="59">
        <f t="shared" si="25"/>
        <v>0</v>
      </c>
      <c r="H332" s="59">
        <f t="shared" si="25"/>
        <v>0</v>
      </c>
      <c r="I332" s="1"/>
    </row>
    <row r="333" spans="2:9" x14ac:dyDescent="0.2">
      <c r="B333" s="9" t="str">
        <f>$B$47</f>
        <v>Business Administration</v>
      </c>
      <c r="C333" s="59">
        <f t="shared" si="25"/>
        <v>0.95394440712727435</v>
      </c>
      <c r="D333" s="59">
        <f t="shared" si="25"/>
        <v>1.3887477590009738</v>
      </c>
      <c r="E333" s="59">
        <f t="shared" si="25"/>
        <v>1.3838027574296963</v>
      </c>
      <c r="F333" s="59">
        <f t="shared" si="25"/>
        <v>0</v>
      </c>
      <c r="G333" s="59">
        <f t="shared" si="25"/>
        <v>0</v>
      </c>
      <c r="H333" s="59">
        <f t="shared" si="25"/>
        <v>1.3167835631888605</v>
      </c>
      <c r="I333" s="1"/>
    </row>
    <row r="334" spans="2:9" x14ac:dyDescent="0.2">
      <c r="B334" s="9" t="str">
        <f>$B$48</f>
        <v>Optometry</v>
      </c>
      <c r="C334" s="59">
        <f t="shared" ref="C334:H338" si="26">IF($C$293=0,"",C309/$C$293)</f>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si="26"/>
        <v>0</v>
      </c>
      <c r="D335" s="59">
        <f t="shared" si="26"/>
        <v>0.97465358755774001</v>
      </c>
      <c r="E335" s="59">
        <f t="shared" si="26"/>
        <v>0</v>
      </c>
      <c r="F335" s="59">
        <f t="shared" si="26"/>
        <v>0</v>
      </c>
      <c r="G335" s="59">
        <f t="shared" si="26"/>
        <v>0</v>
      </c>
      <c r="H335" s="59">
        <f t="shared" si="26"/>
        <v>0.97465358755774001</v>
      </c>
      <c r="I335" s="1"/>
    </row>
    <row r="336" spans="2:9" x14ac:dyDescent="0.2">
      <c r="B336" s="9" t="str">
        <f>$B$50</f>
        <v>Technology</v>
      </c>
      <c r="C336" s="59">
        <f t="shared" si="26"/>
        <v>0.62508198708045881</v>
      </c>
      <c r="D336" s="59">
        <f t="shared" si="26"/>
        <v>0.97465358755773979</v>
      </c>
      <c r="E336" s="59">
        <f t="shared" si="26"/>
        <v>0</v>
      </c>
      <c r="F336" s="59">
        <f t="shared" si="26"/>
        <v>0</v>
      </c>
      <c r="G336" s="59">
        <f t="shared" si="26"/>
        <v>0</v>
      </c>
      <c r="H336" s="59">
        <f t="shared" si="26"/>
        <v>0.64838676044561083</v>
      </c>
      <c r="I336" s="1"/>
    </row>
    <row r="337" spans="2:10" x14ac:dyDescent="0.2">
      <c r="B337" s="9" t="str">
        <f>$B$51</f>
        <v>Nursing</v>
      </c>
      <c r="C337" s="59">
        <f t="shared" si="26"/>
        <v>0</v>
      </c>
      <c r="D337" s="59">
        <f t="shared" si="26"/>
        <v>0</v>
      </c>
      <c r="E337" s="59">
        <f t="shared" si="26"/>
        <v>0</v>
      </c>
      <c r="F337" s="59">
        <f t="shared" si="26"/>
        <v>0</v>
      </c>
      <c r="G337" s="59">
        <f t="shared" si="26"/>
        <v>0</v>
      </c>
      <c r="H337" s="59">
        <f t="shared" si="26"/>
        <v>0</v>
      </c>
      <c r="I337" s="1"/>
    </row>
    <row r="338" spans="2:10" x14ac:dyDescent="0.2">
      <c r="B338" s="39" t="str">
        <f>$B$52</f>
        <v>Totals</v>
      </c>
      <c r="C338" s="59">
        <f t="shared" si="26"/>
        <v>1.0254280054324807</v>
      </c>
      <c r="D338" s="59">
        <f t="shared" si="26"/>
        <v>1.4132429210151649</v>
      </c>
      <c r="E338" s="59">
        <f t="shared" si="26"/>
        <v>1.7381970382952694</v>
      </c>
      <c r="F338" s="59">
        <f t="shared" si="26"/>
        <v>0</v>
      </c>
      <c r="G338" s="59">
        <f t="shared" si="26"/>
        <v>1.4840319594062845</v>
      </c>
      <c r="H338" s="59">
        <f t="shared" si="26"/>
        <v>1.3086515485948942</v>
      </c>
      <c r="I338" s="54"/>
    </row>
    <row r="340" spans="2:10" x14ac:dyDescent="0.2">
      <c r="B340" s="184"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7">C293*30</f>
        <v>9520.1462161965719</v>
      </c>
      <c r="D343" s="42">
        <f t="shared" si="27"/>
        <v>12772.443106249208</v>
      </c>
      <c r="E343" s="42">
        <f>E293*24</f>
        <v>15058.532340787873</v>
      </c>
      <c r="F343" s="42">
        <f>F293*18</f>
        <v>0</v>
      </c>
      <c r="G343" s="42">
        <f>G293*24</f>
        <v>0</v>
      </c>
      <c r="H343" s="42">
        <f>IF((C32/30+D32/30+E32/24+F32/18+G32/24)=0,0,H268/(C32/30+D32/30+E32/24+F32/18+G32/24))</f>
        <v>11279.830842631687</v>
      </c>
      <c r="I343" s="1"/>
    </row>
    <row r="344" spans="2:10" x14ac:dyDescent="0.2">
      <c r="B344" s="9" t="str">
        <f>$B$33</f>
        <v>Science</v>
      </c>
      <c r="C344" s="43">
        <f t="shared" si="27"/>
        <v>11183.20795500494</v>
      </c>
      <c r="D344" s="43">
        <f t="shared" si="27"/>
        <v>16092.237238267202</v>
      </c>
      <c r="E344" s="43">
        <f>E294*24</f>
        <v>7722.7310539438276</v>
      </c>
      <c r="F344" s="43">
        <f>F294*18</f>
        <v>0</v>
      </c>
      <c r="G344" s="43">
        <f>G294*24</f>
        <v>0</v>
      </c>
      <c r="H344" s="43">
        <f t="shared" ref="H344:H363" si="28">IF((C33/30+D33/30+E33/24+F33/18+G33/24)=0,0,H269/(C33/30+D33/30+E33/24+F33/18+G33/24))</f>
        <v>12442.773969525624</v>
      </c>
      <c r="I344" s="1"/>
    </row>
    <row r="345" spans="2:10" x14ac:dyDescent="0.2">
      <c r="B345" s="9" t="str">
        <f>$B$34</f>
        <v>Fine Arts</v>
      </c>
      <c r="C345" s="43">
        <f t="shared" si="27"/>
        <v>8853.0083159393143</v>
      </c>
      <c r="D345" s="43">
        <f t="shared" si="27"/>
        <v>0</v>
      </c>
      <c r="E345" s="43">
        <f t="shared" ref="E345:E363" si="29">E295*24</f>
        <v>0</v>
      </c>
      <c r="F345" s="43">
        <f t="shared" ref="F345:F363" si="30">F295*18</f>
        <v>0</v>
      </c>
      <c r="G345" s="43">
        <f t="shared" ref="G345:G363" si="31">G295*24</f>
        <v>0</v>
      </c>
      <c r="H345" s="43">
        <f t="shared" si="28"/>
        <v>8853.0083159393162</v>
      </c>
      <c r="I345" s="1"/>
    </row>
    <row r="346" spans="2:10" x14ac:dyDescent="0.2">
      <c r="B346" s="9" t="str">
        <f>$B$35</f>
        <v>Teacher Education</v>
      </c>
      <c r="C346" s="43">
        <f t="shared" si="27"/>
        <v>10521.76975413949</v>
      </c>
      <c r="D346" s="43">
        <f t="shared" si="27"/>
        <v>16435.531209413701</v>
      </c>
      <c r="E346" s="43">
        <f t="shared" si="29"/>
        <v>13173.544635942209</v>
      </c>
      <c r="F346" s="43">
        <f t="shared" si="30"/>
        <v>0</v>
      </c>
      <c r="G346" s="43">
        <f t="shared" si="31"/>
        <v>0</v>
      </c>
      <c r="H346" s="43">
        <f t="shared" si="28"/>
        <v>14740.429179293165</v>
      </c>
      <c r="I346" s="1"/>
    </row>
    <row r="347" spans="2:10" x14ac:dyDescent="0.2">
      <c r="B347" s="9" t="str">
        <f>$B$36</f>
        <v>Agriculture</v>
      </c>
      <c r="C347" s="43">
        <f t="shared" si="27"/>
        <v>0</v>
      </c>
      <c r="D347" s="43">
        <f t="shared" si="27"/>
        <v>0</v>
      </c>
      <c r="E347" s="43">
        <f t="shared" si="29"/>
        <v>0</v>
      </c>
      <c r="F347" s="43">
        <f t="shared" si="30"/>
        <v>0</v>
      </c>
      <c r="G347" s="43">
        <f t="shared" si="31"/>
        <v>0</v>
      </c>
      <c r="H347" s="43">
        <f t="shared" si="28"/>
        <v>0</v>
      </c>
      <c r="I347" s="1"/>
    </row>
    <row r="348" spans="2:10" x14ac:dyDescent="0.2">
      <c r="B348" s="9" t="str">
        <f>$B$37</f>
        <v>Engineering</v>
      </c>
      <c r="C348" s="43">
        <f t="shared" si="27"/>
        <v>10151.326750755701</v>
      </c>
      <c r="D348" s="43">
        <f t="shared" si="27"/>
        <v>36979.872806585474</v>
      </c>
      <c r="E348" s="43">
        <f t="shared" si="29"/>
        <v>0</v>
      </c>
      <c r="F348" s="43">
        <f t="shared" si="30"/>
        <v>0</v>
      </c>
      <c r="G348" s="43">
        <f t="shared" si="31"/>
        <v>0</v>
      </c>
      <c r="H348" s="43">
        <f t="shared" si="28"/>
        <v>20381.277022511353</v>
      </c>
      <c r="I348" s="1"/>
    </row>
    <row r="349" spans="2:10" x14ac:dyDescent="0.2">
      <c r="B349" s="9" t="str">
        <f>$B$38</f>
        <v>Home Economics</v>
      </c>
      <c r="C349" s="43">
        <f t="shared" si="27"/>
        <v>18663.000287931653</v>
      </c>
      <c r="D349" s="43">
        <f t="shared" si="27"/>
        <v>9815.4418469599386</v>
      </c>
      <c r="E349" s="43">
        <f t="shared" si="29"/>
        <v>0</v>
      </c>
      <c r="F349" s="43">
        <f t="shared" si="30"/>
        <v>0</v>
      </c>
      <c r="G349" s="43">
        <f t="shared" si="31"/>
        <v>0</v>
      </c>
      <c r="H349" s="43">
        <f t="shared" si="28"/>
        <v>11453.138894724454</v>
      </c>
      <c r="I349" s="1"/>
    </row>
    <row r="350" spans="2:10" x14ac:dyDescent="0.2">
      <c r="B350" s="9" t="str">
        <f>$B$39</f>
        <v>Law</v>
      </c>
      <c r="C350" s="43">
        <f t="shared" si="27"/>
        <v>0</v>
      </c>
      <c r="D350" s="43">
        <f t="shared" si="27"/>
        <v>0</v>
      </c>
      <c r="E350" s="43">
        <f t="shared" si="29"/>
        <v>0</v>
      </c>
      <c r="F350" s="43">
        <f t="shared" si="30"/>
        <v>0</v>
      </c>
      <c r="G350" s="43">
        <f t="shared" si="31"/>
        <v>11302.560994445219</v>
      </c>
      <c r="H350" s="43">
        <f t="shared" si="28"/>
        <v>11302.560994445219</v>
      </c>
      <c r="I350" s="1"/>
    </row>
    <row r="351" spans="2:10" x14ac:dyDescent="0.2">
      <c r="B351" s="9" t="str">
        <f>$B$40</f>
        <v>Social Service</v>
      </c>
      <c r="C351" s="43">
        <f t="shared" si="27"/>
        <v>0</v>
      </c>
      <c r="D351" s="43">
        <f t="shared" si="27"/>
        <v>0</v>
      </c>
      <c r="E351" s="43">
        <f t="shared" si="29"/>
        <v>0</v>
      </c>
      <c r="F351" s="43">
        <f t="shared" si="30"/>
        <v>0</v>
      </c>
      <c r="G351" s="43">
        <f t="shared" si="31"/>
        <v>0</v>
      </c>
      <c r="H351" s="43">
        <f t="shared" si="28"/>
        <v>0</v>
      </c>
      <c r="I351" s="1"/>
    </row>
    <row r="352" spans="2:10" x14ac:dyDescent="0.2">
      <c r="B352" s="9" t="str">
        <f>$B$41</f>
        <v>Library Science</v>
      </c>
      <c r="C352" s="43">
        <f t="shared" si="27"/>
        <v>0</v>
      </c>
      <c r="D352" s="43">
        <f t="shared" si="27"/>
        <v>0</v>
      </c>
      <c r="E352" s="43">
        <f t="shared" si="29"/>
        <v>0</v>
      </c>
      <c r="F352" s="43">
        <f t="shared" si="30"/>
        <v>0</v>
      </c>
      <c r="G352" s="43">
        <f t="shared" si="31"/>
        <v>0</v>
      </c>
      <c r="H352" s="43">
        <f t="shared" si="28"/>
        <v>0</v>
      </c>
      <c r="I352" s="1"/>
    </row>
    <row r="353" spans="2:9" x14ac:dyDescent="0.2">
      <c r="B353" s="9" t="str">
        <f>$B$42</f>
        <v>Veterinary Science</v>
      </c>
      <c r="C353" s="43">
        <f t="shared" si="27"/>
        <v>0</v>
      </c>
      <c r="D353" s="43">
        <f t="shared" si="27"/>
        <v>0</v>
      </c>
      <c r="E353" s="43">
        <f t="shared" si="29"/>
        <v>0</v>
      </c>
      <c r="F353" s="43">
        <f t="shared" si="30"/>
        <v>0</v>
      </c>
      <c r="G353" s="43">
        <f t="shared" si="31"/>
        <v>0</v>
      </c>
      <c r="H353" s="43">
        <f t="shared" si="28"/>
        <v>0</v>
      </c>
      <c r="I353" s="1"/>
    </row>
    <row r="354" spans="2:9" x14ac:dyDescent="0.2">
      <c r="B354" s="9" t="str">
        <f>$B$43</f>
        <v>Vocational Training</v>
      </c>
      <c r="C354" s="43">
        <f t="shared" si="27"/>
        <v>5950.8719141166648</v>
      </c>
      <c r="D354" s="43">
        <f t="shared" si="27"/>
        <v>0</v>
      </c>
      <c r="E354" s="43">
        <f t="shared" si="29"/>
        <v>0</v>
      </c>
      <c r="F354" s="43">
        <f t="shared" si="30"/>
        <v>0</v>
      </c>
      <c r="G354" s="43">
        <f t="shared" si="31"/>
        <v>0</v>
      </c>
      <c r="H354" s="43">
        <f t="shared" si="28"/>
        <v>5950.8719141166648</v>
      </c>
      <c r="I354" s="1"/>
    </row>
    <row r="355" spans="2:9" x14ac:dyDescent="0.2">
      <c r="B355" s="9" t="str">
        <f>$B$44</f>
        <v>Physical Training</v>
      </c>
      <c r="C355" s="43">
        <f t="shared" si="27"/>
        <v>0</v>
      </c>
      <c r="D355" s="43">
        <f t="shared" si="27"/>
        <v>0</v>
      </c>
      <c r="E355" s="43">
        <f t="shared" si="29"/>
        <v>0</v>
      </c>
      <c r="F355" s="43">
        <f t="shared" si="30"/>
        <v>0</v>
      </c>
      <c r="G355" s="43">
        <f t="shared" si="31"/>
        <v>0</v>
      </c>
      <c r="H355" s="43">
        <f t="shared" si="28"/>
        <v>0</v>
      </c>
      <c r="I355" s="1"/>
    </row>
    <row r="356" spans="2:9" x14ac:dyDescent="0.2">
      <c r="B356" s="9" t="str">
        <f>$B$45</f>
        <v>Health Services</v>
      </c>
      <c r="C356" s="43">
        <f t="shared" si="27"/>
        <v>13062.581234794961</v>
      </c>
      <c r="D356" s="43">
        <f t="shared" si="27"/>
        <v>9278.8446636902299</v>
      </c>
      <c r="E356" s="43">
        <f t="shared" si="29"/>
        <v>0</v>
      </c>
      <c r="F356" s="43">
        <f t="shared" si="30"/>
        <v>0</v>
      </c>
      <c r="G356" s="43">
        <f t="shared" si="31"/>
        <v>0</v>
      </c>
      <c r="H356" s="43">
        <f t="shared" si="28"/>
        <v>10372.309819559947</v>
      </c>
      <c r="I356" s="1"/>
    </row>
    <row r="357" spans="2:9" x14ac:dyDescent="0.2">
      <c r="B357" s="9" t="str">
        <f>$B$46</f>
        <v>Pharmacy</v>
      </c>
      <c r="C357" s="43">
        <f t="shared" si="27"/>
        <v>0</v>
      </c>
      <c r="D357" s="43">
        <f t="shared" si="27"/>
        <v>0</v>
      </c>
      <c r="E357" s="43">
        <f t="shared" si="29"/>
        <v>0</v>
      </c>
      <c r="F357" s="43">
        <f t="shared" si="30"/>
        <v>0</v>
      </c>
      <c r="G357" s="43">
        <f t="shared" si="31"/>
        <v>0</v>
      </c>
      <c r="H357" s="43">
        <f t="shared" si="28"/>
        <v>0</v>
      </c>
      <c r="I357" s="1"/>
    </row>
    <row r="358" spans="2:9" x14ac:dyDescent="0.2">
      <c r="B358" s="9" t="str">
        <f>$B$47</f>
        <v>Business Administration</v>
      </c>
      <c r="C358" s="43">
        <f t="shared" si="27"/>
        <v>9081.6902379746025</v>
      </c>
      <c r="D358" s="43">
        <f t="shared" si="27"/>
        <v>13221.081723104589</v>
      </c>
      <c r="E358" s="43">
        <f t="shared" si="29"/>
        <v>10539.203668085365</v>
      </c>
      <c r="F358" s="43">
        <f t="shared" si="30"/>
        <v>0</v>
      </c>
      <c r="G358" s="43">
        <f t="shared" si="31"/>
        <v>0</v>
      </c>
      <c r="H358" s="43">
        <f t="shared" si="28"/>
        <v>12208.786616808669</v>
      </c>
      <c r="I358" s="1"/>
    </row>
    <row r="359" spans="2:9" x14ac:dyDescent="0.2">
      <c r="B359" s="9" t="str">
        <f>$B$48</f>
        <v>Optometry</v>
      </c>
      <c r="C359" s="43">
        <f t="shared" ref="C359:D363" si="32">C309*30</f>
        <v>0</v>
      </c>
      <c r="D359" s="43">
        <f t="shared" si="32"/>
        <v>0</v>
      </c>
      <c r="E359" s="43">
        <f t="shared" si="29"/>
        <v>0</v>
      </c>
      <c r="F359" s="43">
        <f t="shared" si="30"/>
        <v>0</v>
      </c>
      <c r="G359" s="43">
        <f t="shared" si="31"/>
        <v>0</v>
      </c>
      <c r="H359" s="43">
        <f t="shared" si="28"/>
        <v>0</v>
      </c>
      <c r="I359" s="1"/>
    </row>
    <row r="360" spans="2:9" x14ac:dyDescent="0.2">
      <c r="B360" s="9" t="str">
        <f>$B$49</f>
        <v>Teacher Ed-Practice Teaching</v>
      </c>
      <c r="C360" s="43">
        <f t="shared" si="32"/>
        <v>0</v>
      </c>
      <c r="D360" s="43">
        <f t="shared" si="32"/>
        <v>9278.8446636902318</v>
      </c>
      <c r="E360" s="43">
        <f t="shared" si="29"/>
        <v>0</v>
      </c>
      <c r="F360" s="43">
        <f t="shared" si="30"/>
        <v>0</v>
      </c>
      <c r="G360" s="43">
        <f t="shared" si="31"/>
        <v>0</v>
      </c>
      <c r="H360" s="43">
        <f t="shared" si="28"/>
        <v>9278.8446636902336</v>
      </c>
      <c r="I360" s="1"/>
    </row>
    <row r="361" spans="2:9" x14ac:dyDescent="0.2">
      <c r="B361" s="9" t="str">
        <f>$B$50</f>
        <v>Technology</v>
      </c>
      <c r="C361" s="43">
        <f t="shared" si="32"/>
        <v>5950.8719141166639</v>
      </c>
      <c r="D361" s="43">
        <f t="shared" si="32"/>
        <v>9278.8446636902299</v>
      </c>
      <c r="E361" s="43">
        <f t="shared" si="29"/>
        <v>0</v>
      </c>
      <c r="F361" s="43">
        <f t="shared" si="30"/>
        <v>0</v>
      </c>
      <c r="G361" s="43">
        <f t="shared" si="31"/>
        <v>0</v>
      </c>
      <c r="H361" s="43">
        <f t="shared" si="28"/>
        <v>6172.7367640882358</v>
      </c>
      <c r="I361" s="1"/>
    </row>
    <row r="362" spans="2:9" x14ac:dyDescent="0.2">
      <c r="B362" s="9" t="str">
        <f>$B$51</f>
        <v>Nursing</v>
      </c>
      <c r="C362" s="43">
        <f t="shared" si="32"/>
        <v>0</v>
      </c>
      <c r="D362" s="43">
        <f t="shared" si="32"/>
        <v>0</v>
      </c>
      <c r="E362" s="43">
        <f t="shared" si="29"/>
        <v>0</v>
      </c>
      <c r="F362" s="43">
        <f t="shared" si="30"/>
        <v>0</v>
      </c>
      <c r="G362" s="43">
        <f t="shared" si="31"/>
        <v>0</v>
      </c>
      <c r="H362" s="43">
        <f t="shared" si="28"/>
        <v>0</v>
      </c>
      <c r="I362" s="1"/>
    </row>
    <row r="363" spans="2:9" x14ac:dyDescent="0.2">
      <c r="B363" s="39" t="str">
        <f>$B$52</f>
        <v>Totals</v>
      </c>
      <c r="C363" s="42">
        <f t="shared" si="32"/>
        <v>9762.2245459000278</v>
      </c>
      <c r="D363" s="42">
        <f t="shared" si="32"/>
        <v>13454.279247069113</v>
      </c>
      <c r="E363" s="42">
        <f t="shared" si="29"/>
        <v>13238.311965704637</v>
      </c>
      <c r="F363" s="42">
        <f t="shared" si="30"/>
        <v>0</v>
      </c>
      <c r="G363" s="42">
        <f t="shared" si="31"/>
        <v>11302.560994445219</v>
      </c>
      <c r="H363" s="42">
        <f t="shared" si="28"/>
        <v>11812.480263354382</v>
      </c>
      <c r="I363" s="54"/>
    </row>
  </sheetData>
  <mergeCells count="47">
    <mergeCell ref="B17:E17"/>
    <mergeCell ref="B1:H1"/>
    <mergeCell ref="B2:H2"/>
    <mergeCell ref="B8:H8"/>
    <mergeCell ref="B9:G9"/>
    <mergeCell ref="B10:G10"/>
    <mergeCell ref="B11:H11"/>
    <mergeCell ref="B12:E12"/>
    <mergeCell ref="B13:E13"/>
    <mergeCell ref="B14:E14"/>
    <mergeCell ref="B15:E15"/>
    <mergeCell ref="B16:E16"/>
    <mergeCell ref="B84:C84"/>
    <mergeCell ref="D84:F84"/>
    <mergeCell ref="B18:E18"/>
    <mergeCell ref="D20:F20"/>
    <mergeCell ref="B21:C21"/>
    <mergeCell ref="D21:F21"/>
    <mergeCell ref="D27:F27"/>
    <mergeCell ref="B28:C28"/>
    <mergeCell ref="D28:F28"/>
    <mergeCell ref="D54:F54"/>
    <mergeCell ref="B55:C55"/>
    <mergeCell ref="D55:F55"/>
    <mergeCell ref="B58:G58"/>
    <mergeCell ref="D83:F83"/>
    <mergeCell ref="B191:H191"/>
    <mergeCell ref="B87:G87"/>
    <mergeCell ref="B89:G89"/>
    <mergeCell ref="B113:H113"/>
    <mergeCell ref="B114:G114"/>
    <mergeCell ref="B139:G139"/>
    <mergeCell ref="B140:E141"/>
    <mergeCell ref="F140:G140"/>
    <mergeCell ref="I140:I141"/>
    <mergeCell ref="F141:G141"/>
    <mergeCell ref="B165:G165"/>
    <mergeCell ref="B166:G166"/>
    <mergeCell ref="B190:G190"/>
    <mergeCell ref="B316:H316"/>
    <mergeCell ref="B341:H341"/>
    <mergeCell ref="B215:G215"/>
    <mergeCell ref="B216:H216"/>
    <mergeCell ref="B241:G241"/>
    <mergeCell ref="B264:H264"/>
    <mergeCell ref="B266:H266"/>
    <mergeCell ref="B291:H291"/>
  </mergeCells>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104</v>
      </c>
      <c r="C3" s="6"/>
      <c r="D3" s="6"/>
      <c r="E3" s="6"/>
      <c r="F3" s="6"/>
      <c r="G3" s="6"/>
      <c r="H3" s="6"/>
    </row>
    <row r="4" spans="2:8" x14ac:dyDescent="0.2">
      <c r="B4" s="90" t="s">
        <v>160</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Data!G29</f>
        <v>66993903</v>
      </c>
      <c r="G13" s="33"/>
      <c r="H13" s="60">
        <f>F13</f>
        <v>66993903</v>
      </c>
    </row>
    <row r="14" spans="2:8" x14ac:dyDescent="0.2">
      <c r="B14" s="338" t="s">
        <v>15</v>
      </c>
      <c r="C14" s="338"/>
      <c r="D14" s="338"/>
      <c r="E14" s="338"/>
      <c r="F14" s="82">
        <f>Data!H29</f>
        <v>3224043</v>
      </c>
      <c r="G14" s="33"/>
      <c r="H14" s="30">
        <f>F14</f>
        <v>3224043</v>
      </c>
    </row>
    <row r="15" spans="2:8" x14ac:dyDescent="0.2">
      <c r="B15" s="338" t="s">
        <v>16</v>
      </c>
      <c r="C15" s="338"/>
      <c r="D15" s="338"/>
      <c r="E15" s="338"/>
      <c r="F15" s="82">
        <f>Data!I29</f>
        <v>16626945</v>
      </c>
      <c r="G15" s="33"/>
      <c r="H15" s="30">
        <f>F15</f>
        <v>16626945</v>
      </c>
    </row>
    <row r="16" spans="2:8" x14ac:dyDescent="0.2">
      <c r="B16" s="338" t="s">
        <v>20</v>
      </c>
      <c r="C16" s="338"/>
      <c r="D16" s="338"/>
      <c r="E16" s="338"/>
      <c r="F16" s="82">
        <f>Data!J29</f>
        <v>11677156</v>
      </c>
      <c r="G16" s="33"/>
      <c r="H16" s="30">
        <f>F16-G16</f>
        <v>11677156</v>
      </c>
    </row>
    <row r="17" spans="2:23" x14ac:dyDescent="0.2">
      <c r="B17" s="338" t="s">
        <v>17</v>
      </c>
      <c r="C17" s="338"/>
      <c r="D17" s="338"/>
      <c r="E17" s="338"/>
      <c r="F17" s="82">
        <f>Data!K29</f>
        <v>24727049</v>
      </c>
      <c r="G17" s="33"/>
      <c r="H17" s="30">
        <f>F17</f>
        <v>24727049</v>
      </c>
    </row>
    <row r="18" spans="2:23" x14ac:dyDescent="0.2">
      <c r="B18" s="338" t="s">
        <v>1</v>
      </c>
      <c r="C18" s="338"/>
      <c r="D18" s="338"/>
      <c r="E18" s="338"/>
      <c r="F18" s="83">
        <f>SUM(F13:F17)</f>
        <v>123249096</v>
      </c>
      <c r="G18" s="34"/>
      <c r="H18" s="29">
        <f>SUM(H13:H17)</f>
        <v>123249096</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Data!L29</f>
        <v>Dannette Sales</v>
      </c>
      <c r="E21" s="343"/>
      <c r="F21" s="343"/>
      <c r="G21" s="94" t="str">
        <f>Data!M29</f>
        <v>936-468-2354</v>
      </c>
      <c r="H21" s="84" t="str">
        <f>Data!N29</f>
        <v>salesdl@sfasu.edu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Data!O29</f>
        <v>5624</v>
      </c>
      <c r="D25" s="86">
        <f>Data!P29</f>
        <v>5479</v>
      </c>
      <c r="E25" s="86">
        <f>Data!Q29</f>
        <v>1490</v>
      </c>
      <c r="F25" s="86">
        <f>Data!R29</f>
        <v>60</v>
      </c>
      <c r="G25" s="86">
        <f>Data!S29</f>
        <v>0</v>
      </c>
      <c r="H25" s="74">
        <f>SUM(C25:G25)</f>
        <v>12653</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Data!T29</f>
        <v>Hall, Karyn</v>
      </c>
      <c r="E28" s="343"/>
      <c r="F28" s="343"/>
      <c r="G28" s="94" t="str">
        <f>Data!U29</f>
        <v>(936) 468-3806</v>
      </c>
      <c r="H28" s="84" t="str">
        <f>Data!V29</f>
        <v>khall@sfasu.edu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Data!W29</f>
        <v>91131</v>
      </c>
      <c r="D32" s="87">
        <f>Data!AQ29</f>
        <v>19803</v>
      </c>
      <c r="E32" s="87">
        <f>Data!BK29</f>
        <v>3183</v>
      </c>
      <c r="F32" s="87">
        <f>Data!CE29</f>
        <v>112</v>
      </c>
      <c r="G32" s="87">
        <f>Data!CY29</f>
        <v>0</v>
      </c>
      <c r="H32" s="22">
        <f>SUM(C32:G32)</f>
        <v>114229</v>
      </c>
      <c r="I32" s="1"/>
      <c r="W32" s="18"/>
    </row>
    <row r="33" spans="2:23" x14ac:dyDescent="0.2">
      <c r="B33" s="7" t="s">
        <v>47</v>
      </c>
      <c r="C33" s="87">
        <f>Data!X29</f>
        <v>29043</v>
      </c>
      <c r="D33" s="87">
        <f>Data!AR29</f>
        <v>6405</v>
      </c>
      <c r="E33" s="87">
        <f>Data!BL29</f>
        <v>2169</v>
      </c>
      <c r="F33" s="87">
        <f>Data!CF29</f>
        <v>0</v>
      </c>
      <c r="G33" s="87">
        <f>Data!CZ29</f>
        <v>0</v>
      </c>
      <c r="H33" s="22">
        <f t="shared" ref="H33:H52" si="0">SUM(C33:G33)</f>
        <v>37617</v>
      </c>
      <c r="I33" s="1"/>
      <c r="W33" s="18"/>
    </row>
    <row r="34" spans="2:23" x14ac:dyDescent="0.2">
      <c r="B34" s="7" t="s">
        <v>48</v>
      </c>
      <c r="C34" s="87">
        <f>Data!Y29</f>
        <v>20033</v>
      </c>
      <c r="D34" s="87">
        <f>Data!AS29</f>
        <v>8489</v>
      </c>
      <c r="E34" s="87">
        <f>Data!BM29</f>
        <v>1305</v>
      </c>
      <c r="F34" s="87">
        <f>Data!CG29</f>
        <v>0</v>
      </c>
      <c r="G34" s="87">
        <f>Data!DA29</f>
        <v>0</v>
      </c>
      <c r="H34" s="22">
        <f t="shared" si="0"/>
        <v>29827</v>
      </c>
      <c r="I34" s="1"/>
      <c r="W34" s="18"/>
    </row>
    <row r="35" spans="2:23" x14ac:dyDescent="0.2">
      <c r="B35" s="7" t="s">
        <v>49</v>
      </c>
      <c r="C35" s="87">
        <f>Data!Z29</f>
        <v>4005</v>
      </c>
      <c r="D35" s="87">
        <f>Data!AT29</f>
        <v>12547</v>
      </c>
      <c r="E35" s="87">
        <f>Data!BN29</f>
        <v>12897</v>
      </c>
      <c r="F35" s="87">
        <f>Data!CH29</f>
        <v>637</v>
      </c>
      <c r="G35" s="87">
        <f>Data!DB29</f>
        <v>0</v>
      </c>
      <c r="H35" s="22">
        <f t="shared" si="0"/>
        <v>30086</v>
      </c>
      <c r="I35" s="1"/>
      <c r="W35" s="18"/>
    </row>
    <row r="36" spans="2:23" x14ac:dyDescent="0.2">
      <c r="B36" s="7" t="s">
        <v>50</v>
      </c>
      <c r="C36" s="87">
        <f>Data!AA29</f>
        <v>4342</v>
      </c>
      <c r="D36" s="87">
        <f>Data!AU29</f>
        <v>4518</v>
      </c>
      <c r="E36" s="87">
        <f>Data!BO29</f>
        <v>689</v>
      </c>
      <c r="F36" s="87">
        <f>Data!CI29</f>
        <v>61</v>
      </c>
      <c r="G36" s="87">
        <f>Data!DC29</f>
        <v>0</v>
      </c>
      <c r="H36" s="22">
        <f t="shared" si="0"/>
        <v>9610</v>
      </c>
      <c r="I36" s="1"/>
      <c r="W36" s="18"/>
    </row>
    <row r="37" spans="2:23" x14ac:dyDescent="0.2">
      <c r="B37" s="7" t="s">
        <v>51</v>
      </c>
      <c r="C37" s="87">
        <f>Data!AB29</f>
        <v>2804</v>
      </c>
      <c r="D37" s="87">
        <f>Data!AV29</f>
        <v>1803</v>
      </c>
      <c r="E37" s="87">
        <f>Data!BP29</f>
        <v>0</v>
      </c>
      <c r="F37" s="87">
        <f>Data!CJ29</f>
        <v>0</v>
      </c>
      <c r="G37" s="87">
        <f>Data!DD29</f>
        <v>0</v>
      </c>
      <c r="H37" s="22">
        <f t="shared" si="0"/>
        <v>4607</v>
      </c>
      <c r="I37" s="1"/>
      <c r="W37" s="18"/>
    </row>
    <row r="38" spans="2:23" x14ac:dyDescent="0.2">
      <c r="B38" s="7" t="s">
        <v>52</v>
      </c>
      <c r="C38" s="87">
        <f>Data!AC29</f>
        <v>10674</v>
      </c>
      <c r="D38" s="87">
        <f>Data!AW29</f>
        <v>7086</v>
      </c>
      <c r="E38" s="87">
        <f>Data!BQ29</f>
        <v>566</v>
      </c>
      <c r="F38" s="87">
        <f>Data!CK29</f>
        <v>0</v>
      </c>
      <c r="G38" s="87">
        <f>Data!DE29</f>
        <v>0</v>
      </c>
      <c r="H38" s="22">
        <f t="shared" si="0"/>
        <v>18326</v>
      </c>
      <c r="I38" s="1"/>
      <c r="W38" s="18"/>
    </row>
    <row r="39" spans="2:23" x14ac:dyDescent="0.2">
      <c r="B39" s="7" t="s">
        <v>53</v>
      </c>
      <c r="C39" s="87">
        <f>Data!AD29</f>
        <v>0</v>
      </c>
      <c r="D39" s="87">
        <f>Data!AX29</f>
        <v>0</v>
      </c>
      <c r="E39" s="87">
        <f>Data!BR29</f>
        <v>0</v>
      </c>
      <c r="F39" s="87">
        <f>Data!CL29</f>
        <v>0</v>
      </c>
      <c r="G39" s="87">
        <f>Data!DF29</f>
        <v>0</v>
      </c>
      <c r="H39" s="22">
        <f t="shared" si="0"/>
        <v>0</v>
      </c>
      <c r="I39" s="1"/>
      <c r="W39" s="18"/>
    </row>
    <row r="40" spans="2:23" x14ac:dyDescent="0.2">
      <c r="B40" s="7" t="s">
        <v>54</v>
      </c>
      <c r="C40" s="87">
        <f>Data!AE29</f>
        <v>990</v>
      </c>
      <c r="D40" s="87">
        <f>Data!AY29</f>
        <v>3104</v>
      </c>
      <c r="E40" s="87">
        <f>Data!BS29</f>
        <v>2757</v>
      </c>
      <c r="F40" s="87">
        <f>Data!CM29</f>
        <v>0</v>
      </c>
      <c r="G40" s="87">
        <f>Data!DG29</f>
        <v>0</v>
      </c>
      <c r="H40" s="22">
        <f t="shared" si="0"/>
        <v>6851</v>
      </c>
      <c r="I40" s="1"/>
      <c r="W40" s="18"/>
    </row>
    <row r="41" spans="2:23" x14ac:dyDescent="0.2">
      <c r="B41" s="7" t="s">
        <v>55</v>
      </c>
      <c r="C41" s="87">
        <f>Data!AF29</f>
        <v>0</v>
      </c>
      <c r="D41" s="87">
        <f>Data!AZ29</f>
        <v>0</v>
      </c>
      <c r="E41" s="87">
        <f>Data!BT29</f>
        <v>0</v>
      </c>
      <c r="F41" s="87">
        <f>Data!CN29</f>
        <v>0</v>
      </c>
      <c r="G41" s="87">
        <f>Data!DH29</f>
        <v>0</v>
      </c>
      <c r="H41" s="22">
        <f t="shared" si="0"/>
        <v>0</v>
      </c>
      <c r="I41" s="1"/>
      <c r="W41" s="18"/>
    </row>
    <row r="42" spans="2:23" x14ac:dyDescent="0.2">
      <c r="B42" s="7" t="s">
        <v>56</v>
      </c>
      <c r="C42" s="87">
        <f>Data!AG29</f>
        <v>0</v>
      </c>
      <c r="D42" s="87">
        <f>Data!BA29</f>
        <v>0</v>
      </c>
      <c r="E42" s="87">
        <f>Data!BU29</f>
        <v>0</v>
      </c>
      <c r="F42" s="87">
        <f>Data!CO29</f>
        <v>0</v>
      </c>
      <c r="G42" s="87">
        <f>Data!DI29</f>
        <v>0</v>
      </c>
      <c r="H42" s="22">
        <f t="shared" si="0"/>
        <v>0</v>
      </c>
      <c r="I42" s="1"/>
      <c r="W42" s="18"/>
    </row>
    <row r="43" spans="2:23" x14ac:dyDescent="0.2">
      <c r="B43" s="7" t="s">
        <v>57</v>
      </c>
      <c r="C43" s="87">
        <f>Data!AH29</f>
        <v>63</v>
      </c>
      <c r="D43" s="87">
        <f>Data!BB29</f>
        <v>0</v>
      </c>
      <c r="E43" s="87">
        <f>Data!BV29</f>
        <v>0</v>
      </c>
      <c r="F43" s="87">
        <f>Data!CP29</f>
        <v>0</v>
      </c>
      <c r="G43" s="87">
        <f>Data!DJ29</f>
        <v>0</v>
      </c>
      <c r="H43" s="22">
        <f t="shared" si="0"/>
        <v>63</v>
      </c>
      <c r="I43" s="1"/>
      <c r="W43" s="18"/>
    </row>
    <row r="44" spans="2:23" x14ac:dyDescent="0.2">
      <c r="B44" s="7" t="s">
        <v>58</v>
      </c>
      <c r="C44" s="87">
        <f>Data!AI29</f>
        <v>4565</v>
      </c>
      <c r="D44" s="87">
        <f>Data!BC29</f>
        <v>3170</v>
      </c>
      <c r="E44" s="87">
        <f>Data!BW29</f>
        <v>0</v>
      </c>
      <c r="F44" s="87">
        <f>Data!CQ29</f>
        <v>0</v>
      </c>
      <c r="G44" s="87">
        <f>Data!DK29</f>
        <v>0</v>
      </c>
      <c r="H44" s="22">
        <f t="shared" si="0"/>
        <v>7735</v>
      </c>
      <c r="I44" s="1"/>
      <c r="W44" s="18"/>
    </row>
    <row r="45" spans="2:23" x14ac:dyDescent="0.2">
      <c r="B45" s="7" t="s">
        <v>59</v>
      </c>
      <c r="C45" s="87">
        <f>Data!AJ29</f>
        <v>4425</v>
      </c>
      <c r="D45" s="87">
        <f>Data!BD29</f>
        <v>7667</v>
      </c>
      <c r="E45" s="87">
        <f>Data!BX29</f>
        <v>1966</v>
      </c>
      <c r="F45" s="87">
        <f>Data!CR29</f>
        <v>0</v>
      </c>
      <c r="G45" s="87">
        <f>Data!DL29</f>
        <v>0</v>
      </c>
      <c r="H45" s="22">
        <f t="shared" si="0"/>
        <v>14058</v>
      </c>
      <c r="I45" s="1"/>
      <c r="W45" s="18"/>
    </row>
    <row r="46" spans="2:23" x14ac:dyDescent="0.2">
      <c r="B46" s="7" t="s">
        <v>60</v>
      </c>
      <c r="C46" s="87">
        <f>Data!AK29</f>
        <v>0</v>
      </c>
      <c r="D46" s="87">
        <f>Data!BE29</f>
        <v>0</v>
      </c>
      <c r="E46" s="87">
        <f>Data!BY29</f>
        <v>0</v>
      </c>
      <c r="F46" s="87">
        <f>Data!CS29</f>
        <v>0</v>
      </c>
      <c r="G46" s="87">
        <f>Data!DM29</f>
        <v>0</v>
      </c>
      <c r="H46" s="22">
        <f t="shared" si="0"/>
        <v>0</v>
      </c>
      <c r="I46" s="1"/>
      <c r="W46" s="18"/>
    </row>
    <row r="47" spans="2:23" x14ac:dyDescent="0.2">
      <c r="B47" s="7" t="s">
        <v>61</v>
      </c>
      <c r="C47" s="87">
        <f>Data!AL29</f>
        <v>11280</v>
      </c>
      <c r="D47" s="87">
        <f>Data!BF29</f>
        <v>19820</v>
      </c>
      <c r="E47" s="87">
        <f>Data!BZ29</f>
        <v>2697</v>
      </c>
      <c r="F47" s="87">
        <f>Data!CT29</f>
        <v>0</v>
      </c>
      <c r="G47" s="87">
        <f>Data!DN29</f>
        <v>0</v>
      </c>
      <c r="H47" s="22">
        <f t="shared" si="0"/>
        <v>33797</v>
      </c>
      <c r="I47" s="1"/>
      <c r="W47" s="18"/>
    </row>
    <row r="48" spans="2:23" x14ac:dyDescent="0.2">
      <c r="B48" s="7" t="s">
        <v>62</v>
      </c>
      <c r="C48" s="87">
        <f>Data!AM29</f>
        <v>0</v>
      </c>
      <c r="D48" s="87">
        <f>Data!BG29</f>
        <v>0</v>
      </c>
      <c r="E48" s="87">
        <f>Data!CA29</f>
        <v>0</v>
      </c>
      <c r="F48" s="87">
        <f>Data!CU29</f>
        <v>0</v>
      </c>
      <c r="G48" s="87">
        <f>Data!DO29</f>
        <v>0</v>
      </c>
      <c r="H48" s="22">
        <f t="shared" si="0"/>
        <v>0</v>
      </c>
      <c r="I48" s="1"/>
      <c r="W48" s="18"/>
    </row>
    <row r="49" spans="2:23" x14ac:dyDescent="0.2">
      <c r="B49" s="7" t="s">
        <v>63</v>
      </c>
      <c r="C49" s="87">
        <f>Data!AN29</f>
        <v>0</v>
      </c>
      <c r="D49" s="87">
        <f>Data!BH29</f>
        <v>2388</v>
      </c>
      <c r="E49" s="87">
        <f>Data!CB29</f>
        <v>0</v>
      </c>
      <c r="F49" s="87">
        <f>Data!CV29</f>
        <v>0</v>
      </c>
      <c r="G49" s="87">
        <f>Data!DP29</f>
        <v>0</v>
      </c>
      <c r="H49" s="22">
        <f t="shared" si="0"/>
        <v>2388</v>
      </c>
      <c r="I49" s="1"/>
      <c r="W49" s="18"/>
    </row>
    <row r="50" spans="2:23" x14ac:dyDescent="0.2">
      <c r="B50" s="7" t="s">
        <v>64</v>
      </c>
      <c r="C50" s="87">
        <f>Data!AO29</f>
        <v>935</v>
      </c>
      <c r="D50" s="87">
        <f>Data!BI29</f>
        <v>345</v>
      </c>
      <c r="E50" s="87">
        <f>Data!CC29</f>
        <v>0</v>
      </c>
      <c r="F50" s="87">
        <f>Data!CW29</f>
        <v>0</v>
      </c>
      <c r="G50" s="87">
        <f>Data!DQ29</f>
        <v>0</v>
      </c>
      <c r="H50" s="22">
        <f t="shared" si="0"/>
        <v>1280</v>
      </c>
      <c r="I50" s="1"/>
      <c r="W50" s="18"/>
    </row>
    <row r="51" spans="2:23" x14ac:dyDescent="0.2">
      <c r="B51" s="7" t="s">
        <v>0</v>
      </c>
      <c r="C51" s="87">
        <f>Data!AP29</f>
        <v>450</v>
      </c>
      <c r="D51" s="87">
        <f>Data!BJ29</f>
        <v>7144</v>
      </c>
      <c r="E51" s="87">
        <f>Data!CD29</f>
        <v>0</v>
      </c>
      <c r="F51" s="87">
        <f>Data!CX29</f>
        <v>0</v>
      </c>
      <c r="G51" s="87">
        <f>Data!DR29</f>
        <v>0</v>
      </c>
      <c r="H51" s="22">
        <f t="shared" si="0"/>
        <v>7594</v>
      </c>
      <c r="I51" s="1"/>
      <c r="W51" s="18"/>
    </row>
    <row r="52" spans="2:23" x14ac:dyDescent="0.2">
      <c r="B52" s="8" t="s">
        <v>35</v>
      </c>
      <c r="C52" s="22">
        <f>SUM(C32:C51)</f>
        <v>184740</v>
      </c>
      <c r="D52" s="22">
        <f>SUM(D32:D51)</f>
        <v>104289</v>
      </c>
      <c r="E52" s="22">
        <f>SUM(E32:E51)</f>
        <v>28229</v>
      </c>
      <c r="F52" s="22">
        <f>SUM(F32:F51)</f>
        <v>810</v>
      </c>
      <c r="G52" s="22">
        <f>SUM(G32:G51)</f>
        <v>0</v>
      </c>
      <c r="H52" s="22">
        <f t="shared" si="0"/>
        <v>318068</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Data!T29</f>
        <v>Hall, Karyn</v>
      </c>
      <c r="E55" s="343"/>
      <c r="F55" s="343"/>
      <c r="G55" s="94" t="str">
        <f>Data!U29</f>
        <v>(936) 468-3806</v>
      </c>
      <c r="H55" s="84" t="str">
        <f>Data!V29</f>
        <v>khall@sfasu.edu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Data!DS29</f>
        <v>6794954</v>
      </c>
      <c r="D61" s="88">
        <f>Data!EM29</f>
        <v>2707080</v>
      </c>
      <c r="E61" s="88">
        <f>Data!FG29</f>
        <v>1584325</v>
      </c>
      <c r="F61" s="88">
        <f>Data!GA29</f>
        <v>56773</v>
      </c>
      <c r="G61" s="88">
        <f>Data!GU29</f>
        <v>0</v>
      </c>
      <c r="H61" s="21">
        <f>SUM(C61:G61)</f>
        <v>11143132</v>
      </c>
      <c r="I61" s="1"/>
    </row>
    <row r="62" spans="2:23" x14ac:dyDescent="0.2">
      <c r="B62" s="9" t="str">
        <f>$B$33</f>
        <v>Science</v>
      </c>
      <c r="C62" s="87">
        <f>Data!DT29</f>
        <v>2075901</v>
      </c>
      <c r="D62" s="87">
        <f>Data!EN29</f>
        <v>1318914</v>
      </c>
      <c r="E62" s="87">
        <f>Data!FH29</f>
        <v>939833</v>
      </c>
      <c r="F62" s="87">
        <f>Data!GB29</f>
        <v>0</v>
      </c>
      <c r="G62" s="87">
        <f>Data!GV29</f>
        <v>0</v>
      </c>
      <c r="H62" s="22">
        <f t="shared" ref="H62:H81" si="1">SUM(C62:G62)</f>
        <v>4334648</v>
      </c>
      <c r="I62" s="1"/>
    </row>
    <row r="63" spans="2:23" x14ac:dyDescent="0.2">
      <c r="B63" s="9" t="str">
        <f>$B$34</f>
        <v>Fine Arts</v>
      </c>
      <c r="C63" s="87">
        <f>Data!DU29</f>
        <v>2431306</v>
      </c>
      <c r="D63" s="87">
        <f>Data!EO29</f>
        <v>1822799</v>
      </c>
      <c r="E63" s="87">
        <f>Data!FI29</f>
        <v>766953</v>
      </c>
      <c r="F63" s="87">
        <f>Data!GC29</f>
        <v>0</v>
      </c>
      <c r="G63" s="87">
        <f>Data!GW29</f>
        <v>0</v>
      </c>
      <c r="H63" s="22">
        <f t="shared" si="1"/>
        <v>5021058</v>
      </c>
      <c r="I63" s="1"/>
    </row>
    <row r="64" spans="2:23" x14ac:dyDescent="0.2">
      <c r="B64" s="9" t="str">
        <f>$B$35</f>
        <v>Teacher Education</v>
      </c>
      <c r="C64" s="87">
        <f>Data!DV29</f>
        <v>286444</v>
      </c>
      <c r="D64" s="87">
        <f>Data!EP29</f>
        <v>1647021</v>
      </c>
      <c r="E64" s="87">
        <f>Data!FJ29</f>
        <v>2105487</v>
      </c>
      <c r="F64" s="87">
        <f>Data!GD29</f>
        <v>298273</v>
      </c>
      <c r="G64" s="87">
        <f>Data!GX29</f>
        <v>0</v>
      </c>
      <c r="H64" s="22">
        <f t="shared" si="1"/>
        <v>4337225</v>
      </c>
      <c r="I64" s="1"/>
    </row>
    <row r="65" spans="2:9" x14ac:dyDescent="0.2">
      <c r="B65" s="9" t="str">
        <f>$B$36</f>
        <v>Agriculture</v>
      </c>
      <c r="C65" s="87">
        <f>Data!DW29</f>
        <v>489201</v>
      </c>
      <c r="D65" s="87">
        <f>Data!EQ29</f>
        <v>714924</v>
      </c>
      <c r="E65" s="87">
        <f>Data!FK29</f>
        <v>350685</v>
      </c>
      <c r="F65" s="87">
        <f>Data!GE29</f>
        <v>52913</v>
      </c>
      <c r="G65" s="87">
        <f>Data!GY29</f>
        <v>0</v>
      </c>
      <c r="H65" s="22">
        <f t="shared" si="1"/>
        <v>1607723</v>
      </c>
      <c r="I65" s="1"/>
    </row>
    <row r="66" spans="2:9" x14ac:dyDescent="0.2">
      <c r="B66" s="9" t="str">
        <f>$B$37</f>
        <v>Engineering</v>
      </c>
      <c r="C66" s="87">
        <f>Data!DX29</f>
        <v>375990</v>
      </c>
      <c r="D66" s="87">
        <f>Data!ER29</f>
        <v>312195</v>
      </c>
      <c r="E66" s="87">
        <f>Data!FL29</f>
        <v>0</v>
      </c>
      <c r="F66" s="87">
        <f>Data!GF29</f>
        <v>0</v>
      </c>
      <c r="G66" s="87">
        <f>Data!GZ29</f>
        <v>0</v>
      </c>
      <c r="H66" s="22">
        <f t="shared" si="1"/>
        <v>688185</v>
      </c>
      <c r="I66" s="1"/>
    </row>
    <row r="67" spans="2:9" x14ac:dyDescent="0.2">
      <c r="B67" s="9" t="str">
        <f>$B$38</f>
        <v>Home Economics</v>
      </c>
      <c r="C67" s="87">
        <f>Data!DY29</f>
        <v>511961</v>
      </c>
      <c r="D67" s="87">
        <f>Data!ES29</f>
        <v>497129</v>
      </c>
      <c r="E67" s="87">
        <f>Data!FM29</f>
        <v>157024</v>
      </c>
      <c r="F67" s="87">
        <f>Data!GG29</f>
        <v>0</v>
      </c>
      <c r="G67" s="87">
        <f>Data!HA29</f>
        <v>0</v>
      </c>
      <c r="H67" s="22">
        <f t="shared" si="1"/>
        <v>1166114</v>
      </c>
      <c r="I67" s="1"/>
    </row>
    <row r="68" spans="2:9" x14ac:dyDescent="0.2">
      <c r="B68" s="9" t="str">
        <f>$B$39</f>
        <v>Law</v>
      </c>
      <c r="C68" s="87">
        <f>Data!DZ29</f>
        <v>0</v>
      </c>
      <c r="D68" s="87">
        <f>Data!ET29</f>
        <v>0</v>
      </c>
      <c r="E68" s="87">
        <f>Data!FN29</f>
        <v>0</v>
      </c>
      <c r="F68" s="87">
        <f>Data!GH29</f>
        <v>0</v>
      </c>
      <c r="G68" s="87">
        <f>Data!HB29</f>
        <v>0</v>
      </c>
      <c r="H68" s="22">
        <f t="shared" si="1"/>
        <v>0</v>
      </c>
      <c r="I68" s="1"/>
    </row>
    <row r="69" spans="2:9" x14ac:dyDescent="0.2">
      <c r="B69" s="9" t="str">
        <f>$B$40</f>
        <v>Social Service</v>
      </c>
      <c r="C69" s="87">
        <f>Data!EA29</f>
        <v>154702</v>
      </c>
      <c r="D69" s="87">
        <f>Data!EU29</f>
        <v>453654</v>
      </c>
      <c r="E69" s="87">
        <f>Data!FO29</f>
        <v>500470</v>
      </c>
      <c r="F69" s="87">
        <f>Data!GI29</f>
        <v>0</v>
      </c>
      <c r="G69" s="87">
        <f>Data!HC29</f>
        <v>0</v>
      </c>
      <c r="H69" s="22">
        <f t="shared" si="1"/>
        <v>1108826</v>
      </c>
      <c r="I69" s="1"/>
    </row>
    <row r="70" spans="2:9" x14ac:dyDescent="0.2">
      <c r="B70" s="9" t="str">
        <f>$B$41</f>
        <v>Library Science</v>
      </c>
      <c r="C70" s="87">
        <f>Data!EB29</f>
        <v>0</v>
      </c>
      <c r="D70" s="87">
        <f>Data!EV29</f>
        <v>0</v>
      </c>
      <c r="E70" s="87">
        <f>Data!FP29</f>
        <v>0</v>
      </c>
      <c r="F70" s="87">
        <f>Data!GJ29</f>
        <v>0</v>
      </c>
      <c r="G70" s="87">
        <f>Data!HD29</f>
        <v>0</v>
      </c>
      <c r="H70" s="22">
        <f t="shared" si="1"/>
        <v>0</v>
      </c>
      <c r="I70" s="1"/>
    </row>
    <row r="71" spans="2:9" x14ac:dyDescent="0.2">
      <c r="B71" s="9" t="str">
        <f>$B$42</f>
        <v>Veterinary Science</v>
      </c>
      <c r="C71" s="87">
        <f>Data!EC29</f>
        <v>0</v>
      </c>
      <c r="D71" s="87">
        <f>Data!EW29</f>
        <v>0</v>
      </c>
      <c r="E71" s="87">
        <f>Data!FQ29</f>
        <v>0</v>
      </c>
      <c r="F71" s="87">
        <f>Data!GK29</f>
        <v>0</v>
      </c>
      <c r="G71" s="87">
        <f>Data!HE29</f>
        <v>0</v>
      </c>
      <c r="H71" s="22">
        <f t="shared" si="1"/>
        <v>0</v>
      </c>
      <c r="I71" s="1"/>
    </row>
    <row r="72" spans="2:9" x14ac:dyDescent="0.2">
      <c r="B72" s="9" t="str">
        <f>$B$43</f>
        <v>Vocational Training</v>
      </c>
      <c r="C72" s="87">
        <f>Data!ED29</f>
        <v>6309</v>
      </c>
      <c r="D72" s="87">
        <f>Data!EX29</f>
        <v>0</v>
      </c>
      <c r="E72" s="87">
        <f>Data!FR29</f>
        <v>0</v>
      </c>
      <c r="F72" s="87">
        <f>Data!GL29</f>
        <v>0</v>
      </c>
      <c r="G72" s="87">
        <f>Data!HF29</f>
        <v>0</v>
      </c>
      <c r="H72" s="22">
        <f t="shared" si="1"/>
        <v>6309</v>
      </c>
      <c r="I72" s="1"/>
    </row>
    <row r="73" spans="2:9" x14ac:dyDescent="0.2">
      <c r="B73" s="9" t="str">
        <f>$B$44</f>
        <v>Physical Training</v>
      </c>
      <c r="C73" s="87">
        <f>Data!EE29</f>
        <v>217100</v>
      </c>
      <c r="D73" s="87">
        <f>Data!EY29</f>
        <v>230513</v>
      </c>
      <c r="E73" s="87">
        <f>Data!FS29</f>
        <v>0</v>
      </c>
      <c r="F73" s="87">
        <f>Data!GM29</f>
        <v>0</v>
      </c>
      <c r="G73" s="87">
        <f>Data!HG29</f>
        <v>0</v>
      </c>
      <c r="H73" s="22">
        <f t="shared" si="1"/>
        <v>447613</v>
      </c>
      <c r="I73" s="1"/>
    </row>
    <row r="74" spans="2:9" x14ac:dyDescent="0.2">
      <c r="B74" s="9" t="str">
        <f>$B$45</f>
        <v>Health Services</v>
      </c>
      <c r="C74" s="87">
        <f>Data!EF29</f>
        <v>185456</v>
      </c>
      <c r="D74" s="87">
        <f>Data!EZ29</f>
        <v>567243</v>
      </c>
      <c r="E74" s="87">
        <f>Data!FT29</f>
        <v>507648</v>
      </c>
      <c r="F74" s="87">
        <f>Data!GN29</f>
        <v>0</v>
      </c>
      <c r="G74" s="87">
        <f>Data!HH29</f>
        <v>0</v>
      </c>
      <c r="H74" s="22">
        <f t="shared" si="1"/>
        <v>1260347</v>
      </c>
      <c r="I74" s="1"/>
    </row>
    <row r="75" spans="2:9" x14ac:dyDescent="0.2">
      <c r="B75" s="9" t="str">
        <f>$B$46</f>
        <v>Pharmacy</v>
      </c>
      <c r="C75" s="87">
        <f>Data!EG29</f>
        <v>0</v>
      </c>
      <c r="D75" s="87">
        <f>Data!FA29</f>
        <v>0</v>
      </c>
      <c r="E75" s="87">
        <f>Data!FU29</f>
        <v>0</v>
      </c>
      <c r="F75" s="87">
        <f>Data!GO29</f>
        <v>0</v>
      </c>
      <c r="G75" s="87">
        <f>Data!HI29</f>
        <v>0</v>
      </c>
      <c r="H75" s="22">
        <f t="shared" si="1"/>
        <v>0</v>
      </c>
      <c r="I75" s="1"/>
    </row>
    <row r="76" spans="2:9" x14ac:dyDescent="0.2">
      <c r="B76" s="9" t="str">
        <f>$B$47</f>
        <v>Business Administration</v>
      </c>
      <c r="C76" s="87">
        <f>Data!EH29</f>
        <v>885491</v>
      </c>
      <c r="D76" s="87">
        <f>Data!FB29</f>
        <v>2870081</v>
      </c>
      <c r="E76" s="87">
        <f>Data!FV29</f>
        <v>801957</v>
      </c>
      <c r="F76" s="87">
        <f>Data!GP29</f>
        <v>0</v>
      </c>
      <c r="G76" s="87">
        <f>Data!HJ29</f>
        <v>0</v>
      </c>
      <c r="H76" s="22">
        <f t="shared" si="1"/>
        <v>4557529</v>
      </c>
      <c r="I76" s="1"/>
    </row>
    <row r="77" spans="2:9" x14ac:dyDescent="0.2">
      <c r="B77" s="9" t="str">
        <f>$B$48</f>
        <v>Optometry</v>
      </c>
      <c r="C77" s="87">
        <f>Data!EI29</f>
        <v>0</v>
      </c>
      <c r="D77" s="87">
        <f>Data!FC29</f>
        <v>0</v>
      </c>
      <c r="E77" s="87">
        <f>Data!FW29</f>
        <v>0</v>
      </c>
      <c r="F77" s="87">
        <f>Data!GQ29</f>
        <v>0</v>
      </c>
      <c r="G77" s="87">
        <f>Data!HK29</f>
        <v>0</v>
      </c>
      <c r="H77" s="22">
        <f t="shared" si="1"/>
        <v>0</v>
      </c>
      <c r="I77" s="1"/>
    </row>
    <row r="78" spans="2:9" x14ac:dyDescent="0.2">
      <c r="B78" s="9" t="str">
        <f>$B$49</f>
        <v>Teacher Ed-Practice Teaching</v>
      </c>
      <c r="C78" s="87">
        <f>Data!EJ29</f>
        <v>0</v>
      </c>
      <c r="D78" s="87">
        <f>Data!FD29</f>
        <v>232609</v>
      </c>
      <c r="E78" s="87">
        <f>Data!FX29</f>
        <v>0</v>
      </c>
      <c r="F78" s="87">
        <f>Data!GR29</f>
        <v>0</v>
      </c>
      <c r="G78" s="87">
        <f>Data!HL29</f>
        <v>0</v>
      </c>
      <c r="H78" s="22">
        <f t="shared" si="1"/>
        <v>232609</v>
      </c>
      <c r="I78" s="1"/>
    </row>
    <row r="79" spans="2:9" x14ac:dyDescent="0.2">
      <c r="B79" s="9" t="str">
        <f>$B$50</f>
        <v>Technology</v>
      </c>
      <c r="C79" s="87">
        <f>Data!EK29</f>
        <v>63593</v>
      </c>
      <c r="D79" s="87">
        <f>Data!FE29</f>
        <v>44957</v>
      </c>
      <c r="E79" s="87">
        <f>Data!FY29</f>
        <v>0</v>
      </c>
      <c r="F79" s="87">
        <f>Data!GS29</f>
        <v>0</v>
      </c>
      <c r="G79" s="87">
        <f>Data!HM29</f>
        <v>0</v>
      </c>
      <c r="H79" s="22">
        <f t="shared" si="1"/>
        <v>108550</v>
      </c>
      <c r="I79" s="1"/>
    </row>
    <row r="80" spans="2:9" x14ac:dyDescent="0.2">
      <c r="B80" s="9" t="str">
        <f>$B$51</f>
        <v>Nursing</v>
      </c>
      <c r="C80" s="87">
        <f>Data!EL29</f>
        <v>59346</v>
      </c>
      <c r="D80" s="87">
        <f>Data!FF29</f>
        <v>2072134</v>
      </c>
      <c r="E80" s="87">
        <f>Data!FZ29</f>
        <v>0</v>
      </c>
      <c r="F80" s="87">
        <f>Data!GT29</f>
        <v>0</v>
      </c>
      <c r="G80" s="87">
        <f>Data!HN29</f>
        <v>0</v>
      </c>
      <c r="H80" s="22">
        <f t="shared" si="1"/>
        <v>2131480</v>
      </c>
      <c r="I80" s="1"/>
    </row>
    <row r="81" spans="2:9" x14ac:dyDescent="0.2">
      <c r="B81" s="39" t="str">
        <f>$B$52</f>
        <v>Totals</v>
      </c>
      <c r="C81" s="21">
        <f>SUM(C61:C80)</f>
        <v>14537754</v>
      </c>
      <c r="D81" s="21">
        <f>SUM(D61:D80)</f>
        <v>15491253</v>
      </c>
      <c r="E81" s="21">
        <f>SUM(E61:E80)</f>
        <v>7714382</v>
      </c>
      <c r="F81" s="21">
        <f>SUM(F61:F80)</f>
        <v>407959</v>
      </c>
      <c r="G81" s="21">
        <f>SUM(G61:G80)</f>
        <v>0</v>
      </c>
      <c r="H81" s="21">
        <f t="shared" si="1"/>
        <v>38151348</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Data!T29</f>
        <v>Hall, Karyn</v>
      </c>
      <c r="E84" s="343"/>
      <c r="F84" s="343"/>
      <c r="G84" s="94" t="str">
        <f>Data!U29</f>
        <v>(936) 468-3806</v>
      </c>
      <c r="H84" s="84" t="str">
        <f>Data!V29</f>
        <v>khall@sfasu.edu</v>
      </c>
    </row>
    <row r="85" spans="2:9" ht="13.5" customHeight="1" x14ac:dyDescent="0.2">
      <c r="B85" s="27"/>
      <c r="C85" s="27"/>
      <c r="D85" s="27"/>
      <c r="E85" s="27"/>
      <c r="F85" s="27"/>
      <c r="G85" s="27"/>
      <c r="H85" s="5"/>
    </row>
    <row r="86" spans="2:9" x14ac:dyDescent="0.2">
      <c r="B86" s="28" t="s">
        <v>34</v>
      </c>
      <c r="C86" s="13"/>
      <c r="D86" s="13"/>
      <c r="E86" s="13"/>
      <c r="F86" s="13"/>
      <c r="G86" s="13"/>
      <c r="H86" s="17">
        <f>H13+H14</f>
        <v>70217946</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Data!HR29</f>
        <v>413690.87488005252</v>
      </c>
      <c r="D91" s="172">
        <f>Data!IL29</f>
        <v>104452.45951071338</v>
      </c>
      <c r="E91" s="172">
        <f>Data!JF29</f>
        <v>6927.5945170681616</v>
      </c>
      <c r="F91" s="172">
        <f>Data!JZ29</f>
        <v>880.40021077591882</v>
      </c>
      <c r="G91" s="172">
        <f>Data!KT29</f>
        <v>0</v>
      </c>
      <c r="H91" s="40">
        <f>SUM(C91:G91)</f>
        <v>525951.32911860989</v>
      </c>
    </row>
    <row r="92" spans="2:9" x14ac:dyDescent="0.2">
      <c r="B92" s="9" t="str">
        <f>$B$33</f>
        <v>Science</v>
      </c>
      <c r="C92" s="172">
        <f>Data!HS29</f>
        <v>349512.20772873872</v>
      </c>
      <c r="D92" s="172">
        <f>Data!IM29</f>
        <v>99332.696933118204</v>
      </c>
      <c r="E92" s="172">
        <f>Data!JG29</f>
        <v>26150.293151274978</v>
      </c>
      <c r="F92" s="172">
        <f>Data!KA29</f>
        <v>0</v>
      </c>
      <c r="G92" s="172">
        <f>Data!KU29</f>
        <v>0</v>
      </c>
      <c r="H92" s="75">
        <f t="shared" ref="H92:H110" si="2">SUM(C92:G92)</f>
        <v>474995.1978131319</v>
      </c>
    </row>
    <row r="93" spans="2:9" x14ac:dyDescent="0.2">
      <c r="B93" s="9" t="str">
        <f>$B$34</f>
        <v>Fine Arts</v>
      </c>
      <c r="C93" s="172">
        <f>Data!HT29</f>
        <v>17612.310724431129</v>
      </c>
      <c r="D93" s="172">
        <f>Data!IN29</f>
        <v>8646.5589079972524</v>
      </c>
      <c r="E93" s="172">
        <f>Data!JH29</f>
        <v>950.57022297089247</v>
      </c>
      <c r="F93" s="172">
        <f>Data!KB29</f>
        <v>0</v>
      </c>
      <c r="G93" s="172">
        <f>Data!KV29</f>
        <v>0</v>
      </c>
      <c r="H93" s="75">
        <f t="shared" si="2"/>
        <v>27209.439855399272</v>
      </c>
    </row>
    <row r="94" spans="2:9" x14ac:dyDescent="0.2">
      <c r="B94" s="9" t="str">
        <f>$B$35</f>
        <v>Teacher Education</v>
      </c>
      <c r="C94" s="172">
        <f>Data!HU29</f>
        <v>121407.28719332494</v>
      </c>
      <c r="D94" s="172">
        <f>Data!IO29</f>
        <v>74451.468046914146</v>
      </c>
      <c r="E94" s="172">
        <f>Data!JI29</f>
        <v>14536.779128666747</v>
      </c>
      <c r="F94" s="172">
        <f>Data!KC29</f>
        <v>0</v>
      </c>
      <c r="G94" s="172">
        <f>Data!KW29</f>
        <v>0</v>
      </c>
      <c r="H94" s="75">
        <f t="shared" si="2"/>
        <v>210395.53436890582</v>
      </c>
    </row>
    <row r="95" spans="2:9" x14ac:dyDescent="0.2">
      <c r="B95" s="9" t="str">
        <f>$B$36</f>
        <v>Agriculture</v>
      </c>
      <c r="C95" s="172">
        <f>Data!HV29</f>
        <v>0</v>
      </c>
      <c r="D95" s="172">
        <f>Data!IP29</f>
        <v>0</v>
      </c>
      <c r="E95" s="172">
        <f>Data!JJ29</f>
        <v>235.25552548379244</v>
      </c>
      <c r="F95" s="172">
        <f>Data!KD29</f>
        <v>0</v>
      </c>
      <c r="G95" s="172">
        <f>Data!KX29</f>
        <v>0</v>
      </c>
      <c r="H95" s="75">
        <f t="shared" si="2"/>
        <v>235.25552548379244</v>
      </c>
    </row>
    <row r="96" spans="2:9" x14ac:dyDescent="0.2">
      <c r="B96" s="9" t="str">
        <f>$B$37</f>
        <v>Engineering</v>
      </c>
      <c r="C96" s="172">
        <f>Data!HW29</f>
        <v>12662.169276375262</v>
      </c>
      <c r="D96" s="172">
        <f>Data!IQ29</f>
        <v>9139.9652496998569</v>
      </c>
      <c r="E96" s="172">
        <f>Data!JK29</f>
        <v>0</v>
      </c>
      <c r="F96" s="172">
        <f>Data!KE29</f>
        <v>0</v>
      </c>
      <c r="G96" s="172">
        <f>Data!KY29</f>
        <v>0</v>
      </c>
      <c r="H96" s="75">
        <f t="shared" si="2"/>
        <v>21802.134526075119</v>
      </c>
    </row>
    <row r="97" spans="2:8" x14ac:dyDescent="0.2">
      <c r="B97" s="9" t="str">
        <f>$B$38</f>
        <v>Home Economics</v>
      </c>
      <c r="C97" s="172">
        <f>Data!HX29</f>
        <v>18118.063852813855</v>
      </c>
      <c r="D97" s="172">
        <f>Data!IR29</f>
        <v>16182.373823953825</v>
      </c>
      <c r="E97" s="172">
        <f>Data!JL29</f>
        <v>1815.1784848484849</v>
      </c>
      <c r="F97" s="172">
        <f>Data!KF29</f>
        <v>0</v>
      </c>
      <c r="G97" s="172">
        <f>Data!KZ29</f>
        <v>0</v>
      </c>
      <c r="H97" s="75">
        <f t="shared" si="2"/>
        <v>36115.616161616163</v>
      </c>
    </row>
    <row r="98" spans="2:8" x14ac:dyDescent="0.2">
      <c r="B98" s="9" t="str">
        <f>$B$39</f>
        <v>Law</v>
      </c>
      <c r="C98" s="172">
        <f>Data!HY29</f>
        <v>0</v>
      </c>
      <c r="D98" s="172">
        <f>Data!IS29</f>
        <v>0</v>
      </c>
      <c r="E98" s="172">
        <f>Data!JM29</f>
        <v>0</v>
      </c>
      <c r="F98" s="172">
        <f>Data!KG29</f>
        <v>0</v>
      </c>
      <c r="G98" s="172">
        <f>Data!LA29</f>
        <v>0</v>
      </c>
      <c r="H98" s="75">
        <f t="shared" si="2"/>
        <v>0</v>
      </c>
    </row>
    <row r="99" spans="2:8" x14ac:dyDescent="0.2">
      <c r="B99" s="9" t="str">
        <f>$B$40</f>
        <v>Social Service</v>
      </c>
      <c r="C99" s="172">
        <f>Data!HZ29</f>
        <v>9797.4745077532589</v>
      </c>
      <c r="D99" s="172">
        <f>Data!IT29</f>
        <v>57273.920123830845</v>
      </c>
      <c r="E99" s="172">
        <f>Data!JN29</f>
        <v>53771.713405483402</v>
      </c>
      <c r="F99" s="172">
        <f>Data!KH29</f>
        <v>0</v>
      </c>
      <c r="G99" s="172">
        <f>Data!LB29</f>
        <v>0</v>
      </c>
      <c r="H99" s="75">
        <f t="shared" si="2"/>
        <v>120843.1080370675</v>
      </c>
    </row>
    <row r="100" spans="2:8" x14ac:dyDescent="0.2">
      <c r="B100" s="9" t="str">
        <f>$B$41</f>
        <v>Library Science</v>
      </c>
      <c r="C100" s="172">
        <f>Data!IA29</f>
        <v>0</v>
      </c>
      <c r="D100" s="172">
        <f>Data!IU29</f>
        <v>0</v>
      </c>
      <c r="E100" s="172">
        <f>Data!JO29</f>
        <v>0</v>
      </c>
      <c r="F100" s="172">
        <f>Data!KI29</f>
        <v>0</v>
      </c>
      <c r="G100" s="172">
        <f>Data!LC29</f>
        <v>0</v>
      </c>
      <c r="H100" s="75">
        <f t="shared" si="2"/>
        <v>0</v>
      </c>
    </row>
    <row r="101" spans="2:8" x14ac:dyDescent="0.2">
      <c r="B101" s="9" t="str">
        <f>$B$42</f>
        <v>Veterinary Science</v>
      </c>
      <c r="C101" s="172">
        <f>Data!IB29</f>
        <v>0</v>
      </c>
      <c r="D101" s="172">
        <f>Data!IV29</f>
        <v>0</v>
      </c>
      <c r="E101" s="172">
        <f>Data!JP29</f>
        <v>0</v>
      </c>
      <c r="F101" s="172">
        <f>Data!KJ29</f>
        <v>0</v>
      </c>
      <c r="G101" s="172">
        <f>Data!LD29</f>
        <v>0</v>
      </c>
      <c r="H101" s="75">
        <f t="shared" si="2"/>
        <v>0</v>
      </c>
    </row>
    <row r="102" spans="2:8" x14ac:dyDescent="0.2">
      <c r="B102" s="9" t="str">
        <f>$B$43</f>
        <v>Vocational Training</v>
      </c>
      <c r="C102" s="172">
        <f>Data!IC29</f>
        <v>0</v>
      </c>
      <c r="D102" s="172">
        <f>Data!IW29</f>
        <v>0</v>
      </c>
      <c r="E102" s="172">
        <f>Data!JQ29</f>
        <v>0</v>
      </c>
      <c r="F102" s="172">
        <f>Data!KK29</f>
        <v>0</v>
      </c>
      <c r="G102" s="172">
        <f>Data!LE29</f>
        <v>0</v>
      </c>
      <c r="H102" s="75">
        <f t="shared" si="2"/>
        <v>0</v>
      </c>
    </row>
    <row r="103" spans="2:8" x14ac:dyDescent="0.2">
      <c r="B103" s="9" t="str">
        <f>$B$44</f>
        <v>Physical Training</v>
      </c>
      <c r="C103" s="172">
        <f>Data!ID29</f>
        <v>6492.2872020255099</v>
      </c>
      <c r="D103" s="172">
        <f>Data!IX29</f>
        <v>8626.9260975493235</v>
      </c>
      <c r="E103" s="172">
        <f>Data!JR29</f>
        <v>88.370515454067743</v>
      </c>
      <c r="F103" s="172">
        <f>Data!KL29</f>
        <v>0</v>
      </c>
      <c r="G103" s="172">
        <f>Data!LF29</f>
        <v>0</v>
      </c>
      <c r="H103" s="75">
        <f t="shared" si="2"/>
        <v>15207.5838150289</v>
      </c>
    </row>
    <row r="104" spans="2:8" x14ac:dyDescent="0.2">
      <c r="B104" s="9" t="str">
        <f>$B$45</f>
        <v>Health Services</v>
      </c>
      <c r="C104" s="172">
        <f>Data!IE29</f>
        <v>8982.90887238502</v>
      </c>
      <c r="D104" s="172">
        <f>Data!IY29</f>
        <v>18952.020720711458</v>
      </c>
      <c r="E104" s="172">
        <f>Data!JS29</f>
        <v>5134.9269889860907</v>
      </c>
      <c r="F104" s="172">
        <f>Data!KM29</f>
        <v>0</v>
      </c>
      <c r="G104" s="172">
        <f>Data!LG29</f>
        <v>0</v>
      </c>
      <c r="H104" s="75">
        <f t="shared" si="2"/>
        <v>33069.856582082568</v>
      </c>
    </row>
    <row r="105" spans="2:8" x14ac:dyDescent="0.2">
      <c r="B105" s="9" t="str">
        <f>$B$46</f>
        <v>Pharmacy</v>
      </c>
      <c r="C105" s="172">
        <f>Data!IF29</f>
        <v>0</v>
      </c>
      <c r="D105" s="172">
        <f>Data!IZ29</f>
        <v>0</v>
      </c>
      <c r="E105" s="172">
        <f>Data!JT29</f>
        <v>0</v>
      </c>
      <c r="F105" s="172">
        <f>Data!KN29</f>
        <v>0</v>
      </c>
      <c r="G105" s="172">
        <f>Data!LH29</f>
        <v>0</v>
      </c>
      <c r="H105" s="75">
        <f t="shared" si="2"/>
        <v>0</v>
      </c>
    </row>
    <row r="106" spans="2:8" x14ac:dyDescent="0.2">
      <c r="B106" s="9" t="str">
        <f>$B$47</f>
        <v>Business Administration</v>
      </c>
      <c r="C106" s="172">
        <f>Data!IG29</f>
        <v>26377.77905748886</v>
      </c>
      <c r="D106" s="172">
        <f>Data!JA29</f>
        <v>78308.622787529559</v>
      </c>
      <c r="E106" s="172">
        <f>Data!JU29</f>
        <v>8452.2552585822359</v>
      </c>
      <c r="F106" s="172">
        <f>Data!KO29</f>
        <v>0</v>
      </c>
      <c r="G106" s="172">
        <f>Data!LI29</f>
        <v>0</v>
      </c>
      <c r="H106" s="75">
        <f t="shared" si="2"/>
        <v>113138.65710360066</v>
      </c>
    </row>
    <row r="107" spans="2:8" x14ac:dyDescent="0.2">
      <c r="B107" s="9" t="str">
        <f>$B$48</f>
        <v>Optometry</v>
      </c>
      <c r="C107" s="172">
        <f>Data!IH29</f>
        <v>0</v>
      </c>
      <c r="D107" s="172">
        <f>Data!JB29</f>
        <v>0</v>
      </c>
      <c r="E107" s="172">
        <f>Data!JV29</f>
        <v>0</v>
      </c>
      <c r="F107" s="172">
        <f>Data!KP29</f>
        <v>0</v>
      </c>
      <c r="G107" s="172">
        <f>Data!LJ29</f>
        <v>0</v>
      </c>
      <c r="H107" s="75">
        <f t="shared" si="2"/>
        <v>0</v>
      </c>
    </row>
    <row r="108" spans="2:8" x14ac:dyDescent="0.2">
      <c r="B108" s="9" t="str">
        <f>$B$49</f>
        <v>Teacher Ed-Practice Teaching</v>
      </c>
      <c r="C108" s="172">
        <f>Data!II29</f>
        <v>22360.142307010748</v>
      </c>
      <c r="D108" s="172">
        <f>Data!JC29</f>
        <v>859.93619774157253</v>
      </c>
      <c r="E108" s="172">
        <f>Data!JW29</f>
        <v>0</v>
      </c>
      <c r="F108" s="172">
        <f>Data!KQ29</f>
        <v>0</v>
      </c>
      <c r="G108" s="172">
        <f>Data!LK29</f>
        <v>0</v>
      </c>
      <c r="H108" s="75">
        <f t="shared" si="2"/>
        <v>23220.07850475232</v>
      </c>
    </row>
    <row r="109" spans="2:8" x14ac:dyDescent="0.2">
      <c r="B109" s="9" t="str">
        <f>$B$50</f>
        <v>Technology</v>
      </c>
      <c r="C109" s="172">
        <f>Data!IJ29</f>
        <v>1862.0096963511098</v>
      </c>
      <c r="D109" s="172">
        <f>Data!JD29</f>
        <v>499.97638107239169</v>
      </c>
      <c r="E109" s="172">
        <f>Data!JX29</f>
        <v>0</v>
      </c>
      <c r="F109" s="172">
        <f>Data!KR29</f>
        <v>0</v>
      </c>
      <c r="G109" s="172">
        <f>Data!LL29</f>
        <v>0</v>
      </c>
      <c r="H109" s="75">
        <f t="shared" si="2"/>
        <v>2361.9860774235017</v>
      </c>
    </row>
    <row r="110" spans="2:8" x14ac:dyDescent="0.2">
      <c r="B110" s="9" t="str">
        <f>$B$51</f>
        <v>Nursing</v>
      </c>
      <c r="C110" s="172">
        <f>Data!IK29</f>
        <v>0</v>
      </c>
      <c r="D110" s="172">
        <f>Data!JE29</f>
        <v>15.222510822510822</v>
      </c>
      <c r="E110" s="172">
        <f>Data!JY29</f>
        <v>0</v>
      </c>
      <c r="F110" s="172">
        <f>Data!KS29</f>
        <v>0</v>
      </c>
      <c r="G110" s="172">
        <f>Data!HPM29</f>
        <v>0</v>
      </c>
      <c r="H110" s="75">
        <f t="shared" si="2"/>
        <v>15.222510822510822</v>
      </c>
    </row>
    <row r="111" spans="2:8" x14ac:dyDescent="0.2">
      <c r="B111" s="39" t="str">
        <f>$B$52</f>
        <v>Totals</v>
      </c>
      <c r="C111" s="40">
        <f>SUM(C91:C110)</f>
        <v>1008875.5152987511</v>
      </c>
      <c r="D111" s="40">
        <f>SUM(D91:D110)</f>
        <v>476742.14729165426</v>
      </c>
      <c r="E111" s="40">
        <f>SUM(E91:E110)</f>
        <v>118062.93719881885</v>
      </c>
      <c r="F111" s="40">
        <f>SUM(F91:F110)</f>
        <v>880.40021077591882</v>
      </c>
      <c r="G111" s="40">
        <f>SUM(G91:G110)</f>
        <v>0</v>
      </c>
      <c r="H111" s="40">
        <f>SUM(C111:G111)</f>
        <v>1604561.0000000002</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7208644.8748800522</v>
      </c>
      <c r="D116" s="21">
        <f t="shared" si="3"/>
        <v>2811532.4595107134</v>
      </c>
      <c r="E116" s="21">
        <f t="shared" si="3"/>
        <v>1591252.5945170682</v>
      </c>
      <c r="F116" s="21">
        <f t="shared" si="3"/>
        <v>57653.400210775915</v>
      </c>
      <c r="G116" s="21">
        <f t="shared" si="3"/>
        <v>0</v>
      </c>
      <c r="H116" s="40">
        <f t="shared" ref="H116:H136" si="4">SUM(C116:G116)</f>
        <v>11669083.329118609</v>
      </c>
      <c r="I116" s="1"/>
    </row>
    <row r="117" spans="2:9" x14ac:dyDescent="0.2">
      <c r="B117" s="9" t="str">
        <f>$B$33</f>
        <v>Science</v>
      </c>
      <c r="C117" s="22">
        <f t="shared" si="3"/>
        <v>2425413.2077287389</v>
      </c>
      <c r="D117" s="22">
        <f t="shared" si="3"/>
        <v>1418246.6969331182</v>
      </c>
      <c r="E117" s="22">
        <f t="shared" si="3"/>
        <v>965983.29315127502</v>
      </c>
      <c r="F117" s="22">
        <f t="shared" si="3"/>
        <v>0</v>
      </c>
      <c r="G117" s="22">
        <f t="shared" si="3"/>
        <v>0</v>
      </c>
      <c r="H117" s="75">
        <f t="shared" si="4"/>
        <v>4809643.1978131318</v>
      </c>
      <c r="I117" s="1"/>
    </row>
    <row r="118" spans="2:9" x14ac:dyDescent="0.2">
      <c r="B118" s="9" t="str">
        <f>$B$34</f>
        <v>Fine Arts</v>
      </c>
      <c r="C118" s="22">
        <f t="shared" si="3"/>
        <v>2448918.3107244312</v>
      </c>
      <c r="D118" s="22">
        <f t="shared" si="3"/>
        <v>1831445.5589079973</v>
      </c>
      <c r="E118" s="22">
        <f t="shared" si="3"/>
        <v>767903.57022297091</v>
      </c>
      <c r="F118" s="22">
        <f t="shared" si="3"/>
        <v>0</v>
      </c>
      <c r="G118" s="22">
        <f t="shared" si="3"/>
        <v>0</v>
      </c>
      <c r="H118" s="75">
        <f t="shared" si="4"/>
        <v>5048267.4398553995</v>
      </c>
      <c r="I118" s="1"/>
    </row>
    <row r="119" spans="2:9" x14ac:dyDescent="0.2">
      <c r="B119" s="9" t="str">
        <f>$B$35</f>
        <v>Teacher Education</v>
      </c>
      <c r="C119" s="22">
        <f t="shared" si="3"/>
        <v>407851.28719332494</v>
      </c>
      <c r="D119" s="22">
        <f t="shared" si="3"/>
        <v>1721472.4680469141</v>
      </c>
      <c r="E119" s="22">
        <f t="shared" si="3"/>
        <v>2120023.779128667</v>
      </c>
      <c r="F119" s="22">
        <f t="shared" si="3"/>
        <v>298273</v>
      </c>
      <c r="G119" s="22">
        <f t="shared" si="3"/>
        <v>0</v>
      </c>
      <c r="H119" s="75">
        <f t="shared" si="4"/>
        <v>4547620.5343689062</v>
      </c>
      <c r="I119" s="1"/>
    </row>
    <row r="120" spans="2:9" x14ac:dyDescent="0.2">
      <c r="B120" s="9" t="str">
        <f>$B$36</f>
        <v>Agriculture</v>
      </c>
      <c r="C120" s="22">
        <f t="shared" si="3"/>
        <v>489201</v>
      </c>
      <c r="D120" s="22">
        <f t="shared" si="3"/>
        <v>714924</v>
      </c>
      <c r="E120" s="22">
        <f t="shared" si="3"/>
        <v>350920.25552548381</v>
      </c>
      <c r="F120" s="22">
        <f t="shared" si="3"/>
        <v>52913</v>
      </c>
      <c r="G120" s="22">
        <f t="shared" si="3"/>
        <v>0</v>
      </c>
      <c r="H120" s="75">
        <f t="shared" si="4"/>
        <v>1607958.2555254837</v>
      </c>
      <c r="I120" s="1"/>
    </row>
    <row r="121" spans="2:9" x14ac:dyDescent="0.2">
      <c r="B121" s="9" t="str">
        <f>$B$37</f>
        <v>Engineering</v>
      </c>
      <c r="C121" s="22">
        <f t="shared" si="3"/>
        <v>388652.16927637527</v>
      </c>
      <c r="D121" s="22">
        <f t="shared" si="3"/>
        <v>321334.96524969983</v>
      </c>
      <c r="E121" s="22">
        <f t="shared" si="3"/>
        <v>0</v>
      </c>
      <c r="F121" s="22">
        <f t="shared" si="3"/>
        <v>0</v>
      </c>
      <c r="G121" s="22">
        <f t="shared" si="3"/>
        <v>0</v>
      </c>
      <c r="H121" s="75">
        <f t="shared" si="4"/>
        <v>709987.1345260751</v>
      </c>
      <c r="I121" s="1"/>
    </row>
    <row r="122" spans="2:9" x14ac:dyDescent="0.2">
      <c r="B122" s="9" t="str">
        <f>$B$38</f>
        <v>Home Economics</v>
      </c>
      <c r="C122" s="22">
        <f t="shared" si="3"/>
        <v>530079.06385281391</v>
      </c>
      <c r="D122" s="22">
        <f t="shared" si="3"/>
        <v>513311.37382395385</v>
      </c>
      <c r="E122" s="22">
        <f t="shared" si="3"/>
        <v>158839.1784848485</v>
      </c>
      <c r="F122" s="22">
        <f t="shared" si="3"/>
        <v>0</v>
      </c>
      <c r="G122" s="22">
        <f t="shared" si="3"/>
        <v>0</v>
      </c>
      <c r="H122" s="75">
        <f t="shared" si="4"/>
        <v>1202229.6161616163</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164499.47450775327</v>
      </c>
      <c r="D124" s="22">
        <f t="shared" si="3"/>
        <v>510927.92012383085</v>
      </c>
      <c r="E124" s="22">
        <f t="shared" si="3"/>
        <v>554241.7134054834</v>
      </c>
      <c r="F124" s="22">
        <f t="shared" si="3"/>
        <v>0</v>
      </c>
      <c r="G124" s="22">
        <f t="shared" si="3"/>
        <v>0</v>
      </c>
      <c r="H124" s="75">
        <f t="shared" si="4"/>
        <v>1229669.1080370676</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6309</v>
      </c>
      <c r="D127" s="22">
        <f t="shared" si="3"/>
        <v>0</v>
      </c>
      <c r="E127" s="22">
        <f t="shared" si="3"/>
        <v>0</v>
      </c>
      <c r="F127" s="22">
        <f t="shared" si="3"/>
        <v>0</v>
      </c>
      <c r="G127" s="22">
        <f t="shared" si="3"/>
        <v>0</v>
      </c>
      <c r="H127" s="75">
        <f t="shared" si="4"/>
        <v>6309</v>
      </c>
      <c r="I127" s="1"/>
    </row>
    <row r="128" spans="2:9" x14ac:dyDescent="0.2">
      <c r="B128" s="9" t="str">
        <f>$B$44</f>
        <v>Physical Training</v>
      </c>
      <c r="C128" s="22">
        <f t="shared" si="3"/>
        <v>223592.2872020255</v>
      </c>
      <c r="D128" s="22">
        <f t="shared" si="3"/>
        <v>239139.92609754932</v>
      </c>
      <c r="E128" s="22">
        <f t="shared" si="3"/>
        <v>88.370515454067743</v>
      </c>
      <c r="F128" s="22">
        <f t="shared" si="3"/>
        <v>0</v>
      </c>
      <c r="G128" s="22">
        <f t="shared" si="3"/>
        <v>0</v>
      </c>
      <c r="H128" s="75">
        <f t="shared" si="4"/>
        <v>462820.58381502889</v>
      </c>
      <c r="I128" s="1"/>
    </row>
    <row r="129" spans="2:12" x14ac:dyDescent="0.2">
      <c r="B129" s="9" t="str">
        <f>$B$45</f>
        <v>Health Services</v>
      </c>
      <c r="C129" s="22">
        <f t="shared" si="3"/>
        <v>194438.90887238501</v>
      </c>
      <c r="D129" s="22">
        <f t="shared" si="3"/>
        <v>586195.02072071144</v>
      </c>
      <c r="E129" s="22">
        <f t="shared" si="3"/>
        <v>512782.92698898609</v>
      </c>
      <c r="F129" s="22">
        <f t="shared" si="3"/>
        <v>0</v>
      </c>
      <c r="G129" s="22">
        <f t="shared" si="3"/>
        <v>0</v>
      </c>
      <c r="H129" s="75">
        <f t="shared" si="4"/>
        <v>1293416.8565820826</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911868.77905748889</v>
      </c>
      <c r="D131" s="22">
        <f t="shared" si="3"/>
        <v>2948389.6227875296</v>
      </c>
      <c r="E131" s="22">
        <f t="shared" si="3"/>
        <v>810409.25525858218</v>
      </c>
      <c r="F131" s="22">
        <f t="shared" si="3"/>
        <v>0</v>
      </c>
      <c r="G131" s="22">
        <f t="shared" si="3"/>
        <v>0</v>
      </c>
      <c r="H131" s="75">
        <f t="shared" si="4"/>
        <v>4670667.6571036009</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22360.142307010748</v>
      </c>
      <c r="D133" s="22">
        <f t="shared" si="5"/>
        <v>233468.93619774157</v>
      </c>
      <c r="E133" s="22">
        <f t="shared" si="5"/>
        <v>0</v>
      </c>
      <c r="F133" s="22">
        <f t="shared" si="5"/>
        <v>0</v>
      </c>
      <c r="G133" s="22">
        <f t="shared" si="5"/>
        <v>0</v>
      </c>
      <c r="H133" s="75">
        <f t="shared" si="4"/>
        <v>255829.07850475231</v>
      </c>
      <c r="I133" s="1"/>
    </row>
    <row r="134" spans="2:12" x14ac:dyDescent="0.2">
      <c r="B134" s="9" t="str">
        <f>$B$50</f>
        <v>Technology</v>
      </c>
      <c r="C134" s="22">
        <f t="shared" si="5"/>
        <v>65455.00969635111</v>
      </c>
      <c r="D134" s="22">
        <f t="shared" si="5"/>
        <v>45456.976381072389</v>
      </c>
      <c r="E134" s="22">
        <f t="shared" si="5"/>
        <v>0</v>
      </c>
      <c r="F134" s="22">
        <f t="shared" si="5"/>
        <v>0</v>
      </c>
      <c r="G134" s="22">
        <f t="shared" si="5"/>
        <v>0</v>
      </c>
      <c r="H134" s="75">
        <f t="shared" si="4"/>
        <v>110911.9860774235</v>
      </c>
      <c r="I134" s="1"/>
    </row>
    <row r="135" spans="2:12" x14ac:dyDescent="0.2">
      <c r="B135" s="9" t="str">
        <f>$B$51</f>
        <v>Nursing</v>
      </c>
      <c r="C135" s="22">
        <f t="shared" si="5"/>
        <v>59346</v>
      </c>
      <c r="D135" s="22">
        <f t="shared" si="5"/>
        <v>2072149.2225108226</v>
      </c>
      <c r="E135" s="22">
        <f t="shared" si="5"/>
        <v>0</v>
      </c>
      <c r="F135" s="22">
        <f t="shared" si="5"/>
        <v>0</v>
      </c>
      <c r="G135" s="22">
        <f t="shared" si="5"/>
        <v>0</v>
      </c>
      <c r="H135" s="75">
        <f t="shared" si="4"/>
        <v>2131495.2225108226</v>
      </c>
      <c r="I135" s="1"/>
    </row>
    <row r="136" spans="2:12" x14ac:dyDescent="0.2">
      <c r="B136" s="39" t="str">
        <f>$B$52</f>
        <v>Totals</v>
      </c>
      <c r="C136" s="40">
        <f>SUM(C116:C135)</f>
        <v>15546629.51529875</v>
      </c>
      <c r="D136" s="40">
        <f>SUM(D116:D135)</f>
        <v>15967995.147291653</v>
      </c>
      <c r="E136" s="40">
        <f>SUM(E116:E135)</f>
        <v>7832444.9371988196</v>
      </c>
      <c r="F136" s="40">
        <f>SUM(F116:F135)</f>
        <v>408839.4002107759</v>
      </c>
      <c r="G136" s="40">
        <f>SUM(G116:G135)</f>
        <v>0</v>
      </c>
      <c r="H136" s="40">
        <f t="shared" si="4"/>
        <v>39755909</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30462037</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Data!QD29</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Data!LN29</f>
        <v>60692.5</v>
      </c>
      <c r="D143" s="172">
        <f>Data!MH29</f>
        <v>15324.370100549999</v>
      </c>
      <c r="E143" s="172">
        <f>Data!NB29</f>
        <v>1016.3930118</v>
      </c>
      <c r="F143" s="172">
        <f>Data!NV29</f>
        <v>129.17112983999999</v>
      </c>
      <c r="G143" s="172">
        <f>Data!OP29</f>
        <v>0</v>
      </c>
      <c r="H143" s="173">
        <f>Data!PJ29</f>
        <v>7484353.8800000008</v>
      </c>
      <c r="I143" s="76">
        <f t="shared" ref="I143:I162" si="6">SUM(C143:H143)</f>
        <v>7561516.3142421907</v>
      </c>
    </row>
    <row r="144" spans="2:12" x14ac:dyDescent="0.2">
      <c r="B144" s="9" t="str">
        <f>$B$33</f>
        <v>Science</v>
      </c>
      <c r="C144" s="172">
        <f>Data!LO29</f>
        <v>51277.518147900002</v>
      </c>
      <c r="D144" s="172">
        <f>Data!MI29</f>
        <v>14573.349662400002</v>
      </c>
      <c r="E144" s="172">
        <f>Data!NC29</f>
        <v>3836.5646142000001</v>
      </c>
      <c r="F144" s="172">
        <f>Data!NW29</f>
        <v>0</v>
      </c>
      <c r="G144" s="172">
        <f>Data!OQ29</f>
        <v>0</v>
      </c>
      <c r="H144" s="174">
        <f>Data!PK29</f>
        <v>4915423.1400000006</v>
      </c>
      <c r="I144" s="76">
        <f t="shared" si="6"/>
        <v>4985110.5724245002</v>
      </c>
    </row>
    <row r="145" spans="2:9" x14ac:dyDescent="0.2">
      <c r="B145" s="9" t="str">
        <f>$B$34</f>
        <v>Fine Arts</v>
      </c>
      <c r="C145" s="172">
        <f>Data!LP29</f>
        <v>2584.0020683499997</v>
      </c>
      <c r="D145" s="172">
        <f>Data!MJ29</f>
        <v>1268.5856649</v>
      </c>
      <c r="E145" s="172">
        <f>Data!ND29</f>
        <v>139.46226675</v>
      </c>
      <c r="F145" s="172">
        <f>Data!NX29</f>
        <v>0</v>
      </c>
      <c r="G145" s="172">
        <f>Data!OR29</f>
        <v>0</v>
      </c>
      <c r="H145" s="174">
        <f>Data!PL29</f>
        <v>3122572.79</v>
      </c>
      <c r="I145" s="76">
        <f t="shared" si="6"/>
        <v>3126564.84</v>
      </c>
    </row>
    <row r="146" spans="2:9" x14ac:dyDescent="0.2">
      <c r="B146" s="9" t="str">
        <f>$B$35</f>
        <v>Teacher Education</v>
      </c>
      <c r="C146" s="172">
        <f>Data!LQ29</f>
        <v>17811.805557340002</v>
      </c>
      <c r="D146" s="172">
        <f>Data!MK29</f>
        <v>10922.85455632</v>
      </c>
      <c r="E146" s="172">
        <f>Data!NE29</f>
        <v>2132.7198863399999</v>
      </c>
      <c r="F146" s="172">
        <f>Data!NY29</f>
        <v>0</v>
      </c>
      <c r="G146" s="172">
        <f>Data!OS29</f>
        <v>0</v>
      </c>
      <c r="H146" s="174">
        <f>Data!PN29</f>
        <v>4663944.0900000008</v>
      </c>
      <c r="I146" s="76">
        <f t="shared" si="6"/>
        <v>4694811.4700000007</v>
      </c>
    </row>
    <row r="147" spans="2:9" x14ac:dyDescent="0.2">
      <c r="B147" s="9" t="str">
        <f>$B$36</f>
        <v>Agriculture</v>
      </c>
      <c r="C147" s="172">
        <f>Data!LR29</f>
        <v>0</v>
      </c>
      <c r="D147" s="172">
        <f>Data!ML29</f>
        <v>0</v>
      </c>
      <c r="E147" s="172">
        <f>Data!NF29</f>
        <v>34.6</v>
      </c>
      <c r="F147" s="172">
        <f>Data!NZ29</f>
        <v>0</v>
      </c>
      <c r="G147" s="172">
        <f>Data!OT29</f>
        <v>0</v>
      </c>
      <c r="H147" s="174">
        <f>Data!PM29</f>
        <v>2672192.4700000002</v>
      </c>
      <c r="I147" s="76">
        <f t="shared" si="6"/>
        <v>2672227.0700000003</v>
      </c>
    </row>
    <row r="148" spans="2:9" x14ac:dyDescent="0.2">
      <c r="B148" s="9" t="str">
        <f>$B$37</f>
        <v>Engineering</v>
      </c>
      <c r="C148" s="172">
        <f>Data!LS29</f>
        <v>1857.7430054399999</v>
      </c>
      <c r="D148" s="172">
        <f>Data!MM29</f>
        <v>1340.9769945599999</v>
      </c>
      <c r="E148" s="172">
        <f>Data!NG29</f>
        <v>0</v>
      </c>
      <c r="F148" s="172">
        <f>Data!OA29</f>
        <v>0</v>
      </c>
      <c r="G148" s="172">
        <f>Data!OU29</f>
        <v>0</v>
      </c>
      <c r="H148" s="174">
        <f>Data!PO29</f>
        <v>372154.92999999993</v>
      </c>
      <c r="I148" s="76">
        <f t="shared" si="6"/>
        <v>375353.64999999991</v>
      </c>
    </row>
    <row r="149" spans="2:9" x14ac:dyDescent="0.2">
      <c r="B149" s="9" t="str">
        <f>$B$38</f>
        <v>Home Economics</v>
      </c>
      <c r="C149" s="172">
        <f>Data!LT29</f>
        <v>2658.1179980800002</v>
      </c>
      <c r="D149" s="172">
        <f>Data!MN29</f>
        <v>2374.1310777600002</v>
      </c>
      <c r="E149" s="172">
        <f>Data!NH29</f>
        <v>266.30562560000004</v>
      </c>
      <c r="F149" s="172">
        <f>Data!OB29</f>
        <v>0</v>
      </c>
      <c r="G149" s="172">
        <f>Data!OV29</f>
        <v>0</v>
      </c>
      <c r="H149" s="174">
        <f>Data!PP29</f>
        <v>846016.82</v>
      </c>
      <c r="I149" s="76">
        <f t="shared" si="6"/>
        <v>851315.37470143999</v>
      </c>
    </row>
    <row r="150" spans="2:9" x14ac:dyDescent="0.2">
      <c r="B150" s="9" t="str">
        <f>$B$39</f>
        <v>Law</v>
      </c>
      <c r="C150" s="172">
        <f>Data!LU29</f>
        <v>0</v>
      </c>
      <c r="D150" s="172">
        <f>Data!MO29</f>
        <v>0</v>
      </c>
      <c r="E150" s="172">
        <f>Data!NI29</f>
        <v>0</v>
      </c>
      <c r="F150" s="172">
        <f>Data!OC29</f>
        <v>0</v>
      </c>
      <c r="G150" s="172">
        <f>Data!OW29</f>
        <v>0</v>
      </c>
      <c r="H150" s="174">
        <f>Data!PQ29</f>
        <v>0</v>
      </c>
      <c r="I150" s="76">
        <f t="shared" si="6"/>
        <v>0</v>
      </c>
    </row>
    <row r="151" spans="2:9" x14ac:dyDescent="0.2">
      <c r="B151" s="9" t="str">
        <f>$B$40</f>
        <v>Social Service</v>
      </c>
      <c r="C151" s="172">
        <f>Data!LV29</f>
        <v>1437.3988362799998</v>
      </c>
      <c r="D151" s="172">
        <f>Data!MP29</f>
        <v>8402.7269555900002</v>
      </c>
      <c r="E151" s="172">
        <f>Data!NJ29</f>
        <v>7888.9042081299995</v>
      </c>
      <c r="F151" s="172">
        <f>Data!OD29</f>
        <v>0</v>
      </c>
      <c r="G151" s="172">
        <f>Data!OX29</f>
        <v>0</v>
      </c>
      <c r="H151" s="174">
        <f>Data!PR29</f>
        <v>1143641.3500000001</v>
      </c>
      <c r="I151" s="76">
        <f t="shared" si="6"/>
        <v>1161370.3800000001</v>
      </c>
    </row>
    <row r="152" spans="2:9" x14ac:dyDescent="0.2">
      <c r="B152" s="9" t="str">
        <f>$B$41</f>
        <v>Library Science</v>
      </c>
      <c r="C152" s="172">
        <f>Data!LW29</f>
        <v>0</v>
      </c>
      <c r="D152" s="172">
        <f>Data!MQ29</f>
        <v>0</v>
      </c>
      <c r="E152" s="172">
        <f>Data!NK29</f>
        <v>0</v>
      </c>
      <c r="F152" s="172">
        <f>Data!OE29</f>
        <v>0</v>
      </c>
      <c r="G152" s="172">
        <f>Data!OY29</f>
        <v>0</v>
      </c>
      <c r="H152" s="174">
        <f>Data!PS29</f>
        <v>0</v>
      </c>
      <c r="I152" s="76">
        <f t="shared" si="6"/>
        <v>0</v>
      </c>
    </row>
    <row r="153" spans="2:9" x14ac:dyDescent="0.2">
      <c r="B153" s="9" t="str">
        <f>$B$42</f>
        <v>Veterinary Science</v>
      </c>
      <c r="C153" s="172">
        <f>Data!LX29</f>
        <v>0</v>
      </c>
      <c r="D153" s="172">
        <f>Data!MR29</f>
        <v>0</v>
      </c>
      <c r="E153" s="172">
        <f>Data!NL29</f>
        <v>0</v>
      </c>
      <c r="F153" s="172">
        <f>Data!OF29</f>
        <v>0</v>
      </c>
      <c r="G153" s="172">
        <f>Data!OZ29</f>
        <v>0</v>
      </c>
      <c r="H153" s="174">
        <f>Data!PT29</f>
        <v>0</v>
      </c>
      <c r="I153" s="76">
        <f t="shared" si="6"/>
        <v>0</v>
      </c>
    </row>
    <row r="154" spans="2:9" x14ac:dyDescent="0.2">
      <c r="B154" s="9" t="str">
        <f>$B$43</f>
        <v>Vocational Training</v>
      </c>
      <c r="C154" s="172">
        <f>Data!LY29</f>
        <v>0</v>
      </c>
      <c r="D154" s="172">
        <f>Data!MS29</f>
        <v>0</v>
      </c>
      <c r="E154" s="172">
        <f>Data!NM29</f>
        <v>0</v>
      </c>
      <c r="F154" s="172">
        <f>Data!OG29</f>
        <v>0</v>
      </c>
      <c r="G154" s="172">
        <f>Data!PA29</f>
        <v>0</v>
      </c>
      <c r="H154" s="174">
        <f>Data!PU29</f>
        <v>10188.84</v>
      </c>
      <c r="I154" s="76">
        <f t="shared" si="6"/>
        <v>10188.84</v>
      </c>
    </row>
    <row r="155" spans="2:9" x14ac:dyDescent="0.2">
      <c r="B155" s="9" t="str">
        <f>$B$44</f>
        <v>Physical Training</v>
      </c>
      <c r="C155" s="172">
        <f>Data!LZ29</f>
        <v>952.52382319999992</v>
      </c>
      <c r="D155" s="172">
        <f>Data!MT29</f>
        <v>1265.7106735999998</v>
      </c>
      <c r="E155" s="172">
        <f>Data!NN29</f>
        <v>12.965503199999999</v>
      </c>
      <c r="F155" s="172">
        <f>Data!OH29</f>
        <v>0</v>
      </c>
      <c r="G155" s="172">
        <f>Data!PB29</f>
        <v>0</v>
      </c>
      <c r="H155" s="174">
        <f>Data!PV29</f>
        <v>343100.18</v>
      </c>
      <c r="I155" s="76">
        <f t="shared" si="6"/>
        <v>345331.38</v>
      </c>
    </row>
    <row r="156" spans="2:9" x14ac:dyDescent="0.2">
      <c r="B156" s="9" t="str">
        <f>$B$45</f>
        <v>Health Services</v>
      </c>
      <c r="C156" s="172">
        <f>Data!MA29</f>
        <v>1317.9002594999999</v>
      </c>
      <c r="D156" s="172">
        <f>Data!MU29</f>
        <v>2780.4942592500001</v>
      </c>
      <c r="E156" s="172">
        <f>Data!NO29</f>
        <v>753.35548125000003</v>
      </c>
      <c r="F156" s="172">
        <f>Data!OI29</f>
        <v>0</v>
      </c>
      <c r="G156" s="172">
        <f>Data!PC29</f>
        <v>0</v>
      </c>
      <c r="H156" s="174">
        <f>Data!PW29</f>
        <v>803782.98</v>
      </c>
      <c r="I156" s="76">
        <f t="shared" si="6"/>
        <v>808634.73</v>
      </c>
    </row>
    <row r="157" spans="2:9" x14ac:dyDescent="0.2">
      <c r="B157" s="9" t="str">
        <f>$B$46</f>
        <v>Pharmacy</v>
      </c>
      <c r="C157" s="172">
        <f>Data!MB29</f>
        <v>0</v>
      </c>
      <c r="D157" s="172">
        <f>Data!MV29</f>
        <v>0</v>
      </c>
      <c r="E157" s="172">
        <f>Data!NP29</f>
        <v>0</v>
      </c>
      <c r="F157" s="172">
        <f>Data!OJ29</f>
        <v>0</v>
      </c>
      <c r="G157" s="172">
        <f>Data!PD29</f>
        <v>0</v>
      </c>
      <c r="H157" s="174">
        <f>Data!PX29</f>
        <v>0</v>
      </c>
      <c r="I157" s="76">
        <f t="shared" si="6"/>
        <v>0</v>
      </c>
    </row>
    <row r="158" spans="2:9" x14ac:dyDescent="0.2">
      <c r="B158" s="9" t="str">
        <f>$B$47</f>
        <v>Business Administration</v>
      </c>
      <c r="C158" s="172">
        <f>Data!MC29</f>
        <v>3869.9531506399999</v>
      </c>
      <c r="D158" s="172">
        <f>Data!MW29</f>
        <v>11488.837309479999</v>
      </c>
      <c r="E158" s="172">
        <f>Data!NQ29</f>
        <v>1240.0495398799999</v>
      </c>
      <c r="F158" s="172">
        <f>Data!OK29</f>
        <v>0</v>
      </c>
      <c r="G158" s="172">
        <f>Data!PE29</f>
        <v>0</v>
      </c>
      <c r="H158" s="174">
        <f>Data!PY29</f>
        <v>2043590.35</v>
      </c>
      <c r="I158" s="76">
        <f t="shared" si="6"/>
        <v>2060189.1900000002</v>
      </c>
    </row>
    <row r="159" spans="2:9" x14ac:dyDescent="0.2">
      <c r="B159" s="9" t="str">
        <f>$B$48</f>
        <v>Optometry</v>
      </c>
      <c r="C159" s="172">
        <f>Data!MD29</f>
        <v>0</v>
      </c>
      <c r="D159" s="172">
        <f>Data!MX29</f>
        <v>0</v>
      </c>
      <c r="E159" s="172">
        <f>Data!NR29</f>
        <v>0</v>
      </c>
      <c r="F159" s="172">
        <f>Data!OL29</f>
        <v>0</v>
      </c>
      <c r="G159" s="172">
        <f>Data!PF29</f>
        <v>0</v>
      </c>
      <c r="H159" s="174">
        <f>Data!PZ29</f>
        <v>0</v>
      </c>
      <c r="I159" s="76">
        <f t="shared" si="6"/>
        <v>0</v>
      </c>
    </row>
    <row r="160" spans="2:9" x14ac:dyDescent="0.2">
      <c r="B160" s="9" t="str">
        <f>$B$49</f>
        <v>Teacher Ed-Practice Teaching</v>
      </c>
      <c r="C160" s="172">
        <f>Data!ME29</f>
        <v>3280.4303459400003</v>
      </c>
      <c r="D160" s="172">
        <f>Data!MY29</f>
        <v>126.15965405999999</v>
      </c>
      <c r="E160" s="172">
        <f>Data!NS29</f>
        <v>0</v>
      </c>
      <c r="F160" s="172">
        <f>Data!OM29</f>
        <v>0</v>
      </c>
      <c r="G160" s="172">
        <f>Data!PG29</f>
        <v>0</v>
      </c>
      <c r="H160" s="174">
        <f>Data!QA29</f>
        <v>529642.68000000005</v>
      </c>
      <c r="I160" s="76">
        <f t="shared" si="6"/>
        <v>533049.27</v>
      </c>
    </row>
    <row r="161" spans="2:10" x14ac:dyDescent="0.2">
      <c r="B161" s="9" t="str">
        <f>$B$50</f>
        <v>Technology</v>
      </c>
      <c r="C161" s="172">
        <f>Data!MF29</f>
        <v>273.17003247999997</v>
      </c>
      <c r="D161" s="172">
        <f>Data!MZ29</f>
        <v>73.349967519999993</v>
      </c>
      <c r="E161" s="172">
        <f>Data!NT29</f>
        <v>0</v>
      </c>
      <c r="F161" s="172">
        <f>Data!ON29</f>
        <v>0</v>
      </c>
      <c r="G161" s="172">
        <f>Data!PH29</f>
        <v>0</v>
      </c>
      <c r="H161" s="174">
        <f>Data!QB29</f>
        <v>175467.9</v>
      </c>
      <c r="I161" s="76">
        <f t="shared" si="6"/>
        <v>175814.41999999998</v>
      </c>
    </row>
    <row r="162" spans="2:10" x14ac:dyDescent="0.2">
      <c r="B162" s="9" t="str">
        <f>$B$51</f>
        <v>Nursing</v>
      </c>
      <c r="C162" s="172">
        <f>Data!MG29</f>
        <v>0</v>
      </c>
      <c r="D162" s="172">
        <f>Data!NA29</f>
        <v>2.12</v>
      </c>
      <c r="E162" s="172">
        <f>Data!NU29</f>
        <v>0</v>
      </c>
      <c r="F162" s="172">
        <f>Data!OO29</f>
        <v>0</v>
      </c>
      <c r="G162" s="172">
        <f>Data!PI29</f>
        <v>0</v>
      </c>
      <c r="H162" s="174">
        <f>Data!QC29</f>
        <v>1100557.48</v>
      </c>
      <c r="I162" s="76">
        <f t="shared" si="6"/>
        <v>1100559.6000000001</v>
      </c>
    </row>
    <row r="163" spans="2:10" ht="15" thickBot="1" x14ac:dyDescent="0.25">
      <c r="B163" s="39" t="str">
        <f>$B$52</f>
        <v>Totals</v>
      </c>
      <c r="C163" s="40">
        <f t="shared" ref="C163:H163" si="7">SUM(C143:C162)</f>
        <v>148013.06322514999</v>
      </c>
      <c r="D163" s="40">
        <f t="shared" si="7"/>
        <v>69943.666875989991</v>
      </c>
      <c r="E163" s="40">
        <f t="shared" si="7"/>
        <v>17321.32013715</v>
      </c>
      <c r="F163" s="40">
        <f t="shared" si="7"/>
        <v>129.17112983999999</v>
      </c>
      <c r="G163" s="41">
        <f t="shared" si="7"/>
        <v>0</v>
      </c>
      <c r="H163" s="77">
        <f t="shared" si="7"/>
        <v>30226629.880000003</v>
      </c>
      <c r="I163" s="76">
        <f>SUM(I143:I162)</f>
        <v>30462037.101368133</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4684196.1392465075</v>
      </c>
      <c r="D168" s="21">
        <f t="shared" si="8"/>
        <v>1818594.0253592667</v>
      </c>
      <c r="E168" s="21">
        <f t="shared" si="8"/>
        <v>1021619.0568144792</v>
      </c>
      <c r="F168" s="21">
        <f t="shared" si="8"/>
        <v>37107.092821937942</v>
      </c>
      <c r="G168" s="21">
        <f t="shared" si="8"/>
        <v>0</v>
      </c>
      <c r="H168" s="40">
        <f t="shared" ref="H168:H188" si="9">SUM(C168:G168)</f>
        <v>7561516.3142421907</v>
      </c>
      <c r="I168" s="56"/>
      <c r="J168" s="57"/>
    </row>
    <row r="169" spans="2:10" x14ac:dyDescent="0.2">
      <c r="B169" s="9" t="str">
        <f>$B$33</f>
        <v>Science</v>
      </c>
      <c r="C169" s="22">
        <f t="shared" si="8"/>
        <v>2530033.5744707854</v>
      </c>
      <c r="D169" s="22">
        <f t="shared" si="8"/>
        <v>1464011.9765242322</v>
      </c>
      <c r="E169" s="22">
        <f t="shared" si="8"/>
        <v>991065.0214294832</v>
      </c>
      <c r="F169" s="22">
        <f t="shared" si="8"/>
        <v>0</v>
      </c>
      <c r="G169" s="22">
        <f t="shared" si="8"/>
        <v>0</v>
      </c>
      <c r="H169" s="75">
        <f t="shared" si="9"/>
        <v>4985110.5724245002</v>
      </c>
      <c r="I169" s="56"/>
      <c r="J169" s="57"/>
    </row>
    <row r="170" spans="2:10" x14ac:dyDescent="0.2">
      <c r="B170" s="9" t="str">
        <f>$B$34</f>
        <v>Fine Arts</v>
      </c>
      <c r="C170" s="22">
        <f t="shared" si="8"/>
        <v>1517346.3979013073</v>
      </c>
      <c r="D170" s="22">
        <f t="shared" si="8"/>
        <v>1134097.2514885678</v>
      </c>
      <c r="E170" s="22">
        <f t="shared" si="8"/>
        <v>475121.19061012508</v>
      </c>
      <c r="F170" s="22">
        <f t="shared" si="8"/>
        <v>0</v>
      </c>
      <c r="G170" s="22">
        <f t="shared" si="8"/>
        <v>0</v>
      </c>
      <c r="H170" s="75">
        <f t="shared" si="9"/>
        <v>3126564.8400000003</v>
      </c>
      <c r="I170" s="56"/>
      <c r="J170" s="57"/>
    </row>
    <row r="171" spans="2:10" x14ac:dyDescent="0.2">
      <c r="B171" s="9" t="str">
        <f>$B$35</f>
        <v>Teacher Education</v>
      </c>
      <c r="C171" s="22">
        <f t="shared" si="8"/>
        <v>436095.51813367463</v>
      </c>
      <c r="D171" s="22">
        <f t="shared" si="8"/>
        <v>1776428.8555004643</v>
      </c>
      <c r="E171" s="22">
        <f t="shared" si="8"/>
        <v>2176384.5732676755</v>
      </c>
      <c r="F171" s="22">
        <f t="shared" si="8"/>
        <v>305902.52309818624</v>
      </c>
      <c r="G171" s="22">
        <f t="shared" si="8"/>
        <v>0</v>
      </c>
      <c r="H171" s="75">
        <f t="shared" si="9"/>
        <v>4694811.4700000016</v>
      </c>
      <c r="I171" s="56"/>
      <c r="J171" s="57"/>
    </row>
    <row r="172" spans="2:10" x14ac:dyDescent="0.2">
      <c r="B172" s="9" t="str">
        <f>$B$36</f>
        <v>Agriculture</v>
      </c>
      <c r="C172" s="22">
        <f t="shared" si="8"/>
        <v>812980.824610563</v>
      </c>
      <c r="D172" s="22">
        <f t="shared" si="8"/>
        <v>1188099.580855072</v>
      </c>
      <c r="E172" s="22">
        <f t="shared" si="8"/>
        <v>583212.96371891571</v>
      </c>
      <c r="F172" s="22">
        <f t="shared" si="8"/>
        <v>87933.700815449512</v>
      </c>
      <c r="G172" s="22">
        <f t="shared" si="8"/>
        <v>0</v>
      </c>
      <c r="H172" s="75">
        <f t="shared" si="9"/>
        <v>2672227.0700000003</v>
      </c>
      <c r="I172" s="56"/>
      <c r="J172" s="57"/>
    </row>
    <row r="173" spans="2:10" x14ac:dyDescent="0.2">
      <c r="B173" s="9" t="str">
        <f>$B$37</f>
        <v>Engineering</v>
      </c>
      <c r="C173" s="22">
        <f t="shared" si="8"/>
        <v>205578.08358308396</v>
      </c>
      <c r="D173" s="22">
        <f t="shared" si="8"/>
        <v>169775.56641691597</v>
      </c>
      <c r="E173" s="22">
        <f t="shared" si="8"/>
        <v>0</v>
      </c>
      <c r="F173" s="22">
        <f t="shared" si="8"/>
        <v>0</v>
      </c>
      <c r="G173" s="22">
        <f t="shared" si="8"/>
        <v>0</v>
      </c>
      <c r="H173" s="75">
        <f t="shared" si="9"/>
        <v>375353.64999999991</v>
      </c>
      <c r="I173" s="56"/>
      <c r="J173" s="57"/>
    </row>
    <row r="174" spans="2:10" x14ac:dyDescent="0.2">
      <c r="B174" s="9" t="str">
        <f>$B$38</f>
        <v>Home Economics</v>
      </c>
      <c r="C174" s="22">
        <f t="shared" si="8"/>
        <v>375678.21159811021</v>
      </c>
      <c r="D174" s="22">
        <f t="shared" si="8"/>
        <v>363594.69187119295</v>
      </c>
      <c r="E174" s="22">
        <f t="shared" si="8"/>
        <v>112042.47123213676</v>
      </c>
      <c r="F174" s="22">
        <f t="shared" si="8"/>
        <v>0</v>
      </c>
      <c r="G174" s="22">
        <f t="shared" si="8"/>
        <v>0</v>
      </c>
      <c r="H174" s="75">
        <f t="shared" si="9"/>
        <v>851315.37470143987</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154428.47576155845</v>
      </c>
      <c r="D176" s="22">
        <f t="shared" si="8"/>
        <v>483586.08522980323</v>
      </c>
      <c r="E176" s="22">
        <f t="shared" si="8"/>
        <v>523355.81900863838</v>
      </c>
      <c r="F176" s="22">
        <f t="shared" si="8"/>
        <v>0</v>
      </c>
      <c r="G176" s="22">
        <f t="shared" si="8"/>
        <v>0</v>
      </c>
      <c r="H176" s="75">
        <f t="shared" si="9"/>
        <v>1161370.3800000001</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10188.84</v>
      </c>
      <c r="D179" s="22">
        <f t="shared" si="8"/>
        <v>0</v>
      </c>
      <c r="E179" s="22">
        <f t="shared" si="8"/>
        <v>0</v>
      </c>
      <c r="F179" s="22">
        <f t="shared" si="8"/>
        <v>0</v>
      </c>
      <c r="G179" s="22">
        <f t="shared" si="8"/>
        <v>0</v>
      </c>
      <c r="H179" s="75">
        <f t="shared" si="9"/>
        <v>10188.84</v>
      </c>
      <c r="I179" s="56"/>
      <c r="J179" s="57"/>
    </row>
    <row r="180" spans="2:10" x14ac:dyDescent="0.2">
      <c r="B180" s="9" t="str">
        <f>$B$44</f>
        <v>Physical Training</v>
      </c>
      <c r="C180" s="22">
        <f t="shared" si="8"/>
        <v>166706.9363717275</v>
      </c>
      <c r="D180" s="22">
        <f t="shared" si="8"/>
        <v>178545.96690794156</v>
      </c>
      <c r="E180" s="22">
        <f t="shared" si="8"/>
        <v>78.476720330958685</v>
      </c>
      <c r="F180" s="22">
        <f t="shared" si="8"/>
        <v>0</v>
      </c>
      <c r="G180" s="22">
        <f t="shared" si="8"/>
        <v>0</v>
      </c>
      <c r="H180" s="75">
        <f t="shared" si="9"/>
        <v>345331.38</v>
      </c>
      <c r="I180" s="56"/>
      <c r="J180" s="57"/>
    </row>
    <row r="181" spans="2:10" x14ac:dyDescent="0.2">
      <c r="B181" s="9" t="str">
        <f>$B$45</f>
        <v>Health Services</v>
      </c>
      <c r="C181" s="22">
        <f t="shared" si="8"/>
        <v>122150.31774815815</v>
      </c>
      <c r="D181" s="22">
        <f t="shared" si="8"/>
        <v>367066.43828286079</v>
      </c>
      <c r="E181" s="22">
        <f t="shared" si="8"/>
        <v>319417.97396898101</v>
      </c>
      <c r="F181" s="22">
        <f t="shared" si="8"/>
        <v>0</v>
      </c>
      <c r="G181" s="22">
        <f t="shared" si="8"/>
        <v>0</v>
      </c>
      <c r="H181" s="75">
        <f t="shared" si="9"/>
        <v>808634.73</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402846.3681207776</v>
      </c>
      <c r="D183" s="22">
        <f t="shared" si="8"/>
        <v>1301518.6624898007</v>
      </c>
      <c r="E183" s="22">
        <f t="shared" si="8"/>
        <v>355824.15938942187</v>
      </c>
      <c r="F183" s="22">
        <f t="shared" si="8"/>
        <v>0</v>
      </c>
      <c r="G183" s="22">
        <f t="shared" si="8"/>
        <v>0</v>
      </c>
      <c r="H183" s="75">
        <f t="shared" si="9"/>
        <v>2060189.1900000002</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49572.610132087975</v>
      </c>
      <c r="D185" s="22">
        <f t="shared" si="10"/>
        <v>483476.65986791207</v>
      </c>
      <c r="E185" s="22">
        <f t="shared" si="10"/>
        <v>0</v>
      </c>
      <c r="F185" s="22">
        <f t="shared" si="10"/>
        <v>0</v>
      </c>
      <c r="G185" s="22">
        <f t="shared" si="10"/>
        <v>0</v>
      </c>
      <c r="H185" s="75">
        <f t="shared" si="9"/>
        <v>533049.27</v>
      </c>
      <c r="I185" s="56"/>
      <c r="J185" s="57"/>
    </row>
    <row r="186" spans="2:10" x14ac:dyDescent="0.2">
      <c r="B186" s="9" t="str">
        <f>$B$50</f>
        <v>Technology</v>
      </c>
      <c r="C186" s="22">
        <f t="shared" si="10"/>
        <v>103826.02759181487</v>
      </c>
      <c r="D186" s="22">
        <f t="shared" si="10"/>
        <v>71988.392408185144</v>
      </c>
      <c r="E186" s="22">
        <f t="shared" si="10"/>
        <v>0</v>
      </c>
      <c r="F186" s="22">
        <f t="shared" si="10"/>
        <v>0</v>
      </c>
      <c r="G186" s="22">
        <f t="shared" si="10"/>
        <v>0</v>
      </c>
      <c r="H186" s="75">
        <f t="shared" si="9"/>
        <v>175814.42</v>
      </c>
      <c r="I186" s="56"/>
      <c r="J186" s="57"/>
    </row>
    <row r="187" spans="2:10" x14ac:dyDescent="0.2">
      <c r="B187" s="9" t="str">
        <f>$B$51</f>
        <v>Nursing</v>
      </c>
      <c r="C187" s="22">
        <f t="shared" si="10"/>
        <v>30642.191227218842</v>
      </c>
      <c r="D187" s="22">
        <f t="shared" si="10"/>
        <v>1069917.4087727813</v>
      </c>
      <c r="E187" s="22">
        <f t="shared" si="10"/>
        <v>0</v>
      </c>
      <c r="F187" s="22">
        <f t="shared" si="10"/>
        <v>0</v>
      </c>
      <c r="G187" s="22">
        <f t="shared" si="10"/>
        <v>0</v>
      </c>
      <c r="H187" s="75">
        <f t="shared" si="9"/>
        <v>1100559.6000000001</v>
      </c>
      <c r="I187" s="56"/>
      <c r="J187" s="57"/>
    </row>
    <row r="188" spans="2:10" x14ac:dyDescent="0.2">
      <c r="B188" s="39" t="str">
        <f>$B$52</f>
        <v>Totals</v>
      </c>
      <c r="C188" s="40">
        <f>SUM(C168:C187)</f>
        <v>11602270.516497375</v>
      </c>
      <c r="D188" s="40">
        <f>SUM(D168:D187)</f>
        <v>11870701.561974995</v>
      </c>
      <c r="E188" s="40">
        <f>SUM(E168:E187)</f>
        <v>6558121.7061601877</v>
      </c>
      <c r="F188" s="40">
        <f>SUM(F168:F187)</f>
        <v>430943.3167355737</v>
      </c>
      <c r="G188" s="40">
        <f>SUM(G168:G187)</f>
        <v>0</v>
      </c>
      <c r="H188" s="40">
        <f t="shared" si="9"/>
        <v>30462037.101368129</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16626945</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3014840.9349453566</v>
      </c>
      <c r="D193" s="42">
        <f t="shared" si="11"/>
        <v>1175855.2815381321</v>
      </c>
      <c r="E193" s="42">
        <f t="shared" si="11"/>
        <v>665502.81544669485</v>
      </c>
      <c r="F193" s="42">
        <f t="shared" si="11"/>
        <v>24112.136748465731</v>
      </c>
      <c r="G193" s="42">
        <f t="shared" si="11"/>
        <v>0</v>
      </c>
      <c r="H193" s="42">
        <f>SUM(C193:G193)</f>
        <v>4880311.1686786497</v>
      </c>
      <c r="I193" s="1"/>
    </row>
    <row r="194" spans="2:9" x14ac:dyDescent="0.2">
      <c r="B194" s="9" t="str">
        <f>$B$33</f>
        <v>Science</v>
      </c>
      <c r="C194" s="43">
        <f t="shared" si="11"/>
        <v>1014370.2664974737</v>
      </c>
      <c r="D194" s="43">
        <f t="shared" si="11"/>
        <v>593147.29355926998</v>
      </c>
      <c r="E194" s="43">
        <f t="shared" si="11"/>
        <v>403999.09070485918</v>
      </c>
      <c r="F194" s="43">
        <f t="shared" si="11"/>
        <v>0</v>
      </c>
      <c r="G194" s="43">
        <f t="shared" si="11"/>
        <v>0</v>
      </c>
      <c r="H194" s="43">
        <f t="shared" ref="H194:H213" si="12">SUM(C194:G194)</f>
        <v>2011516.6507616029</v>
      </c>
      <c r="I194" s="1"/>
    </row>
    <row r="195" spans="2:9" x14ac:dyDescent="0.2">
      <c r="B195" s="9" t="str">
        <f>$B$34</f>
        <v>Fine Arts</v>
      </c>
      <c r="C195" s="43">
        <f t="shared" si="11"/>
        <v>1024200.7059103597</v>
      </c>
      <c r="D195" s="43">
        <f t="shared" si="11"/>
        <v>765957.6989789753</v>
      </c>
      <c r="E195" s="43">
        <f t="shared" si="11"/>
        <v>321157.04931815231</v>
      </c>
      <c r="F195" s="43">
        <f t="shared" si="11"/>
        <v>0</v>
      </c>
      <c r="G195" s="43">
        <f t="shared" si="11"/>
        <v>0</v>
      </c>
      <c r="H195" s="43">
        <f t="shared" si="12"/>
        <v>2111315.4542074874</v>
      </c>
      <c r="I195" s="1"/>
    </row>
    <row r="196" spans="2:9" x14ac:dyDescent="0.2">
      <c r="B196" s="9" t="str">
        <f>$B$35</f>
        <v>Teacher Education</v>
      </c>
      <c r="C196" s="43">
        <f t="shared" si="11"/>
        <v>170573.91192696959</v>
      </c>
      <c r="D196" s="43">
        <f t="shared" si="11"/>
        <v>719964.12018224248</v>
      </c>
      <c r="E196" s="43">
        <f t="shared" si="11"/>
        <v>886648.54259185703</v>
      </c>
      <c r="F196" s="43">
        <f t="shared" si="11"/>
        <v>124745.45019169353</v>
      </c>
      <c r="G196" s="43">
        <f t="shared" si="11"/>
        <v>0</v>
      </c>
      <c r="H196" s="43">
        <f t="shared" si="12"/>
        <v>1901932.0248927628</v>
      </c>
      <c r="I196" s="1"/>
    </row>
    <row r="197" spans="2:9" x14ac:dyDescent="0.2">
      <c r="B197" s="9" t="str">
        <f>$B$36</f>
        <v>Agriculture</v>
      </c>
      <c r="C197" s="43">
        <f t="shared" si="11"/>
        <v>204596.45686745585</v>
      </c>
      <c r="D197" s="43">
        <f t="shared" si="11"/>
        <v>298999.62863834907</v>
      </c>
      <c r="E197" s="43">
        <f t="shared" si="11"/>
        <v>146763.88830672103</v>
      </c>
      <c r="F197" s="43">
        <f t="shared" si="11"/>
        <v>22129.579298136538</v>
      </c>
      <c r="G197" s="43">
        <f t="shared" si="11"/>
        <v>0</v>
      </c>
      <c r="H197" s="43">
        <f t="shared" si="12"/>
        <v>672489.5531106625</v>
      </c>
      <c r="I197" s="1"/>
    </row>
    <row r="198" spans="2:9" x14ac:dyDescent="0.2">
      <c r="B198" s="9" t="str">
        <f>$B$37</f>
        <v>Engineering</v>
      </c>
      <c r="C198" s="43">
        <f t="shared" si="11"/>
        <v>162544.34636846013</v>
      </c>
      <c r="D198" s="43">
        <f t="shared" si="11"/>
        <v>134390.55798683086</v>
      </c>
      <c r="E198" s="43">
        <f t="shared" si="11"/>
        <v>0</v>
      </c>
      <c r="F198" s="43">
        <f t="shared" si="11"/>
        <v>0</v>
      </c>
      <c r="G198" s="43">
        <f t="shared" si="11"/>
        <v>0</v>
      </c>
      <c r="H198" s="43">
        <f t="shared" si="12"/>
        <v>296934.90435529099</v>
      </c>
      <c r="I198" s="1"/>
    </row>
    <row r="199" spans="2:9" x14ac:dyDescent="0.2">
      <c r="B199" s="9" t="str">
        <f>$B$38</f>
        <v>Home Economics</v>
      </c>
      <c r="C199" s="43">
        <f t="shared" si="11"/>
        <v>221692.71592638531</v>
      </c>
      <c r="D199" s="43">
        <f t="shared" si="11"/>
        <v>214680.03612859966</v>
      </c>
      <c r="E199" s="43">
        <f t="shared" si="11"/>
        <v>66430.635116725898</v>
      </c>
      <c r="F199" s="43">
        <f t="shared" si="11"/>
        <v>0</v>
      </c>
      <c r="G199" s="43">
        <f t="shared" si="11"/>
        <v>0</v>
      </c>
      <c r="H199" s="43">
        <f t="shared" si="12"/>
        <v>502803.38717171084</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68797.91668627967</v>
      </c>
      <c r="D201" s="43">
        <f t="shared" si="11"/>
        <v>213683.21440878962</v>
      </c>
      <c r="E201" s="43">
        <f t="shared" si="11"/>
        <v>231798.15824356413</v>
      </c>
      <c r="F201" s="43">
        <f t="shared" si="11"/>
        <v>0</v>
      </c>
      <c r="G201" s="43">
        <f t="shared" si="11"/>
        <v>0</v>
      </c>
      <c r="H201" s="43">
        <f t="shared" si="12"/>
        <v>514279.28933863342</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2638.5862792119783</v>
      </c>
      <c r="D204" s="43">
        <f t="shared" si="11"/>
        <v>0</v>
      </c>
      <c r="E204" s="43">
        <f t="shared" si="11"/>
        <v>0</v>
      </c>
      <c r="F204" s="43">
        <f t="shared" si="11"/>
        <v>0</v>
      </c>
      <c r="G204" s="43">
        <f t="shared" si="11"/>
        <v>0</v>
      </c>
      <c r="H204" s="43">
        <f t="shared" si="12"/>
        <v>2638.5862792119783</v>
      </c>
      <c r="I204" s="1"/>
    </row>
    <row r="205" spans="2:9" x14ac:dyDescent="0.2">
      <c r="B205" s="9" t="str">
        <f>$B$44</f>
        <v>Physical Training</v>
      </c>
      <c r="C205" s="43">
        <f t="shared" si="11"/>
        <v>93512.052805339757</v>
      </c>
      <c r="D205" s="43">
        <f t="shared" si="11"/>
        <v>100014.47579850374</v>
      </c>
      <c r="E205" s="43">
        <f t="shared" si="11"/>
        <v>36.958825418290253</v>
      </c>
      <c r="F205" s="43">
        <f t="shared" si="11"/>
        <v>0</v>
      </c>
      <c r="G205" s="43">
        <f t="shared" si="11"/>
        <v>0</v>
      </c>
      <c r="H205" s="43">
        <f t="shared" si="12"/>
        <v>193563.48742926179</v>
      </c>
      <c r="I205" s="1"/>
    </row>
    <row r="206" spans="2:9" x14ac:dyDescent="0.2">
      <c r="B206" s="9" t="str">
        <f>$B$45</f>
        <v>Health Services</v>
      </c>
      <c r="C206" s="43">
        <f t="shared" si="11"/>
        <v>81319.359184597124</v>
      </c>
      <c r="D206" s="43">
        <f t="shared" si="11"/>
        <v>245161.85427421945</v>
      </c>
      <c r="E206" s="43">
        <f t="shared" si="11"/>
        <v>214459.0260528287</v>
      </c>
      <c r="F206" s="43">
        <f t="shared" si="11"/>
        <v>0</v>
      </c>
      <c r="G206" s="43">
        <f t="shared" si="11"/>
        <v>0</v>
      </c>
      <c r="H206" s="43">
        <f t="shared" si="12"/>
        <v>540940.23951164528</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381367.00726943556</v>
      </c>
      <c r="D208" s="43">
        <f t="shared" si="11"/>
        <v>1233092.4717797043</v>
      </c>
      <c r="E208" s="43">
        <f t="shared" si="11"/>
        <v>338934.02147276787</v>
      </c>
      <c r="F208" s="43">
        <f t="shared" si="11"/>
        <v>0</v>
      </c>
      <c r="G208" s="43">
        <f t="shared" si="11"/>
        <v>0</v>
      </c>
      <c r="H208" s="43">
        <f t="shared" si="12"/>
        <v>1953393.5005219078</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9351.5873660652778</v>
      </c>
      <c r="D210" s="43">
        <f t="shared" si="13"/>
        <v>97642.721774223755</v>
      </c>
      <c r="E210" s="43">
        <f t="shared" si="13"/>
        <v>0</v>
      </c>
      <c r="F210" s="43">
        <f t="shared" si="13"/>
        <v>0</v>
      </c>
      <c r="G210" s="43">
        <f t="shared" si="13"/>
        <v>0</v>
      </c>
      <c r="H210" s="43">
        <f t="shared" si="12"/>
        <v>106994.30914028903</v>
      </c>
      <c r="I210" s="1"/>
    </row>
    <row r="211" spans="2:9" x14ac:dyDescent="0.2">
      <c r="B211" s="9" t="str">
        <f>$B$50</f>
        <v>Technology</v>
      </c>
      <c r="C211" s="43">
        <f t="shared" si="13"/>
        <v>27374.970754553658</v>
      </c>
      <c r="D211" s="43">
        <f t="shared" si="13"/>
        <v>19011.278201547088</v>
      </c>
      <c r="E211" s="43">
        <f t="shared" si="13"/>
        <v>0</v>
      </c>
      <c r="F211" s="43">
        <f t="shared" si="13"/>
        <v>0</v>
      </c>
      <c r="G211" s="43">
        <f t="shared" si="13"/>
        <v>0</v>
      </c>
      <c r="H211" s="43">
        <f t="shared" si="12"/>
        <v>46386.248956100746</v>
      </c>
      <c r="I211" s="1"/>
    </row>
    <row r="212" spans="2:9" x14ac:dyDescent="0.2">
      <c r="B212" s="9" t="str">
        <f>$B$51</f>
        <v>Nursing</v>
      </c>
      <c r="C212" s="43">
        <f t="shared" si="13"/>
        <v>24820.025570789992</v>
      </c>
      <c r="D212" s="43">
        <f t="shared" si="13"/>
        <v>866626.1700739935</v>
      </c>
      <c r="E212" s="43">
        <f t="shared" si="13"/>
        <v>0</v>
      </c>
      <c r="F212" s="43">
        <f t="shared" si="13"/>
        <v>0</v>
      </c>
      <c r="G212" s="43">
        <f t="shared" si="13"/>
        <v>0</v>
      </c>
      <c r="H212" s="43">
        <f t="shared" si="12"/>
        <v>891446.19564478355</v>
      </c>
      <c r="I212" s="1"/>
    </row>
    <row r="213" spans="2:9" x14ac:dyDescent="0.2">
      <c r="B213" s="39" t="str">
        <f>$B$52</f>
        <v>Totals</v>
      </c>
      <c r="C213" s="42">
        <f>SUM(C193:C212)</f>
        <v>6502000.8443587329</v>
      </c>
      <c r="D213" s="42">
        <f>SUM(D193:D212)</f>
        <v>6678226.8033233825</v>
      </c>
      <c r="E213" s="42">
        <f>SUM(E193:E212)</f>
        <v>3275730.1860795892</v>
      </c>
      <c r="F213" s="42">
        <f>SUM(F193:F212)</f>
        <v>170987.16623829579</v>
      </c>
      <c r="G213" s="42">
        <f>SUM(G193:G212)</f>
        <v>0</v>
      </c>
      <c r="H213" s="42">
        <f t="shared" si="12"/>
        <v>16626945</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24727049</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5421622.688045837</v>
      </c>
      <c r="D218" s="42">
        <f t="shared" si="14"/>
        <v>2033164.7250093252</v>
      </c>
      <c r="E218" s="42">
        <f t="shared" si="14"/>
        <v>328326.6947833029</v>
      </c>
      <c r="F218" s="42">
        <f t="shared" si="14"/>
        <v>16212.987041574093</v>
      </c>
      <c r="G218" s="42">
        <f t="shared" si="14"/>
        <v>0</v>
      </c>
      <c r="H218" s="42">
        <f>SUM(C218:G218)</f>
        <v>7799327.0948800389</v>
      </c>
      <c r="I218" s="1"/>
    </row>
    <row r="219" spans="2:9" x14ac:dyDescent="0.2">
      <c r="B219" s="9" t="str">
        <f>$B$33</f>
        <v>Science</v>
      </c>
      <c r="C219" s="43">
        <f t="shared" si="14"/>
        <v>1727844.3968453682</v>
      </c>
      <c r="D219" s="43">
        <f t="shared" si="14"/>
        <v>657598.34690121328</v>
      </c>
      <c r="E219" s="43">
        <f t="shared" si="14"/>
        <v>223732.51680332518</v>
      </c>
      <c r="F219" s="43">
        <f t="shared" si="14"/>
        <v>0</v>
      </c>
      <c r="G219" s="43">
        <f t="shared" si="14"/>
        <v>0</v>
      </c>
      <c r="H219" s="43">
        <f t="shared" ref="H219:H238" si="15">SUM(C219:G219)</f>
        <v>2609175.2605499066</v>
      </c>
      <c r="I219" s="1"/>
    </row>
    <row r="220" spans="2:9" x14ac:dyDescent="0.2">
      <c r="B220" s="9" t="str">
        <f>$B$34</f>
        <v>Fine Arts</v>
      </c>
      <c r="C220" s="43">
        <f t="shared" si="14"/>
        <v>1191815.8179941212</v>
      </c>
      <c r="D220" s="43">
        <f t="shared" si="14"/>
        <v>871561.64978054632</v>
      </c>
      <c r="E220" s="43">
        <f t="shared" si="14"/>
        <v>134610.85035884709</v>
      </c>
      <c r="F220" s="43">
        <f t="shared" si="14"/>
        <v>0</v>
      </c>
      <c r="G220" s="43">
        <f t="shared" si="14"/>
        <v>0</v>
      </c>
      <c r="H220" s="43">
        <f t="shared" si="15"/>
        <v>2197988.3181335148</v>
      </c>
      <c r="I220" s="1"/>
    </row>
    <row r="221" spans="2:9" x14ac:dyDescent="0.2">
      <c r="B221" s="9" t="str">
        <f>$B$35</f>
        <v>Teacher Education</v>
      </c>
      <c r="C221" s="43">
        <f t="shared" si="14"/>
        <v>238267.9753939228</v>
      </c>
      <c r="D221" s="43">
        <f t="shared" si="14"/>
        <v>1288194.6071146796</v>
      </c>
      <c r="E221" s="43">
        <f t="shared" si="14"/>
        <v>1330326.5418222612</v>
      </c>
      <c r="F221" s="43">
        <f t="shared" si="14"/>
        <v>92211.363798952661</v>
      </c>
      <c r="G221" s="43">
        <f t="shared" si="14"/>
        <v>0</v>
      </c>
      <c r="H221" s="43">
        <f t="shared" si="15"/>
        <v>2949000.488129816</v>
      </c>
      <c r="I221" s="1"/>
    </row>
    <row r="222" spans="2:9" x14ac:dyDescent="0.2">
      <c r="B222" s="9" t="str">
        <f>$B$36</f>
        <v>Agriculture</v>
      </c>
      <c r="C222" s="43">
        <f t="shared" si="14"/>
        <v>258316.99105128905</v>
      </c>
      <c r="D222" s="43">
        <f t="shared" si="14"/>
        <v>463860.94165490736</v>
      </c>
      <c r="E222" s="43">
        <f t="shared" si="14"/>
        <v>71070.402986395129</v>
      </c>
      <c r="F222" s="43">
        <f t="shared" si="14"/>
        <v>8830.2875851430344</v>
      </c>
      <c r="G222" s="43">
        <f t="shared" si="14"/>
        <v>0</v>
      </c>
      <c r="H222" s="43">
        <f t="shared" si="15"/>
        <v>802078.62327773462</v>
      </c>
      <c r="I222" s="1"/>
    </row>
    <row r="223" spans="2:9" x14ac:dyDescent="0.2">
      <c r="B223" s="9" t="str">
        <f>$B$37</f>
        <v>Engineering</v>
      </c>
      <c r="C223" s="43">
        <f t="shared" si="14"/>
        <v>166817.32908977766</v>
      </c>
      <c r="D223" s="43">
        <f t="shared" si="14"/>
        <v>185113.16463120806</v>
      </c>
      <c r="E223" s="43">
        <f t="shared" si="14"/>
        <v>0</v>
      </c>
      <c r="F223" s="43">
        <f t="shared" si="14"/>
        <v>0</v>
      </c>
      <c r="G223" s="43">
        <f t="shared" si="14"/>
        <v>0</v>
      </c>
      <c r="H223" s="43">
        <f t="shared" si="15"/>
        <v>351930.49372098572</v>
      </c>
      <c r="I223" s="1"/>
    </row>
    <row r="224" spans="2:9" x14ac:dyDescent="0.2">
      <c r="B224" s="9" t="str">
        <f>$B$38</f>
        <v>Home Economics</v>
      </c>
      <c r="C224" s="43">
        <f t="shared" si="14"/>
        <v>635024.31194874702</v>
      </c>
      <c r="D224" s="43">
        <f t="shared" si="14"/>
        <v>727516.2976021854</v>
      </c>
      <c r="E224" s="43">
        <f t="shared" si="14"/>
        <v>58382.943527285395</v>
      </c>
      <c r="F224" s="43">
        <f t="shared" si="14"/>
        <v>0</v>
      </c>
      <c r="G224" s="43">
        <f t="shared" si="14"/>
        <v>0</v>
      </c>
      <c r="H224" s="43">
        <f t="shared" si="15"/>
        <v>1420923.5530782179</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58897.701782767435</v>
      </c>
      <c r="D226" s="43">
        <f t="shared" si="14"/>
        <v>318686.22463409306</v>
      </c>
      <c r="E226" s="43">
        <f t="shared" si="14"/>
        <v>284384.76202248386</v>
      </c>
      <c r="F226" s="43">
        <f t="shared" si="14"/>
        <v>0</v>
      </c>
      <c r="G226" s="43">
        <f t="shared" si="14"/>
        <v>0</v>
      </c>
      <c r="H226" s="43">
        <f t="shared" si="15"/>
        <v>661968.68843934429</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3748.0355679942913</v>
      </c>
      <c r="D229" s="43">
        <f t="shared" si="14"/>
        <v>0</v>
      </c>
      <c r="E229" s="43">
        <f t="shared" si="14"/>
        <v>0</v>
      </c>
      <c r="F229" s="43">
        <f t="shared" si="14"/>
        <v>0</v>
      </c>
      <c r="G229" s="43">
        <f t="shared" si="14"/>
        <v>0</v>
      </c>
      <c r="H229" s="43">
        <f t="shared" si="15"/>
        <v>3748.0355679942913</v>
      </c>
      <c r="I229" s="1"/>
    </row>
    <row r="230" spans="2:10" x14ac:dyDescent="0.2">
      <c r="B230" s="9" t="str">
        <f>$B$44</f>
        <v>Physical Training</v>
      </c>
      <c r="C230" s="43">
        <f t="shared" si="14"/>
        <v>271583.84710942756</v>
      </c>
      <c r="D230" s="43">
        <f t="shared" si="14"/>
        <v>325462.41368881287</v>
      </c>
      <c r="E230" s="43">
        <f t="shared" si="14"/>
        <v>0</v>
      </c>
      <c r="F230" s="43">
        <f t="shared" si="14"/>
        <v>0</v>
      </c>
      <c r="G230" s="43">
        <f t="shared" si="14"/>
        <v>0</v>
      </c>
      <c r="H230" s="43">
        <f t="shared" si="15"/>
        <v>597046.26079824043</v>
      </c>
      <c r="I230" s="1"/>
    </row>
    <row r="231" spans="2:10" x14ac:dyDescent="0.2">
      <c r="B231" s="9" t="str">
        <f>$B$45</f>
        <v>Health Services</v>
      </c>
      <c r="C231" s="43">
        <f t="shared" si="14"/>
        <v>263254.87918055139</v>
      </c>
      <c r="D231" s="43">
        <f t="shared" si="14"/>
        <v>787167.29518994573</v>
      </c>
      <c r="E231" s="43">
        <f t="shared" si="14"/>
        <v>202793.05119194891</v>
      </c>
      <c r="F231" s="43">
        <f t="shared" si="14"/>
        <v>0</v>
      </c>
      <c r="G231" s="43">
        <f t="shared" si="14"/>
        <v>0</v>
      </c>
      <c r="H231" s="43">
        <f t="shared" si="15"/>
        <v>1253215.2255624458</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671076.8445551683</v>
      </c>
      <c r="D233" s="43">
        <f t="shared" si="14"/>
        <v>2034910.107038571</v>
      </c>
      <c r="E233" s="43">
        <f t="shared" si="14"/>
        <v>278195.757408284</v>
      </c>
      <c r="F233" s="43">
        <f t="shared" si="14"/>
        <v>0</v>
      </c>
      <c r="G233" s="43">
        <f t="shared" si="14"/>
        <v>0</v>
      </c>
      <c r="H233" s="43">
        <f t="shared" si="15"/>
        <v>2984182.7090020236</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245174.84034349688</v>
      </c>
      <c r="E235" s="43">
        <f t="shared" si="16"/>
        <v>0</v>
      </c>
      <c r="F235" s="43">
        <f t="shared" si="16"/>
        <v>0</v>
      </c>
      <c r="G235" s="43">
        <f t="shared" si="16"/>
        <v>0</v>
      </c>
      <c r="H235" s="43">
        <f t="shared" si="15"/>
        <v>245174.84034349688</v>
      </c>
      <c r="I235" s="1"/>
    </row>
    <row r="236" spans="2:10" x14ac:dyDescent="0.2">
      <c r="B236" s="9" t="str">
        <f>$B$50</f>
        <v>Technology</v>
      </c>
      <c r="C236" s="43">
        <f t="shared" si="16"/>
        <v>55625.607239280354</v>
      </c>
      <c r="D236" s="43">
        <f t="shared" si="16"/>
        <v>35420.988240580577</v>
      </c>
      <c r="E236" s="43">
        <f t="shared" si="16"/>
        <v>0</v>
      </c>
      <c r="F236" s="43">
        <f t="shared" si="16"/>
        <v>0</v>
      </c>
      <c r="G236" s="43">
        <f t="shared" si="16"/>
        <v>0</v>
      </c>
      <c r="H236" s="43">
        <f t="shared" si="15"/>
        <v>91046.595479860931</v>
      </c>
      <c r="I236" s="1"/>
    </row>
    <row r="237" spans="2:10" x14ac:dyDescent="0.2">
      <c r="B237" s="9" t="str">
        <f>$B$51</f>
        <v>Nursing</v>
      </c>
      <c r="C237" s="43">
        <f t="shared" si="16"/>
        <v>26771.682628530649</v>
      </c>
      <c r="D237" s="43">
        <f t="shared" si="16"/>
        <v>733471.13040784816</v>
      </c>
      <c r="E237" s="43">
        <f t="shared" si="16"/>
        <v>0</v>
      </c>
      <c r="F237" s="43">
        <f t="shared" si="16"/>
        <v>0</v>
      </c>
      <c r="G237" s="43">
        <f t="shared" si="16"/>
        <v>0</v>
      </c>
      <c r="H237" s="43">
        <f t="shared" si="15"/>
        <v>760242.81303637882</v>
      </c>
      <c r="I237" s="1"/>
    </row>
    <row r="238" spans="2:10" x14ac:dyDescent="0.2">
      <c r="B238" s="39" t="str">
        <f>$B$52</f>
        <v>Totals</v>
      </c>
      <c r="C238" s="42">
        <f>SUM(C218:C237)</f>
        <v>10990668.108432781</v>
      </c>
      <c r="D238" s="42">
        <f>SUM(D218:D237)</f>
        <v>10707302.732237415</v>
      </c>
      <c r="E238" s="42">
        <f>SUM(E218:E237)</f>
        <v>2911823.520904134</v>
      </c>
      <c r="F238" s="42">
        <f>SUM(F218:F237)</f>
        <v>117254.63842566978</v>
      </c>
      <c r="G238" s="42">
        <f>SUM(G218:G237)</f>
        <v>0</v>
      </c>
      <c r="H238" s="42">
        <f t="shared" si="15"/>
        <v>24727049.000000004</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11677156</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2560319.0215480453</v>
      </c>
      <c r="D243" s="42">
        <f t="shared" si="17"/>
        <v>960146.18111651693</v>
      </c>
      <c r="E243" s="42">
        <f t="shared" si="17"/>
        <v>155049.72040735689</v>
      </c>
      <c r="F243" s="42">
        <f t="shared" si="17"/>
        <v>7656.4566564509651</v>
      </c>
      <c r="G243" s="42">
        <f t="shared" si="17"/>
        <v>0</v>
      </c>
      <c r="H243" s="42">
        <f>SUM(C243:G243)</f>
        <v>3683171.3797283703</v>
      </c>
      <c r="I243" s="1"/>
    </row>
    <row r="244" spans="2:9" x14ac:dyDescent="0.2">
      <c r="B244" s="9" t="str">
        <f>$B$33</f>
        <v>Science</v>
      </c>
      <c r="C244" s="43">
        <f t="shared" si="17"/>
        <v>815961.03787755955</v>
      </c>
      <c r="D244" s="43">
        <f t="shared" si="17"/>
        <v>310545.68954457866</v>
      </c>
      <c r="E244" s="43">
        <f t="shared" si="17"/>
        <v>105655.93577240249</v>
      </c>
      <c r="F244" s="43">
        <f t="shared" si="17"/>
        <v>0</v>
      </c>
      <c r="G244" s="43">
        <f t="shared" si="17"/>
        <v>0</v>
      </c>
      <c r="H244" s="43">
        <f t="shared" ref="H244:H263" si="18">SUM(C244:G244)</f>
        <v>1232162.6631945407</v>
      </c>
      <c r="I244" s="1"/>
    </row>
    <row r="245" spans="2:9" x14ac:dyDescent="0.2">
      <c r="B245" s="9" t="str">
        <f>$B$34</f>
        <v>Fine Arts</v>
      </c>
      <c r="C245" s="43">
        <f t="shared" si="17"/>
        <v>562825.72295565717</v>
      </c>
      <c r="D245" s="43">
        <f t="shared" si="17"/>
        <v>411588.19024885684</v>
      </c>
      <c r="E245" s="43">
        <f t="shared" si="17"/>
        <v>63568.924012441326</v>
      </c>
      <c r="F245" s="43">
        <f t="shared" si="17"/>
        <v>0</v>
      </c>
      <c r="G245" s="43">
        <f t="shared" si="17"/>
        <v>0</v>
      </c>
      <c r="H245" s="43">
        <f t="shared" si="18"/>
        <v>1037982.8372169553</v>
      </c>
      <c r="I245" s="1"/>
    </row>
    <row r="246" spans="2:9" x14ac:dyDescent="0.2">
      <c r="B246" s="9" t="str">
        <f>$B$35</f>
        <v>Teacher Education</v>
      </c>
      <c r="C246" s="43">
        <f t="shared" si="17"/>
        <v>112520.19270390889</v>
      </c>
      <c r="D246" s="43">
        <f t="shared" si="17"/>
        <v>608339.8542881856</v>
      </c>
      <c r="E246" s="43">
        <f t="shared" si="17"/>
        <v>628236.33179192012</v>
      </c>
      <c r="F246" s="43">
        <f t="shared" si="17"/>
        <v>43546.097233564869</v>
      </c>
      <c r="G246" s="43">
        <f t="shared" si="17"/>
        <v>0</v>
      </c>
      <c r="H246" s="43">
        <f t="shared" si="18"/>
        <v>1392642.4760175794</v>
      </c>
      <c r="I246" s="1"/>
    </row>
    <row r="247" spans="2:9" x14ac:dyDescent="0.2">
      <c r="B247" s="9" t="str">
        <f>$B$36</f>
        <v>Agriculture</v>
      </c>
      <c r="C247" s="43">
        <f t="shared" si="17"/>
        <v>121988.18395015541</v>
      </c>
      <c r="D247" s="43">
        <f t="shared" si="17"/>
        <v>219054.71121973559</v>
      </c>
      <c r="E247" s="43">
        <f t="shared" si="17"/>
        <v>33562.443405802354</v>
      </c>
      <c r="F247" s="43">
        <f t="shared" si="17"/>
        <v>4170.0344289599016</v>
      </c>
      <c r="G247" s="43">
        <f t="shared" si="17"/>
        <v>0</v>
      </c>
      <c r="H247" s="43">
        <f t="shared" si="18"/>
        <v>378775.37300465326</v>
      </c>
      <c r="I247" s="1"/>
    </row>
    <row r="248" spans="2:9" x14ac:dyDescent="0.2">
      <c r="B248" s="9" t="str">
        <f>$B$37</f>
        <v>Engineering</v>
      </c>
      <c r="C248" s="43">
        <f t="shared" si="17"/>
        <v>78778.182357493264</v>
      </c>
      <c r="D248" s="43">
        <f t="shared" si="17"/>
        <v>87418.247970160082</v>
      </c>
      <c r="E248" s="43">
        <f t="shared" si="17"/>
        <v>0</v>
      </c>
      <c r="F248" s="43">
        <f t="shared" si="17"/>
        <v>0</v>
      </c>
      <c r="G248" s="43">
        <f t="shared" si="17"/>
        <v>0</v>
      </c>
      <c r="H248" s="43">
        <f t="shared" si="18"/>
        <v>166196.43032765336</v>
      </c>
      <c r="I248" s="1"/>
    </row>
    <row r="249" spans="2:9" x14ac:dyDescent="0.2">
      <c r="B249" s="9" t="str">
        <f>$B$38</f>
        <v>Home Economics</v>
      </c>
      <c r="C249" s="43">
        <f t="shared" si="17"/>
        <v>299885.27763333917</v>
      </c>
      <c r="D249" s="43">
        <f t="shared" si="17"/>
        <v>343563.89634861588</v>
      </c>
      <c r="E249" s="43">
        <f t="shared" si="17"/>
        <v>27570.889648307886</v>
      </c>
      <c r="F249" s="43">
        <f t="shared" si="17"/>
        <v>0</v>
      </c>
      <c r="G249" s="43">
        <f t="shared" si="17"/>
        <v>0</v>
      </c>
      <c r="H249" s="43">
        <f t="shared" si="18"/>
        <v>671020.06363026297</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27813.980218943772</v>
      </c>
      <c r="D251" s="43">
        <f t="shared" si="17"/>
        <v>150497.08358257177</v>
      </c>
      <c r="E251" s="43">
        <f t="shared" si="17"/>
        <v>134298.48544237606</v>
      </c>
      <c r="F251" s="43">
        <f t="shared" si="17"/>
        <v>0</v>
      </c>
      <c r="G251" s="43">
        <f t="shared" si="17"/>
        <v>0</v>
      </c>
      <c r="H251" s="43">
        <f t="shared" si="18"/>
        <v>312609.54924389161</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1769.9805593873309</v>
      </c>
      <c r="D254" s="43">
        <f t="shared" si="17"/>
        <v>0</v>
      </c>
      <c r="E254" s="43">
        <f t="shared" si="17"/>
        <v>0</v>
      </c>
      <c r="F254" s="43">
        <f t="shared" si="17"/>
        <v>0</v>
      </c>
      <c r="G254" s="43">
        <f t="shared" si="17"/>
        <v>0</v>
      </c>
      <c r="H254" s="43">
        <f t="shared" si="18"/>
        <v>1769.9805593873309</v>
      </c>
      <c r="I254" s="1"/>
    </row>
    <row r="255" spans="2:9" x14ac:dyDescent="0.2">
      <c r="B255" s="9" t="str">
        <f>$B$44</f>
        <v>Physical Training</v>
      </c>
      <c r="C255" s="43">
        <f t="shared" si="17"/>
        <v>128253.35323179627</v>
      </c>
      <c r="D255" s="43">
        <f t="shared" si="17"/>
        <v>153697.08600410842</v>
      </c>
      <c r="E255" s="43">
        <f t="shared" si="17"/>
        <v>0</v>
      </c>
      <c r="F255" s="43">
        <f t="shared" si="17"/>
        <v>0</v>
      </c>
      <c r="G255" s="43">
        <f t="shared" si="17"/>
        <v>0</v>
      </c>
      <c r="H255" s="43">
        <f t="shared" si="18"/>
        <v>281950.43923590472</v>
      </c>
      <c r="I255" s="1"/>
    </row>
    <row r="256" spans="2:9" x14ac:dyDescent="0.2">
      <c r="B256" s="9" t="str">
        <f>$B$45</f>
        <v>Health Services</v>
      </c>
      <c r="C256" s="43">
        <f t="shared" si="17"/>
        <v>124320.06309982443</v>
      </c>
      <c r="D256" s="43">
        <f t="shared" si="17"/>
        <v>371733.61463517323</v>
      </c>
      <c r="E256" s="43">
        <f t="shared" si="17"/>
        <v>95767.436481578276</v>
      </c>
      <c r="F256" s="43">
        <f t="shared" si="17"/>
        <v>0</v>
      </c>
      <c r="G256" s="43">
        <f t="shared" si="17"/>
        <v>0</v>
      </c>
      <c r="H256" s="43">
        <f t="shared" si="18"/>
        <v>591821.11421657586</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316910.80491887446</v>
      </c>
      <c r="D258" s="43">
        <f t="shared" si="17"/>
        <v>960970.42416448845</v>
      </c>
      <c r="E258" s="43">
        <f t="shared" si="17"/>
        <v>131375.77629237875</v>
      </c>
      <c r="F258" s="43">
        <f t="shared" si="17"/>
        <v>0</v>
      </c>
      <c r="G258" s="43">
        <f t="shared" si="17"/>
        <v>0</v>
      </c>
      <c r="H258" s="43">
        <f t="shared" si="18"/>
        <v>1409257.0053757417</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115781.90579741669</v>
      </c>
      <c r="E260" s="43">
        <f t="shared" si="19"/>
        <v>0</v>
      </c>
      <c r="F260" s="43">
        <f t="shared" si="19"/>
        <v>0</v>
      </c>
      <c r="G260" s="43">
        <f t="shared" si="19"/>
        <v>0</v>
      </c>
      <c r="H260" s="43">
        <f t="shared" si="18"/>
        <v>115781.90579741669</v>
      </c>
      <c r="I260" s="1"/>
    </row>
    <row r="261" spans="2:10" x14ac:dyDescent="0.2">
      <c r="B261" s="9" t="str">
        <f>$B$50</f>
        <v>Technology</v>
      </c>
      <c r="C261" s="43">
        <f t="shared" si="19"/>
        <v>26268.759095669117</v>
      </c>
      <c r="D261" s="43">
        <f t="shared" si="19"/>
        <v>16727.285385305175</v>
      </c>
      <c r="E261" s="43">
        <f t="shared" si="19"/>
        <v>0</v>
      </c>
      <c r="F261" s="43">
        <f t="shared" si="19"/>
        <v>0</v>
      </c>
      <c r="G261" s="43">
        <f t="shared" si="19"/>
        <v>0</v>
      </c>
      <c r="H261" s="43">
        <f t="shared" si="18"/>
        <v>42996.044480974291</v>
      </c>
      <c r="I261" s="1"/>
    </row>
    <row r="262" spans="2:10" x14ac:dyDescent="0.2">
      <c r="B262" s="9" t="str">
        <f>$B$51</f>
        <v>Nursing</v>
      </c>
      <c r="C262" s="43">
        <f t="shared" si="19"/>
        <v>12642.718281338077</v>
      </c>
      <c r="D262" s="43">
        <f t="shared" si="19"/>
        <v>346376.01968875411</v>
      </c>
      <c r="E262" s="43">
        <f t="shared" si="19"/>
        <v>0</v>
      </c>
      <c r="F262" s="43">
        <f t="shared" si="19"/>
        <v>0</v>
      </c>
      <c r="G262" s="43">
        <f t="shared" si="19"/>
        <v>0</v>
      </c>
      <c r="H262" s="43">
        <f t="shared" si="18"/>
        <v>359018.73797009216</v>
      </c>
      <c r="I262" s="1"/>
    </row>
    <row r="263" spans="2:10" x14ac:dyDescent="0.2">
      <c r="B263" s="39" t="str">
        <f>$B$52</f>
        <v>Totals</v>
      </c>
      <c r="C263" s="42">
        <f>SUM(C243:C262)</f>
        <v>5190257.278431992</v>
      </c>
      <c r="D263" s="42">
        <f>SUM(D243:D262)</f>
        <v>5056440.1899944665</v>
      </c>
      <c r="E263" s="42">
        <f>SUM(E243:E262)</f>
        <v>1375085.9432545642</v>
      </c>
      <c r="F263" s="42">
        <f>SUM(F243:F262)</f>
        <v>55372.588318975737</v>
      </c>
      <c r="G263" s="42">
        <f>SUM(G243:G262)</f>
        <v>0</v>
      </c>
      <c r="H263" s="42">
        <f t="shared" si="18"/>
        <v>11677155.999999998</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22889623.658665799</v>
      </c>
      <c r="D268" s="42">
        <f t="shared" si="20"/>
        <v>8799292.6725339536</v>
      </c>
      <c r="E268" s="42">
        <f t="shared" si="20"/>
        <v>3761750.8819689024</v>
      </c>
      <c r="F268" s="42">
        <f t="shared" si="20"/>
        <v>142742.07347920464</v>
      </c>
      <c r="G268" s="42">
        <f t="shared" si="20"/>
        <v>0</v>
      </c>
      <c r="H268" s="42">
        <f>SUM(C268:G268)</f>
        <v>35593409.286647856</v>
      </c>
      <c r="I268" s="1"/>
    </row>
    <row r="269" spans="2:10" x14ac:dyDescent="0.2">
      <c r="B269" s="9" t="str">
        <f>$B$33</f>
        <v>Science</v>
      </c>
      <c r="C269" s="43">
        <f t="shared" si="20"/>
        <v>8513622.483419925</v>
      </c>
      <c r="D269" s="43">
        <f t="shared" si="20"/>
        <v>4443550.0034624115</v>
      </c>
      <c r="E269" s="43">
        <f t="shared" si="20"/>
        <v>2690435.8578613447</v>
      </c>
      <c r="F269" s="43">
        <f t="shared" si="20"/>
        <v>0</v>
      </c>
      <c r="G269" s="43">
        <f t="shared" si="20"/>
        <v>0</v>
      </c>
      <c r="H269" s="43">
        <f t="shared" ref="H269:H288" si="21">SUM(C269:G269)</f>
        <v>15647608.34474368</v>
      </c>
      <c r="I269" s="1"/>
    </row>
    <row r="270" spans="2:10" x14ac:dyDescent="0.2">
      <c r="B270" s="9" t="str">
        <f>$B$34</f>
        <v>Fine Arts</v>
      </c>
      <c r="C270" s="43">
        <f t="shared" si="20"/>
        <v>6745106.9554858766</v>
      </c>
      <c r="D270" s="43">
        <f t="shared" si="20"/>
        <v>5014650.3494049441</v>
      </c>
      <c r="E270" s="43">
        <f t="shared" si="20"/>
        <v>1762361.5845225367</v>
      </c>
      <c r="F270" s="43">
        <f t="shared" si="20"/>
        <v>0</v>
      </c>
      <c r="G270" s="43">
        <f t="shared" si="20"/>
        <v>0</v>
      </c>
      <c r="H270" s="43">
        <f t="shared" si="21"/>
        <v>13522118.889413357</v>
      </c>
      <c r="I270" s="1"/>
    </row>
    <row r="271" spans="2:10" x14ac:dyDescent="0.2">
      <c r="B271" s="9" t="str">
        <f>$B$35</f>
        <v>Teacher Education</v>
      </c>
      <c r="C271" s="43">
        <f t="shared" si="20"/>
        <v>1365308.8853518008</v>
      </c>
      <c r="D271" s="43">
        <f t="shared" si="20"/>
        <v>6114399.9051324856</v>
      </c>
      <c r="E271" s="43">
        <f t="shared" si="20"/>
        <v>7141619.7686023805</v>
      </c>
      <c r="F271" s="43">
        <f t="shared" si="20"/>
        <v>864678.43432239734</v>
      </c>
      <c r="G271" s="43">
        <f t="shared" si="20"/>
        <v>0</v>
      </c>
      <c r="H271" s="43">
        <f t="shared" si="21"/>
        <v>15486006.993409066</v>
      </c>
      <c r="I271" s="1"/>
    </row>
    <row r="272" spans="2:10" x14ac:dyDescent="0.2">
      <c r="B272" s="9" t="str">
        <f>$B$36</f>
        <v>Agriculture</v>
      </c>
      <c r="C272" s="43">
        <f t="shared" si="20"/>
        <v>1887083.4564794633</v>
      </c>
      <c r="D272" s="43">
        <f t="shared" si="20"/>
        <v>2884938.862368064</v>
      </c>
      <c r="E272" s="43">
        <f t="shared" si="20"/>
        <v>1185529.953943318</v>
      </c>
      <c r="F272" s="43">
        <f t="shared" si="20"/>
        <v>175976.602127689</v>
      </c>
      <c r="G272" s="43">
        <f t="shared" si="20"/>
        <v>0</v>
      </c>
      <c r="H272" s="43">
        <f t="shared" si="21"/>
        <v>6133528.8749185344</v>
      </c>
      <c r="I272" s="1"/>
    </row>
    <row r="273" spans="2:10" x14ac:dyDescent="0.2">
      <c r="B273" s="9" t="str">
        <f>$B$37</f>
        <v>Engineering</v>
      </c>
      <c r="C273" s="43">
        <f t="shared" si="20"/>
        <v>1002370.1106751903</v>
      </c>
      <c r="D273" s="43">
        <f t="shared" si="20"/>
        <v>898032.50225481484</v>
      </c>
      <c r="E273" s="43">
        <f t="shared" si="20"/>
        <v>0</v>
      </c>
      <c r="F273" s="43">
        <f t="shared" si="20"/>
        <v>0</v>
      </c>
      <c r="G273" s="43">
        <f t="shared" si="20"/>
        <v>0</v>
      </c>
      <c r="H273" s="43">
        <f t="shared" si="21"/>
        <v>1900402.6129300052</v>
      </c>
      <c r="I273" s="1"/>
    </row>
    <row r="274" spans="2:10" x14ac:dyDescent="0.2">
      <c r="B274" s="9" t="str">
        <f>$B$38</f>
        <v>Home Economics</v>
      </c>
      <c r="C274" s="43">
        <f t="shared" si="20"/>
        <v>2062359.5809593955</v>
      </c>
      <c r="D274" s="43">
        <f t="shared" si="20"/>
        <v>2162666.2957745478</v>
      </c>
      <c r="E274" s="43">
        <f t="shared" si="20"/>
        <v>423266.11800930439</v>
      </c>
      <c r="F274" s="43">
        <f t="shared" si="20"/>
        <v>0</v>
      </c>
      <c r="G274" s="43">
        <f t="shared" si="20"/>
        <v>0</v>
      </c>
      <c r="H274" s="43">
        <f t="shared" si="21"/>
        <v>4648291.9947432484</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474437.54895730258</v>
      </c>
      <c r="D276" s="43">
        <f t="shared" si="20"/>
        <v>1677380.5279790885</v>
      </c>
      <c r="E276" s="43">
        <f t="shared" si="20"/>
        <v>1728078.9381225458</v>
      </c>
      <c r="F276" s="43">
        <f t="shared" si="20"/>
        <v>0</v>
      </c>
      <c r="G276" s="43">
        <f t="shared" si="20"/>
        <v>0</v>
      </c>
      <c r="H276" s="43">
        <f t="shared" si="21"/>
        <v>3879897.015058937</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24654.4424065936</v>
      </c>
      <c r="D279" s="43">
        <f t="shared" si="20"/>
        <v>0</v>
      </c>
      <c r="E279" s="43">
        <f t="shared" si="20"/>
        <v>0</v>
      </c>
      <c r="F279" s="43">
        <f t="shared" si="20"/>
        <v>0</v>
      </c>
      <c r="G279" s="43">
        <f t="shared" si="20"/>
        <v>0</v>
      </c>
      <c r="H279" s="43">
        <f t="shared" si="21"/>
        <v>24654.4424065936</v>
      </c>
      <c r="I279" s="1"/>
    </row>
    <row r="280" spans="2:10" x14ac:dyDescent="0.2">
      <c r="B280" s="9" t="str">
        <f>$B$44</f>
        <v>Physical Training</v>
      </c>
      <c r="C280" s="43">
        <f t="shared" si="20"/>
        <v>883648.47672031657</v>
      </c>
      <c r="D280" s="43">
        <f t="shared" si="20"/>
        <v>996859.86849691579</v>
      </c>
      <c r="E280" s="43">
        <f t="shared" si="20"/>
        <v>203.80606120331669</v>
      </c>
      <c r="F280" s="43">
        <f t="shared" si="20"/>
        <v>0</v>
      </c>
      <c r="G280" s="43">
        <f t="shared" si="20"/>
        <v>0</v>
      </c>
      <c r="H280" s="43">
        <f t="shared" si="21"/>
        <v>1880712.1512784357</v>
      </c>
      <c r="I280" s="1"/>
    </row>
    <row r="281" spans="2:10" x14ac:dyDescent="0.2">
      <c r="B281" s="9" t="str">
        <f>$B$45</f>
        <v>Health Services</v>
      </c>
      <c r="C281" s="43">
        <f t="shared" si="20"/>
        <v>785483.52808551607</v>
      </c>
      <c r="D281" s="43">
        <f t="shared" si="20"/>
        <v>2357324.2231029104</v>
      </c>
      <c r="E281" s="43">
        <f t="shared" si="20"/>
        <v>1345220.4146843231</v>
      </c>
      <c r="F281" s="43">
        <f t="shared" si="20"/>
        <v>0</v>
      </c>
      <c r="G281" s="43">
        <f t="shared" si="20"/>
        <v>0</v>
      </c>
      <c r="H281" s="43">
        <f t="shared" si="21"/>
        <v>4488028.1658727489</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2684069.8039217447</v>
      </c>
      <c r="D283" s="43">
        <f t="shared" si="20"/>
        <v>8478881.2882600948</v>
      </c>
      <c r="E283" s="43">
        <f t="shared" si="20"/>
        <v>1914738.9698214345</v>
      </c>
      <c r="F283" s="43">
        <f t="shared" si="20"/>
        <v>0</v>
      </c>
      <c r="G283" s="43">
        <f t="shared" si="20"/>
        <v>0</v>
      </c>
      <c r="H283" s="43">
        <f t="shared" si="21"/>
        <v>13077690.062003274</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81284.339805163996</v>
      </c>
      <c r="D285" s="43">
        <f t="shared" si="22"/>
        <v>1175545.063980791</v>
      </c>
      <c r="E285" s="43">
        <f t="shared" si="22"/>
        <v>0</v>
      </c>
      <c r="F285" s="43">
        <f t="shared" si="22"/>
        <v>0</v>
      </c>
      <c r="G285" s="43">
        <f t="shared" si="22"/>
        <v>0</v>
      </c>
      <c r="H285" s="43">
        <f t="shared" si="21"/>
        <v>1256829.4037859549</v>
      </c>
      <c r="I285" s="1"/>
    </row>
    <row r="286" spans="2:10" x14ac:dyDescent="0.2">
      <c r="B286" s="9" t="str">
        <f>$B$50</f>
        <v>Technology</v>
      </c>
      <c r="C286" s="43">
        <f t="shared" si="22"/>
        <v>278550.37437766913</v>
      </c>
      <c r="D286" s="43">
        <f t="shared" si="22"/>
        <v>188604.92061669039</v>
      </c>
      <c r="E286" s="43">
        <f t="shared" si="22"/>
        <v>0</v>
      </c>
      <c r="F286" s="43">
        <f t="shared" si="22"/>
        <v>0</v>
      </c>
      <c r="G286" s="43">
        <f t="shared" si="22"/>
        <v>0</v>
      </c>
      <c r="H286" s="43">
        <f t="shared" si="21"/>
        <v>467155.29499435949</v>
      </c>
      <c r="I286" s="1"/>
    </row>
    <row r="287" spans="2:10" x14ac:dyDescent="0.2">
      <c r="B287" s="9" t="str">
        <f>$B$51</f>
        <v>Nursing</v>
      </c>
      <c r="C287" s="43">
        <f t="shared" si="22"/>
        <v>154222.61770787757</v>
      </c>
      <c r="D287" s="43">
        <f t="shared" si="22"/>
        <v>5088539.9514541999</v>
      </c>
      <c r="E287" s="43">
        <f t="shared" si="22"/>
        <v>0</v>
      </c>
      <c r="F287" s="43">
        <f t="shared" si="22"/>
        <v>0</v>
      </c>
      <c r="G287" s="43">
        <f t="shared" si="22"/>
        <v>0</v>
      </c>
      <c r="H287" s="43">
        <f t="shared" si="21"/>
        <v>5242762.5691620773</v>
      </c>
      <c r="I287" s="1"/>
    </row>
    <row r="288" spans="2:10" x14ac:dyDescent="0.2">
      <c r="B288" s="39" t="str">
        <f>$B$52</f>
        <v>Totals</v>
      </c>
      <c r="C288" s="42">
        <f>SUM(C268:C287)</f>
        <v>49831826.263019629</v>
      </c>
      <c r="D288" s="42">
        <f>SUM(D268:D287)</f>
        <v>50280666.434821911</v>
      </c>
      <c r="E288" s="42">
        <f>SUM(E268:E287)</f>
        <v>21953206.293597292</v>
      </c>
      <c r="F288" s="42">
        <f>SUM(F268:F287)</f>
        <v>1183397.1099292911</v>
      </c>
      <c r="G288" s="42">
        <f>SUM(G268:G287)</f>
        <v>0</v>
      </c>
      <c r="H288" s="42">
        <f t="shared" si="21"/>
        <v>123249096.10136813</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251.17274756850907</v>
      </c>
      <c r="D293" s="40">
        <f t="shared" si="23"/>
        <v>444.34139638105103</v>
      </c>
      <c r="E293" s="40">
        <f t="shared" si="23"/>
        <v>1181.8255991105568</v>
      </c>
      <c r="F293" s="40">
        <f t="shared" si="23"/>
        <v>1274.48279892147</v>
      </c>
      <c r="G293" s="41">
        <f t="shared" si="23"/>
        <v>0</v>
      </c>
      <c r="H293" s="42">
        <f t="shared" si="23"/>
        <v>311.59696125018917</v>
      </c>
      <c r="I293" s="1"/>
    </row>
    <row r="294" spans="2:10" x14ac:dyDescent="0.2">
      <c r="B294" s="9" t="str">
        <f>$B$33</f>
        <v>Science</v>
      </c>
      <c r="C294" s="75">
        <f t="shared" si="23"/>
        <v>293.13853539303534</v>
      </c>
      <c r="D294" s="75">
        <f t="shared" si="23"/>
        <v>693.7626859426091</v>
      </c>
      <c r="E294" s="75">
        <f t="shared" si="23"/>
        <v>1240.4038072205369</v>
      </c>
      <c r="F294" s="75">
        <f t="shared" si="23"/>
        <v>0</v>
      </c>
      <c r="G294" s="96">
        <f t="shared" si="23"/>
        <v>0</v>
      </c>
      <c r="H294" s="43">
        <f t="shared" si="23"/>
        <v>415.97172408069969</v>
      </c>
      <c r="I294" s="1"/>
    </row>
    <row r="295" spans="2:10" x14ac:dyDescent="0.2">
      <c r="B295" s="9" t="str">
        <f>$B$34</f>
        <v>Fine Arts</v>
      </c>
      <c r="C295" s="75">
        <f t="shared" si="23"/>
        <v>336.69979311565299</v>
      </c>
      <c r="D295" s="75">
        <f t="shared" si="23"/>
        <v>590.72333012191586</v>
      </c>
      <c r="E295" s="75">
        <f t="shared" si="23"/>
        <v>1350.4686471437062</v>
      </c>
      <c r="F295" s="75">
        <f t="shared" si="23"/>
        <v>0</v>
      </c>
      <c r="G295" s="96">
        <f t="shared" si="23"/>
        <v>0</v>
      </c>
      <c r="H295" s="43">
        <f t="shared" si="23"/>
        <v>453.3516240122492</v>
      </c>
      <c r="I295" s="1"/>
    </row>
    <row r="296" spans="2:10" x14ac:dyDescent="0.2">
      <c r="B296" s="9" t="str">
        <f>$B$35</f>
        <v>Teacher Education</v>
      </c>
      <c r="C296" s="75">
        <f t="shared" si="23"/>
        <v>340.90109496923867</v>
      </c>
      <c r="D296" s="75">
        <f t="shared" si="23"/>
        <v>487.31967044970793</v>
      </c>
      <c r="E296" s="75">
        <f t="shared" si="23"/>
        <v>553.74271292567107</v>
      </c>
      <c r="F296" s="75">
        <f t="shared" si="23"/>
        <v>1357.4229738185202</v>
      </c>
      <c r="G296" s="96">
        <f t="shared" si="23"/>
        <v>0</v>
      </c>
      <c r="H296" s="43">
        <f t="shared" si="23"/>
        <v>514.72468900515412</v>
      </c>
      <c r="I296" s="1"/>
    </row>
    <row r="297" spans="2:10" x14ac:dyDescent="0.2">
      <c r="B297" s="9" t="str">
        <f>$B$36</f>
        <v>Agriculture</v>
      </c>
      <c r="C297" s="75">
        <f t="shared" si="23"/>
        <v>434.61157450010671</v>
      </c>
      <c r="D297" s="75">
        <f t="shared" si="23"/>
        <v>638.54335156442323</v>
      </c>
      <c r="E297" s="75">
        <f t="shared" si="23"/>
        <v>1720.6530536187488</v>
      </c>
      <c r="F297" s="75">
        <f t="shared" si="23"/>
        <v>2884.8623299621145</v>
      </c>
      <c r="G297" s="96">
        <f t="shared" si="23"/>
        <v>0</v>
      </c>
      <c r="H297" s="43">
        <f t="shared" si="23"/>
        <v>638.24441986665295</v>
      </c>
      <c r="I297" s="1"/>
    </row>
    <row r="298" spans="2:10" x14ac:dyDescent="0.2">
      <c r="B298" s="9" t="str">
        <f>$B$37</f>
        <v>Engineering</v>
      </c>
      <c r="C298" s="75">
        <f t="shared" si="23"/>
        <v>357.47864146761424</v>
      </c>
      <c r="D298" s="75">
        <f t="shared" si="23"/>
        <v>498.07681766767325</v>
      </c>
      <c r="E298" s="75">
        <f t="shared" si="23"/>
        <v>0</v>
      </c>
      <c r="F298" s="75">
        <f t="shared" si="23"/>
        <v>0</v>
      </c>
      <c r="G298" s="96">
        <f t="shared" si="23"/>
        <v>0</v>
      </c>
      <c r="H298" s="43">
        <f t="shared" si="23"/>
        <v>412.50328042761129</v>
      </c>
      <c r="I298" s="1"/>
    </row>
    <row r="299" spans="2:10" x14ac:dyDescent="0.2">
      <c r="B299" s="9" t="str">
        <f>$B$38</f>
        <v>Home Economics</v>
      </c>
      <c r="C299" s="75">
        <f t="shared" si="23"/>
        <v>193.21337651858681</v>
      </c>
      <c r="D299" s="75">
        <f t="shared" si="23"/>
        <v>305.20269485951849</v>
      </c>
      <c r="E299" s="75">
        <f t="shared" si="23"/>
        <v>747.81999648287001</v>
      </c>
      <c r="F299" s="75">
        <f t="shared" si="23"/>
        <v>0</v>
      </c>
      <c r="G299" s="96">
        <f t="shared" si="23"/>
        <v>0</v>
      </c>
      <c r="H299" s="43">
        <f t="shared" si="23"/>
        <v>253.64465757629861</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479.22984743161879</v>
      </c>
      <c r="D301" s="75">
        <f t="shared" si="23"/>
        <v>540.39321133346925</v>
      </c>
      <c r="E301" s="75">
        <f t="shared" si="23"/>
        <v>626.79685822362921</v>
      </c>
      <c r="F301" s="75">
        <f t="shared" si="23"/>
        <v>0</v>
      </c>
      <c r="G301" s="96">
        <f t="shared" si="23"/>
        <v>0</v>
      </c>
      <c r="H301" s="43">
        <f t="shared" si="23"/>
        <v>566.32564808917482</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391.34035566021589</v>
      </c>
      <c r="D304" s="75">
        <f t="shared" si="23"/>
        <v>0</v>
      </c>
      <c r="E304" s="75">
        <f t="shared" si="23"/>
        <v>0</v>
      </c>
      <c r="F304" s="75">
        <f t="shared" si="23"/>
        <v>0</v>
      </c>
      <c r="G304" s="96">
        <f t="shared" si="23"/>
        <v>0</v>
      </c>
      <c r="H304" s="43">
        <f t="shared" si="23"/>
        <v>391.34035566021589</v>
      </c>
      <c r="I304" s="1"/>
    </row>
    <row r="305" spans="2:10" x14ac:dyDescent="0.2">
      <c r="B305" s="9" t="str">
        <f>$B$44</f>
        <v>Physical Training</v>
      </c>
      <c r="C305" s="75">
        <f t="shared" si="23"/>
        <v>193.570312534571</v>
      </c>
      <c r="D305" s="75">
        <f t="shared" si="23"/>
        <v>314.46683548798603</v>
      </c>
      <c r="E305" s="75">
        <f t="shared" si="23"/>
        <v>0</v>
      </c>
      <c r="F305" s="75">
        <f t="shared" si="23"/>
        <v>0</v>
      </c>
      <c r="G305" s="96">
        <f t="shared" si="23"/>
        <v>0</v>
      </c>
      <c r="H305" s="43">
        <f t="shared" si="23"/>
        <v>243.14313526547326</v>
      </c>
      <c r="I305" s="1"/>
    </row>
    <row r="306" spans="2:10" x14ac:dyDescent="0.2">
      <c r="B306" s="9" t="str">
        <f>$B$45</f>
        <v>Health Services</v>
      </c>
      <c r="C306" s="75">
        <f t="shared" si="23"/>
        <v>177.51040182723526</v>
      </c>
      <c r="D306" s="75">
        <f t="shared" si="23"/>
        <v>307.46370459148432</v>
      </c>
      <c r="E306" s="75">
        <f t="shared" si="23"/>
        <v>684.24232689945222</v>
      </c>
      <c r="F306" s="75">
        <f t="shared" si="23"/>
        <v>0</v>
      </c>
      <c r="G306" s="96">
        <f t="shared" si="23"/>
        <v>0</v>
      </c>
      <c r="H306" s="43">
        <f t="shared" si="23"/>
        <v>319.25082983872164</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237.94945070228232</v>
      </c>
      <c r="D308" s="75">
        <f t="shared" si="23"/>
        <v>427.79421232392002</v>
      </c>
      <c r="E308" s="75">
        <f t="shared" si="23"/>
        <v>709.95141632237096</v>
      </c>
      <c r="F308" s="75">
        <f t="shared" si="23"/>
        <v>0</v>
      </c>
      <c r="G308" s="96">
        <f t="shared" si="23"/>
        <v>0</v>
      </c>
      <c r="H308" s="43">
        <f t="shared" si="23"/>
        <v>386.94825167924</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492.27180233701466</v>
      </c>
      <c r="E310" s="75">
        <f t="shared" si="24"/>
        <v>0</v>
      </c>
      <c r="F310" s="75">
        <f t="shared" si="24"/>
        <v>0</v>
      </c>
      <c r="G310" s="96">
        <f t="shared" si="24"/>
        <v>0</v>
      </c>
      <c r="H310" s="43">
        <f t="shared" si="24"/>
        <v>526.31047059713353</v>
      </c>
      <c r="I310" s="1"/>
    </row>
    <row r="311" spans="2:10" x14ac:dyDescent="0.2">
      <c r="B311" s="9" t="str">
        <f>$B$50</f>
        <v>Technology</v>
      </c>
      <c r="C311" s="75">
        <f t="shared" si="24"/>
        <v>297.91483890659799</v>
      </c>
      <c r="D311" s="75">
        <f t="shared" si="24"/>
        <v>546.68092932374032</v>
      </c>
      <c r="E311" s="75">
        <f t="shared" si="24"/>
        <v>0</v>
      </c>
      <c r="F311" s="75">
        <f t="shared" si="24"/>
        <v>0</v>
      </c>
      <c r="G311" s="96">
        <f t="shared" si="24"/>
        <v>0</v>
      </c>
      <c r="H311" s="43">
        <f t="shared" si="24"/>
        <v>364.96507421434336</v>
      </c>
      <c r="I311" s="1"/>
    </row>
    <row r="312" spans="2:10" x14ac:dyDescent="0.2">
      <c r="B312" s="9" t="str">
        <f>$B$51</f>
        <v>Nursing</v>
      </c>
      <c r="C312" s="75">
        <f t="shared" si="24"/>
        <v>342.71692823972791</v>
      </c>
      <c r="D312" s="75">
        <f t="shared" si="24"/>
        <v>712.28162814308507</v>
      </c>
      <c r="E312" s="75">
        <f t="shared" si="24"/>
        <v>0</v>
      </c>
      <c r="F312" s="75">
        <f t="shared" si="24"/>
        <v>0</v>
      </c>
      <c r="G312" s="96">
        <f t="shared" si="24"/>
        <v>0</v>
      </c>
      <c r="H312" s="43">
        <f t="shared" si="24"/>
        <v>690.38221874665226</v>
      </c>
      <c r="I312" s="1"/>
    </row>
    <row r="313" spans="2:10" x14ac:dyDescent="0.2">
      <c r="B313" s="39" t="str">
        <f>$B$52</f>
        <v>Totals</v>
      </c>
      <c r="C313" s="42">
        <f t="shared" si="24"/>
        <v>269.74031754368099</v>
      </c>
      <c r="D313" s="42">
        <f t="shared" si="24"/>
        <v>482.12818643214445</v>
      </c>
      <c r="E313" s="42">
        <f t="shared" si="24"/>
        <v>777.68274801081486</v>
      </c>
      <c r="F313" s="42">
        <f t="shared" si="24"/>
        <v>1460.9840863324582</v>
      </c>
      <c r="G313" s="42">
        <f t="shared" si="24"/>
        <v>0</v>
      </c>
      <c r="H313" s="42">
        <f t="shared" si="24"/>
        <v>387.49291378374477</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1.7690669098559504</v>
      </c>
      <c r="E318" s="59">
        <f t="shared" si="25"/>
        <v>4.7052302073026686</v>
      </c>
      <c r="F318" s="59">
        <f t="shared" si="25"/>
        <v>5.0741285082046819</v>
      </c>
      <c r="G318" s="59">
        <f t="shared" si="25"/>
        <v>0</v>
      </c>
      <c r="H318" s="59">
        <f t="shared" si="25"/>
        <v>1.2405683509322563</v>
      </c>
      <c r="I318" s="1"/>
    </row>
    <row r="319" spans="2:10" x14ac:dyDescent="0.2">
      <c r="B319" s="9" t="str">
        <f>$B$33</f>
        <v>Science</v>
      </c>
      <c r="C319" s="59">
        <f t="shared" ref="C319:H334" si="26">IF($C$293=0,"",C294/$C$293)</f>
        <v>1.1670793835349507</v>
      </c>
      <c r="D319" s="59">
        <f t="shared" si="26"/>
        <v>2.7620937886718009</v>
      </c>
      <c r="E319" s="59">
        <f t="shared" si="26"/>
        <v>4.9384490125952398</v>
      </c>
      <c r="F319" s="59">
        <f t="shared" si="26"/>
        <v>0</v>
      </c>
      <c r="G319" s="59">
        <f t="shared" si="26"/>
        <v>0</v>
      </c>
      <c r="H319" s="59">
        <f t="shared" si="26"/>
        <v>1.6561180625984935</v>
      </c>
      <c r="I319" s="1"/>
    </row>
    <row r="320" spans="2:10" x14ac:dyDescent="0.2">
      <c r="B320" s="9" t="str">
        <f>$B$34</f>
        <v>Fine Arts</v>
      </c>
      <c r="C320" s="59">
        <f t="shared" si="26"/>
        <v>1.34051084910721</v>
      </c>
      <c r="D320" s="59">
        <f t="shared" si="26"/>
        <v>2.3518607645154339</v>
      </c>
      <c r="E320" s="59">
        <f t="shared" si="26"/>
        <v>5.3766527627578578</v>
      </c>
      <c r="F320" s="59">
        <f t="shared" si="26"/>
        <v>0</v>
      </c>
      <c r="G320" s="59">
        <f t="shared" si="26"/>
        <v>0</v>
      </c>
      <c r="H320" s="59">
        <f t="shared" si="26"/>
        <v>1.8049395422112604</v>
      </c>
      <c r="I320" s="1"/>
    </row>
    <row r="321" spans="2:9" x14ac:dyDescent="0.2">
      <c r="B321" s="9" t="str">
        <f>$B$35</f>
        <v>Teacher Education</v>
      </c>
      <c r="C321" s="59">
        <f t="shared" si="26"/>
        <v>1.3572375915355053</v>
      </c>
      <c r="D321" s="59">
        <f t="shared" si="26"/>
        <v>1.9401773288194342</v>
      </c>
      <c r="E321" s="59">
        <f t="shared" si="26"/>
        <v>2.204628958699566</v>
      </c>
      <c r="F321" s="59">
        <f t="shared" si="26"/>
        <v>5.4043401880145217</v>
      </c>
      <c r="G321" s="59">
        <f t="shared" si="26"/>
        <v>0</v>
      </c>
      <c r="H321" s="59">
        <f t="shared" si="26"/>
        <v>2.0492855773087384</v>
      </c>
      <c r="I321" s="1"/>
    </row>
    <row r="322" spans="2:9" x14ac:dyDescent="0.2">
      <c r="B322" s="9" t="str">
        <f>$B$36</f>
        <v>Agriculture</v>
      </c>
      <c r="C322" s="59">
        <f t="shared" si="26"/>
        <v>1.7303293398960946</v>
      </c>
      <c r="D322" s="59">
        <f t="shared" si="26"/>
        <v>2.5422477468032483</v>
      </c>
      <c r="E322" s="59">
        <f t="shared" si="26"/>
        <v>6.8504766949265825</v>
      </c>
      <c r="F322" s="59">
        <f t="shared" si="26"/>
        <v>11.485570619779317</v>
      </c>
      <c r="G322" s="59">
        <f t="shared" si="26"/>
        <v>0</v>
      </c>
      <c r="H322" s="59">
        <f t="shared" si="26"/>
        <v>2.5410576029653353</v>
      </c>
      <c r="I322" s="1"/>
    </row>
    <row r="323" spans="2:9" x14ac:dyDescent="0.2">
      <c r="B323" s="9" t="str">
        <f>$B$37</f>
        <v>Engineering</v>
      </c>
      <c r="C323" s="59">
        <f t="shared" si="26"/>
        <v>1.4232381694598835</v>
      </c>
      <c r="D323" s="59">
        <f t="shared" si="26"/>
        <v>1.9830050134392843</v>
      </c>
      <c r="E323" s="59">
        <f t="shared" si="26"/>
        <v>0</v>
      </c>
      <c r="F323" s="59">
        <f t="shared" si="26"/>
        <v>0</v>
      </c>
      <c r="G323" s="59">
        <f t="shared" si="26"/>
        <v>0</v>
      </c>
      <c r="H323" s="59">
        <f t="shared" si="26"/>
        <v>1.6423090658555553</v>
      </c>
      <c r="I323" s="1"/>
    </row>
    <row r="324" spans="2:9" x14ac:dyDescent="0.2">
      <c r="B324" s="9" t="str">
        <f>$B$38</f>
        <v>Home Economics</v>
      </c>
      <c r="C324" s="59">
        <f t="shared" si="26"/>
        <v>0.76924498532981389</v>
      </c>
      <c r="D324" s="59">
        <f t="shared" si="26"/>
        <v>1.215110706929988</v>
      </c>
      <c r="E324" s="59">
        <f t="shared" si="26"/>
        <v>2.9773134375531605</v>
      </c>
      <c r="F324" s="59">
        <f t="shared" si="26"/>
        <v>0</v>
      </c>
      <c r="G324" s="59">
        <f t="shared" si="26"/>
        <v>0</v>
      </c>
      <c r="H324" s="59">
        <f t="shared" si="26"/>
        <v>1.0098414737734049</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1.907969125117388</v>
      </c>
      <c r="D326" s="59">
        <f t="shared" si="26"/>
        <v>2.1514802723017286</v>
      </c>
      <c r="E326" s="59">
        <f t="shared" si="26"/>
        <v>2.4954811550670564</v>
      </c>
      <c r="F326" s="59">
        <f t="shared" si="26"/>
        <v>0</v>
      </c>
      <c r="G326" s="59">
        <f t="shared" si="26"/>
        <v>0</v>
      </c>
      <c r="H326" s="59">
        <f t="shared" si="26"/>
        <v>2.2547256960459281</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1.5580526129869052</v>
      </c>
      <c r="D329" s="59">
        <f t="shared" si="26"/>
        <v>0</v>
      </c>
      <c r="E329" s="59">
        <f t="shared" si="26"/>
        <v>0</v>
      </c>
      <c r="F329" s="59">
        <f t="shared" si="26"/>
        <v>0</v>
      </c>
      <c r="G329" s="59">
        <f t="shared" si="26"/>
        <v>0</v>
      </c>
      <c r="H329" s="59">
        <f t="shared" si="26"/>
        <v>1.5580526129869052</v>
      </c>
      <c r="I329" s="1"/>
    </row>
    <row r="330" spans="2:9" x14ac:dyDescent="0.2">
      <c r="B330" s="9" t="str">
        <f>$B$44</f>
        <v>Physical Training</v>
      </c>
      <c r="C330" s="59">
        <f t="shared" si="26"/>
        <v>0.7706660631316038</v>
      </c>
      <c r="D330" s="59">
        <f t="shared" si="26"/>
        <v>1.2519942491062375</v>
      </c>
      <c r="E330" s="59">
        <f t="shared" si="26"/>
        <v>0</v>
      </c>
      <c r="F330" s="59">
        <f t="shared" si="26"/>
        <v>0</v>
      </c>
      <c r="G330" s="59">
        <f t="shared" si="26"/>
        <v>0</v>
      </c>
      <c r="H330" s="59">
        <f t="shared" si="26"/>
        <v>0.96803151464174797</v>
      </c>
      <c r="I330" s="1"/>
    </row>
    <row r="331" spans="2:9" x14ac:dyDescent="0.2">
      <c r="B331" s="9" t="str">
        <f>$B$45</f>
        <v>Health Services</v>
      </c>
      <c r="C331" s="59">
        <f t="shared" si="26"/>
        <v>0.70672636082391105</v>
      </c>
      <c r="D331" s="59">
        <f t="shared" si="26"/>
        <v>1.2241125184475736</v>
      </c>
      <c r="E331" s="59">
        <f t="shared" si="26"/>
        <v>2.7241901580617163</v>
      </c>
      <c r="F331" s="59">
        <f t="shared" si="26"/>
        <v>0</v>
      </c>
      <c r="G331" s="59">
        <f t="shared" si="26"/>
        <v>0</v>
      </c>
      <c r="H331" s="59">
        <f t="shared" si="26"/>
        <v>1.2710408789538117</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0.94735377546236377</v>
      </c>
      <c r="D333" s="59">
        <f t="shared" si="26"/>
        <v>1.7031872146369551</v>
      </c>
      <c r="E333" s="59">
        <f t="shared" si="26"/>
        <v>2.8265463637878425</v>
      </c>
      <c r="F333" s="59">
        <f t="shared" si="26"/>
        <v>0</v>
      </c>
      <c r="G333" s="59">
        <f t="shared" si="26"/>
        <v>0</v>
      </c>
      <c r="H333" s="59">
        <f t="shared" si="26"/>
        <v>1.5405662255364596</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1.9598933686177247</v>
      </c>
      <c r="E335" s="59">
        <f t="shared" si="27"/>
        <v>0</v>
      </c>
      <c r="F335" s="59">
        <f t="shared" si="27"/>
        <v>0</v>
      </c>
      <c r="G335" s="59">
        <f t="shared" si="27"/>
        <v>0</v>
      </c>
      <c r="H335" s="59">
        <f t="shared" si="27"/>
        <v>2.0954123235586248</v>
      </c>
      <c r="I335" s="1"/>
    </row>
    <row r="336" spans="2:9" x14ac:dyDescent="0.2">
      <c r="B336" s="9" t="str">
        <f>$B$50</f>
        <v>Technology</v>
      </c>
      <c r="C336" s="59">
        <f t="shared" si="27"/>
        <v>1.186095393670604</v>
      </c>
      <c r="D336" s="59">
        <f t="shared" si="27"/>
        <v>2.1765137126376715</v>
      </c>
      <c r="E336" s="59">
        <f t="shared" si="27"/>
        <v>0</v>
      </c>
      <c r="F336" s="59">
        <f t="shared" si="27"/>
        <v>0</v>
      </c>
      <c r="G336" s="59">
        <f t="shared" si="27"/>
        <v>0</v>
      </c>
      <c r="H336" s="59">
        <f t="shared" si="27"/>
        <v>1.4530440812046963</v>
      </c>
      <c r="I336" s="1"/>
    </row>
    <row r="337" spans="2:10" x14ac:dyDescent="0.2">
      <c r="B337" s="9" t="str">
        <f>$B$51</f>
        <v>Nursing</v>
      </c>
      <c r="C337" s="59">
        <f t="shared" si="27"/>
        <v>1.3644670114788211</v>
      </c>
      <c r="D337" s="59">
        <f t="shared" si="27"/>
        <v>2.8358236912179553</v>
      </c>
      <c r="E337" s="59">
        <f t="shared" si="27"/>
        <v>0</v>
      </c>
      <c r="F337" s="59">
        <f t="shared" si="27"/>
        <v>0</v>
      </c>
      <c r="G337" s="59">
        <f t="shared" si="27"/>
        <v>0</v>
      </c>
      <c r="H337" s="59">
        <f t="shared" si="27"/>
        <v>2.7486350546782381</v>
      </c>
      <c r="I337" s="1"/>
    </row>
    <row r="338" spans="2:10" x14ac:dyDescent="0.2">
      <c r="B338" s="39" t="str">
        <f>$B$52</f>
        <v>Totals</v>
      </c>
      <c r="C338" s="59">
        <f t="shared" si="27"/>
        <v>1.0739235054555729</v>
      </c>
      <c r="D338" s="59">
        <f t="shared" si="27"/>
        <v>1.9195083507243982</v>
      </c>
      <c r="E338" s="59">
        <f t="shared" si="27"/>
        <v>3.0962067164499869</v>
      </c>
      <c r="F338" s="59">
        <f t="shared" si="27"/>
        <v>5.8166504944329791</v>
      </c>
      <c r="G338" s="59">
        <f t="shared" si="27"/>
        <v>0</v>
      </c>
      <c r="H338" s="59">
        <f t="shared" si="27"/>
        <v>1.5427347016541015</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7535.1824270552715</v>
      </c>
      <c r="D343" s="42">
        <f t="shared" si="28"/>
        <v>13330.241891431531</v>
      </c>
      <c r="E343" s="42">
        <f>E293*24</f>
        <v>28363.814378653362</v>
      </c>
      <c r="F343" s="42">
        <f>F293*18</f>
        <v>22940.69038058646</v>
      </c>
      <c r="G343" s="42">
        <f>G293*24</f>
        <v>0</v>
      </c>
      <c r="H343" s="42">
        <f>IF((C32/30+D32/30+E32/24+F32/18+G32/24)=0,0,H268/(C32/30+D32/30+E32/24+F32/18+G32/24))</f>
        <v>9277.2171182399779</v>
      </c>
      <c r="I343" s="1"/>
    </row>
    <row r="344" spans="2:10" x14ac:dyDescent="0.2">
      <c r="B344" s="9" t="str">
        <f>$B$33</f>
        <v>Science</v>
      </c>
      <c r="C344" s="43">
        <f t="shared" si="28"/>
        <v>8794.15606179106</v>
      </c>
      <c r="D344" s="43">
        <f t="shared" si="28"/>
        <v>20812.880578278273</v>
      </c>
      <c r="E344" s="43">
        <f>E294*24</f>
        <v>29769.691373292888</v>
      </c>
      <c r="F344" s="43">
        <f>F294*18</f>
        <v>0</v>
      </c>
      <c r="G344" s="43">
        <f>G294*24</f>
        <v>0</v>
      </c>
      <c r="H344" s="43">
        <f t="shared" ref="H344:H363" si="29">IF((C33/30+D33/30+E33/24+F33/18+G33/24)=0,0,H269/(C33/30+D33/30+E33/24+F33/18+G33/24))</f>
        <v>12301.820668443705</v>
      </c>
      <c r="I344" s="1"/>
    </row>
    <row r="345" spans="2:10" x14ac:dyDescent="0.2">
      <c r="B345" s="9" t="str">
        <f>$B$34</f>
        <v>Fine Arts</v>
      </c>
      <c r="C345" s="43">
        <f t="shared" si="28"/>
        <v>10100.99379346959</v>
      </c>
      <c r="D345" s="43">
        <f t="shared" si="28"/>
        <v>17721.699903657474</v>
      </c>
      <c r="E345" s="43">
        <f t="shared" ref="E345:E363" si="30">E295*24</f>
        <v>32411.247531448949</v>
      </c>
      <c r="F345" s="43">
        <f t="shared" ref="F345:F363" si="31">F295*18</f>
        <v>0</v>
      </c>
      <c r="G345" s="43">
        <f t="shared" ref="G345:G363" si="32">G295*24</f>
        <v>0</v>
      </c>
      <c r="H345" s="43">
        <f t="shared" si="29"/>
        <v>13453.394466016125</v>
      </c>
      <c r="I345" s="1"/>
    </row>
    <row r="346" spans="2:10" x14ac:dyDescent="0.2">
      <c r="B346" s="9" t="str">
        <f>$B$35</f>
        <v>Teacher Education</v>
      </c>
      <c r="C346" s="43">
        <f t="shared" si="28"/>
        <v>10227.032849077161</v>
      </c>
      <c r="D346" s="43">
        <f t="shared" si="28"/>
        <v>14619.590113491238</v>
      </c>
      <c r="E346" s="43">
        <f t="shared" si="30"/>
        <v>13289.825110216105</v>
      </c>
      <c r="F346" s="43">
        <f t="shared" si="31"/>
        <v>24433.613528733364</v>
      </c>
      <c r="G346" s="43">
        <f t="shared" si="32"/>
        <v>0</v>
      </c>
      <c r="H346" s="43">
        <f t="shared" si="29"/>
        <v>13771.494217483032</v>
      </c>
      <c r="I346" s="1"/>
    </row>
    <row r="347" spans="2:10" x14ac:dyDescent="0.2">
      <c r="B347" s="9" t="str">
        <f>$B$36</f>
        <v>Agriculture</v>
      </c>
      <c r="C347" s="43">
        <f t="shared" si="28"/>
        <v>13038.347235003201</v>
      </c>
      <c r="D347" s="43">
        <f t="shared" si="28"/>
        <v>19156.300546932696</v>
      </c>
      <c r="E347" s="43">
        <f t="shared" si="30"/>
        <v>41295.673286849968</v>
      </c>
      <c r="F347" s="43">
        <f t="shared" si="31"/>
        <v>51927.52193931806</v>
      </c>
      <c r="G347" s="43">
        <f t="shared" si="32"/>
        <v>0</v>
      </c>
      <c r="H347" s="43">
        <f t="shared" si="29"/>
        <v>18732.304517248547</v>
      </c>
      <c r="I347" s="1"/>
    </row>
    <row r="348" spans="2:10" x14ac:dyDescent="0.2">
      <c r="B348" s="9" t="str">
        <f>$B$37</f>
        <v>Engineering</v>
      </c>
      <c r="C348" s="43">
        <f t="shared" si="28"/>
        <v>10724.359244028426</v>
      </c>
      <c r="D348" s="43">
        <f t="shared" si="28"/>
        <v>14942.304530030198</v>
      </c>
      <c r="E348" s="43">
        <f t="shared" si="30"/>
        <v>0</v>
      </c>
      <c r="F348" s="43">
        <f t="shared" si="31"/>
        <v>0</v>
      </c>
      <c r="G348" s="43">
        <f t="shared" si="32"/>
        <v>0</v>
      </c>
      <c r="H348" s="43">
        <f t="shared" si="29"/>
        <v>12375.098412828338</v>
      </c>
      <c r="I348" s="1"/>
    </row>
    <row r="349" spans="2:10" x14ac:dyDescent="0.2">
      <c r="B349" s="9" t="str">
        <f>$B$38</f>
        <v>Home Economics</v>
      </c>
      <c r="C349" s="43">
        <f t="shared" si="28"/>
        <v>5796.4012955576045</v>
      </c>
      <c r="D349" s="43">
        <f t="shared" si="28"/>
        <v>9156.0808457855546</v>
      </c>
      <c r="E349" s="43">
        <f t="shared" si="30"/>
        <v>17947.67991558888</v>
      </c>
      <c r="F349" s="43">
        <f t="shared" si="31"/>
        <v>0</v>
      </c>
      <c r="G349" s="43">
        <f t="shared" si="32"/>
        <v>0</v>
      </c>
      <c r="H349" s="43">
        <f t="shared" si="29"/>
        <v>7551.0361360388488</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14376.895422948564</v>
      </c>
      <c r="D351" s="43">
        <f t="shared" si="28"/>
        <v>16211.796340004077</v>
      </c>
      <c r="E351" s="43">
        <f t="shared" si="30"/>
        <v>15043.124597367101</v>
      </c>
      <c r="F351" s="43">
        <f t="shared" si="31"/>
        <v>0</v>
      </c>
      <c r="G351" s="43">
        <f t="shared" si="32"/>
        <v>0</v>
      </c>
      <c r="H351" s="43">
        <f t="shared" si="29"/>
        <v>15436.744199697372</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11740.210669806476</v>
      </c>
      <c r="D354" s="43">
        <f t="shared" si="28"/>
        <v>0</v>
      </c>
      <c r="E354" s="43">
        <f t="shared" si="30"/>
        <v>0</v>
      </c>
      <c r="F354" s="43">
        <f t="shared" si="31"/>
        <v>0</v>
      </c>
      <c r="G354" s="43">
        <f t="shared" si="32"/>
        <v>0</v>
      </c>
      <c r="H354" s="43">
        <f t="shared" si="29"/>
        <v>11740.210669806476</v>
      </c>
      <c r="I354" s="1"/>
    </row>
    <row r="355" spans="2:9" x14ac:dyDescent="0.2">
      <c r="B355" s="9" t="str">
        <f>$B$44</f>
        <v>Physical Training</v>
      </c>
      <c r="C355" s="43">
        <f t="shared" si="28"/>
        <v>5807.1093760371305</v>
      </c>
      <c r="D355" s="43">
        <f t="shared" si="28"/>
        <v>9434.0050646395812</v>
      </c>
      <c r="E355" s="43">
        <f t="shared" si="30"/>
        <v>0</v>
      </c>
      <c r="F355" s="43">
        <f t="shared" si="31"/>
        <v>0</v>
      </c>
      <c r="G355" s="43">
        <f t="shared" si="32"/>
        <v>0</v>
      </c>
      <c r="H355" s="43">
        <f t="shared" si="29"/>
        <v>7294.2940579641981</v>
      </c>
      <c r="I355" s="1"/>
    </row>
    <row r="356" spans="2:9" x14ac:dyDescent="0.2">
      <c r="B356" s="9" t="str">
        <f>$B$45</f>
        <v>Health Services</v>
      </c>
      <c r="C356" s="43">
        <f t="shared" si="28"/>
        <v>5325.3120548170573</v>
      </c>
      <c r="D356" s="43">
        <f t="shared" si="28"/>
        <v>9223.9111377445297</v>
      </c>
      <c r="E356" s="43">
        <f t="shared" si="30"/>
        <v>16421.815845586854</v>
      </c>
      <c r="F356" s="43">
        <f t="shared" si="31"/>
        <v>0</v>
      </c>
      <c r="G356" s="43">
        <f t="shared" si="32"/>
        <v>0</v>
      </c>
      <c r="H356" s="43">
        <f t="shared" si="29"/>
        <v>9253.9843277213968</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7138.4835210684696</v>
      </c>
      <c r="D358" s="43">
        <f t="shared" si="28"/>
        <v>12833.826369717601</v>
      </c>
      <c r="E358" s="43">
        <f t="shared" si="30"/>
        <v>17038.833991736901</v>
      </c>
      <c r="F358" s="43">
        <f t="shared" si="31"/>
        <v>0</v>
      </c>
      <c r="G358" s="43">
        <f t="shared" si="32"/>
        <v>0</v>
      </c>
      <c r="H358" s="43">
        <f t="shared" si="29"/>
        <v>11381.388892485716</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14768.15407011044</v>
      </c>
      <c r="E360" s="43">
        <f t="shared" si="30"/>
        <v>0</v>
      </c>
      <c r="F360" s="43">
        <f t="shared" si="31"/>
        <v>0</v>
      </c>
      <c r="G360" s="43">
        <f t="shared" si="32"/>
        <v>0</v>
      </c>
      <c r="H360" s="43">
        <f t="shared" si="29"/>
        <v>15789.314117914008</v>
      </c>
      <c r="I360" s="1"/>
    </row>
    <row r="361" spans="2:9" x14ac:dyDescent="0.2">
      <c r="B361" s="9" t="str">
        <f>$B$50</f>
        <v>Technology</v>
      </c>
      <c r="C361" s="43">
        <f t="shared" si="33"/>
        <v>8937.4451671979405</v>
      </c>
      <c r="D361" s="43">
        <f t="shared" si="33"/>
        <v>16400.42787971221</v>
      </c>
      <c r="E361" s="43">
        <f t="shared" si="30"/>
        <v>0</v>
      </c>
      <c r="F361" s="43">
        <f t="shared" si="31"/>
        <v>0</v>
      </c>
      <c r="G361" s="43">
        <f t="shared" si="32"/>
        <v>0</v>
      </c>
      <c r="H361" s="43">
        <f t="shared" si="29"/>
        <v>10948.9522264303</v>
      </c>
      <c r="I361" s="1"/>
    </row>
    <row r="362" spans="2:9" x14ac:dyDescent="0.2">
      <c r="B362" s="9" t="str">
        <f>$B$51</f>
        <v>Nursing</v>
      </c>
      <c r="C362" s="43">
        <f t="shared" si="33"/>
        <v>10281.507847191837</v>
      </c>
      <c r="D362" s="43">
        <f t="shared" si="33"/>
        <v>21368.44884429255</v>
      </c>
      <c r="E362" s="43">
        <f t="shared" si="30"/>
        <v>0</v>
      </c>
      <c r="F362" s="43">
        <f t="shared" si="31"/>
        <v>0</v>
      </c>
      <c r="G362" s="43">
        <f t="shared" si="32"/>
        <v>0</v>
      </c>
      <c r="H362" s="43">
        <f t="shared" si="29"/>
        <v>20711.466562399568</v>
      </c>
      <c r="I362" s="1"/>
    </row>
    <row r="363" spans="2:9" x14ac:dyDescent="0.2">
      <c r="B363" s="39" t="str">
        <f>$B$52</f>
        <v>Totals</v>
      </c>
      <c r="C363" s="42">
        <f t="shared" si="33"/>
        <v>8092.2095263104293</v>
      </c>
      <c r="D363" s="42">
        <f t="shared" si="33"/>
        <v>14463.845592964333</v>
      </c>
      <c r="E363" s="42">
        <f t="shared" si="30"/>
        <v>18664.385952259556</v>
      </c>
      <c r="F363" s="42">
        <f t="shared" si="31"/>
        <v>26297.713553984249</v>
      </c>
      <c r="G363" s="42">
        <f t="shared" si="32"/>
        <v>0</v>
      </c>
      <c r="H363" s="42">
        <f t="shared" si="29"/>
        <v>11353.599694904642</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114</v>
      </c>
      <c r="C3" s="6"/>
      <c r="D3" s="6"/>
      <c r="E3" s="6"/>
      <c r="F3" s="6"/>
      <c r="G3" s="6"/>
      <c r="H3" s="6"/>
    </row>
    <row r="4" spans="2:8" x14ac:dyDescent="0.2">
      <c r="B4" s="90" t="s">
        <v>161</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Data!G30</f>
        <v>78799348</v>
      </c>
      <c r="G13" s="33"/>
      <c r="H13" s="60">
        <f>F13</f>
        <v>78799348</v>
      </c>
    </row>
    <row r="14" spans="2:8" x14ac:dyDescent="0.2">
      <c r="B14" s="338" t="s">
        <v>15</v>
      </c>
      <c r="C14" s="338"/>
      <c r="D14" s="338"/>
      <c r="E14" s="338"/>
      <c r="F14" s="82">
        <f>Data!H30</f>
        <v>4920105</v>
      </c>
      <c r="G14" s="33"/>
      <c r="H14" s="30">
        <f>F14</f>
        <v>4920105</v>
      </c>
    </row>
    <row r="15" spans="2:8" x14ac:dyDescent="0.2">
      <c r="B15" s="338" t="s">
        <v>16</v>
      </c>
      <c r="C15" s="338"/>
      <c r="D15" s="338"/>
      <c r="E15" s="338"/>
      <c r="F15" s="82">
        <f>Data!I30</f>
        <v>14558735</v>
      </c>
      <c r="G15" s="33"/>
      <c r="H15" s="30">
        <f>F15</f>
        <v>14558735</v>
      </c>
    </row>
    <row r="16" spans="2:8" x14ac:dyDescent="0.2">
      <c r="B16" s="338" t="s">
        <v>20</v>
      </c>
      <c r="C16" s="338"/>
      <c r="D16" s="338"/>
      <c r="E16" s="338"/>
      <c r="F16" s="82">
        <f>Data!J30</f>
        <v>14184108</v>
      </c>
      <c r="G16" s="33"/>
      <c r="H16" s="30">
        <f>F16-G16</f>
        <v>14184108</v>
      </c>
    </row>
    <row r="17" spans="2:23" x14ac:dyDescent="0.2">
      <c r="B17" s="338" t="s">
        <v>17</v>
      </c>
      <c r="C17" s="338"/>
      <c r="D17" s="338"/>
      <c r="E17" s="338"/>
      <c r="F17" s="82">
        <f>Data!K30</f>
        <v>27854407</v>
      </c>
      <c r="G17" s="33"/>
      <c r="H17" s="30">
        <f>F17</f>
        <v>27854407</v>
      </c>
    </row>
    <row r="18" spans="2:23" x14ac:dyDescent="0.2">
      <c r="B18" s="338" t="s">
        <v>1</v>
      </c>
      <c r="C18" s="338"/>
      <c r="D18" s="338"/>
      <c r="E18" s="338"/>
      <c r="F18" s="83">
        <f>SUM(F13:F17)</f>
        <v>140316703</v>
      </c>
      <c r="G18" s="34"/>
      <c r="H18" s="29">
        <f>SUM(H13:H17)</f>
        <v>140316703</v>
      </c>
    </row>
    <row r="19" spans="2:23" ht="13.5" customHeight="1" x14ac:dyDescent="0.2">
      <c r="B19" s="27"/>
      <c r="D19" s="27"/>
      <c r="E19" s="27"/>
      <c r="F19" s="27"/>
      <c r="G19" s="27"/>
      <c r="H19" s="270"/>
      <c r="I19" s="58"/>
    </row>
    <row r="20" spans="2:23" ht="13.5" customHeight="1" x14ac:dyDescent="0.2">
      <c r="B20" s="27"/>
      <c r="D20" s="339" t="s">
        <v>24</v>
      </c>
      <c r="E20" s="339"/>
      <c r="F20" s="339"/>
      <c r="G20" s="35" t="s">
        <v>25</v>
      </c>
      <c r="H20" s="35" t="s">
        <v>26</v>
      </c>
    </row>
    <row r="21" spans="2:23" x14ac:dyDescent="0.2">
      <c r="B21" s="344" t="s">
        <v>23</v>
      </c>
      <c r="C21" s="345"/>
      <c r="D21" s="343" t="str">
        <f>Data!L30</f>
        <v>Lavonda M. Horn</v>
      </c>
      <c r="E21" s="343"/>
      <c r="F21" s="343"/>
      <c r="G21" s="94" t="str">
        <f>Data!M30</f>
        <v>(713)- 313-4222</v>
      </c>
      <c r="H21" s="84" t="str">
        <f>Data!N30</f>
        <v>hornlm@TSU.EDU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Data!O30</f>
        <v>3581</v>
      </c>
      <c r="D25" s="86">
        <f>Data!P30</f>
        <v>3047</v>
      </c>
      <c r="E25" s="86">
        <f>Data!Q30</f>
        <v>1025</v>
      </c>
      <c r="F25" s="86">
        <f>Data!R30</f>
        <v>241</v>
      </c>
      <c r="G25" s="86">
        <f>Data!S30</f>
        <v>968</v>
      </c>
      <c r="H25" s="74">
        <f>SUM(C25:G25)</f>
        <v>8862</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Data!T30</f>
        <v>Bridges, Sallie</v>
      </c>
      <c r="E28" s="343"/>
      <c r="F28" s="343"/>
      <c r="G28" s="94" t="str">
        <f>Data!U30</f>
        <v>(713) 313-7921</v>
      </c>
      <c r="H28" s="84" t="str">
        <f>Data!V30</f>
        <v>Bridges_SA@tsu.edu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Data!W30</f>
        <v>75438</v>
      </c>
      <c r="D32" s="87">
        <f>Data!AQ30</f>
        <v>12191</v>
      </c>
      <c r="E32" s="87">
        <f>Data!BK30</f>
        <v>7814</v>
      </c>
      <c r="F32" s="87">
        <f>Data!CE30</f>
        <v>467</v>
      </c>
      <c r="G32" s="87">
        <f>Data!CY30</f>
        <v>0</v>
      </c>
      <c r="H32" s="22">
        <f>SUM(C32:G32)</f>
        <v>95910</v>
      </c>
      <c r="I32" s="1"/>
      <c r="W32" s="18"/>
    </row>
    <row r="33" spans="2:23" x14ac:dyDescent="0.2">
      <c r="B33" s="7" t="s">
        <v>47</v>
      </c>
      <c r="C33" s="87">
        <f>Data!X30</f>
        <v>24609</v>
      </c>
      <c r="D33" s="87">
        <f>Data!AR30</f>
        <v>5691</v>
      </c>
      <c r="E33" s="87">
        <f>Data!BL30</f>
        <v>916</v>
      </c>
      <c r="F33" s="87">
        <f>Data!CF30</f>
        <v>594</v>
      </c>
      <c r="G33" s="87">
        <f>Data!CZ30</f>
        <v>0</v>
      </c>
      <c r="H33" s="22">
        <f t="shared" ref="H33:H52" si="0">SUM(C33:G33)</f>
        <v>31810</v>
      </c>
      <c r="I33" s="1"/>
      <c r="W33" s="18"/>
    </row>
    <row r="34" spans="2:23" x14ac:dyDescent="0.2">
      <c r="B34" s="7" t="s">
        <v>48</v>
      </c>
      <c r="C34" s="87">
        <f>Data!Y30</f>
        <v>8721</v>
      </c>
      <c r="D34" s="87">
        <f>Data!AS30</f>
        <v>2906</v>
      </c>
      <c r="E34" s="87">
        <f>Data!BM30</f>
        <v>155</v>
      </c>
      <c r="F34" s="87">
        <f>Data!CG30</f>
        <v>0</v>
      </c>
      <c r="G34" s="87">
        <f>Data!DA30</f>
        <v>0</v>
      </c>
      <c r="H34" s="22">
        <f t="shared" si="0"/>
        <v>11782</v>
      </c>
      <c r="I34" s="1"/>
      <c r="W34" s="18"/>
    </row>
    <row r="35" spans="2:23" x14ac:dyDescent="0.2">
      <c r="B35" s="7" t="s">
        <v>49</v>
      </c>
      <c r="C35" s="87">
        <f>Data!Z30</f>
        <v>1560</v>
      </c>
      <c r="D35" s="87">
        <f>Data!AT30</f>
        <v>2815</v>
      </c>
      <c r="E35" s="87">
        <f>Data!BN30</f>
        <v>2865</v>
      </c>
      <c r="F35" s="87">
        <f>Data!CH30</f>
        <v>1773</v>
      </c>
      <c r="G35" s="87">
        <f>Data!DB30</f>
        <v>0</v>
      </c>
      <c r="H35" s="22">
        <f t="shared" si="0"/>
        <v>9013</v>
      </c>
      <c r="I35" s="1"/>
      <c r="W35" s="18"/>
    </row>
    <row r="36" spans="2:23" x14ac:dyDescent="0.2">
      <c r="B36" s="7" t="s">
        <v>50</v>
      </c>
      <c r="C36" s="87">
        <f>Data!AA30</f>
        <v>0</v>
      </c>
      <c r="D36" s="87">
        <f>Data!AU30</f>
        <v>0</v>
      </c>
      <c r="E36" s="87">
        <f>Data!BO30</f>
        <v>0</v>
      </c>
      <c r="F36" s="87">
        <f>Data!CI30</f>
        <v>0</v>
      </c>
      <c r="G36" s="87">
        <f>Data!DC30</f>
        <v>0</v>
      </c>
      <c r="H36" s="22">
        <f t="shared" si="0"/>
        <v>0</v>
      </c>
      <c r="I36" s="1"/>
      <c r="W36" s="18"/>
    </row>
    <row r="37" spans="2:23" x14ac:dyDescent="0.2">
      <c r="B37" s="7" t="s">
        <v>51</v>
      </c>
      <c r="C37" s="87">
        <f>Data!AB30</f>
        <v>3091</v>
      </c>
      <c r="D37" s="87">
        <f>Data!AV30</f>
        <v>2771</v>
      </c>
      <c r="E37" s="87">
        <f>Data!BP30</f>
        <v>758</v>
      </c>
      <c r="F37" s="87">
        <f>Data!CJ30</f>
        <v>192</v>
      </c>
      <c r="G37" s="87">
        <f>Data!DD30</f>
        <v>0</v>
      </c>
      <c r="H37" s="22">
        <f t="shared" si="0"/>
        <v>6812</v>
      </c>
      <c r="I37" s="1"/>
      <c r="W37" s="18"/>
    </row>
    <row r="38" spans="2:23" x14ac:dyDescent="0.2">
      <c r="B38" s="7" t="s">
        <v>52</v>
      </c>
      <c r="C38" s="87">
        <f>Data!AC30</f>
        <v>1213</v>
      </c>
      <c r="D38" s="87">
        <f>Data!AW30</f>
        <v>768</v>
      </c>
      <c r="E38" s="87">
        <f>Data!BQ30</f>
        <v>227</v>
      </c>
      <c r="F38" s="87">
        <f>Data!CK30</f>
        <v>24</v>
      </c>
      <c r="G38" s="87">
        <f>Data!DE30</f>
        <v>0</v>
      </c>
      <c r="H38" s="22">
        <f t="shared" si="0"/>
        <v>2232</v>
      </c>
      <c r="I38" s="1"/>
      <c r="W38" s="18"/>
    </row>
    <row r="39" spans="2:23" x14ac:dyDescent="0.2">
      <c r="B39" s="7" t="s">
        <v>53</v>
      </c>
      <c r="C39" s="87">
        <f>Data!AD30</f>
        <v>0</v>
      </c>
      <c r="D39" s="87">
        <f>Data!AX30</f>
        <v>0</v>
      </c>
      <c r="E39" s="87">
        <f>Data!BR30</f>
        <v>0</v>
      </c>
      <c r="F39" s="87">
        <f>Data!CL30</f>
        <v>0</v>
      </c>
      <c r="G39" s="87">
        <f>Data!DF30</f>
        <v>17084</v>
      </c>
      <c r="H39" s="22">
        <f t="shared" si="0"/>
        <v>17084</v>
      </c>
      <c r="I39" s="1"/>
      <c r="W39" s="18"/>
    </row>
    <row r="40" spans="2:23" x14ac:dyDescent="0.2">
      <c r="B40" s="7" t="s">
        <v>54</v>
      </c>
      <c r="C40" s="87">
        <f>Data!AE30</f>
        <v>944</v>
      </c>
      <c r="D40" s="87">
        <f>Data!AY30</f>
        <v>1483</v>
      </c>
      <c r="E40" s="87">
        <f>Data!BS30</f>
        <v>0</v>
      </c>
      <c r="F40" s="87">
        <f>Data!CM30</f>
        <v>0</v>
      </c>
      <c r="G40" s="87">
        <f>Data!DG30</f>
        <v>0</v>
      </c>
      <c r="H40" s="22">
        <f t="shared" si="0"/>
        <v>2427</v>
      </c>
      <c r="I40" s="1"/>
      <c r="W40" s="18"/>
    </row>
    <row r="41" spans="2:23" x14ac:dyDescent="0.2">
      <c r="B41" s="7" t="s">
        <v>55</v>
      </c>
      <c r="C41" s="87">
        <f>Data!AF30</f>
        <v>0</v>
      </c>
      <c r="D41" s="87">
        <f>Data!AZ30</f>
        <v>0</v>
      </c>
      <c r="E41" s="87">
        <f>Data!BT30</f>
        <v>0</v>
      </c>
      <c r="F41" s="87">
        <f>Data!CN30</f>
        <v>0</v>
      </c>
      <c r="G41" s="87">
        <f>Data!DH30</f>
        <v>0</v>
      </c>
      <c r="H41" s="22">
        <f t="shared" si="0"/>
        <v>0</v>
      </c>
      <c r="I41" s="1"/>
      <c r="W41" s="18"/>
    </row>
    <row r="42" spans="2:23" x14ac:dyDescent="0.2">
      <c r="B42" s="7" t="s">
        <v>56</v>
      </c>
      <c r="C42" s="87">
        <f>Data!AG30</f>
        <v>0</v>
      </c>
      <c r="D42" s="87">
        <f>Data!BA30</f>
        <v>0</v>
      </c>
      <c r="E42" s="87">
        <f>Data!BU30</f>
        <v>0</v>
      </c>
      <c r="F42" s="87">
        <f>Data!CO30</f>
        <v>0</v>
      </c>
      <c r="G42" s="87">
        <f>Data!DI30</f>
        <v>0</v>
      </c>
      <c r="H42" s="22">
        <f t="shared" si="0"/>
        <v>0</v>
      </c>
      <c r="I42" s="1"/>
      <c r="W42" s="18"/>
    </row>
    <row r="43" spans="2:23" x14ac:dyDescent="0.2">
      <c r="B43" s="7" t="s">
        <v>57</v>
      </c>
      <c r="C43" s="87">
        <f>Data!AH30</f>
        <v>75</v>
      </c>
      <c r="D43" s="87">
        <f>Data!BB30</f>
        <v>69</v>
      </c>
      <c r="E43" s="87">
        <f>Data!BV30</f>
        <v>0</v>
      </c>
      <c r="F43" s="87">
        <f>Data!CP30</f>
        <v>0</v>
      </c>
      <c r="G43" s="87">
        <f>Data!DJ30</f>
        <v>0</v>
      </c>
      <c r="H43" s="22">
        <f t="shared" si="0"/>
        <v>144</v>
      </c>
      <c r="I43" s="1"/>
      <c r="W43" s="18"/>
    </row>
    <row r="44" spans="2:23" x14ac:dyDescent="0.2">
      <c r="B44" s="7" t="s">
        <v>58</v>
      </c>
      <c r="C44" s="87">
        <f>Data!AI30</f>
        <v>418</v>
      </c>
      <c r="D44" s="87">
        <f>Data!BC30</f>
        <v>26</v>
      </c>
      <c r="E44" s="87">
        <f>Data!BW30</f>
        <v>0</v>
      </c>
      <c r="F44" s="87">
        <f>Data!CQ30</f>
        <v>0</v>
      </c>
      <c r="G44" s="87">
        <f>Data!DK30</f>
        <v>0</v>
      </c>
      <c r="H44" s="22">
        <f t="shared" si="0"/>
        <v>444</v>
      </c>
      <c r="I44" s="1"/>
      <c r="W44" s="18"/>
    </row>
    <row r="45" spans="2:23" x14ac:dyDescent="0.2">
      <c r="B45" s="7" t="s">
        <v>59</v>
      </c>
      <c r="C45" s="87">
        <f>Data!AJ30</f>
        <v>2386</v>
      </c>
      <c r="D45" s="87">
        <f>Data!BD30</f>
        <v>7523</v>
      </c>
      <c r="E45" s="87">
        <f>Data!BX30</f>
        <v>732</v>
      </c>
      <c r="F45" s="87">
        <f>Data!CR30</f>
        <v>0</v>
      </c>
      <c r="G45" s="87">
        <f>Data!DL30</f>
        <v>0</v>
      </c>
      <c r="H45" s="22">
        <f t="shared" si="0"/>
        <v>10641</v>
      </c>
      <c r="I45" s="1"/>
      <c r="W45" s="18"/>
    </row>
    <row r="46" spans="2:23" x14ac:dyDescent="0.2">
      <c r="B46" s="7" t="s">
        <v>60</v>
      </c>
      <c r="C46" s="87">
        <f>Data!AK30</f>
        <v>0</v>
      </c>
      <c r="D46" s="87">
        <f>Data!BE30</f>
        <v>667</v>
      </c>
      <c r="E46" s="87">
        <f>Data!BY30</f>
        <v>108</v>
      </c>
      <c r="F46" s="87">
        <f>Data!CS30</f>
        <v>116</v>
      </c>
      <c r="G46" s="87">
        <f>Data!DM30</f>
        <v>14519</v>
      </c>
      <c r="H46" s="22">
        <f t="shared" si="0"/>
        <v>15410</v>
      </c>
      <c r="I46" s="1"/>
      <c r="W46" s="18"/>
    </row>
    <row r="47" spans="2:23" x14ac:dyDescent="0.2">
      <c r="B47" s="7" t="s">
        <v>61</v>
      </c>
      <c r="C47" s="87">
        <f>Data!AL30</f>
        <v>10024</v>
      </c>
      <c r="D47" s="87">
        <f>Data!BF30</f>
        <v>12213</v>
      </c>
      <c r="E47" s="87">
        <f>Data!BZ30</f>
        <v>4764</v>
      </c>
      <c r="F47" s="87">
        <f>Data!CT30</f>
        <v>0</v>
      </c>
      <c r="G47" s="87">
        <f>Data!DN30</f>
        <v>0</v>
      </c>
      <c r="H47" s="22">
        <f t="shared" si="0"/>
        <v>27001</v>
      </c>
      <c r="I47" s="1"/>
      <c r="W47" s="18"/>
    </row>
    <row r="48" spans="2:23" x14ac:dyDescent="0.2">
      <c r="B48" s="7" t="s">
        <v>62</v>
      </c>
      <c r="C48" s="87">
        <f>Data!AM30</f>
        <v>0</v>
      </c>
      <c r="D48" s="87">
        <f>Data!BG30</f>
        <v>0</v>
      </c>
      <c r="E48" s="87">
        <f>Data!CA30</f>
        <v>0</v>
      </c>
      <c r="F48" s="87">
        <f>Data!CU30</f>
        <v>0</v>
      </c>
      <c r="G48" s="87">
        <f>Data!DO30</f>
        <v>0</v>
      </c>
      <c r="H48" s="22">
        <f t="shared" si="0"/>
        <v>0</v>
      </c>
      <c r="I48" s="1"/>
      <c r="W48" s="18"/>
    </row>
    <row r="49" spans="2:23" x14ac:dyDescent="0.2">
      <c r="B49" s="7" t="s">
        <v>63</v>
      </c>
      <c r="C49" s="87">
        <f>Data!AN30</f>
        <v>0</v>
      </c>
      <c r="D49" s="87">
        <f>Data!BH30</f>
        <v>114</v>
      </c>
      <c r="E49" s="87">
        <f>Data!CB30</f>
        <v>0</v>
      </c>
      <c r="F49" s="87">
        <f>Data!CV30</f>
        <v>0</v>
      </c>
      <c r="G49" s="87">
        <f>Data!DP30</f>
        <v>0</v>
      </c>
      <c r="H49" s="22">
        <f t="shared" si="0"/>
        <v>114</v>
      </c>
      <c r="I49" s="1"/>
      <c r="W49" s="18"/>
    </row>
    <row r="50" spans="2:23" x14ac:dyDescent="0.2">
      <c r="B50" s="7" t="s">
        <v>64</v>
      </c>
      <c r="C50" s="87">
        <f>Data!AO30</f>
        <v>3022</v>
      </c>
      <c r="D50" s="87">
        <f>Data!BI30</f>
        <v>2938</v>
      </c>
      <c r="E50" s="87">
        <f>Data!CC30</f>
        <v>33</v>
      </c>
      <c r="F50" s="87">
        <f>Data!CW30</f>
        <v>0</v>
      </c>
      <c r="G50" s="87">
        <f>Data!DQ30</f>
        <v>0</v>
      </c>
      <c r="H50" s="22">
        <f t="shared" si="0"/>
        <v>5993</v>
      </c>
      <c r="I50" s="1"/>
      <c r="W50" s="18"/>
    </row>
    <row r="51" spans="2:23" x14ac:dyDescent="0.2">
      <c r="B51" s="7" t="s">
        <v>0</v>
      </c>
      <c r="C51" s="87">
        <f>Data!AP30</f>
        <v>0</v>
      </c>
      <c r="D51" s="87">
        <f>Data!BJ30</f>
        <v>0</v>
      </c>
      <c r="E51" s="87">
        <f>Data!CD30</f>
        <v>0</v>
      </c>
      <c r="F51" s="87">
        <f>Data!CX30</f>
        <v>0</v>
      </c>
      <c r="G51" s="87">
        <f>Data!DR30</f>
        <v>0</v>
      </c>
      <c r="H51" s="22">
        <f t="shared" si="0"/>
        <v>0</v>
      </c>
      <c r="I51" s="1"/>
      <c r="W51" s="18"/>
    </row>
    <row r="52" spans="2:23" x14ac:dyDescent="0.2">
      <c r="B52" s="8" t="s">
        <v>35</v>
      </c>
      <c r="C52" s="22">
        <f>SUM(C32:C51)</f>
        <v>131501</v>
      </c>
      <c r="D52" s="22">
        <f>SUM(D32:D51)</f>
        <v>52175</v>
      </c>
      <c r="E52" s="22">
        <f>SUM(E32:E51)</f>
        <v>18372</v>
      </c>
      <c r="F52" s="22">
        <f>SUM(F32:F51)</f>
        <v>3166</v>
      </c>
      <c r="G52" s="22">
        <f>SUM(G32:G51)</f>
        <v>31603</v>
      </c>
      <c r="H52" s="22">
        <f t="shared" si="0"/>
        <v>236817</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Data!T30</f>
        <v>Bridges, Sallie</v>
      </c>
      <c r="E55" s="343"/>
      <c r="F55" s="343"/>
      <c r="G55" s="94" t="str">
        <f>Data!U30</f>
        <v>(713) 313-7921</v>
      </c>
      <c r="H55" s="84" t="str">
        <f>Data!V30</f>
        <v>Bridges_SA@tsu.edu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Data!DS30</f>
        <v>4521655</v>
      </c>
      <c r="D61" s="88">
        <f>Data!EM30</f>
        <v>1570629</v>
      </c>
      <c r="E61" s="88">
        <f>Data!FG30</f>
        <v>2385810</v>
      </c>
      <c r="F61" s="88">
        <f>Data!GA30</f>
        <v>59076</v>
      </c>
      <c r="G61" s="88">
        <f>Data!GU30</f>
        <v>0</v>
      </c>
      <c r="H61" s="21">
        <f>SUM(C61:G61)</f>
        <v>8537170</v>
      </c>
      <c r="I61" s="1"/>
    </row>
    <row r="62" spans="2:23" x14ac:dyDescent="0.2">
      <c r="B62" s="9" t="str">
        <f>$B$33</f>
        <v>Science</v>
      </c>
      <c r="C62" s="87">
        <f>Data!DT30</f>
        <v>1809801</v>
      </c>
      <c r="D62" s="87">
        <f>Data!EN30</f>
        <v>960825</v>
      </c>
      <c r="E62" s="87">
        <f>Data!FH30</f>
        <v>439668</v>
      </c>
      <c r="F62" s="87">
        <f>Data!GB30</f>
        <v>452808</v>
      </c>
      <c r="G62" s="87">
        <f>Data!GV30</f>
        <v>0</v>
      </c>
      <c r="H62" s="22">
        <f t="shared" ref="H62:H81" si="1">SUM(C62:G62)</f>
        <v>3663102</v>
      </c>
      <c r="I62" s="1"/>
    </row>
    <row r="63" spans="2:23" x14ac:dyDescent="0.2">
      <c r="B63" s="9" t="str">
        <f>$B$34</f>
        <v>Fine Arts</v>
      </c>
      <c r="C63" s="87">
        <f>Data!DU30</f>
        <v>991558</v>
      </c>
      <c r="D63" s="87">
        <f>Data!EO30</f>
        <v>659323</v>
      </c>
      <c r="E63" s="87">
        <f>Data!FI30</f>
        <v>30900</v>
      </c>
      <c r="F63" s="87">
        <f>Data!GC30</f>
        <v>0</v>
      </c>
      <c r="G63" s="87">
        <f>Data!GW30</f>
        <v>0</v>
      </c>
      <c r="H63" s="22">
        <f t="shared" si="1"/>
        <v>1681781</v>
      </c>
      <c r="I63" s="1"/>
    </row>
    <row r="64" spans="2:23" x14ac:dyDescent="0.2">
      <c r="B64" s="9" t="str">
        <f>$B$35</f>
        <v>Teacher Education</v>
      </c>
      <c r="C64" s="87">
        <f>Data!DV30</f>
        <v>143566</v>
      </c>
      <c r="D64" s="87">
        <f>Data!EP30</f>
        <v>429331</v>
      </c>
      <c r="E64" s="87">
        <f>Data!FJ30</f>
        <v>692104</v>
      </c>
      <c r="F64" s="87">
        <f>Data!GD30</f>
        <v>1495050</v>
      </c>
      <c r="G64" s="87">
        <f>Data!GX30</f>
        <v>0</v>
      </c>
      <c r="H64" s="22">
        <f t="shared" si="1"/>
        <v>2760051</v>
      </c>
      <c r="I64" s="1"/>
    </row>
    <row r="65" spans="2:9" x14ac:dyDescent="0.2">
      <c r="B65" s="9" t="str">
        <f>$B$36</f>
        <v>Agriculture</v>
      </c>
      <c r="C65" s="87">
        <f>Data!DW30</f>
        <v>0</v>
      </c>
      <c r="D65" s="87">
        <f>Data!EQ30</f>
        <v>0</v>
      </c>
      <c r="E65" s="87">
        <f>Data!FK30</f>
        <v>0</v>
      </c>
      <c r="F65" s="87">
        <f>Data!GE30</f>
        <v>0</v>
      </c>
      <c r="G65" s="87">
        <f>Data!GY30</f>
        <v>0</v>
      </c>
      <c r="H65" s="22">
        <f t="shared" si="1"/>
        <v>0</v>
      </c>
      <c r="I65" s="1"/>
    </row>
    <row r="66" spans="2:9" x14ac:dyDescent="0.2">
      <c r="B66" s="9" t="str">
        <f>$B$37</f>
        <v>Engineering</v>
      </c>
      <c r="C66" s="87">
        <f>Data!DX30</f>
        <v>421158</v>
      </c>
      <c r="D66" s="87">
        <f>Data!ER30</f>
        <v>456542</v>
      </c>
      <c r="E66" s="87">
        <f>Data!FL30</f>
        <v>579434</v>
      </c>
      <c r="F66" s="87">
        <f>Data!GF30</f>
        <v>291335</v>
      </c>
      <c r="G66" s="87">
        <f>Data!GZ30</f>
        <v>0</v>
      </c>
      <c r="H66" s="22">
        <f t="shared" si="1"/>
        <v>1748469</v>
      </c>
      <c r="I66" s="1"/>
    </row>
    <row r="67" spans="2:9" x14ac:dyDescent="0.2">
      <c r="B67" s="9" t="str">
        <f>$B$38</f>
        <v>Home Economics</v>
      </c>
      <c r="C67" s="87">
        <f>Data!DY30</f>
        <v>105395</v>
      </c>
      <c r="D67" s="87">
        <f>Data!ES30</f>
        <v>86217</v>
      </c>
      <c r="E67" s="87">
        <f>Data!FM30</f>
        <v>103217</v>
      </c>
      <c r="F67" s="87">
        <f>Data!GG30</f>
        <v>35373</v>
      </c>
      <c r="G67" s="87">
        <f>Data!HA30</f>
        <v>0</v>
      </c>
      <c r="H67" s="22">
        <f t="shared" si="1"/>
        <v>330202</v>
      </c>
      <c r="I67" s="1"/>
    </row>
    <row r="68" spans="2:9" x14ac:dyDescent="0.2">
      <c r="B68" s="9" t="str">
        <f>$B$39</f>
        <v>Law</v>
      </c>
      <c r="C68" s="87">
        <f>Data!DZ30</f>
        <v>0</v>
      </c>
      <c r="D68" s="87">
        <f>Data!ET30</f>
        <v>0</v>
      </c>
      <c r="E68" s="87">
        <f>Data!FN30</f>
        <v>0</v>
      </c>
      <c r="F68" s="87">
        <f>Data!GH30</f>
        <v>0</v>
      </c>
      <c r="G68" s="87">
        <f>Data!HB30</f>
        <v>5201533</v>
      </c>
      <c r="H68" s="22">
        <f t="shared" si="1"/>
        <v>5201533</v>
      </c>
      <c r="I68" s="1"/>
    </row>
    <row r="69" spans="2:9" x14ac:dyDescent="0.2">
      <c r="B69" s="9" t="str">
        <f>$B$40</f>
        <v>Social Service</v>
      </c>
      <c r="C69" s="87">
        <f>Data!EA30</f>
        <v>114013</v>
      </c>
      <c r="D69" s="87">
        <f>Data!EU30</f>
        <v>243805</v>
      </c>
      <c r="E69" s="87">
        <f>Data!FO30</f>
        <v>0</v>
      </c>
      <c r="F69" s="87">
        <f>Data!GI30</f>
        <v>0</v>
      </c>
      <c r="G69" s="87">
        <f>Data!HC30</f>
        <v>0</v>
      </c>
      <c r="H69" s="22">
        <f t="shared" si="1"/>
        <v>357818</v>
      </c>
      <c r="I69" s="1"/>
    </row>
    <row r="70" spans="2:9" x14ac:dyDescent="0.2">
      <c r="B70" s="9" t="str">
        <f>$B$41</f>
        <v>Library Science</v>
      </c>
      <c r="C70" s="87">
        <f>Data!EB30</f>
        <v>0</v>
      </c>
      <c r="D70" s="87">
        <f>Data!EV30</f>
        <v>0</v>
      </c>
      <c r="E70" s="87">
        <f>Data!FP30</f>
        <v>0</v>
      </c>
      <c r="F70" s="87">
        <f>Data!GJ30</f>
        <v>0</v>
      </c>
      <c r="G70" s="87">
        <f>Data!HD30</f>
        <v>0</v>
      </c>
      <c r="H70" s="22">
        <f t="shared" si="1"/>
        <v>0</v>
      </c>
      <c r="I70" s="1"/>
    </row>
    <row r="71" spans="2:9" x14ac:dyDescent="0.2">
      <c r="B71" s="9" t="str">
        <f>$B$42</f>
        <v>Veterinary Science</v>
      </c>
      <c r="C71" s="87">
        <f>Data!EC30</f>
        <v>0</v>
      </c>
      <c r="D71" s="87">
        <f>Data!EW30</f>
        <v>0</v>
      </c>
      <c r="E71" s="87">
        <f>Data!FQ30</f>
        <v>0</v>
      </c>
      <c r="F71" s="87">
        <f>Data!GK30</f>
        <v>0</v>
      </c>
      <c r="G71" s="87">
        <f>Data!HE30</f>
        <v>0</v>
      </c>
      <c r="H71" s="22">
        <f t="shared" si="1"/>
        <v>0</v>
      </c>
      <c r="I71" s="1"/>
    </row>
    <row r="72" spans="2:9" x14ac:dyDescent="0.2">
      <c r="B72" s="9" t="str">
        <f>$B$43</f>
        <v>Vocational Training</v>
      </c>
      <c r="C72" s="87">
        <f>Data!ED30</f>
        <v>7266</v>
      </c>
      <c r="D72" s="87">
        <f>Data!EX30</f>
        <v>26673</v>
      </c>
      <c r="E72" s="87">
        <f>Data!FR30</f>
        <v>0</v>
      </c>
      <c r="F72" s="87">
        <f>Data!GL30</f>
        <v>0</v>
      </c>
      <c r="G72" s="87">
        <f>Data!HF30</f>
        <v>0</v>
      </c>
      <c r="H72" s="22">
        <f t="shared" si="1"/>
        <v>33939</v>
      </c>
      <c r="I72" s="1"/>
    </row>
    <row r="73" spans="2:9" x14ac:dyDescent="0.2">
      <c r="B73" s="9" t="str">
        <f>$B$44</f>
        <v>Physical Training</v>
      </c>
      <c r="C73" s="87">
        <f>Data!EE30</f>
        <v>46228</v>
      </c>
      <c r="D73" s="87">
        <f>Data!EY30</f>
        <v>3569</v>
      </c>
      <c r="E73" s="87">
        <f>Data!FS30</f>
        <v>0</v>
      </c>
      <c r="F73" s="87">
        <f>Data!GM30</f>
        <v>0</v>
      </c>
      <c r="G73" s="87">
        <f>Data!HG30</f>
        <v>0</v>
      </c>
      <c r="H73" s="22">
        <f t="shared" si="1"/>
        <v>49797</v>
      </c>
      <c r="I73" s="1"/>
    </row>
    <row r="74" spans="2:9" x14ac:dyDescent="0.2">
      <c r="B74" s="9" t="str">
        <f>$B$45</f>
        <v>Health Services</v>
      </c>
      <c r="C74" s="87">
        <f>Data!EF30</f>
        <v>366166</v>
      </c>
      <c r="D74" s="87">
        <f>Data!EZ30</f>
        <v>978615</v>
      </c>
      <c r="E74" s="87">
        <f>Data!FT30</f>
        <v>345506</v>
      </c>
      <c r="F74" s="87">
        <f>Data!GN30</f>
        <v>0</v>
      </c>
      <c r="G74" s="87">
        <f>Data!HH30</f>
        <v>0</v>
      </c>
      <c r="H74" s="22">
        <f t="shared" si="1"/>
        <v>1690287</v>
      </c>
      <c r="I74" s="1"/>
    </row>
    <row r="75" spans="2:9" x14ac:dyDescent="0.2">
      <c r="B75" s="9" t="str">
        <f>$B$46</f>
        <v>Pharmacy</v>
      </c>
      <c r="C75" s="87">
        <f>Data!EG30</f>
        <v>0</v>
      </c>
      <c r="D75" s="87">
        <f>Data!FA30</f>
        <v>121759</v>
      </c>
      <c r="E75" s="87">
        <f>Data!FU30</f>
        <v>253660</v>
      </c>
      <c r="F75" s="87">
        <f>Data!GO30</f>
        <v>394582</v>
      </c>
      <c r="G75" s="87">
        <f>Data!HI30</f>
        <v>2761435</v>
      </c>
      <c r="H75" s="22">
        <f t="shared" si="1"/>
        <v>3531436</v>
      </c>
      <c r="I75" s="1"/>
    </row>
    <row r="76" spans="2:9" x14ac:dyDescent="0.2">
      <c r="B76" s="9" t="str">
        <f>$B$47</f>
        <v>Business Administration</v>
      </c>
      <c r="C76" s="87">
        <f>Data!EH30</f>
        <v>1024768</v>
      </c>
      <c r="D76" s="87">
        <f>Data!FB30</f>
        <v>1771844</v>
      </c>
      <c r="E76" s="87">
        <f>Data!FV30</f>
        <v>1414154</v>
      </c>
      <c r="F76" s="87">
        <f>Data!GP30</f>
        <v>0</v>
      </c>
      <c r="G76" s="87">
        <f>Data!HJ30</f>
        <v>0</v>
      </c>
      <c r="H76" s="22">
        <f t="shared" si="1"/>
        <v>4210766</v>
      </c>
      <c r="I76" s="1"/>
    </row>
    <row r="77" spans="2:9" x14ac:dyDescent="0.2">
      <c r="B77" s="9" t="str">
        <f>$B$48</f>
        <v>Optometry</v>
      </c>
      <c r="C77" s="87">
        <f>Data!EI30</f>
        <v>0</v>
      </c>
      <c r="D77" s="87">
        <f>Data!FC30</f>
        <v>0</v>
      </c>
      <c r="E77" s="87">
        <f>Data!FW30</f>
        <v>0</v>
      </c>
      <c r="F77" s="87">
        <f>Data!GQ30</f>
        <v>0</v>
      </c>
      <c r="G77" s="87">
        <f>Data!HK30</f>
        <v>0</v>
      </c>
      <c r="H77" s="22">
        <f t="shared" si="1"/>
        <v>0</v>
      </c>
      <c r="I77" s="1"/>
    </row>
    <row r="78" spans="2:9" x14ac:dyDescent="0.2">
      <c r="B78" s="9" t="str">
        <f>$B$49</f>
        <v>Teacher Ed-Practice Teaching</v>
      </c>
      <c r="C78" s="87">
        <f>Data!EJ30</f>
        <v>0</v>
      </c>
      <c r="D78" s="87">
        <f>Data!FD30</f>
        <v>82812</v>
      </c>
      <c r="E78" s="87">
        <f>Data!FX30</f>
        <v>0</v>
      </c>
      <c r="F78" s="87">
        <f>Data!GR30</f>
        <v>0</v>
      </c>
      <c r="G78" s="87">
        <f>Data!HL30</f>
        <v>0</v>
      </c>
      <c r="H78" s="22">
        <f t="shared" si="1"/>
        <v>82812</v>
      </c>
      <c r="I78" s="1"/>
    </row>
    <row r="79" spans="2:9" x14ac:dyDescent="0.2">
      <c r="B79" s="9" t="str">
        <f>$B$50</f>
        <v>Technology</v>
      </c>
      <c r="C79" s="87">
        <f>Data!EK30</f>
        <v>343273</v>
      </c>
      <c r="D79" s="87">
        <f>Data!FE30</f>
        <v>583192</v>
      </c>
      <c r="E79" s="87">
        <f>Data!FY30</f>
        <v>15390</v>
      </c>
      <c r="F79" s="87">
        <f>Data!GS30</f>
        <v>0</v>
      </c>
      <c r="G79" s="87">
        <f>Data!HM30</f>
        <v>0</v>
      </c>
      <c r="H79" s="22">
        <f t="shared" si="1"/>
        <v>941855</v>
      </c>
      <c r="I79" s="1"/>
    </row>
    <row r="80" spans="2:9" x14ac:dyDescent="0.2">
      <c r="B80" s="9" t="str">
        <f>$B$51</f>
        <v>Nursing</v>
      </c>
      <c r="C80" s="87">
        <f>Data!EL30</f>
        <v>0</v>
      </c>
      <c r="D80" s="87">
        <f>Data!FF30</f>
        <v>0</v>
      </c>
      <c r="E80" s="87">
        <f>Data!FZ30</f>
        <v>0</v>
      </c>
      <c r="F80" s="87">
        <f>Data!GT30</f>
        <v>0</v>
      </c>
      <c r="G80" s="87">
        <f>Data!HN30</f>
        <v>0</v>
      </c>
      <c r="H80" s="22">
        <f t="shared" si="1"/>
        <v>0</v>
      </c>
      <c r="I80" s="1"/>
    </row>
    <row r="81" spans="2:9" x14ac:dyDescent="0.2">
      <c r="B81" s="39" t="str">
        <f>$B$52</f>
        <v>Totals</v>
      </c>
      <c r="C81" s="21">
        <f>SUM(C61:C80)</f>
        <v>9894847</v>
      </c>
      <c r="D81" s="21">
        <f>SUM(D61:D80)</f>
        <v>7975136</v>
      </c>
      <c r="E81" s="21">
        <f>SUM(E61:E80)</f>
        <v>6259843</v>
      </c>
      <c r="F81" s="21">
        <f>SUM(F61:F80)</f>
        <v>2728224</v>
      </c>
      <c r="G81" s="21">
        <f>SUM(G61:G80)</f>
        <v>7962968</v>
      </c>
      <c r="H81" s="21">
        <f t="shared" si="1"/>
        <v>34821018</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Data!T30</f>
        <v>Bridges, Sallie</v>
      </c>
      <c r="E84" s="343"/>
      <c r="F84" s="343"/>
      <c r="G84" s="94" t="str">
        <f>Data!U30</f>
        <v>(713) 313-7921</v>
      </c>
      <c r="H84" s="84" t="str">
        <f>Data!V30</f>
        <v>Bridges_SA@tsu.edu</v>
      </c>
    </row>
    <row r="85" spans="2:9" ht="13.5" customHeight="1" x14ac:dyDescent="0.2">
      <c r="B85" s="27"/>
      <c r="C85" s="27"/>
      <c r="D85" s="27"/>
      <c r="E85" s="27"/>
      <c r="F85" s="27"/>
      <c r="G85" s="27"/>
      <c r="H85" s="5"/>
    </row>
    <row r="86" spans="2:9" x14ac:dyDescent="0.2">
      <c r="B86" s="28" t="s">
        <v>34</v>
      </c>
      <c r="C86" s="13"/>
      <c r="D86" s="13"/>
      <c r="E86" s="13"/>
      <c r="F86" s="13"/>
      <c r="G86" s="13"/>
      <c r="H86" s="17">
        <f>H13+H14</f>
        <v>83719453</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Data!HR30</f>
        <v>100873.7057857935</v>
      </c>
      <c r="D91" s="172">
        <f>Data!IL30</f>
        <v>16301.483963448241</v>
      </c>
      <c r="E91" s="172">
        <f>Data!JF30</f>
        <v>10448.674898727302</v>
      </c>
      <c r="F91" s="172">
        <f>Data!JZ30</f>
        <v>624.46009440819694</v>
      </c>
      <c r="G91" s="172">
        <f>Data!KT30</f>
        <v>0</v>
      </c>
      <c r="H91" s="40">
        <f t="shared" ref="H91:H111" si="2">SUM(C91:G91)</f>
        <v>128248.32474237724</v>
      </c>
    </row>
    <row r="92" spans="2:9" x14ac:dyDescent="0.2">
      <c r="B92" s="9" t="str">
        <f>$B$33</f>
        <v>Science</v>
      </c>
      <c r="C92" s="172">
        <f>Data!HS30</f>
        <v>171923.93224067264</v>
      </c>
      <c r="D92" s="172">
        <f>Data!IM30</f>
        <v>39758.588255584058</v>
      </c>
      <c r="E92" s="172">
        <f>Data!JG30</f>
        <v>6399.3791674775957</v>
      </c>
      <c r="F92" s="172">
        <f>Data!KA30</f>
        <v>4149.8157483424575</v>
      </c>
      <c r="G92" s="172">
        <f>Data!KU30</f>
        <v>0</v>
      </c>
      <c r="H92" s="75">
        <f t="shared" si="2"/>
        <v>222231.71541207677</v>
      </c>
    </row>
    <row r="93" spans="2:9" x14ac:dyDescent="0.2">
      <c r="B93" s="9" t="str">
        <f>$B$34</f>
        <v>Fine Arts</v>
      </c>
      <c r="C93" s="172">
        <f>Data!HT30</f>
        <v>0</v>
      </c>
      <c r="D93" s="172">
        <f>Data!IN30</f>
        <v>0</v>
      </c>
      <c r="E93" s="172">
        <f>Data!JH30</f>
        <v>0</v>
      </c>
      <c r="F93" s="172">
        <f>Data!KB30</f>
        <v>0</v>
      </c>
      <c r="G93" s="172">
        <f>Data!KV30</f>
        <v>0</v>
      </c>
      <c r="H93" s="75">
        <f t="shared" si="2"/>
        <v>0</v>
      </c>
    </row>
    <row r="94" spans="2:9" x14ac:dyDescent="0.2">
      <c r="B94" s="9" t="str">
        <f>$B$35</f>
        <v>Teacher Education</v>
      </c>
      <c r="C94" s="172">
        <f>Data!HU30</f>
        <v>0</v>
      </c>
      <c r="D94" s="172">
        <f>Data!IO30</f>
        <v>0</v>
      </c>
      <c r="E94" s="172">
        <f>Data!JI30</f>
        <v>0</v>
      </c>
      <c r="F94" s="172">
        <f>Data!KC30</f>
        <v>0</v>
      </c>
      <c r="G94" s="172">
        <f>Data!KW30</f>
        <v>0</v>
      </c>
      <c r="H94" s="75">
        <f t="shared" si="2"/>
        <v>0</v>
      </c>
    </row>
    <row r="95" spans="2:9" x14ac:dyDescent="0.2">
      <c r="B95" s="9" t="str">
        <f>$B$36</f>
        <v>Agriculture</v>
      </c>
      <c r="C95" s="172">
        <f>Data!HV30</f>
        <v>0</v>
      </c>
      <c r="D95" s="172">
        <f>Data!IP30</f>
        <v>0</v>
      </c>
      <c r="E95" s="172">
        <f>Data!JJ30</f>
        <v>0</v>
      </c>
      <c r="F95" s="172">
        <f>Data!KD30</f>
        <v>0</v>
      </c>
      <c r="G95" s="172">
        <f>Data!KX30</f>
        <v>0</v>
      </c>
      <c r="H95" s="75">
        <f t="shared" si="2"/>
        <v>0</v>
      </c>
    </row>
    <row r="96" spans="2:9" x14ac:dyDescent="0.2">
      <c r="B96" s="9" t="str">
        <f>$B$37</f>
        <v>Engineering</v>
      </c>
      <c r="C96" s="172">
        <f>Data!HW30</f>
        <v>0</v>
      </c>
      <c r="D96" s="172">
        <f>Data!IQ30</f>
        <v>0</v>
      </c>
      <c r="E96" s="172">
        <f>Data!JK30</f>
        <v>0</v>
      </c>
      <c r="F96" s="172">
        <f>Data!KE30</f>
        <v>0</v>
      </c>
      <c r="G96" s="172">
        <f>Data!KY30</f>
        <v>0</v>
      </c>
      <c r="H96" s="75">
        <f t="shared" si="2"/>
        <v>0</v>
      </c>
    </row>
    <row r="97" spans="2:8" x14ac:dyDescent="0.2">
      <c r="B97" s="9" t="str">
        <f>$B$38</f>
        <v>Home Economics</v>
      </c>
      <c r="C97" s="172">
        <f>Data!HX30</f>
        <v>0</v>
      </c>
      <c r="D97" s="172">
        <f>Data!IR30</f>
        <v>0</v>
      </c>
      <c r="E97" s="172">
        <f>Data!JL30</f>
        <v>0</v>
      </c>
      <c r="F97" s="172">
        <f>Data!KF30</f>
        <v>0</v>
      </c>
      <c r="G97" s="172">
        <f>Data!KZ30</f>
        <v>0</v>
      </c>
      <c r="H97" s="75">
        <f t="shared" si="2"/>
        <v>0</v>
      </c>
    </row>
    <row r="98" spans="2:8" x14ac:dyDescent="0.2">
      <c r="B98" s="9" t="str">
        <f>$B$39</f>
        <v>Law</v>
      </c>
      <c r="C98" s="172">
        <f>Data!HY30</f>
        <v>0</v>
      </c>
      <c r="D98" s="172">
        <f>Data!IS30</f>
        <v>0</v>
      </c>
      <c r="E98" s="172">
        <f>Data!JM30</f>
        <v>0</v>
      </c>
      <c r="F98" s="172">
        <f>Data!KG30</f>
        <v>0</v>
      </c>
      <c r="G98" s="172">
        <f>Data!LA30</f>
        <v>148871.40699948478</v>
      </c>
      <c r="H98" s="75">
        <f t="shared" si="2"/>
        <v>148871.40699948478</v>
      </c>
    </row>
    <row r="99" spans="2:8" x14ac:dyDescent="0.2">
      <c r="B99" s="9" t="str">
        <f>$B$40</f>
        <v>Social Service</v>
      </c>
      <c r="C99" s="172">
        <f>Data!HZ30</f>
        <v>0</v>
      </c>
      <c r="D99" s="172">
        <f>Data!IT30</f>
        <v>0</v>
      </c>
      <c r="E99" s="172">
        <f>Data!JN30</f>
        <v>0</v>
      </c>
      <c r="F99" s="172">
        <f>Data!KH30</f>
        <v>0</v>
      </c>
      <c r="G99" s="172">
        <f>Data!LB30</f>
        <v>0</v>
      </c>
      <c r="H99" s="75">
        <f t="shared" si="2"/>
        <v>0</v>
      </c>
    </row>
    <row r="100" spans="2:8" x14ac:dyDescent="0.2">
      <c r="B100" s="9" t="str">
        <f>$B$41</f>
        <v>Library Science</v>
      </c>
      <c r="C100" s="172">
        <f>Data!IA30</f>
        <v>0</v>
      </c>
      <c r="D100" s="172">
        <f>Data!IU30</f>
        <v>0</v>
      </c>
      <c r="E100" s="172">
        <f>Data!JO30</f>
        <v>0</v>
      </c>
      <c r="F100" s="172">
        <f>Data!KI30</f>
        <v>0</v>
      </c>
      <c r="G100" s="172">
        <f>Data!LC30</f>
        <v>0</v>
      </c>
      <c r="H100" s="75">
        <f t="shared" si="2"/>
        <v>0</v>
      </c>
    </row>
    <row r="101" spans="2:8" x14ac:dyDescent="0.2">
      <c r="B101" s="9" t="str">
        <f>$B$42</f>
        <v>Veterinary Science</v>
      </c>
      <c r="C101" s="172">
        <f>Data!IB30</f>
        <v>0</v>
      </c>
      <c r="D101" s="172">
        <f>Data!IV30</f>
        <v>0</v>
      </c>
      <c r="E101" s="172">
        <f>Data!JP30</f>
        <v>0</v>
      </c>
      <c r="F101" s="172">
        <f>Data!KJ30</f>
        <v>0</v>
      </c>
      <c r="G101" s="172">
        <f>Data!LD30</f>
        <v>0</v>
      </c>
      <c r="H101" s="75">
        <f t="shared" si="2"/>
        <v>0</v>
      </c>
    </row>
    <row r="102" spans="2:8" x14ac:dyDescent="0.2">
      <c r="B102" s="9" t="str">
        <f>$B$43</f>
        <v>Vocational Training</v>
      </c>
      <c r="C102" s="172">
        <f>Data!IC30</f>
        <v>0</v>
      </c>
      <c r="D102" s="172">
        <f>Data!IW30</f>
        <v>0</v>
      </c>
      <c r="E102" s="172">
        <f>Data!JQ30</f>
        <v>0</v>
      </c>
      <c r="F102" s="172">
        <f>Data!KK30</f>
        <v>0</v>
      </c>
      <c r="G102" s="172">
        <f>Data!LE30</f>
        <v>0</v>
      </c>
      <c r="H102" s="75">
        <f t="shared" si="2"/>
        <v>0</v>
      </c>
    </row>
    <row r="103" spans="2:8" x14ac:dyDescent="0.2">
      <c r="B103" s="9" t="str">
        <f>$B$44</f>
        <v>Physical Training</v>
      </c>
      <c r="C103" s="172">
        <f>Data!ID30</f>
        <v>0</v>
      </c>
      <c r="D103" s="172">
        <f>Data!IX30</f>
        <v>0</v>
      </c>
      <c r="E103" s="172">
        <f>Data!JR30</f>
        <v>0</v>
      </c>
      <c r="F103" s="172">
        <f>Data!KL30</f>
        <v>0</v>
      </c>
      <c r="G103" s="172">
        <f>Data!LF30</f>
        <v>0</v>
      </c>
      <c r="H103" s="75">
        <f t="shared" si="2"/>
        <v>0</v>
      </c>
    </row>
    <row r="104" spans="2:8" x14ac:dyDescent="0.2">
      <c r="B104" s="9" t="str">
        <f>$B$45</f>
        <v>Health Services</v>
      </c>
      <c r="C104" s="172">
        <f>Data!IE30</f>
        <v>0</v>
      </c>
      <c r="D104" s="172">
        <f>Data!IY30</f>
        <v>0</v>
      </c>
      <c r="E104" s="172">
        <f>Data!JS30</f>
        <v>0</v>
      </c>
      <c r="F104" s="172">
        <f>Data!KM30</f>
        <v>0</v>
      </c>
      <c r="G104" s="172">
        <f>Data!LG30</f>
        <v>0</v>
      </c>
      <c r="H104" s="75">
        <f t="shared" si="2"/>
        <v>0</v>
      </c>
    </row>
    <row r="105" spans="2:8" x14ac:dyDescent="0.2">
      <c r="B105" s="9" t="str">
        <f>$B$46</f>
        <v>Pharmacy</v>
      </c>
      <c r="C105" s="172">
        <f>Data!IF30</f>
        <v>0</v>
      </c>
      <c r="D105" s="172">
        <f>Data!IZ30</f>
        <v>15063.737682535902</v>
      </c>
      <c r="E105" s="172">
        <f>Data!JT30</f>
        <v>2439.1059515950192</v>
      </c>
      <c r="F105" s="172">
        <f>Data!KN30</f>
        <v>2619.7804665279837</v>
      </c>
      <c r="G105" s="172">
        <f>Data!LH30</f>
        <v>327901.66028896376</v>
      </c>
      <c r="H105" s="75">
        <f t="shared" si="2"/>
        <v>348024.28438962268</v>
      </c>
    </row>
    <row r="106" spans="2:8" x14ac:dyDescent="0.2">
      <c r="B106" s="9" t="str">
        <f>$B$47</f>
        <v>Business Administration</v>
      </c>
      <c r="C106" s="172">
        <f>Data!IG30</f>
        <v>12208.10632101555</v>
      </c>
      <c r="D106" s="172">
        <f>Data!JA30</f>
        <v>14874.062499856635</v>
      </c>
      <c r="E106" s="172">
        <f>Data!JU30</f>
        <v>5802.0170105065918</v>
      </c>
      <c r="F106" s="172">
        <f>Data!KO30</f>
        <v>0</v>
      </c>
      <c r="G106" s="172">
        <f>Data!LI30</f>
        <v>0</v>
      </c>
      <c r="H106" s="75">
        <f t="shared" si="2"/>
        <v>32884.185831378774</v>
      </c>
    </row>
    <row r="107" spans="2:8" x14ac:dyDescent="0.2">
      <c r="B107" s="9" t="str">
        <f>$B$48</f>
        <v>Optometry</v>
      </c>
      <c r="C107" s="172">
        <f>Data!IH30</f>
        <v>0</v>
      </c>
      <c r="D107" s="172">
        <f>Data!JB30</f>
        <v>0</v>
      </c>
      <c r="E107" s="172">
        <f>Data!JV30</f>
        <v>0</v>
      </c>
      <c r="F107" s="172">
        <f>Data!KP30</f>
        <v>0</v>
      </c>
      <c r="G107" s="172">
        <f>Data!LJ30</f>
        <v>0</v>
      </c>
      <c r="H107" s="75">
        <f t="shared" si="2"/>
        <v>0</v>
      </c>
    </row>
    <row r="108" spans="2:8" x14ac:dyDescent="0.2">
      <c r="B108" s="9" t="str">
        <f>$B$49</f>
        <v>Teacher Ed-Practice Teaching</v>
      </c>
      <c r="C108" s="172">
        <f>Data!II30</f>
        <v>0</v>
      </c>
      <c r="D108" s="172">
        <f>Data!JC30</f>
        <v>0</v>
      </c>
      <c r="E108" s="172">
        <f>Data!JW30</f>
        <v>0</v>
      </c>
      <c r="F108" s="172">
        <f>Data!KQ30</f>
        <v>0</v>
      </c>
      <c r="G108" s="172">
        <f>Data!LK30</f>
        <v>0</v>
      </c>
      <c r="H108" s="75">
        <f t="shared" si="2"/>
        <v>0</v>
      </c>
    </row>
    <row r="109" spans="2:8" x14ac:dyDescent="0.2">
      <c r="B109" s="9" t="str">
        <f>$B$50</f>
        <v>Technology</v>
      </c>
      <c r="C109" s="172">
        <f>Data!IJ30</f>
        <v>38374.333561310115</v>
      </c>
      <c r="D109" s="172">
        <f>Data!JD30</f>
        <v>37307.674388858075</v>
      </c>
      <c r="E109" s="172">
        <f>Data!JX30</f>
        <v>419.0446748918709</v>
      </c>
      <c r="F109" s="172">
        <f>Data!KR30</f>
        <v>0</v>
      </c>
      <c r="G109" s="172">
        <f>Data!LL30</f>
        <v>0</v>
      </c>
      <c r="H109" s="75">
        <f t="shared" si="2"/>
        <v>76101.052625060067</v>
      </c>
    </row>
    <row r="110" spans="2:8" x14ac:dyDescent="0.2">
      <c r="B110" s="9" t="str">
        <f>$B$51</f>
        <v>Nursing</v>
      </c>
      <c r="C110" s="172">
        <f>Data!IK30</f>
        <v>0</v>
      </c>
      <c r="D110" s="172">
        <f>Data!JE30</f>
        <v>0</v>
      </c>
      <c r="E110" s="172">
        <f>Data!JY30</f>
        <v>0</v>
      </c>
      <c r="F110" s="172">
        <f>Data!KS30</f>
        <v>0</v>
      </c>
      <c r="G110" s="172">
        <f>Data!HPM30</f>
        <v>0</v>
      </c>
      <c r="H110" s="75">
        <f t="shared" si="2"/>
        <v>0</v>
      </c>
    </row>
    <row r="111" spans="2:8" x14ac:dyDescent="0.2">
      <c r="B111" s="39" t="str">
        <f>$B$52</f>
        <v>Totals</v>
      </c>
      <c r="C111" s="40">
        <f>SUM(C91:C110)</f>
        <v>323380.07790879183</v>
      </c>
      <c r="D111" s="40">
        <f>SUM(D91:D110)</f>
        <v>123305.54679028291</v>
      </c>
      <c r="E111" s="40">
        <f>SUM(E91:E110)</f>
        <v>25508.221703198378</v>
      </c>
      <c r="F111" s="40">
        <f>SUM(F91:F110)</f>
        <v>7394.0563092786379</v>
      </c>
      <c r="G111" s="40">
        <f>SUM(G91:G110)</f>
        <v>476773.06728844857</v>
      </c>
      <c r="H111" s="40">
        <f t="shared" si="2"/>
        <v>956360.97000000044</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4622528.7057857933</v>
      </c>
      <c r="D116" s="21">
        <f t="shared" si="3"/>
        <v>1586930.4839634483</v>
      </c>
      <c r="E116" s="21">
        <f t="shared" si="3"/>
        <v>2396258.6748987273</v>
      </c>
      <c r="F116" s="21">
        <f t="shared" si="3"/>
        <v>59700.460094408198</v>
      </c>
      <c r="G116" s="21">
        <f t="shared" si="3"/>
        <v>0</v>
      </c>
      <c r="H116" s="40">
        <f t="shared" ref="H116:H136" si="4">SUM(C116:G116)</f>
        <v>8665418.3247423787</v>
      </c>
      <c r="I116" s="1"/>
    </row>
    <row r="117" spans="2:9" x14ac:dyDescent="0.2">
      <c r="B117" s="9" t="str">
        <f>$B$33</f>
        <v>Science</v>
      </c>
      <c r="C117" s="22">
        <f t="shared" si="3"/>
        <v>1981724.9322406726</v>
      </c>
      <c r="D117" s="22">
        <f t="shared" si="3"/>
        <v>1000583.588255584</v>
      </c>
      <c r="E117" s="22">
        <f t="shared" si="3"/>
        <v>446067.3791674776</v>
      </c>
      <c r="F117" s="22">
        <f t="shared" si="3"/>
        <v>456957.81574834243</v>
      </c>
      <c r="G117" s="22">
        <f t="shared" si="3"/>
        <v>0</v>
      </c>
      <c r="H117" s="75">
        <f t="shared" si="4"/>
        <v>3885333.7154120766</v>
      </c>
      <c r="I117" s="1"/>
    </row>
    <row r="118" spans="2:9" x14ac:dyDescent="0.2">
      <c r="B118" s="9" t="str">
        <f>$B$34</f>
        <v>Fine Arts</v>
      </c>
      <c r="C118" s="22">
        <f t="shared" si="3"/>
        <v>991558</v>
      </c>
      <c r="D118" s="22">
        <f t="shared" si="3"/>
        <v>659323</v>
      </c>
      <c r="E118" s="22">
        <f t="shared" si="3"/>
        <v>30900</v>
      </c>
      <c r="F118" s="22">
        <f t="shared" si="3"/>
        <v>0</v>
      </c>
      <c r="G118" s="22">
        <f t="shared" si="3"/>
        <v>0</v>
      </c>
      <c r="H118" s="75">
        <f t="shared" si="4"/>
        <v>1681781</v>
      </c>
      <c r="I118" s="1"/>
    </row>
    <row r="119" spans="2:9" x14ac:dyDescent="0.2">
      <c r="B119" s="9" t="str">
        <f>$B$35</f>
        <v>Teacher Education</v>
      </c>
      <c r="C119" s="22">
        <f t="shared" si="3"/>
        <v>143566</v>
      </c>
      <c r="D119" s="22">
        <f t="shared" si="3"/>
        <v>429331</v>
      </c>
      <c r="E119" s="22">
        <f t="shared" si="3"/>
        <v>692104</v>
      </c>
      <c r="F119" s="22">
        <f t="shared" si="3"/>
        <v>1495050</v>
      </c>
      <c r="G119" s="22">
        <f t="shared" si="3"/>
        <v>0</v>
      </c>
      <c r="H119" s="75">
        <f t="shared" si="4"/>
        <v>2760051</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421158</v>
      </c>
      <c r="D121" s="22">
        <f t="shared" si="3"/>
        <v>456542</v>
      </c>
      <c r="E121" s="22">
        <f t="shared" si="3"/>
        <v>579434</v>
      </c>
      <c r="F121" s="22">
        <f t="shared" si="3"/>
        <v>291335</v>
      </c>
      <c r="G121" s="22">
        <f t="shared" si="3"/>
        <v>0</v>
      </c>
      <c r="H121" s="75">
        <f t="shared" si="4"/>
        <v>1748469</v>
      </c>
      <c r="I121" s="1"/>
    </row>
    <row r="122" spans="2:9" x14ac:dyDescent="0.2">
      <c r="B122" s="9" t="str">
        <f>$B$38</f>
        <v>Home Economics</v>
      </c>
      <c r="C122" s="22">
        <f t="shared" si="3"/>
        <v>105395</v>
      </c>
      <c r="D122" s="22">
        <f t="shared" si="3"/>
        <v>86217</v>
      </c>
      <c r="E122" s="22">
        <f t="shared" si="3"/>
        <v>103217</v>
      </c>
      <c r="F122" s="22">
        <f t="shared" si="3"/>
        <v>35373</v>
      </c>
      <c r="G122" s="22">
        <f t="shared" si="3"/>
        <v>0</v>
      </c>
      <c r="H122" s="75">
        <f t="shared" si="4"/>
        <v>330202</v>
      </c>
      <c r="I122" s="1"/>
    </row>
    <row r="123" spans="2:9" x14ac:dyDescent="0.2">
      <c r="B123" s="9" t="str">
        <f>$B$39</f>
        <v>Law</v>
      </c>
      <c r="C123" s="22">
        <f t="shared" si="3"/>
        <v>0</v>
      </c>
      <c r="D123" s="22">
        <f t="shared" si="3"/>
        <v>0</v>
      </c>
      <c r="E123" s="22">
        <f t="shared" si="3"/>
        <v>0</v>
      </c>
      <c r="F123" s="22">
        <f t="shared" si="3"/>
        <v>0</v>
      </c>
      <c r="G123" s="22">
        <f t="shared" si="3"/>
        <v>5350404.4069994846</v>
      </c>
      <c r="H123" s="75">
        <f t="shared" si="4"/>
        <v>5350404.4069994846</v>
      </c>
      <c r="I123" s="1"/>
    </row>
    <row r="124" spans="2:9" x14ac:dyDescent="0.2">
      <c r="B124" s="9" t="str">
        <f>$B$40</f>
        <v>Social Service</v>
      </c>
      <c r="C124" s="22">
        <f t="shared" si="3"/>
        <v>114013</v>
      </c>
      <c r="D124" s="22">
        <f t="shared" si="3"/>
        <v>243805</v>
      </c>
      <c r="E124" s="22">
        <f t="shared" si="3"/>
        <v>0</v>
      </c>
      <c r="F124" s="22">
        <f t="shared" si="3"/>
        <v>0</v>
      </c>
      <c r="G124" s="22">
        <f t="shared" si="3"/>
        <v>0</v>
      </c>
      <c r="H124" s="75">
        <f t="shared" si="4"/>
        <v>357818</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7266</v>
      </c>
      <c r="D127" s="22">
        <f t="shared" si="3"/>
        <v>26673</v>
      </c>
      <c r="E127" s="22">
        <f t="shared" si="3"/>
        <v>0</v>
      </c>
      <c r="F127" s="22">
        <f t="shared" si="3"/>
        <v>0</v>
      </c>
      <c r="G127" s="22">
        <f t="shared" si="3"/>
        <v>0</v>
      </c>
      <c r="H127" s="75">
        <f t="shared" si="4"/>
        <v>33939</v>
      </c>
      <c r="I127" s="1"/>
    </row>
    <row r="128" spans="2:9" x14ac:dyDescent="0.2">
      <c r="B128" s="9" t="str">
        <f>$B$44</f>
        <v>Physical Training</v>
      </c>
      <c r="C128" s="22">
        <f t="shared" si="3"/>
        <v>46228</v>
      </c>
      <c r="D128" s="22">
        <f t="shared" si="3"/>
        <v>3569</v>
      </c>
      <c r="E128" s="22">
        <f t="shared" si="3"/>
        <v>0</v>
      </c>
      <c r="F128" s="22">
        <f t="shared" si="3"/>
        <v>0</v>
      </c>
      <c r="G128" s="22">
        <f t="shared" si="3"/>
        <v>0</v>
      </c>
      <c r="H128" s="75">
        <f t="shared" si="4"/>
        <v>49797</v>
      </c>
      <c r="I128" s="1"/>
    </row>
    <row r="129" spans="2:12" x14ac:dyDescent="0.2">
      <c r="B129" s="9" t="str">
        <f>$B$45</f>
        <v>Health Services</v>
      </c>
      <c r="C129" s="22">
        <f t="shared" si="3"/>
        <v>366166</v>
      </c>
      <c r="D129" s="22">
        <f t="shared" si="3"/>
        <v>978615</v>
      </c>
      <c r="E129" s="22">
        <f t="shared" si="3"/>
        <v>345506</v>
      </c>
      <c r="F129" s="22">
        <f t="shared" si="3"/>
        <v>0</v>
      </c>
      <c r="G129" s="22">
        <f t="shared" si="3"/>
        <v>0</v>
      </c>
      <c r="H129" s="75">
        <f t="shared" si="4"/>
        <v>1690287</v>
      </c>
      <c r="I129" s="1"/>
    </row>
    <row r="130" spans="2:12" x14ac:dyDescent="0.2">
      <c r="B130" s="9" t="str">
        <f>$B$46</f>
        <v>Pharmacy</v>
      </c>
      <c r="C130" s="22">
        <f t="shared" si="3"/>
        <v>0</v>
      </c>
      <c r="D130" s="22">
        <f t="shared" si="3"/>
        <v>136822.7376825359</v>
      </c>
      <c r="E130" s="22">
        <f t="shared" si="3"/>
        <v>256099.10595159503</v>
      </c>
      <c r="F130" s="22">
        <f t="shared" si="3"/>
        <v>397201.78046652797</v>
      </c>
      <c r="G130" s="22">
        <f t="shared" si="3"/>
        <v>3089336.6602889639</v>
      </c>
      <c r="H130" s="75">
        <f t="shared" si="4"/>
        <v>3879460.2843896225</v>
      </c>
      <c r="I130" s="1"/>
    </row>
    <row r="131" spans="2:12" x14ac:dyDescent="0.2">
      <c r="B131" s="9" t="str">
        <f>$B$47</f>
        <v>Business Administration</v>
      </c>
      <c r="C131" s="22">
        <f t="shared" si="3"/>
        <v>1036976.1063210155</v>
      </c>
      <c r="D131" s="22">
        <f t="shared" si="3"/>
        <v>1786718.0624998566</v>
      </c>
      <c r="E131" s="22">
        <f t="shared" si="3"/>
        <v>1419956.0170105067</v>
      </c>
      <c r="F131" s="22">
        <f t="shared" si="3"/>
        <v>0</v>
      </c>
      <c r="G131" s="22">
        <f t="shared" si="3"/>
        <v>0</v>
      </c>
      <c r="H131" s="75">
        <f t="shared" si="4"/>
        <v>4243650.1858313791</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82812</v>
      </c>
      <c r="E133" s="22">
        <f t="shared" si="5"/>
        <v>0</v>
      </c>
      <c r="F133" s="22">
        <f t="shared" si="5"/>
        <v>0</v>
      </c>
      <c r="G133" s="22">
        <f t="shared" si="5"/>
        <v>0</v>
      </c>
      <c r="H133" s="75">
        <f t="shared" si="4"/>
        <v>82812</v>
      </c>
      <c r="I133" s="1"/>
    </row>
    <row r="134" spans="2:12" x14ac:dyDescent="0.2">
      <c r="B134" s="9" t="str">
        <f>$B$50</f>
        <v>Technology</v>
      </c>
      <c r="C134" s="22">
        <f t="shared" si="5"/>
        <v>381647.33356131014</v>
      </c>
      <c r="D134" s="22">
        <f t="shared" si="5"/>
        <v>620499.67438885802</v>
      </c>
      <c r="E134" s="22">
        <f t="shared" si="5"/>
        <v>15809.044674891871</v>
      </c>
      <c r="F134" s="22">
        <f t="shared" si="5"/>
        <v>0</v>
      </c>
      <c r="G134" s="22">
        <f t="shared" si="5"/>
        <v>0</v>
      </c>
      <c r="H134" s="75">
        <f t="shared" si="4"/>
        <v>1017956.05262506</v>
      </c>
      <c r="I134" s="1"/>
    </row>
    <row r="135" spans="2:12" x14ac:dyDescent="0.2">
      <c r="B135" s="9" t="str">
        <f>$B$51</f>
        <v>Nursing</v>
      </c>
      <c r="C135" s="22">
        <f t="shared" si="5"/>
        <v>0</v>
      </c>
      <c r="D135" s="22">
        <f t="shared" si="5"/>
        <v>0</v>
      </c>
      <c r="E135" s="22">
        <f t="shared" si="5"/>
        <v>0</v>
      </c>
      <c r="F135" s="22">
        <f t="shared" si="5"/>
        <v>0</v>
      </c>
      <c r="G135" s="22">
        <f t="shared" si="5"/>
        <v>0</v>
      </c>
      <c r="H135" s="75">
        <f t="shared" si="4"/>
        <v>0</v>
      </c>
      <c r="I135" s="1"/>
    </row>
    <row r="136" spans="2:12" x14ac:dyDescent="0.2">
      <c r="B136" s="39" t="str">
        <f>$B$52</f>
        <v>Totals</v>
      </c>
      <c r="C136" s="40">
        <f>SUM(C116:C135)</f>
        <v>10218227.077908792</v>
      </c>
      <c r="D136" s="40">
        <f>SUM(D116:D135)</f>
        <v>8098441.5467902832</v>
      </c>
      <c r="E136" s="40">
        <f>SUM(E116:E135)</f>
        <v>6285351.2217031997</v>
      </c>
      <c r="F136" s="40">
        <f>SUM(F116:F135)</f>
        <v>2735618.0563092786</v>
      </c>
      <c r="G136" s="40">
        <f>SUM(G116:G135)</f>
        <v>8439741.067288449</v>
      </c>
      <c r="H136" s="40">
        <f t="shared" si="4"/>
        <v>35777378.969999999</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47942074.030000001</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Data!QD30</f>
        <v>0</v>
      </c>
      <c r="I140" s="333" t="str">
        <f>IF(H140+H141=1,"","Error, the two cells on the left must equal 100%")</f>
        <v/>
      </c>
      <c r="L140" s="57"/>
    </row>
    <row r="141" spans="2:12" ht="25.5" customHeight="1" thickBot="1" x14ac:dyDescent="0.25">
      <c r="B141" s="352"/>
      <c r="C141" s="353"/>
      <c r="D141" s="353"/>
      <c r="E141" s="353"/>
      <c r="F141" s="356" t="s">
        <v>3</v>
      </c>
      <c r="G141" s="357"/>
      <c r="H141" s="95">
        <f>1-H140</f>
        <v>1</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Data!LN30</f>
        <v>0</v>
      </c>
      <c r="D143" s="172">
        <f>Data!MH30</f>
        <v>0</v>
      </c>
      <c r="E143" s="172">
        <f>Data!NB30</f>
        <v>0</v>
      </c>
      <c r="F143" s="172">
        <f>Data!NV30</f>
        <v>0</v>
      </c>
      <c r="G143" s="172">
        <f>Data!OP30</f>
        <v>0</v>
      </c>
      <c r="H143" s="173">
        <f>Data!PJ30</f>
        <v>11169423.65674419</v>
      </c>
      <c r="I143" s="76">
        <f t="shared" ref="I143:I162" si="6">SUM(C143:H143)</f>
        <v>11169423.65674419</v>
      </c>
    </row>
    <row r="144" spans="2:12" x14ac:dyDescent="0.2">
      <c r="B144" s="9" t="str">
        <f>$B$33</f>
        <v>Science</v>
      </c>
      <c r="C144" s="172">
        <f>Data!LO30</f>
        <v>0</v>
      </c>
      <c r="D144" s="172">
        <f>Data!MI30</f>
        <v>0</v>
      </c>
      <c r="E144" s="172">
        <f>Data!NC30</f>
        <v>0</v>
      </c>
      <c r="F144" s="172">
        <f>Data!NW30</f>
        <v>0</v>
      </c>
      <c r="G144" s="172">
        <f>Data!OQ30</f>
        <v>0</v>
      </c>
      <c r="H144" s="174">
        <f>Data!PK30</f>
        <v>3100177.2673570905</v>
      </c>
      <c r="I144" s="76">
        <f t="shared" si="6"/>
        <v>3100177.2673570905</v>
      </c>
    </row>
    <row r="145" spans="2:9" x14ac:dyDescent="0.2">
      <c r="B145" s="9" t="str">
        <f>$B$34</f>
        <v>Fine Arts</v>
      </c>
      <c r="C145" s="172">
        <f>Data!LP30</f>
        <v>0</v>
      </c>
      <c r="D145" s="172">
        <f>Data!MJ30</f>
        <v>0</v>
      </c>
      <c r="E145" s="172">
        <f>Data!ND30</f>
        <v>0</v>
      </c>
      <c r="F145" s="172">
        <f>Data!NX30</f>
        <v>0</v>
      </c>
      <c r="G145" s="172">
        <f>Data!OR30</f>
        <v>0</v>
      </c>
      <c r="H145" s="174">
        <f>Data!PL30</f>
        <v>446114.56472503766</v>
      </c>
      <c r="I145" s="76">
        <f t="shared" si="6"/>
        <v>446114.56472503766</v>
      </c>
    </row>
    <row r="146" spans="2:9" x14ac:dyDescent="0.2">
      <c r="B146" s="9" t="str">
        <f>$B$35</f>
        <v>Teacher Education</v>
      </c>
      <c r="C146" s="172">
        <f>Data!LQ30</f>
        <v>0</v>
      </c>
      <c r="D146" s="172">
        <f>Data!MK30</f>
        <v>0</v>
      </c>
      <c r="E146" s="172">
        <f>Data!NE30</f>
        <v>0</v>
      </c>
      <c r="F146" s="172">
        <f>Data!NY30</f>
        <v>0</v>
      </c>
      <c r="G146" s="172">
        <f>Data!OS30</f>
        <v>0</v>
      </c>
      <c r="H146" s="174">
        <f>Data!PN30</f>
        <v>1977995.2022799384</v>
      </c>
      <c r="I146" s="76">
        <f t="shared" si="6"/>
        <v>1977995.2022799384</v>
      </c>
    </row>
    <row r="147" spans="2:9" x14ac:dyDescent="0.2">
      <c r="B147" s="9" t="str">
        <f>$B$36</f>
        <v>Agriculture</v>
      </c>
      <c r="C147" s="172">
        <f>Data!LR30</f>
        <v>0</v>
      </c>
      <c r="D147" s="172">
        <f>Data!ML30</f>
        <v>0</v>
      </c>
      <c r="E147" s="172">
        <f>Data!NF30</f>
        <v>0</v>
      </c>
      <c r="F147" s="172">
        <f>Data!NZ30</f>
        <v>0</v>
      </c>
      <c r="G147" s="172">
        <f>Data!OT30</f>
        <v>0</v>
      </c>
      <c r="H147" s="174">
        <f>Data!PM30</f>
        <v>0</v>
      </c>
      <c r="I147" s="76">
        <f t="shared" si="6"/>
        <v>0</v>
      </c>
    </row>
    <row r="148" spans="2:9" x14ac:dyDescent="0.2">
      <c r="B148" s="9" t="str">
        <f>$B$37</f>
        <v>Engineering</v>
      </c>
      <c r="C148" s="172">
        <f>Data!LS30</f>
        <v>0</v>
      </c>
      <c r="D148" s="172">
        <f>Data!MM30</f>
        <v>0</v>
      </c>
      <c r="E148" s="172">
        <f>Data!NG30</f>
        <v>0</v>
      </c>
      <c r="F148" s="172">
        <f>Data!OA30</f>
        <v>0</v>
      </c>
      <c r="G148" s="172">
        <f>Data!OU30</f>
        <v>0</v>
      </c>
      <c r="H148" s="174">
        <f>Data!PO30</f>
        <v>0</v>
      </c>
      <c r="I148" s="76">
        <f t="shared" si="6"/>
        <v>0</v>
      </c>
    </row>
    <row r="149" spans="2:9" x14ac:dyDescent="0.2">
      <c r="B149" s="9" t="str">
        <f>$B$38</f>
        <v>Home Economics</v>
      </c>
      <c r="C149" s="172">
        <f>Data!LT30</f>
        <v>0</v>
      </c>
      <c r="D149" s="172">
        <f>Data!MN30</f>
        <v>0</v>
      </c>
      <c r="E149" s="172">
        <f>Data!NH30</f>
        <v>0</v>
      </c>
      <c r="F149" s="172">
        <f>Data!OB30</f>
        <v>0</v>
      </c>
      <c r="G149" s="172">
        <f>Data!OV30</f>
        <v>0</v>
      </c>
      <c r="H149" s="174">
        <f>Data!PP30</f>
        <v>698464.79862207652</v>
      </c>
      <c r="I149" s="76">
        <f t="shared" si="6"/>
        <v>698464.79862207652</v>
      </c>
    </row>
    <row r="150" spans="2:9" x14ac:dyDescent="0.2">
      <c r="B150" s="9" t="str">
        <f>$B$39</f>
        <v>Law</v>
      </c>
      <c r="C150" s="172">
        <f>Data!LU30</f>
        <v>0</v>
      </c>
      <c r="D150" s="172">
        <f>Data!MO30</f>
        <v>0</v>
      </c>
      <c r="E150" s="172">
        <f>Data!NI30</f>
        <v>0</v>
      </c>
      <c r="F150" s="172">
        <f>Data!OC30</f>
        <v>0</v>
      </c>
      <c r="G150" s="172">
        <f>Data!OW30</f>
        <v>0</v>
      </c>
      <c r="H150" s="174">
        <f>Data!PQ30</f>
        <v>9654818.4568008743</v>
      </c>
      <c r="I150" s="76">
        <f t="shared" si="6"/>
        <v>9654818.4568008743</v>
      </c>
    </row>
    <row r="151" spans="2:9" x14ac:dyDescent="0.2">
      <c r="B151" s="9" t="str">
        <f>$B$40</f>
        <v>Social Service</v>
      </c>
      <c r="C151" s="172">
        <f>Data!LV30</f>
        <v>0</v>
      </c>
      <c r="D151" s="172">
        <f>Data!MP30</f>
        <v>0</v>
      </c>
      <c r="E151" s="172">
        <f>Data!NJ30</f>
        <v>0</v>
      </c>
      <c r="F151" s="172">
        <f>Data!OD30</f>
        <v>0</v>
      </c>
      <c r="G151" s="172">
        <f>Data!OX30</f>
        <v>0</v>
      </c>
      <c r="H151" s="174">
        <f>Data!PR30</f>
        <v>1001877.5208324904</v>
      </c>
      <c r="I151" s="76">
        <f t="shared" si="6"/>
        <v>1001877.5208324904</v>
      </c>
    </row>
    <row r="152" spans="2:9" x14ac:dyDescent="0.2">
      <c r="B152" s="9" t="str">
        <f>$B$41</f>
        <v>Library Science</v>
      </c>
      <c r="C152" s="172">
        <f>Data!LW30</f>
        <v>0</v>
      </c>
      <c r="D152" s="172">
        <f>Data!MQ30</f>
        <v>0</v>
      </c>
      <c r="E152" s="172">
        <f>Data!NK30</f>
        <v>0</v>
      </c>
      <c r="F152" s="172">
        <f>Data!OE30</f>
        <v>0</v>
      </c>
      <c r="G152" s="172">
        <f>Data!OY30</f>
        <v>0</v>
      </c>
      <c r="H152" s="174">
        <f>Data!PS30</f>
        <v>0</v>
      </c>
      <c r="I152" s="76">
        <f t="shared" si="6"/>
        <v>0</v>
      </c>
    </row>
    <row r="153" spans="2:9" x14ac:dyDescent="0.2">
      <c r="B153" s="9" t="str">
        <f>$B$42</f>
        <v>Veterinary Science</v>
      </c>
      <c r="C153" s="172">
        <f>Data!LX30</f>
        <v>0</v>
      </c>
      <c r="D153" s="172">
        <f>Data!MR30</f>
        <v>0</v>
      </c>
      <c r="E153" s="172">
        <f>Data!NL30</f>
        <v>0</v>
      </c>
      <c r="F153" s="172">
        <f>Data!OF30</f>
        <v>0</v>
      </c>
      <c r="G153" s="172">
        <f>Data!OZ30</f>
        <v>0</v>
      </c>
      <c r="H153" s="174">
        <f>Data!PT30</f>
        <v>0</v>
      </c>
      <c r="I153" s="76">
        <f t="shared" si="6"/>
        <v>0</v>
      </c>
    </row>
    <row r="154" spans="2:9" x14ac:dyDescent="0.2">
      <c r="B154" s="9" t="str">
        <f>$B$43</f>
        <v>Vocational Training</v>
      </c>
      <c r="C154" s="172">
        <f>Data!LY30</f>
        <v>0</v>
      </c>
      <c r="D154" s="172">
        <f>Data!MS30</f>
        <v>0</v>
      </c>
      <c r="E154" s="172">
        <f>Data!NM30</f>
        <v>0</v>
      </c>
      <c r="F154" s="172">
        <f>Data!OG30</f>
        <v>0</v>
      </c>
      <c r="G154" s="172">
        <f>Data!PA30</f>
        <v>0</v>
      </c>
      <c r="H154" s="174">
        <f>Data!PU30</f>
        <v>0</v>
      </c>
      <c r="I154" s="76">
        <f t="shared" si="6"/>
        <v>0</v>
      </c>
    </row>
    <row r="155" spans="2:9" x14ac:dyDescent="0.2">
      <c r="B155" s="9" t="str">
        <f>$B$44</f>
        <v>Physical Training</v>
      </c>
      <c r="C155" s="172">
        <f>Data!LZ30</f>
        <v>0</v>
      </c>
      <c r="D155" s="172">
        <f>Data!MT30</f>
        <v>0</v>
      </c>
      <c r="E155" s="172">
        <f>Data!NN30</f>
        <v>0</v>
      </c>
      <c r="F155" s="172">
        <f>Data!OH30</f>
        <v>0</v>
      </c>
      <c r="G155" s="172">
        <f>Data!PB30</f>
        <v>0</v>
      </c>
      <c r="H155" s="174">
        <f>Data!PV30</f>
        <v>0</v>
      </c>
      <c r="I155" s="76">
        <f t="shared" si="6"/>
        <v>0</v>
      </c>
    </row>
    <row r="156" spans="2:9" x14ac:dyDescent="0.2">
      <c r="B156" s="9" t="str">
        <f>$B$45</f>
        <v>Health Services</v>
      </c>
      <c r="C156" s="172">
        <f>Data!MA30</f>
        <v>0</v>
      </c>
      <c r="D156" s="172">
        <f>Data!MU30</f>
        <v>0</v>
      </c>
      <c r="E156" s="172">
        <f>Data!NO30</f>
        <v>0</v>
      </c>
      <c r="F156" s="172">
        <f>Data!OI30</f>
        <v>0</v>
      </c>
      <c r="G156" s="172">
        <f>Data!PC30</f>
        <v>0</v>
      </c>
      <c r="H156" s="174">
        <f>Data!PW30</f>
        <v>296908.08522999275</v>
      </c>
      <c r="I156" s="76">
        <f t="shared" si="6"/>
        <v>296908.08522999275</v>
      </c>
    </row>
    <row r="157" spans="2:9" x14ac:dyDescent="0.2">
      <c r="B157" s="9" t="str">
        <f>$B$46</f>
        <v>Pharmacy</v>
      </c>
      <c r="C157" s="172">
        <f>Data!MB30</f>
        <v>0</v>
      </c>
      <c r="D157" s="172">
        <f>Data!MV30</f>
        <v>0</v>
      </c>
      <c r="E157" s="172">
        <f>Data!NP30</f>
        <v>0</v>
      </c>
      <c r="F157" s="172">
        <f>Data!OJ30</f>
        <v>0</v>
      </c>
      <c r="G157" s="172">
        <f>Data!PD30</f>
        <v>0</v>
      </c>
      <c r="H157" s="174">
        <f>Data!PX30</f>
        <v>8026662.6191759054</v>
      </c>
      <c r="I157" s="76">
        <f t="shared" si="6"/>
        <v>8026662.6191759054</v>
      </c>
    </row>
    <row r="158" spans="2:9" x14ac:dyDescent="0.2">
      <c r="B158" s="9" t="str">
        <f>$B$47</f>
        <v>Business Administration</v>
      </c>
      <c r="C158" s="172">
        <f>Data!MC30</f>
        <v>0</v>
      </c>
      <c r="D158" s="172">
        <f>Data!MW30</f>
        <v>0</v>
      </c>
      <c r="E158" s="172">
        <f>Data!NQ30</f>
        <v>0</v>
      </c>
      <c r="F158" s="172">
        <f>Data!OK30</f>
        <v>0</v>
      </c>
      <c r="G158" s="172">
        <f>Data!PE30</f>
        <v>0</v>
      </c>
      <c r="H158" s="174">
        <f>Data!PY30</f>
        <v>2926158.3758790586</v>
      </c>
      <c r="I158" s="76">
        <f t="shared" si="6"/>
        <v>2926158.3758790586</v>
      </c>
    </row>
    <row r="159" spans="2:9" x14ac:dyDescent="0.2">
      <c r="B159" s="9" t="str">
        <f>$B$48</f>
        <v>Optometry</v>
      </c>
      <c r="C159" s="172">
        <f>Data!MD30</f>
        <v>0</v>
      </c>
      <c r="D159" s="172">
        <f>Data!MX30</f>
        <v>0</v>
      </c>
      <c r="E159" s="172">
        <f>Data!NR30</f>
        <v>0</v>
      </c>
      <c r="F159" s="172">
        <f>Data!OL30</f>
        <v>0</v>
      </c>
      <c r="G159" s="172">
        <f>Data!PF30</f>
        <v>0</v>
      </c>
      <c r="H159" s="174">
        <f>Data!PZ30</f>
        <v>0</v>
      </c>
      <c r="I159" s="76">
        <f t="shared" si="6"/>
        <v>0</v>
      </c>
    </row>
    <row r="160" spans="2:9" x14ac:dyDescent="0.2">
      <c r="B160" s="9" t="str">
        <f>$B$49</f>
        <v>Teacher Ed-Practice Teaching</v>
      </c>
      <c r="C160" s="172">
        <f>Data!ME30</f>
        <v>0</v>
      </c>
      <c r="D160" s="172">
        <f>Data!MY30</f>
        <v>0</v>
      </c>
      <c r="E160" s="172">
        <f>Data!NS30</f>
        <v>0</v>
      </c>
      <c r="F160" s="172">
        <f>Data!OM30</f>
        <v>0</v>
      </c>
      <c r="G160" s="172">
        <f>Data!PG30</f>
        <v>0</v>
      </c>
      <c r="H160" s="174">
        <f>Data!QA30</f>
        <v>0</v>
      </c>
      <c r="I160" s="76">
        <f t="shared" si="6"/>
        <v>0</v>
      </c>
    </row>
    <row r="161" spans="2:10" x14ac:dyDescent="0.2">
      <c r="B161" s="9" t="str">
        <f>$B$50</f>
        <v>Technology</v>
      </c>
      <c r="C161" s="172">
        <f>Data!MF30</f>
        <v>0</v>
      </c>
      <c r="D161" s="172">
        <f>Data!MZ30</f>
        <v>0</v>
      </c>
      <c r="E161" s="172">
        <f>Data!NT30</f>
        <v>0</v>
      </c>
      <c r="F161" s="172">
        <f>Data!ON30</f>
        <v>0</v>
      </c>
      <c r="G161" s="172">
        <f>Data!PH30</f>
        <v>0</v>
      </c>
      <c r="H161" s="174">
        <f>Data!QB30</f>
        <v>8643473.4823533557</v>
      </c>
      <c r="I161" s="76">
        <f t="shared" si="6"/>
        <v>8643473.4823533557</v>
      </c>
    </row>
    <row r="162" spans="2:10" x14ac:dyDescent="0.2">
      <c r="B162" s="9" t="str">
        <f>$B$51</f>
        <v>Nursing</v>
      </c>
      <c r="C162" s="172">
        <f>Data!MG30</f>
        <v>0</v>
      </c>
      <c r="D162" s="172">
        <f>Data!NA30</f>
        <v>0</v>
      </c>
      <c r="E162" s="172">
        <f>Data!NU30</f>
        <v>0</v>
      </c>
      <c r="F162" s="172">
        <f>Data!OO30</f>
        <v>0</v>
      </c>
      <c r="G162" s="172">
        <f>Data!PI30</f>
        <v>0</v>
      </c>
      <c r="H162" s="174">
        <f>Data!QC30</f>
        <v>0</v>
      </c>
      <c r="I162" s="76">
        <f t="shared" si="6"/>
        <v>0</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47942074.030000001</v>
      </c>
      <c r="I163" s="76">
        <f>SUM(I143:I162)</f>
        <v>47942074.030000001</v>
      </c>
      <c r="J163" s="271">
        <f>H138-I163</f>
        <v>0</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8785308.9544100519</v>
      </c>
      <c r="D168" s="21">
        <f t="shared" si="8"/>
        <v>1419731.4544819978</v>
      </c>
      <c r="E168" s="21">
        <f t="shared" si="8"/>
        <v>909997.6692086237</v>
      </c>
      <c r="F168" s="21">
        <f t="shared" si="8"/>
        <v>54385.578643515131</v>
      </c>
      <c r="G168" s="21">
        <f t="shared" si="8"/>
        <v>0</v>
      </c>
      <c r="H168" s="40">
        <f t="shared" ref="H168:H188" si="9">SUM(C168:G168)</f>
        <v>11169423.65674419</v>
      </c>
      <c r="I168" s="56"/>
      <c r="J168" s="57"/>
    </row>
    <row r="169" spans="2:10" x14ac:dyDescent="0.2">
      <c r="B169" s="9" t="str">
        <f>$B$33</f>
        <v>Science</v>
      </c>
      <c r="C169" s="22">
        <f t="shared" si="8"/>
        <v>2398373.5420430885</v>
      </c>
      <c r="D169" s="22">
        <f t="shared" si="8"/>
        <v>554640.32783807616</v>
      </c>
      <c r="E169" s="22">
        <f t="shared" si="8"/>
        <v>89272.630521820029</v>
      </c>
      <c r="F169" s="22">
        <f t="shared" si="8"/>
        <v>57890.766954105995</v>
      </c>
      <c r="G169" s="22">
        <f t="shared" si="8"/>
        <v>0</v>
      </c>
      <c r="H169" s="75">
        <f t="shared" si="9"/>
        <v>3100177.2673570905</v>
      </c>
      <c r="I169" s="56"/>
      <c r="J169" s="57"/>
    </row>
    <row r="170" spans="2:10" x14ac:dyDescent="0.2">
      <c r="B170" s="9" t="str">
        <f>$B$34</f>
        <v>Fine Arts</v>
      </c>
      <c r="C170" s="22">
        <f t="shared" si="8"/>
        <v>330212.62255704071</v>
      </c>
      <c r="D170" s="22">
        <f t="shared" si="8"/>
        <v>110033.01010787299</v>
      </c>
      <c r="E170" s="22">
        <f t="shared" si="8"/>
        <v>5868.9320601239888</v>
      </c>
      <c r="F170" s="22">
        <f t="shared" si="8"/>
        <v>0</v>
      </c>
      <c r="G170" s="22">
        <f t="shared" si="8"/>
        <v>0</v>
      </c>
      <c r="H170" s="75">
        <f t="shared" si="9"/>
        <v>446114.56472503772</v>
      </c>
      <c r="I170" s="56"/>
      <c r="J170" s="57"/>
    </row>
    <row r="171" spans="2:10" x14ac:dyDescent="0.2">
      <c r="B171" s="9" t="str">
        <f>$B$35</f>
        <v>Teacher Education</v>
      </c>
      <c r="C171" s="22">
        <f t="shared" si="8"/>
        <v>342357.98463959881</v>
      </c>
      <c r="D171" s="22">
        <f t="shared" si="8"/>
        <v>617780.59407722473</v>
      </c>
      <c r="E171" s="22">
        <f t="shared" si="8"/>
        <v>628753.60640541697</v>
      </c>
      <c r="F171" s="22">
        <f t="shared" si="8"/>
        <v>389103.01715769782</v>
      </c>
      <c r="G171" s="22">
        <f t="shared" si="8"/>
        <v>0</v>
      </c>
      <c r="H171" s="75">
        <f t="shared" si="9"/>
        <v>1977995.2022799384</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0</v>
      </c>
      <c r="D173" s="22">
        <f t="shared" si="8"/>
        <v>0</v>
      </c>
      <c r="E173" s="22">
        <f t="shared" si="8"/>
        <v>0</v>
      </c>
      <c r="F173" s="22">
        <f t="shared" si="8"/>
        <v>0</v>
      </c>
      <c r="G173" s="22">
        <f t="shared" si="8"/>
        <v>0</v>
      </c>
      <c r="H173" s="75">
        <f t="shared" si="9"/>
        <v>0</v>
      </c>
      <c r="I173" s="56"/>
      <c r="J173" s="57"/>
    </row>
    <row r="174" spans="2:10" x14ac:dyDescent="0.2">
      <c r="B174" s="9" t="str">
        <f>$B$38</f>
        <v>Home Economics</v>
      </c>
      <c r="C174" s="22">
        <f t="shared" si="8"/>
        <v>379586.82828341343</v>
      </c>
      <c r="D174" s="22">
        <f t="shared" si="8"/>
        <v>240331.97371942419</v>
      </c>
      <c r="E174" s="22">
        <f t="shared" si="8"/>
        <v>71035.622440506879</v>
      </c>
      <c r="F174" s="22">
        <f t="shared" si="8"/>
        <v>7510.3741787320059</v>
      </c>
      <c r="G174" s="22">
        <f t="shared" si="8"/>
        <v>0</v>
      </c>
      <c r="H174" s="75">
        <f t="shared" si="9"/>
        <v>698464.79862207663</v>
      </c>
      <c r="I174" s="56"/>
      <c r="J174" s="57"/>
    </row>
    <row r="175" spans="2:10" x14ac:dyDescent="0.2">
      <c r="B175" s="9" t="str">
        <f>$B$39</f>
        <v>Law</v>
      </c>
      <c r="C175" s="22">
        <f t="shared" si="8"/>
        <v>0</v>
      </c>
      <c r="D175" s="22">
        <f t="shared" si="8"/>
        <v>0</v>
      </c>
      <c r="E175" s="22">
        <f t="shared" si="8"/>
        <v>0</v>
      </c>
      <c r="F175" s="22">
        <f t="shared" si="8"/>
        <v>0</v>
      </c>
      <c r="G175" s="22">
        <f t="shared" si="8"/>
        <v>9654818.4568008743</v>
      </c>
      <c r="H175" s="75">
        <f t="shared" si="9"/>
        <v>9654818.4568008743</v>
      </c>
      <c r="I175" s="56"/>
      <c r="J175" s="57"/>
    </row>
    <row r="176" spans="2:10" x14ac:dyDescent="0.2">
      <c r="B176" s="9" t="str">
        <f>$B$40</f>
        <v>Social Service</v>
      </c>
      <c r="C176" s="22">
        <f t="shared" si="8"/>
        <v>389687.83669792785</v>
      </c>
      <c r="D176" s="22">
        <f t="shared" si="8"/>
        <v>612189.6841345625</v>
      </c>
      <c r="E176" s="22">
        <f t="shared" si="8"/>
        <v>0</v>
      </c>
      <c r="F176" s="22">
        <f t="shared" si="8"/>
        <v>0</v>
      </c>
      <c r="G176" s="22">
        <f t="shared" si="8"/>
        <v>0</v>
      </c>
      <c r="H176" s="75">
        <f t="shared" si="9"/>
        <v>1001877.5208324904</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66574.822982686092</v>
      </c>
      <c r="D181" s="22">
        <f t="shared" si="8"/>
        <v>209908.79853258486</v>
      </c>
      <c r="E181" s="22">
        <f t="shared" si="8"/>
        <v>20424.463714721802</v>
      </c>
      <c r="F181" s="22">
        <f t="shared" si="8"/>
        <v>0</v>
      </c>
      <c r="G181" s="22">
        <f t="shared" si="8"/>
        <v>0</v>
      </c>
      <c r="H181" s="75">
        <f t="shared" si="9"/>
        <v>296908.08522999275</v>
      </c>
      <c r="I181" s="56"/>
      <c r="J181" s="57"/>
    </row>
    <row r="182" spans="2:10" x14ac:dyDescent="0.2">
      <c r="B182" s="9" t="str">
        <f>$B$46</f>
        <v>Pharmacy</v>
      </c>
      <c r="C182" s="22">
        <f t="shared" si="8"/>
        <v>0</v>
      </c>
      <c r="D182" s="22">
        <f t="shared" si="8"/>
        <v>347422.71038224065</v>
      </c>
      <c r="E182" s="22">
        <f t="shared" si="8"/>
        <v>56254.351905970005</v>
      </c>
      <c r="F182" s="22">
        <f t="shared" si="8"/>
        <v>60421.340936041859</v>
      </c>
      <c r="G182" s="22">
        <f t="shared" si="8"/>
        <v>7562564.2159516532</v>
      </c>
      <c r="H182" s="75">
        <f t="shared" si="9"/>
        <v>8026662.6191759054</v>
      </c>
      <c r="I182" s="56"/>
      <c r="J182" s="57"/>
    </row>
    <row r="183" spans="2:10" x14ac:dyDescent="0.2">
      <c r="B183" s="9" t="str">
        <f>$B$47</f>
        <v>Business Administration</v>
      </c>
      <c r="C183" s="22">
        <f t="shared" si="8"/>
        <v>1086323.1569131396</v>
      </c>
      <c r="D183" s="22">
        <f t="shared" si="8"/>
        <v>1323549.9516540479</v>
      </c>
      <c r="E183" s="22">
        <f t="shared" si="8"/>
        <v>516285.26731187123</v>
      </c>
      <c r="F183" s="22">
        <f t="shared" si="8"/>
        <v>0</v>
      </c>
      <c r="G183" s="22">
        <f t="shared" si="8"/>
        <v>0</v>
      </c>
      <c r="H183" s="75">
        <f t="shared" si="9"/>
        <v>2926158.3758790586</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0</v>
      </c>
      <c r="E185" s="22">
        <f t="shared" si="10"/>
        <v>0</v>
      </c>
      <c r="F185" s="22">
        <f t="shared" si="10"/>
        <v>0</v>
      </c>
      <c r="G185" s="22">
        <f t="shared" si="10"/>
        <v>0</v>
      </c>
      <c r="H185" s="75">
        <f t="shared" si="9"/>
        <v>0</v>
      </c>
      <c r="I185" s="56"/>
      <c r="J185" s="57"/>
    </row>
    <row r="186" spans="2:10" x14ac:dyDescent="0.2">
      <c r="B186" s="9" t="str">
        <f>$B$50</f>
        <v>Technology</v>
      </c>
      <c r="C186" s="22">
        <f t="shared" si="10"/>
        <v>4358514.4107578574</v>
      </c>
      <c r="D186" s="22">
        <f t="shared" si="10"/>
        <v>4237364.4403727949</v>
      </c>
      <c r="E186" s="22">
        <f t="shared" si="10"/>
        <v>47594.631222703276</v>
      </c>
      <c r="F186" s="22">
        <f t="shared" si="10"/>
        <v>0</v>
      </c>
      <c r="G186" s="22">
        <f t="shared" si="10"/>
        <v>0</v>
      </c>
      <c r="H186" s="75">
        <f t="shared" si="9"/>
        <v>8643473.4823533557</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18136940.159284804</v>
      </c>
      <c r="D188" s="40">
        <f>SUM(D168:D187)</f>
        <v>9672952.9453008268</v>
      </c>
      <c r="E188" s="40">
        <f>SUM(E168:E187)</f>
        <v>2345487.1747917579</v>
      </c>
      <c r="F188" s="40">
        <f>SUM(F168:F187)</f>
        <v>569311.07787009282</v>
      </c>
      <c r="G188" s="40">
        <f>SUM(G168:G187)</f>
        <v>17217382.672752529</v>
      </c>
      <c r="H188" s="40">
        <f t="shared" si="9"/>
        <v>47942074.030000016</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14558735</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1881025.7317580224</v>
      </c>
      <c r="D193" s="42">
        <f t="shared" si="11"/>
        <v>645762.79885730252</v>
      </c>
      <c r="E193" s="42">
        <f t="shared" si="11"/>
        <v>975099.23990113137</v>
      </c>
      <c r="F193" s="42">
        <f t="shared" si="11"/>
        <v>24293.651545055145</v>
      </c>
      <c r="G193" s="42">
        <f t="shared" si="11"/>
        <v>0</v>
      </c>
      <c r="H193" s="42">
        <f>SUM(C193:G193)</f>
        <v>3526181.4220615118</v>
      </c>
      <c r="I193" s="1"/>
    </row>
    <row r="194" spans="2:9" x14ac:dyDescent="0.2">
      <c r="B194" s="9" t="str">
        <f>$B$33</f>
        <v>Science</v>
      </c>
      <c r="C194" s="43">
        <f t="shared" si="11"/>
        <v>806414.8062824097</v>
      </c>
      <c r="D194" s="43">
        <f t="shared" si="11"/>
        <v>407163.17757589382</v>
      </c>
      <c r="E194" s="43">
        <f t="shared" si="11"/>
        <v>181516.28074514109</v>
      </c>
      <c r="F194" s="43">
        <f t="shared" si="11"/>
        <v>185947.87927973652</v>
      </c>
      <c r="G194" s="43">
        <f t="shared" si="11"/>
        <v>0</v>
      </c>
      <c r="H194" s="43">
        <f t="shared" ref="H194:H213" si="12">SUM(C194:G194)</f>
        <v>1581042.1438831813</v>
      </c>
      <c r="I194" s="1"/>
    </row>
    <row r="195" spans="2:9" x14ac:dyDescent="0.2">
      <c r="B195" s="9" t="str">
        <f>$B$34</f>
        <v>Fine Arts</v>
      </c>
      <c r="C195" s="43">
        <f t="shared" si="11"/>
        <v>403490.43375241972</v>
      </c>
      <c r="D195" s="43">
        <f t="shared" si="11"/>
        <v>268295.47364142758</v>
      </c>
      <c r="E195" s="43">
        <f t="shared" si="11"/>
        <v>12574.004145949879</v>
      </c>
      <c r="F195" s="43">
        <f t="shared" si="11"/>
        <v>0</v>
      </c>
      <c r="G195" s="43">
        <f t="shared" si="11"/>
        <v>0</v>
      </c>
      <c r="H195" s="43">
        <f t="shared" si="12"/>
        <v>684359.91153979721</v>
      </c>
      <c r="I195" s="1"/>
    </row>
    <row r="196" spans="2:9" x14ac:dyDescent="0.2">
      <c r="B196" s="9" t="str">
        <f>$B$35</f>
        <v>Teacher Education</v>
      </c>
      <c r="C196" s="43">
        <f t="shared" si="11"/>
        <v>58420.695120305507</v>
      </c>
      <c r="D196" s="43">
        <f t="shared" si="11"/>
        <v>174705.81792831092</v>
      </c>
      <c r="E196" s="43">
        <f t="shared" si="11"/>
        <v>281634.90503004834</v>
      </c>
      <c r="F196" s="43">
        <f t="shared" si="11"/>
        <v>608374.26855671091</v>
      </c>
      <c r="G196" s="43">
        <f t="shared" si="11"/>
        <v>0</v>
      </c>
      <c r="H196" s="43">
        <f t="shared" si="12"/>
        <v>1123135.6866353757</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171380.01417799221</v>
      </c>
      <c r="D198" s="43">
        <f t="shared" si="11"/>
        <v>185778.67316505662</v>
      </c>
      <c r="E198" s="43">
        <f t="shared" si="11"/>
        <v>235786.58635289071</v>
      </c>
      <c r="F198" s="43">
        <f t="shared" si="11"/>
        <v>118551.69895988052</v>
      </c>
      <c r="G198" s="43">
        <f t="shared" si="11"/>
        <v>0</v>
      </c>
      <c r="H198" s="43">
        <f t="shared" si="12"/>
        <v>711496.97265582008</v>
      </c>
      <c r="I198" s="1"/>
    </row>
    <row r="199" spans="2:9" x14ac:dyDescent="0.2">
      <c r="B199" s="9" t="str">
        <f>$B$38</f>
        <v>Home Economics</v>
      </c>
      <c r="C199" s="43">
        <f t="shared" si="11"/>
        <v>42887.934205902508</v>
      </c>
      <c r="D199" s="43">
        <f t="shared" si="11"/>
        <v>35083.91312140326</v>
      </c>
      <c r="E199" s="43">
        <f t="shared" si="11"/>
        <v>42001.650030178273</v>
      </c>
      <c r="F199" s="43">
        <f t="shared" si="11"/>
        <v>14394.182804358739</v>
      </c>
      <c r="G199" s="43">
        <f t="shared" si="11"/>
        <v>0</v>
      </c>
      <c r="H199" s="43">
        <f t="shared" si="12"/>
        <v>134367.68016184279</v>
      </c>
      <c r="I199" s="1"/>
    </row>
    <row r="200" spans="2:9" x14ac:dyDescent="0.2">
      <c r="B200" s="9" t="str">
        <f>$B$39</f>
        <v>Law</v>
      </c>
      <c r="C200" s="43">
        <f t="shared" si="11"/>
        <v>0</v>
      </c>
      <c r="D200" s="43">
        <f t="shared" si="11"/>
        <v>0</v>
      </c>
      <c r="E200" s="43">
        <f t="shared" si="11"/>
        <v>0</v>
      </c>
      <c r="F200" s="43">
        <f t="shared" si="11"/>
        <v>0</v>
      </c>
      <c r="G200" s="43">
        <f t="shared" si="11"/>
        <v>2177217.061363108</v>
      </c>
      <c r="H200" s="43">
        <f t="shared" si="12"/>
        <v>2177217.061363108</v>
      </c>
      <c r="I200" s="1"/>
    </row>
    <row r="201" spans="2:9" x14ac:dyDescent="0.2">
      <c r="B201" s="9" t="str">
        <f>$B$40</f>
        <v>Social Service</v>
      </c>
      <c r="C201" s="43">
        <f t="shared" si="11"/>
        <v>46394.819892950924</v>
      </c>
      <c r="D201" s="43">
        <f t="shared" si="11"/>
        <v>99210.520414346611</v>
      </c>
      <c r="E201" s="43">
        <f t="shared" si="11"/>
        <v>0</v>
      </c>
      <c r="F201" s="43">
        <f t="shared" si="11"/>
        <v>0</v>
      </c>
      <c r="G201" s="43">
        <f t="shared" si="11"/>
        <v>0</v>
      </c>
      <c r="H201" s="43">
        <f t="shared" si="12"/>
        <v>145605.34030729753</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2956.7221399505443</v>
      </c>
      <c r="D204" s="43">
        <f t="shared" si="11"/>
        <v>10853.929209867998</v>
      </c>
      <c r="E204" s="43">
        <f t="shared" si="11"/>
        <v>0</v>
      </c>
      <c r="F204" s="43">
        <f t="shared" si="11"/>
        <v>0</v>
      </c>
      <c r="G204" s="43">
        <f t="shared" si="11"/>
        <v>0</v>
      </c>
      <c r="H204" s="43">
        <f t="shared" si="12"/>
        <v>13810.651349818541</v>
      </c>
      <c r="I204" s="1"/>
    </row>
    <row r="205" spans="2:9" x14ac:dyDescent="0.2">
      <c r="B205" s="9" t="str">
        <f>$B$44</f>
        <v>Physical Training</v>
      </c>
      <c r="C205" s="43">
        <f t="shared" si="11"/>
        <v>18811.361283461843</v>
      </c>
      <c r="D205" s="43">
        <f t="shared" si="11"/>
        <v>1452.3178251422369</v>
      </c>
      <c r="E205" s="43">
        <f t="shared" si="11"/>
        <v>0</v>
      </c>
      <c r="F205" s="43">
        <f t="shared" si="11"/>
        <v>0</v>
      </c>
      <c r="G205" s="43">
        <f t="shared" si="11"/>
        <v>0</v>
      </c>
      <c r="H205" s="43">
        <f t="shared" si="12"/>
        <v>20263.679108604079</v>
      </c>
      <c r="I205" s="1"/>
    </row>
    <row r="206" spans="2:9" x14ac:dyDescent="0.2">
      <c r="B206" s="9" t="str">
        <f>$B$45</f>
        <v>Health Services</v>
      </c>
      <c r="C206" s="43">
        <f t="shared" si="11"/>
        <v>149002.35605520659</v>
      </c>
      <c r="D206" s="43">
        <f t="shared" si="11"/>
        <v>398223.59441063885</v>
      </c>
      <c r="E206" s="43">
        <f t="shared" si="11"/>
        <v>140595.27108254234</v>
      </c>
      <c r="F206" s="43">
        <f t="shared" si="11"/>
        <v>0</v>
      </c>
      <c r="G206" s="43">
        <f t="shared" si="11"/>
        <v>0</v>
      </c>
      <c r="H206" s="43">
        <f t="shared" si="12"/>
        <v>687821.22154838778</v>
      </c>
      <c r="I206" s="1"/>
    </row>
    <row r="207" spans="2:9" x14ac:dyDescent="0.2">
      <c r="B207" s="9" t="str">
        <f>$B$46</f>
        <v>Pharmacy</v>
      </c>
      <c r="C207" s="43">
        <f t="shared" si="11"/>
        <v>0</v>
      </c>
      <c r="D207" s="43">
        <f t="shared" si="11"/>
        <v>55676.688378007093</v>
      </c>
      <c r="E207" s="43">
        <f t="shared" si="11"/>
        <v>104213.30809091953</v>
      </c>
      <c r="F207" s="43">
        <f t="shared" si="11"/>
        <v>161631.61276261476</v>
      </c>
      <c r="G207" s="43">
        <f t="shared" si="11"/>
        <v>1257130.4846183944</v>
      </c>
      <c r="H207" s="43">
        <f t="shared" si="12"/>
        <v>1578652.0938499358</v>
      </c>
      <c r="I207" s="1"/>
    </row>
    <row r="208" spans="2:9" x14ac:dyDescent="0.2">
      <c r="B208" s="9" t="str">
        <f>$B$47</f>
        <v>Business Administration</v>
      </c>
      <c r="C208" s="43">
        <f t="shared" si="11"/>
        <v>421972.22848321719</v>
      </c>
      <c r="D208" s="43">
        <f t="shared" si="11"/>
        <v>727061.49920766125</v>
      </c>
      <c r="E208" s="43">
        <f t="shared" si="11"/>
        <v>577816.59692416142</v>
      </c>
      <c r="F208" s="43">
        <f t="shared" si="11"/>
        <v>0</v>
      </c>
      <c r="G208" s="43">
        <f t="shared" si="11"/>
        <v>0</v>
      </c>
      <c r="H208" s="43">
        <f t="shared" si="12"/>
        <v>1726850.3246150399</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33698.331111145671</v>
      </c>
      <c r="E210" s="43">
        <f t="shared" si="13"/>
        <v>0</v>
      </c>
      <c r="F210" s="43">
        <f t="shared" si="13"/>
        <v>0</v>
      </c>
      <c r="G210" s="43">
        <f t="shared" si="13"/>
        <v>0</v>
      </c>
      <c r="H210" s="43">
        <f t="shared" si="12"/>
        <v>33698.331111145671</v>
      </c>
      <c r="I210" s="1"/>
    </row>
    <row r="211" spans="2:9" x14ac:dyDescent="0.2">
      <c r="B211" s="9" t="str">
        <f>$B$50</f>
        <v>Technology</v>
      </c>
      <c r="C211" s="43">
        <f t="shared" si="13"/>
        <v>155302.10855956731</v>
      </c>
      <c r="D211" s="43">
        <f t="shared" si="13"/>
        <v>252497.26467074596</v>
      </c>
      <c r="E211" s="43">
        <f t="shared" si="13"/>
        <v>6433.1065788219175</v>
      </c>
      <c r="F211" s="43">
        <f t="shared" si="13"/>
        <v>0</v>
      </c>
      <c r="G211" s="43">
        <f t="shared" si="13"/>
        <v>0</v>
      </c>
      <c r="H211" s="43">
        <f t="shared" si="12"/>
        <v>414232.4798091352</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4158059.2117114067</v>
      </c>
      <c r="D213" s="42">
        <f>SUM(D193:D212)</f>
        <v>3295463.99951695</v>
      </c>
      <c r="E213" s="42">
        <f>SUM(E193:E212)</f>
        <v>2557670.9488817849</v>
      </c>
      <c r="F213" s="42">
        <f>SUM(F193:F212)</f>
        <v>1113193.2939083567</v>
      </c>
      <c r="G213" s="42">
        <f>SUM(G193:G212)</f>
        <v>3434347.5459815022</v>
      </c>
      <c r="H213" s="42">
        <f t="shared" si="12"/>
        <v>14558735.000000002</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27854407</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6456952.6684987266</v>
      </c>
      <c r="D218" s="42">
        <f t="shared" si="14"/>
        <v>2237749.6565192482</v>
      </c>
      <c r="E218" s="42">
        <f t="shared" si="14"/>
        <v>1370260.0843473086</v>
      </c>
      <c r="F218" s="42">
        <f t="shared" si="14"/>
        <v>111733.95819598838</v>
      </c>
      <c r="G218" s="42">
        <f t="shared" si="14"/>
        <v>0</v>
      </c>
      <c r="H218" s="42">
        <f>SUM(C218:G218)</f>
        <v>10176696.36756127</v>
      </c>
      <c r="I218" s="1"/>
    </row>
    <row r="219" spans="2:9" x14ac:dyDescent="0.2">
      <c r="B219" s="9" t="str">
        <f>$B$33</f>
        <v>Science</v>
      </c>
      <c r="C219" s="43">
        <f t="shared" si="14"/>
        <v>2106354.2010536492</v>
      </c>
      <c r="D219" s="43">
        <f t="shared" si="14"/>
        <v>1044625.813735628</v>
      </c>
      <c r="E219" s="43">
        <f t="shared" si="14"/>
        <v>160629.41352215697</v>
      </c>
      <c r="F219" s="43">
        <f t="shared" si="14"/>
        <v>142119.85260903017</v>
      </c>
      <c r="G219" s="43">
        <f t="shared" si="14"/>
        <v>0</v>
      </c>
      <c r="H219" s="43">
        <f t="shared" ref="H219:H238" si="15">SUM(C219:G219)</f>
        <v>3453729.2809204641</v>
      </c>
      <c r="I219" s="1"/>
    </row>
    <row r="220" spans="2:9" x14ac:dyDescent="0.2">
      <c r="B220" s="9" t="str">
        <f>$B$34</f>
        <v>Fine Arts</v>
      </c>
      <c r="C220" s="43">
        <f t="shared" si="14"/>
        <v>746455.15816932323</v>
      </c>
      <c r="D220" s="43">
        <f t="shared" si="14"/>
        <v>533418.13648141548</v>
      </c>
      <c r="E220" s="43">
        <f t="shared" si="14"/>
        <v>27180.741371107346</v>
      </c>
      <c r="F220" s="43">
        <f t="shared" si="14"/>
        <v>0</v>
      </c>
      <c r="G220" s="43">
        <f t="shared" si="14"/>
        <v>0</v>
      </c>
      <c r="H220" s="43">
        <f t="shared" si="15"/>
        <v>1307054.0360218459</v>
      </c>
      <c r="I220" s="1"/>
    </row>
    <row r="221" spans="2:9" x14ac:dyDescent="0.2">
      <c r="B221" s="9" t="str">
        <f>$B$35</f>
        <v>Teacher Education</v>
      </c>
      <c r="C221" s="43">
        <f t="shared" si="14"/>
        <v>133524.83049468457</v>
      </c>
      <c r="D221" s="43">
        <f t="shared" si="14"/>
        <v>516714.40268244472</v>
      </c>
      <c r="E221" s="43">
        <f t="shared" si="14"/>
        <v>502405.31631111325</v>
      </c>
      <c r="F221" s="43">
        <f t="shared" si="14"/>
        <v>424206.2267269537</v>
      </c>
      <c r="G221" s="43">
        <f t="shared" si="14"/>
        <v>0</v>
      </c>
      <c r="H221" s="43">
        <f t="shared" si="15"/>
        <v>1576850.7762151961</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264567.46862760902</v>
      </c>
      <c r="D223" s="43">
        <f t="shared" si="14"/>
        <v>508637.87205437099</v>
      </c>
      <c r="E223" s="43">
        <f t="shared" si="14"/>
        <v>132922.5932858024</v>
      </c>
      <c r="F223" s="43">
        <f t="shared" si="14"/>
        <v>45937.730136252176</v>
      </c>
      <c r="G223" s="43">
        <f t="shared" si="14"/>
        <v>0</v>
      </c>
      <c r="H223" s="43">
        <f t="shared" si="15"/>
        <v>952065.66410403454</v>
      </c>
      <c r="I223" s="1"/>
    </row>
    <row r="224" spans="2:9" x14ac:dyDescent="0.2">
      <c r="B224" s="9" t="str">
        <f>$B$38</f>
        <v>Home Economics</v>
      </c>
      <c r="C224" s="43">
        <f t="shared" si="14"/>
        <v>103824.11499362333</v>
      </c>
      <c r="D224" s="43">
        <f t="shared" si="14"/>
        <v>140972.1709627416</v>
      </c>
      <c r="E224" s="43">
        <f t="shared" si="14"/>
        <v>39806.634137041088</v>
      </c>
      <c r="F224" s="43">
        <f t="shared" si="14"/>
        <v>5742.216267031522</v>
      </c>
      <c r="G224" s="43">
        <f t="shared" si="14"/>
        <v>0</v>
      </c>
      <c r="H224" s="43">
        <f t="shared" si="15"/>
        <v>290345.13636043755</v>
      </c>
      <c r="I224" s="1"/>
    </row>
    <row r="225" spans="2:10" x14ac:dyDescent="0.2">
      <c r="B225" s="9" t="str">
        <f>$B$39</f>
        <v>Law</v>
      </c>
      <c r="C225" s="43">
        <f t="shared" si="14"/>
        <v>0</v>
      </c>
      <c r="D225" s="43">
        <f t="shared" si="14"/>
        <v>0</v>
      </c>
      <c r="E225" s="43">
        <f t="shared" si="14"/>
        <v>0</v>
      </c>
      <c r="F225" s="43">
        <f t="shared" si="14"/>
        <v>0</v>
      </c>
      <c r="G225" s="43">
        <f t="shared" si="14"/>
        <v>1644745.7781722182</v>
      </c>
      <c r="H225" s="43">
        <f t="shared" si="15"/>
        <v>1644745.7781722182</v>
      </c>
      <c r="I225" s="1"/>
    </row>
    <row r="226" spans="2:10" x14ac:dyDescent="0.2">
      <c r="B226" s="9" t="str">
        <f>$B$40</f>
        <v>Social Service</v>
      </c>
      <c r="C226" s="43">
        <f t="shared" si="14"/>
        <v>80799.641017296308</v>
      </c>
      <c r="D226" s="43">
        <f t="shared" si="14"/>
        <v>272215.79366893979</v>
      </c>
      <c r="E226" s="43">
        <f t="shared" si="14"/>
        <v>0</v>
      </c>
      <c r="F226" s="43">
        <f t="shared" si="14"/>
        <v>0</v>
      </c>
      <c r="G226" s="43">
        <f t="shared" si="14"/>
        <v>0</v>
      </c>
      <c r="H226" s="43">
        <f t="shared" si="15"/>
        <v>353015.43468623608</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6419.4630045521426</v>
      </c>
      <c r="D229" s="43">
        <f t="shared" si="14"/>
        <v>12665.468484933814</v>
      </c>
      <c r="E229" s="43">
        <f t="shared" si="14"/>
        <v>0</v>
      </c>
      <c r="F229" s="43">
        <f t="shared" si="14"/>
        <v>0</v>
      </c>
      <c r="G229" s="43">
        <f t="shared" si="14"/>
        <v>0</v>
      </c>
      <c r="H229" s="43">
        <f t="shared" si="15"/>
        <v>19084.931489485956</v>
      </c>
      <c r="I229" s="1"/>
    </row>
    <row r="230" spans="2:10" x14ac:dyDescent="0.2">
      <c r="B230" s="9" t="str">
        <f>$B$44</f>
        <v>Physical Training</v>
      </c>
      <c r="C230" s="43">
        <f t="shared" si="14"/>
        <v>35777.807145370607</v>
      </c>
      <c r="D230" s="43">
        <f t="shared" si="14"/>
        <v>4772.4953711344815</v>
      </c>
      <c r="E230" s="43">
        <f t="shared" si="14"/>
        <v>0</v>
      </c>
      <c r="F230" s="43">
        <f t="shared" si="14"/>
        <v>0</v>
      </c>
      <c r="G230" s="43">
        <f t="shared" si="14"/>
        <v>0</v>
      </c>
      <c r="H230" s="43">
        <f t="shared" si="15"/>
        <v>40550.302516505086</v>
      </c>
      <c r="I230" s="1"/>
    </row>
    <row r="231" spans="2:10" x14ac:dyDescent="0.2">
      <c r="B231" s="9" t="str">
        <f>$B$45</f>
        <v>Health Services</v>
      </c>
      <c r="C231" s="43">
        <f t="shared" si="14"/>
        <v>204224.51638481882</v>
      </c>
      <c r="D231" s="43">
        <f t="shared" si="14"/>
        <v>1380903.1798863346</v>
      </c>
      <c r="E231" s="43">
        <f t="shared" si="14"/>
        <v>128363.24312032631</v>
      </c>
      <c r="F231" s="43">
        <f t="shared" si="14"/>
        <v>0</v>
      </c>
      <c r="G231" s="43">
        <f t="shared" si="14"/>
        <v>0</v>
      </c>
      <c r="H231" s="43">
        <f t="shared" si="15"/>
        <v>1713490.9393914798</v>
      </c>
      <c r="I231" s="1"/>
    </row>
    <row r="232" spans="2:10" x14ac:dyDescent="0.2">
      <c r="B232" s="9" t="str">
        <f>$B$46</f>
        <v>Pharmacy</v>
      </c>
      <c r="C232" s="43">
        <f t="shared" si="14"/>
        <v>0</v>
      </c>
      <c r="D232" s="43">
        <f t="shared" si="14"/>
        <v>122432.86202102687</v>
      </c>
      <c r="E232" s="43">
        <f t="shared" si="14"/>
        <v>18938.839148900603</v>
      </c>
      <c r="F232" s="43">
        <f t="shared" si="14"/>
        <v>27754.045290652357</v>
      </c>
      <c r="G232" s="43">
        <f t="shared" si="14"/>
        <v>1397802.8537393138</v>
      </c>
      <c r="H232" s="43">
        <f t="shared" si="15"/>
        <v>1566928.6001998936</v>
      </c>
      <c r="I232" s="1"/>
    </row>
    <row r="233" spans="2:10" x14ac:dyDescent="0.2">
      <c r="B233" s="9" t="str">
        <f>$B$47</f>
        <v>Business Administration</v>
      </c>
      <c r="C233" s="43">
        <f t="shared" si="14"/>
        <v>857982.62876840914</v>
      </c>
      <c r="D233" s="43">
        <f t="shared" si="14"/>
        <v>2241787.9218332851</v>
      </c>
      <c r="E233" s="43">
        <f t="shared" si="14"/>
        <v>835413.23801261559</v>
      </c>
      <c r="F233" s="43">
        <f t="shared" si="14"/>
        <v>0</v>
      </c>
      <c r="G233" s="43">
        <f t="shared" si="14"/>
        <v>0</v>
      </c>
      <c r="H233" s="43">
        <f t="shared" si="15"/>
        <v>3935183.7886143099</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20925.556627281952</v>
      </c>
      <c r="E235" s="43">
        <f t="shared" si="16"/>
        <v>0</v>
      </c>
      <c r="F235" s="43">
        <f t="shared" si="16"/>
        <v>0</v>
      </c>
      <c r="G235" s="43">
        <f t="shared" si="16"/>
        <v>0</v>
      </c>
      <c r="H235" s="43">
        <f t="shared" si="15"/>
        <v>20925.556627281952</v>
      </c>
      <c r="I235" s="1"/>
    </row>
    <row r="236" spans="2:10" x14ac:dyDescent="0.2">
      <c r="B236" s="9" t="str">
        <f>$B$50</f>
        <v>Technology</v>
      </c>
      <c r="C236" s="43">
        <f t="shared" si="16"/>
        <v>258661.56266342103</v>
      </c>
      <c r="D236" s="43">
        <f t="shared" si="16"/>
        <v>539291.97693819634</v>
      </c>
      <c r="E236" s="43">
        <f t="shared" si="16"/>
        <v>5786.8675177196292</v>
      </c>
      <c r="F236" s="43">
        <f t="shared" si="16"/>
        <v>0</v>
      </c>
      <c r="G236" s="43">
        <f t="shared" si="16"/>
        <v>0</v>
      </c>
      <c r="H236" s="43">
        <f t="shared" si="15"/>
        <v>803740.407119337</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11255544.060821483</v>
      </c>
      <c r="D238" s="42">
        <f>SUM(D218:D237)</f>
        <v>9577113.3072669823</v>
      </c>
      <c r="E238" s="42">
        <f>SUM(E218:E237)</f>
        <v>3221706.9707740913</v>
      </c>
      <c r="F238" s="42">
        <f>SUM(F218:F237)</f>
        <v>757494.02922590822</v>
      </c>
      <c r="G238" s="42">
        <f>SUM(G218:G237)</f>
        <v>3042548.631911532</v>
      </c>
      <c r="H238" s="42">
        <f t="shared" si="15"/>
        <v>27854406.999999996</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14184108</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3288029.5746692484</v>
      </c>
      <c r="D243" s="42">
        <f t="shared" si="17"/>
        <v>1139513.8587955551</v>
      </c>
      <c r="E243" s="42">
        <f t="shared" si="17"/>
        <v>697768.11347918247</v>
      </c>
      <c r="F243" s="42">
        <f t="shared" si="17"/>
        <v>56897.514648916571</v>
      </c>
      <c r="G243" s="42">
        <f t="shared" si="17"/>
        <v>0</v>
      </c>
      <c r="H243" s="42">
        <f>SUM(C243:G243)</f>
        <v>5182209.0615929021</v>
      </c>
      <c r="I243" s="1"/>
    </row>
    <row r="244" spans="2:9" x14ac:dyDescent="0.2">
      <c r="B244" s="9" t="str">
        <f>$B$33</f>
        <v>Science</v>
      </c>
      <c r="C244" s="43">
        <f t="shared" si="17"/>
        <v>1072604.2551901634</v>
      </c>
      <c r="D244" s="43">
        <f t="shared" si="17"/>
        <v>531947.61466700875</v>
      </c>
      <c r="E244" s="43">
        <f t="shared" si="17"/>
        <v>81796.210896715012</v>
      </c>
      <c r="F244" s="43">
        <f t="shared" si="17"/>
        <v>72370.714564146547</v>
      </c>
      <c r="G244" s="43">
        <f t="shared" si="17"/>
        <v>0</v>
      </c>
      <c r="H244" s="43">
        <f t="shared" ref="H244:H263" si="18">SUM(C244:G244)</f>
        <v>1758718.7953180335</v>
      </c>
      <c r="I244" s="1"/>
    </row>
    <row r="245" spans="2:9" x14ac:dyDescent="0.2">
      <c r="B245" s="9" t="str">
        <f>$B$34</f>
        <v>Fine Arts</v>
      </c>
      <c r="C245" s="43">
        <f t="shared" si="17"/>
        <v>380112.22355696757</v>
      </c>
      <c r="D245" s="43">
        <f t="shared" si="17"/>
        <v>271628.84699039318</v>
      </c>
      <c r="E245" s="43">
        <f t="shared" si="17"/>
        <v>13841.061887544571</v>
      </c>
      <c r="F245" s="43">
        <f t="shared" si="17"/>
        <v>0</v>
      </c>
      <c r="G245" s="43">
        <f t="shared" si="17"/>
        <v>0</v>
      </c>
      <c r="H245" s="43">
        <f t="shared" si="18"/>
        <v>665582.13243490527</v>
      </c>
      <c r="I245" s="1"/>
    </row>
    <row r="246" spans="2:9" x14ac:dyDescent="0.2">
      <c r="B246" s="9" t="str">
        <f>$B$35</f>
        <v>Teacher Education</v>
      </c>
      <c r="C246" s="43">
        <f t="shared" si="17"/>
        <v>67993.930598425562</v>
      </c>
      <c r="D246" s="43">
        <f t="shared" si="17"/>
        <v>263122.91957259353</v>
      </c>
      <c r="E246" s="43">
        <f t="shared" si="17"/>
        <v>255836.40198590449</v>
      </c>
      <c r="F246" s="43">
        <f t="shared" si="17"/>
        <v>216015.61771419502</v>
      </c>
      <c r="G246" s="43">
        <f t="shared" si="17"/>
        <v>0</v>
      </c>
      <c r="H246" s="43">
        <f t="shared" si="18"/>
        <v>802968.86987111857</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134723.87146136758</v>
      </c>
      <c r="D248" s="43">
        <f t="shared" si="17"/>
        <v>259010.16345849258</v>
      </c>
      <c r="E248" s="43">
        <f t="shared" si="17"/>
        <v>67687.257488766365</v>
      </c>
      <c r="F248" s="43">
        <f t="shared" si="17"/>
        <v>23392.554202552419</v>
      </c>
      <c r="G248" s="43">
        <f t="shared" si="17"/>
        <v>0</v>
      </c>
      <c r="H248" s="43">
        <f t="shared" si="18"/>
        <v>484813.84661117895</v>
      </c>
      <c r="I248" s="1"/>
    </row>
    <row r="249" spans="2:9" x14ac:dyDescent="0.2">
      <c r="B249" s="9" t="str">
        <f>$B$38</f>
        <v>Home Economics</v>
      </c>
      <c r="C249" s="43">
        <f t="shared" si="17"/>
        <v>52869.63962557065</v>
      </c>
      <c r="D249" s="43">
        <f t="shared" si="17"/>
        <v>71786.288537034401</v>
      </c>
      <c r="E249" s="43">
        <f t="shared" si="17"/>
        <v>20270.458377242696</v>
      </c>
      <c r="F249" s="43">
        <f t="shared" si="17"/>
        <v>2924.0692753190524</v>
      </c>
      <c r="G249" s="43">
        <f t="shared" si="17"/>
        <v>0</v>
      </c>
      <c r="H249" s="43">
        <f t="shared" si="18"/>
        <v>147850.45581516679</v>
      </c>
      <c r="I249" s="1"/>
    </row>
    <row r="250" spans="2:9" x14ac:dyDescent="0.2">
      <c r="B250" s="9" t="str">
        <f>$B$39</f>
        <v>Law</v>
      </c>
      <c r="C250" s="43">
        <f t="shared" si="17"/>
        <v>0</v>
      </c>
      <c r="D250" s="43">
        <f t="shared" si="17"/>
        <v>0</v>
      </c>
      <c r="E250" s="43">
        <f t="shared" si="17"/>
        <v>0</v>
      </c>
      <c r="F250" s="43">
        <f t="shared" si="17"/>
        <v>0</v>
      </c>
      <c r="G250" s="43">
        <f t="shared" si="17"/>
        <v>837542.57450674812</v>
      </c>
      <c r="H250" s="43">
        <f t="shared" si="18"/>
        <v>837542.57450674812</v>
      </c>
      <c r="I250" s="1"/>
    </row>
    <row r="251" spans="2:9" x14ac:dyDescent="0.2">
      <c r="B251" s="9" t="str">
        <f>$B$40</f>
        <v>Social Service</v>
      </c>
      <c r="C251" s="43">
        <f t="shared" si="17"/>
        <v>41145.045182637012</v>
      </c>
      <c r="D251" s="43">
        <f t="shared" si="17"/>
        <v>138618.5753911745</v>
      </c>
      <c r="E251" s="43">
        <f t="shared" si="17"/>
        <v>0</v>
      </c>
      <c r="F251" s="43">
        <f t="shared" si="17"/>
        <v>0</v>
      </c>
      <c r="G251" s="43">
        <f t="shared" si="17"/>
        <v>0</v>
      </c>
      <c r="H251" s="43">
        <f t="shared" si="18"/>
        <v>179763.62057381152</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3268.938971078152</v>
      </c>
      <c r="D254" s="43">
        <f t="shared" si="17"/>
        <v>6449.5493607491844</v>
      </c>
      <c r="E254" s="43">
        <f t="shared" si="17"/>
        <v>0</v>
      </c>
      <c r="F254" s="43">
        <f t="shared" si="17"/>
        <v>0</v>
      </c>
      <c r="G254" s="43">
        <f t="shared" si="17"/>
        <v>0</v>
      </c>
      <c r="H254" s="43">
        <f t="shared" si="18"/>
        <v>9718.4883318273369</v>
      </c>
      <c r="I254" s="1"/>
    </row>
    <row r="255" spans="2:9" x14ac:dyDescent="0.2">
      <c r="B255" s="9" t="str">
        <f>$B$44</f>
        <v>Physical Training</v>
      </c>
      <c r="C255" s="43">
        <f t="shared" si="17"/>
        <v>18218.886532142235</v>
      </c>
      <c r="D255" s="43">
        <f t="shared" si="17"/>
        <v>2430.2649765141855</v>
      </c>
      <c r="E255" s="43">
        <f t="shared" si="17"/>
        <v>0</v>
      </c>
      <c r="F255" s="43">
        <f t="shared" si="17"/>
        <v>0</v>
      </c>
      <c r="G255" s="43">
        <f t="shared" si="17"/>
        <v>0</v>
      </c>
      <c r="H255" s="43">
        <f t="shared" si="18"/>
        <v>20649.151508656421</v>
      </c>
      <c r="I255" s="1"/>
    </row>
    <row r="256" spans="2:9" x14ac:dyDescent="0.2">
      <c r="B256" s="9" t="str">
        <f>$B$45</f>
        <v>Health Services</v>
      </c>
      <c r="C256" s="43">
        <f t="shared" si="17"/>
        <v>103995.84513323294</v>
      </c>
      <c r="D256" s="43">
        <f t="shared" si="17"/>
        <v>703187.82378139289</v>
      </c>
      <c r="E256" s="43">
        <f t="shared" si="17"/>
        <v>65365.530978597584</v>
      </c>
      <c r="F256" s="43">
        <f t="shared" si="17"/>
        <v>0</v>
      </c>
      <c r="G256" s="43">
        <f t="shared" si="17"/>
        <v>0</v>
      </c>
      <c r="H256" s="43">
        <f t="shared" si="18"/>
        <v>872549.19989322347</v>
      </c>
      <c r="I256" s="1"/>
    </row>
    <row r="257" spans="2:10" x14ac:dyDescent="0.2">
      <c r="B257" s="9" t="str">
        <f>$B$46</f>
        <v>Pharmacy</v>
      </c>
      <c r="C257" s="43">
        <f t="shared" si="17"/>
        <v>0</v>
      </c>
      <c r="D257" s="43">
        <f t="shared" si="17"/>
        <v>62345.643820575446</v>
      </c>
      <c r="E257" s="43">
        <f t="shared" si="17"/>
        <v>9644.094734547185</v>
      </c>
      <c r="F257" s="43">
        <f t="shared" si="17"/>
        <v>14133.001497375421</v>
      </c>
      <c r="G257" s="43">
        <f t="shared" si="17"/>
        <v>711793.52840455843</v>
      </c>
      <c r="H257" s="43">
        <f t="shared" si="18"/>
        <v>797916.26845705649</v>
      </c>
      <c r="I257" s="1"/>
    </row>
    <row r="258" spans="2:10" x14ac:dyDescent="0.2">
      <c r="B258" s="9" t="str">
        <f>$B$47</f>
        <v>Business Administration</v>
      </c>
      <c r="C258" s="43">
        <f t="shared" si="17"/>
        <v>436904.58994783199</v>
      </c>
      <c r="D258" s="43">
        <f t="shared" si="17"/>
        <v>1141570.2368526056</v>
      </c>
      <c r="E258" s="43">
        <f t="shared" si="17"/>
        <v>425411.73440169258</v>
      </c>
      <c r="F258" s="43">
        <f t="shared" si="17"/>
        <v>0</v>
      </c>
      <c r="G258" s="43">
        <f t="shared" si="17"/>
        <v>0</v>
      </c>
      <c r="H258" s="43">
        <f t="shared" si="18"/>
        <v>2003886.5612021303</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10655.777204716043</v>
      </c>
      <c r="E260" s="43">
        <f t="shared" si="19"/>
        <v>0</v>
      </c>
      <c r="F260" s="43">
        <f t="shared" si="19"/>
        <v>0</v>
      </c>
      <c r="G260" s="43">
        <f t="shared" si="19"/>
        <v>0</v>
      </c>
      <c r="H260" s="43">
        <f t="shared" si="18"/>
        <v>10655.777204716043</v>
      </c>
      <c r="I260" s="1"/>
    </row>
    <row r="261" spans="2:10" x14ac:dyDescent="0.2">
      <c r="B261" s="9" t="str">
        <f>$B$50</f>
        <v>Technology</v>
      </c>
      <c r="C261" s="43">
        <f t="shared" si="19"/>
        <v>131716.44760797569</v>
      </c>
      <c r="D261" s="43">
        <f t="shared" si="19"/>
        <v>274619.94234610297</v>
      </c>
      <c r="E261" s="43">
        <f t="shared" si="19"/>
        <v>2946.8067244449735</v>
      </c>
      <c r="F261" s="43">
        <f t="shared" si="19"/>
        <v>0</v>
      </c>
      <c r="G261" s="43">
        <f t="shared" si="19"/>
        <v>0</v>
      </c>
      <c r="H261" s="43">
        <f t="shared" si="18"/>
        <v>409283.19667852361</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5731583.2484766394</v>
      </c>
      <c r="D263" s="42">
        <f>SUM(D243:D262)</f>
        <v>4876887.5057549076</v>
      </c>
      <c r="E263" s="42">
        <f>SUM(E243:E262)</f>
        <v>1640567.6709546382</v>
      </c>
      <c r="F263" s="42">
        <f>SUM(F243:F262)</f>
        <v>385733.47190250503</v>
      </c>
      <c r="G263" s="42">
        <f>SUM(G243:G262)</f>
        <v>1549336.1029113065</v>
      </c>
      <c r="H263" s="42">
        <f t="shared" si="18"/>
        <v>14184107.999999994</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25033845.635121841</v>
      </c>
      <c r="D268" s="42">
        <f t="shared" si="20"/>
        <v>7029688.2526175519</v>
      </c>
      <c r="E268" s="42">
        <f t="shared" si="20"/>
        <v>6349383.781834973</v>
      </c>
      <c r="F268" s="42">
        <f t="shared" si="20"/>
        <v>307011.16312788345</v>
      </c>
      <c r="G268" s="42">
        <f t="shared" si="20"/>
        <v>0</v>
      </c>
      <c r="H268" s="42">
        <f>SUM(C268:G268)</f>
        <v>38719928.832702249</v>
      </c>
      <c r="I268" s="1"/>
    </row>
    <row r="269" spans="2:10" x14ac:dyDescent="0.2">
      <c r="B269" s="9" t="str">
        <f>$B$33</f>
        <v>Science</v>
      </c>
      <c r="C269" s="43">
        <f t="shared" si="20"/>
        <v>8365471.7368099838</v>
      </c>
      <c r="D269" s="43">
        <f t="shared" si="20"/>
        <v>3538960.5220721904</v>
      </c>
      <c r="E269" s="43">
        <f t="shared" si="20"/>
        <v>959281.91485331068</v>
      </c>
      <c r="F269" s="43">
        <f t="shared" si="20"/>
        <v>915287.0291553617</v>
      </c>
      <c r="G269" s="43">
        <f t="shared" si="20"/>
        <v>0</v>
      </c>
      <c r="H269" s="43">
        <f t="shared" ref="H269:H288" si="21">SUM(C269:G269)</f>
        <v>13779001.202890847</v>
      </c>
      <c r="I269" s="1"/>
    </row>
    <row r="270" spans="2:10" x14ac:dyDescent="0.2">
      <c r="B270" s="9" t="str">
        <f>$B$34</f>
        <v>Fine Arts</v>
      </c>
      <c r="C270" s="43">
        <f t="shared" si="20"/>
        <v>2851828.4380357512</v>
      </c>
      <c r="D270" s="43">
        <f t="shared" si="20"/>
        <v>1842698.4672211092</v>
      </c>
      <c r="E270" s="43">
        <f t="shared" si="20"/>
        <v>90364.73946472579</v>
      </c>
      <c r="F270" s="43">
        <f t="shared" si="20"/>
        <v>0</v>
      </c>
      <c r="G270" s="43">
        <f t="shared" si="20"/>
        <v>0</v>
      </c>
      <c r="H270" s="43">
        <f t="shared" si="21"/>
        <v>4784891.6447215853</v>
      </c>
      <c r="I270" s="1"/>
    </row>
    <row r="271" spans="2:10" x14ac:dyDescent="0.2">
      <c r="B271" s="9" t="str">
        <f>$B$35</f>
        <v>Teacher Education</v>
      </c>
      <c r="C271" s="43">
        <f t="shared" si="20"/>
        <v>745863.44085301447</v>
      </c>
      <c r="D271" s="43">
        <f t="shared" si="20"/>
        <v>2001654.734260574</v>
      </c>
      <c r="E271" s="43">
        <f t="shared" si="20"/>
        <v>2360734.2297324832</v>
      </c>
      <c r="F271" s="43">
        <f t="shared" si="20"/>
        <v>3132749.1301555578</v>
      </c>
      <c r="G271" s="43">
        <f t="shared" si="20"/>
        <v>0</v>
      </c>
      <c r="H271" s="43">
        <f t="shared" si="21"/>
        <v>8241001.53500163</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991829.35426696879</v>
      </c>
      <c r="D273" s="43">
        <f t="shared" si="20"/>
        <v>1409968.70867792</v>
      </c>
      <c r="E273" s="43">
        <f t="shared" si="20"/>
        <v>1015830.4371274594</v>
      </c>
      <c r="F273" s="43">
        <f t="shared" si="20"/>
        <v>479216.98329868511</v>
      </c>
      <c r="G273" s="43">
        <f t="shared" si="20"/>
        <v>0</v>
      </c>
      <c r="H273" s="43">
        <f t="shared" si="21"/>
        <v>3896845.4833710333</v>
      </c>
      <c r="I273" s="1"/>
    </row>
    <row r="274" spans="2:10" x14ac:dyDescent="0.2">
      <c r="B274" s="9" t="str">
        <f>$B$38</f>
        <v>Home Economics</v>
      </c>
      <c r="C274" s="43">
        <f t="shared" si="20"/>
        <v>684563.5171085099</v>
      </c>
      <c r="D274" s="43">
        <f t="shared" si="20"/>
        <v>574391.34634060343</v>
      </c>
      <c r="E274" s="43">
        <f t="shared" si="20"/>
        <v>276331.36498496891</v>
      </c>
      <c r="F274" s="43">
        <f t="shared" si="20"/>
        <v>65943.842525441316</v>
      </c>
      <c r="G274" s="43">
        <f t="shared" si="20"/>
        <v>0</v>
      </c>
      <c r="H274" s="43">
        <f t="shared" si="21"/>
        <v>1601230.0709595238</v>
      </c>
      <c r="I274" s="1"/>
    </row>
    <row r="275" spans="2:10" x14ac:dyDescent="0.2">
      <c r="B275" s="9" t="str">
        <f>$B$39</f>
        <v>Law</v>
      </c>
      <c r="C275" s="43">
        <f t="shared" si="20"/>
        <v>0</v>
      </c>
      <c r="D275" s="43">
        <f t="shared" si="20"/>
        <v>0</v>
      </c>
      <c r="E275" s="43">
        <f t="shared" si="20"/>
        <v>0</v>
      </c>
      <c r="F275" s="43">
        <f t="shared" si="20"/>
        <v>0</v>
      </c>
      <c r="G275" s="43">
        <f t="shared" si="20"/>
        <v>19664728.277842432</v>
      </c>
      <c r="H275" s="43">
        <f t="shared" si="21"/>
        <v>19664728.277842432</v>
      </c>
      <c r="I275" s="1"/>
    </row>
    <row r="276" spans="2:10" x14ac:dyDescent="0.2">
      <c r="B276" s="9" t="str">
        <f>$B$40</f>
        <v>Social Service</v>
      </c>
      <c r="C276" s="43">
        <f t="shared" si="20"/>
        <v>672040.34279081202</v>
      </c>
      <c r="D276" s="43">
        <f t="shared" si="20"/>
        <v>1366039.5736090234</v>
      </c>
      <c r="E276" s="43">
        <f t="shared" si="20"/>
        <v>0</v>
      </c>
      <c r="F276" s="43">
        <f t="shared" si="20"/>
        <v>0</v>
      </c>
      <c r="G276" s="43">
        <f t="shared" si="20"/>
        <v>0</v>
      </c>
      <c r="H276" s="43">
        <f t="shared" si="21"/>
        <v>2038079.9163998354</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19911.124115580838</v>
      </c>
      <c r="D279" s="43">
        <f t="shared" si="20"/>
        <v>56641.947055550991</v>
      </c>
      <c r="E279" s="43">
        <f t="shared" si="20"/>
        <v>0</v>
      </c>
      <c r="F279" s="43">
        <f t="shared" si="20"/>
        <v>0</v>
      </c>
      <c r="G279" s="43">
        <f t="shared" si="20"/>
        <v>0</v>
      </c>
      <c r="H279" s="43">
        <f t="shared" si="21"/>
        <v>76553.071171131829</v>
      </c>
      <c r="I279" s="1"/>
    </row>
    <row r="280" spans="2:10" x14ac:dyDescent="0.2">
      <c r="B280" s="9" t="str">
        <f>$B$44</f>
        <v>Physical Training</v>
      </c>
      <c r="C280" s="43">
        <f t="shared" si="20"/>
        <v>119036.05496097468</v>
      </c>
      <c r="D280" s="43">
        <f t="shared" si="20"/>
        <v>12224.078172790905</v>
      </c>
      <c r="E280" s="43">
        <f t="shared" si="20"/>
        <v>0</v>
      </c>
      <c r="F280" s="43">
        <f t="shared" si="20"/>
        <v>0</v>
      </c>
      <c r="G280" s="43">
        <f t="shared" si="20"/>
        <v>0</v>
      </c>
      <c r="H280" s="43">
        <f t="shared" si="21"/>
        <v>131260.1331337656</v>
      </c>
      <c r="I280" s="1"/>
    </row>
    <row r="281" spans="2:10" x14ac:dyDescent="0.2">
      <c r="B281" s="9" t="str">
        <f>$B$45</f>
        <v>Health Services</v>
      </c>
      <c r="C281" s="43">
        <f t="shared" si="20"/>
        <v>889963.54055594443</v>
      </c>
      <c r="D281" s="43">
        <f t="shared" si="20"/>
        <v>3670838.3966109511</v>
      </c>
      <c r="E281" s="43">
        <f t="shared" si="20"/>
        <v>700254.50889618811</v>
      </c>
      <c r="F281" s="43">
        <f t="shared" si="20"/>
        <v>0</v>
      </c>
      <c r="G281" s="43">
        <f t="shared" si="20"/>
        <v>0</v>
      </c>
      <c r="H281" s="43">
        <f t="shared" si="21"/>
        <v>5261056.4460630836</v>
      </c>
      <c r="I281" s="1"/>
    </row>
    <row r="282" spans="2:10" x14ac:dyDescent="0.2">
      <c r="B282" s="9" t="str">
        <f>$B$46</f>
        <v>Pharmacy</v>
      </c>
      <c r="C282" s="43">
        <f t="shared" si="20"/>
        <v>0</v>
      </c>
      <c r="D282" s="43">
        <f t="shared" si="20"/>
        <v>724700.64228438598</v>
      </c>
      <c r="E282" s="43">
        <f t="shared" si="20"/>
        <v>445149.69983193232</v>
      </c>
      <c r="F282" s="43">
        <f t="shared" si="20"/>
        <v>661141.78095321241</v>
      </c>
      <c r="G282" s="43">
        <f t="shared" si="20"/>
        <v>14018627.743002884</v>
      </c>
      <c r="H282" s="43">
        <f t="shared" si="21"/>
        <v>15849619.866072414</v>
      </c>
      <c r="I282" s="1"/>
    </row>
    <row r="283" spans="2:10" x14ac:dyDescent="0.2">
      <c r="B283" s="9" t="str">
        <f>$B$47</f>
        <v>Business Administration</v>
      </c>
      <c r="C283" s="43">
        <f t="shared" si="20"/>
        <v>3840158.7104336135</v>
      </c>
      <c r="D283" s="43">
        <f t="shared" si="20"/>
        <v>7220687.6720474567</v>
      </c>
      <c r="E283" s="43">
        <f t="shared" si="20"/>
        <v>3774882.8536608475</v>
      </c>
      <c r="F283" s="43">
        <f t="shared" si="20"/>
        <v>0</v>
      </c>
      <c r="G283" s="43">
        <f t="shared" si="20"/>
        <v>0</v>
      </c>
      <c r="H283" s="43">
        <f t="shared" si="21"/>
        <v>14835729.236141918</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148091.66494314367</v>
      </c>
      <c r="E285" s="43">
        <f t="shared" si="22"/>
        <v>0</v>
      </c>
      <c r="F285" s="43">
        <f t="shared" si="22"/>
        <v>0</v>
      </c>
      <c r="G285" s="43">
        <f t="shared" si="22"/>
        <v>0</v>
      </c>
      <c r="H285" s="43">
        <f t="shared" si="21"/>
        <v>148091.66494314367</v>
      </c>
      <c r="I285" s="1"/>
    </row>
    <row r="286" spans="2:10" x14ac:dyDescent="0.2">
      <c r="B286" s="9" t="str">
        <f>$B$50</f>
        <v>Technology</v>
      </c>
      <c r="C286" s="43">
        <f t="shared" si="22"/>
        <v>5285841.8631501319</v>
      </c>
      <c r="D286" s="43">
        <f t="shared" si="22"/>
        <v>5924273.2987166978</v>
      </c>
      <c r="E286" s="43">
        <f t="shared" si="22"/>
        <v>78570.45671858167</v>
      </c>
      <c r="F286" s="43">
        <f t="shared" si="22"/>
        <v>0</v>
      </c>
      <c r="G286" s="43">
        <f t="shared" si="22"/>
        <v>0</v>
      </c>
      <c r="H286" s="43">
        <f t="shared" si="21"/>
        <v>11288685.61858541</v>
      </c>
      <c r="I286" s="1"/>
    </row>
    <row r="287" spans="2:10"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10" x14ac:dyDescent="0.2">
      <c r="B288" s="39" t="str">
        <f>$B$52</f>
        <v>Totals</v>
      </c>
      <c r="C288" s="42">
        <f>SUM(C268:C287)</f>
        <v>49500353.758203134</v>
      </c>
      <c r="D288" s="42">
        <f>SUM(D268:D287)</f>
        <v>35520859.304629952</v>
      </c>
      <c r="E288" s="42">
        <f>SUM(E268:E287)</f>
        <v>16050783.98710547</v>
      </c>
      <c r="F288" s="42">
        <f>SUM(F268:F287)</f>
        <v>5561349.9292161418</v>
      </c>
      <c r="G288" s="42">
        <f>SUM(G268:G287)</f>
        <v>33683356.020845316</v>
      </c>
      <c r="H288" s="42">
        <f t="shared" si="21"/>
        <v>140316703.00000003</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331.84662418306215</v>
      </c>
      <c r="D293" s="40">
        <f t="shared" si="23"/>
        <v>576.62933743069084</v>
      </c>
      <c r="E293" s="40">
        <f t="shared" si="23"/>
        <v>812.56511157345449</v>
      </c>
      <c r="F293" s="40">
        <f t="shared" si="23"/>
        <v>657.41148421388323</v>
      </c>
      <c r="G293" s="41">
        <f t="shared" si="23"/>
        <v>0</v>
      </c>
      <c r="H293" s="42">
        <f t="shared" si="23"/>
        <v>403.71107113650555</v>
      </c>
      <c r="I293" s="1"/>
    </row>
    <row r="294" spans="2:10" x14ac:dyDescent="0.2">
      <c r="B294" s="9" t="str">
        <f>$B$33</f>
        <v>Science</v>
      </c>
      <c r="C294" s="75">
        <f t="shared" si="23"/>
        <v>339.93546006786067</v>
      </c>
      <c r="D294" s="75">
        <f t="shared" si="23"/>
        <v>621.85213882835887</v>
      </c>
      <c r="E294" s="75">
        <f t="shared" si="23"/>
        <v>1047.2509987481558</v>
      </c>
      <c r="F294" s="75">
        <f t="shared" si="23"/>
        <v>1540.8872544703058</v>
      </c>
      <c r="G294" s="96">
        <f t="shared" si="23"/>
        <v>0</v>
      </c>
      <c r="H294" s="43">
        <f t="shared" si="23"/>
        <v>433.16570898745198</v>
      </c>
      <c r="I294" s="1"/>
    </row>
    <row r="295" spans="2:10" x14ac:dyDescent="0.2">
      <c r="B295" s="9" t="str">
        <f>$B$34</f>
        <v>Fine Arts</v>
      </c>
      <c r="C295" s="75">
        <f t="shared" si="23"/>
        <v>327.00704483840741</v>
      </c>
      <c r="D295" s="75">
        <f t="shared" si="23"/>
        <v>634.10133077120065</v>
      </c>
      <c r="E295" s="75">
        <f t="shared" si="23"/>
        <v>582.99831912726313</v>
      </c>
      <c r="F295" s="75">
        <f t="shared" si="23"/>
        <v>0</v>
      </c>
      <c r="G295" s="96">
        <f t="shared" si="23"/>
        <v>0</v>
      </c>
      <c r="H295" s="43">
        <f t="shared" si="23"/>
        <v>406.11879517243131</v>
      </c>
      <c r="I295" s="1"/>
    </row>
    <row r="296" spans="2:10" x14ac:dyDescent="0.2">
      <c r="B296" s="9" t="str">
        <f>$B$35</f>
        <v>Teacher Education</v>
      </c>
      <c r="C296" s="75">
        <f t="shared" si="23"/>
        <v>478.11759029039388</v>
      </c>
      <c r="D296" s="75">
        <f t="shared" si="23"/>
        <v>711.06740115828563</v>
      </c>
      <c r="E296" s="75">
        <f t="shared" si="23"/>
        <v>823.991005142228</v>
      </c>
      <c r="F296" s="75">
        <f t="shared" si="23"/>
        <v>1766.9199831672634</v>
      </c>
      <c r="G296" s="96">
        <f t="shared" si="23"/>
        <v>0</v>
      </c>
      <c r="H296" s="43">
        <f t="shared" si="23"/>
        <v>914.34611505621103</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320.87653001196014</v>
      </c>
      <c r="D298" s="75">
        <f t="shared" si="23"/>
        <v>508.83028100971489</v>
      </c>
      <c r="E298" s="75">
        <f t="shared" si="23"/>
        <v>1340.145695418812</v>
      </c>
      <c r="F298" s="75">
        <f t="shared" si="23"/>
        <v>2495.921788013985</v>
      </c>
      <c r="G298" s="96">
        <f t="shared" si="23"/>
        <v>0</v>
      </c>
      <c r="H298" s="43">
        <f t="shared" si="23"/>
        <v>572.05600166926502</v>
      </c>
      <c r="I298" s="1"/>
    </row>
    <row r="299" spans="2:10" x14ac:dyDescent="0.2">
      <c r="B299" s="9" t="str">
        <f>$B$38</f>
        <v>Home Economics</v>
      </c>
      <c r="C299" s="75">
        <f t="shared" si="23"/>
        <v>564.35574370033794</v>
      </c>
      <c r="D299" s="75">
        <f t="shared" si="23"/>
        <v>747.90539888099408</v>
      </c>
      <c r="E299" s="75">
        <f t="shared" si="23"/>
        <v>1217.3187884800393</v>
      </c>
      <c r="F299" s="75">
        <f t="shared" si="23"/>
        <v>2747.6601052267215</v>
      </c>
      <c r="G299" s="96">
        <f t="shared" si="23"/>
        <v>0</v>
      </c>
      <c r="H299" s="43">
        <f t="shared" si="23"/>
        <v>717.39698519691922</v>
      </c>
      <c r="I299" s="1"/>
    </row>
    <row r="300" spans="2:10" x14ac:dyDescent="0.2">
      <c r="B300" s="9" t="str">
        <f>$B$39</f>
        <v>Law</v>
      </c>
      <c r="C300" s="75">
        <f t="shared" si="23"/>
        <v>0</v>
      </c>
      <c r="D300" s="75">
        <f t="shared" si="23"/>
        <v>0</v>
      </c>
      <c r="E300" s="75">
        <f t="shared" si="23"/>
        <v>0</v>
      </c>
      <c r="F300" s="75">
        <f t="shared" si="23"/>
        <v>0</v>
      </c>
      <c r="G300" s="96">
        <f t="shared" si="23"/>
        <v>1151.0611260736614</v>
      </c>
      <c r="H300" s="43">
        <f t="shared" si="23"/>
        <v>1151.0611260736614</v>
      </c>
      <c r="I300" s="1"/>
    </row>
    <row r="301" spans="2:10" x14ac:dyDescent="0.2">
      <c r="B301" s="9" t="str">
        <f>$B$40</f>
        <v>Social Service</v>
      </c>
      <c r="C301" s="75">
        <f t="shared" si="23"/>
        <v>711.9071427868771</v>
      </c>
      <c r="D301" s="75">
        <f t="shared" si="23"/>
        <v>921.13255132098675</v>
      </c>
      <c r="E301" s="75">
        <f t="shared" si="23"/>
        <v>0</v>
      </c>
      <c r="F301" s="75">
        <f t="shared" si="23"/>
        <v>0</v>
      </c>
      <c r="G301" s="96">
        <f t="shared" si="23"/>
        <v>0</v>
      </c>
      <c r="H301" s="43">
        <f t="shared" si="23"/>
        <v>839.75274676548634</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265.48165487441116</v>
      </c>
      <c r="D304" s="75">
        <f t="shared" si="23"/>
        <v>820.89778341378246</v>
      </c>
      <c r="E304" s="75">
        <f t="shared" si="23"/>
        <v>0</v>
      </c>
      <c r="F304" s="75">
        <f t="shared" si="23"/>
        <v>0</v>
      </c>
      <c r="G304" s="96">
        <f t="shared" si="23"/>
        <v>0</v>
      </c>
      <c r="H304" s="43">
        <f t="shared" si="23"/>
        <v>531.61854979952659</v>
      </c>
      <c r="I304" s="1"/>
    </row>
    <row r="305" spans="2:10" x14ac:dyDescent="0.2">
      <c r="B305" s="9" t="str">
        <f>$B$44</f>
        <v>Physical Training</v>
      </c>
      <c r="C305" s="75">
        <f t="shared" si="23"/>
        <v>284.77525110281022</v>
      </c>
      <c r="D305" s="75">
        <f t="shared" si="23"/>
        <v>470.15685279965021</v>
      </c>
      <c r="E305" s="75">
        <f t="shared" si="23"/>
        <v>0</v>
      </c>
      <c r="F305" s="75">
        <f t="shared" si="23"/>
        <v>0</v>
      </c>
      <c r="G305" s="96">
        <f t="shared" si="23"/>
        <v>0</v>
      </c>
      <c r="H305" s="43">
        <f t="shared" si="23"/>
        <v>295.63093048145407</v>
      </c>
      <c r="I305" s="1"/>
    </row>
    <row r="306" spans="2:10" x14ac:dyDescent="0.2">
      <c r="B306" s="9" t="str">
        <f>$B$45</f>
        <v>Health Services</v>
      </c>
      <c r="C306" s="75">
        <f t="shared" si="23"/>
        <v>372.99393988094903</v>
      </c>
      <c r="D306" s="75">
        <f t="shared" si="23"/>
        <v>487.94874340169497</v>
      </c>
      <c r="E306" s="75">
        <f t="shared" si="23"/>
        <v>956.63184275435538</v>
      </c>
      <c r="F306" s="75">
        <f t="shared" si="23"/>
        <v>0</v>
      </c>
      <c r="G306" s="96">
        <f t="shared" si="23"/>
        <v>0</v>
      </c>
      <c r="H306" s="43">
        <f t="shared" si="23"/>
        <v>494.41372484381952</v>
      </c>
      <c r="I306" s="1"/>
    </row>
    <row r="307" spans="2:10" x14ac:dyDescent="0.2">
      <c r="B307" s="9" t="str">
        <f>$B$46</f>
        <v>Pharmacy</v>
      </c>
      <c r="C307" s="75">
        <f t="shared" si="23"/>
        <v>0</v>
      </c>
      <c r="D307" s="75">
        <f t="shared" si="23"/>
        <v>1086.5077095717932</v>
      </c>
      <c r="E307" s="75">
        <f t="shared" si="23"/>
        <v>4121.7564799252996</v>
      </c>
      <c r="F307" s="75">
        <f t="shared" si="23"/>
        <v>5699.4981116656245</v>
      </c>
      <c r="G307" s="96">
        <f t="shared" si="23"/>
        <v>965.53672725414174</v>
      </c>
      <c r="H307" s="43">
        <f t="shared" si="23"/>
        <v>1028.528219732149</v>
      </c>
      <c r="I307" s="1"/>
    </row>
    <row r="308" spans="2:10" x14ac:dyDescent="0.2">
      <c r="B308" s="9" t="str">
        <f>$B$47</f>
        <v>Business Administration</v>
      </c>
      <c r="C308" s="75">
        <f t="shared" si="23"/>
        <v>383.09643958834931</v>
      </c>
      <c r="D308" s="75">
        <f t="shared" si="23"/>
        <v>591.22964644620129</v>
      </c>
      <c r="E308" s="75">
        <f t="shared" si="23"/>
        <v>792.37675349723918</v>
      </c>
      <c r="F308" s="75">
        <f t="shared" si="23"/>
        <v>0</v>
      </c>
      <c r="G308" s="96">
        <f t="shared" si="23"/>
        <v>0</v>
      </c>
      <c r="H308" s="43">
        <f t="shared" si="23"/>
        <v>549.45110314958401</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1299.0496924837164</v>
      </c>
      <c r="E310" s="75">
        <f t="shared" si="24"/>
        <v>0</v>
      </c>
      <c r="F310" s="75">
        <f t="shared" si="24"/>
        <v>0</v>
      </c>
      <c r="G310" s="96">
        <f t="shared" si="24"/>
        <v>0</v>
      </c>
      <c r="H310" s="43">
        <f t="shared" si="24"/>
        <v>1299.0496924837164</v>
      </c>
      <c r="I310" s="1"/>
    </row>
    <row r="311" spans="2:10" x14ac:dyDescent="0.2">
      <c r="B311" s="9" t="str">
        <f>$B$50</f>
        <v>Technology</v>
      </c>
      <c r="C311" s="75">
        <f t="shared" si="24"/>
        <v>1749.1204047485546</v>
      </c>
      <c r="D311" s="75">
        <f t="shared" si="24"/>
        <v>2016.4306666836956</v>
      </c>
      <c r="E311" s="75">
        <f t="shared" si="24"/>
        <v>2380.9229308661111</v>
      </c>
      <c r="F311" s="75">
        <f t="shared" si="24"/>
        <v>0</v>
      </c>
      <c r="G311" s="96">
        <f t="shared" si="24"/>
        <v>0</v>
      </c>
      <c r="H311" s="43">
        <f t="shared" si="24"/>
        <v>1883.6451891515785</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376.42568313703418</v>
      </c>
      <c r="D313" s="42">
        <f t="shared" si="24"/>
        <v>680.80228662443608</v>
      </c>
      <c r="E313" s="42">
        <f t="shared" si="24"/>
        <v>873.65469122063303</v>
      </c>
      <c r="F313" s="42">
        <f t="shared" si="24"/>
        <v>1756.5855746102786</v>
      </c>
      <c r="G313" s="42">
        <f t="shared" si="24"/>
        <v>1065.8278018177173</v>
      </c>
      <c r="H313" s="42">
        <f t="shared" si="24"/>
        <v>592.51110773297535</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1.7376380996800349</v>
      </c>
      <c r="E318" s="59">
        <f t="shared" si="25"/>
        <v>2.4486164762827465</v>
      </c>
      <c r="F318" s="59">
        <f t="shared" si="25"/>
        <v>1.9810702785731045</v>
      </c>
      <c r="G318" s="59">
        <f t="shared" si="25"/>
        <v>0</v>
      </c>
      <c r="H318" s="59">
        <f t="shared" si="25"/>
        <v>1.2165592225937474</v>
      </c>
      <c r="I318" s="1"/>
    </row>
    <row r="319" spans="2:10" x14ac:dyDescent="0.2">
      <c r="B319" s="9" t="str">
        <f>$B$33</f>
        <v>Science</v>
      </c>
      <c r="C319" s="59">
        <f t="shared" ref="C319:H334" si="26">IF($C$293=0,"",C294/$C$293)</f>
        <v>1.0243752242612429</v>
      </c>
      <c r="D319" s="59">
        <f t="shared" si="26"/>
        <v>1.8739143131536455</v>
      </c>
      <c r="E319" s="59">
        <f t="shared" si="26"/>
        <v>3.1558283930905473</v>
      </c>
      <c r="F319" s="59">
        <f t="shared" si="26"/>
        <v>4.6433717934110437</v>
      </c>
      <c r="G319" s="59">
        <f t="shared" si="26"/>
        <v>0</v>
      </c>
      <c r="H319" s="59">
        <f t="shared" si="26"/>
        <v>1.3053190161383033</v>
      </c>
      <c r="I319" s="1"/>
    </row>
    <row r="320" spans="2:10" x14ac:dyDescent="0.2">
      <c r="B320" s="9" t="str">
        <f>$B$34</f>
        <v>Fine Arts</v>
      </c>
      <c r="C320" s="59">
        <f t="shared" si="26"/>
        <v>0.98541621643261013</v>
      </c>
      <c r="D320" s="59">
        <f t="shared" si="26"/>
        <v>1.9108265221387355</v>
      </c>
      <c r="E320" s="59">
        <f t="shared" si="26"/>
        <v>1.7568306459723211</v>
      </c>
      <c r="F320" s="59">
        <f t="shared" si="26"/>
        <v>0</v>
      </c>
      <c r="G320" s="59">
        <f t="shared" si="26"/>
        <v>0</v>
      </c>
      <c r="H320" s="59">
        <f t="shared" si="26"/>
        <v>1.2238147553021277</v>
      </c>
      <c r="I320" s="1"/>
    </row>
    <row r="321" spans="2:9" x14ac:dyDescent="0.2">
      <c r="B321" s="9" t="str">
        <f>$B$35</f>
        <v>Teacher Education</v>
      </c>
      <c r="C321" s="59">
        <f t="shared" si="26"/>
        <v>1.4407788280728202</v>
      </c>
      <c r="D321" s="59">
        <f t="shared" si="26"/>
        <v>2.1427591825253209</v>
      </c>
      <c r="E321" s="59">
        <f t="shared" si="26"/>
        <v>2.4830477247455014</v>
      </c>
      <c r="F321" s="59">
        <f t="shared" si="26"/>
        <v>5.324507933498059</v>
      </c>
      <c r="G321" s="59">
        <f t="shared" si="26"/>
        <v>0</v>
      </c>
      <c r="H321" s="59">
        <f t="shared" si="26"/>
        <v>2.7553274567946633</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0.96694227582363357</v>
      </c>
      <c r="D323" s="59">
        <f t="shared" si="26"/>
        <v>1.5333296888656016</v>
      </c>
      <c r="E323" s="59">
        <f t="shared" si="26"/>
        <v>4.038449083874136</v>
      </c>
      <c r="F323" s="59">
        <f t="shared" si="26"/>
        <v>7.5213113713554538</v>
      </c>
      <c r="G323" s="59">
        <f t="shared" si="26"/>
        <v>0</v>
      </c>
      <c r="H323" s="59">
        <f t="shared" si="26"/>
        <v>1.7238566252633991</v>
      </c>
      <c r="I323" s="1"/>
    </row>
    <row r="324" spans="2:9" x14ac:dyDescent="0.2">
      <c r="B324" s="9" t="str">
        <f>$B$38</f>
        <v>Home Economics</v>
      </c>
      <c r="C324" s="59">
        <f t="shared" si="26"/>
        <v>1.7006523573643855</v>
      </c>
      <c r="D324" s="59">
        <f t="shared" si="26"/>
        <v>2.2537682904630496</v>
      </c>
      <c r="E324" s="59">
        <f t="shared" si="26"/>
        <v>3.6683175291501811</v>
      </c>
      <c r="F324" s="59">
        <f t="shared" si="26"/>
        <v>8.2799097685290395</v>
      </c>
      <c r="G324" s="59">
        <f t="shared" si="26"/>
        <v>0</v>
      </c>
      <c r="H324" s="59">
        <f t="shared" si="26"/>
        <v>2.1618330063263484</v>
      </c>
      <c r="I324" s="1"/>
    </row>
    <row r="325" spans="2:9" x14ac:dyDescent="0.2">
      <c r="B325" s="9" t="str">
        <f>$B$39</f>
        <v>Law</v>
      </c>
      <c r="C325" s="59">
        <f t="shared" si="26"/>
        <v>0</v>
      </c>
      <c r="D325" s="59">
        <f t="shared" si="26"/>
        <v>0</v>
      </c>
      <c r="E325" s="59">
        <f t="shared" si="26"/>
        <v>0</v>
      </c>
      <c r="F325" s="59">
        <f t="shared" si="26"/>
        <v>0</v>
      </c>
      <c r="G325" s="59">
        <f t="shared" si="26"/>
        <v>3.4686540172205644</v>
      </c>
      <c r="H325" s="59">
        <f t="shared" si="26"/>
        <v>3.4686540172205644</v>
      </c>
      <c r="I325" s="1"/>
    </row>
    <row r="326" spans="2:9" x14ac:dyDescent="0.2">
      <c r="B326" s="9" t="str">
        <f>$B$40</f>
        <v>Social Service</v>
      </c>
      <c r="C326" s="59">
        <f t="shared" si="26"/>
        <v>2.1452896938139583</v>
      </c>
      <c r="D326" s="59">
        <f t="shared" si="26"/>
        <v>2.7757779775178513</v>
      </c>
      <c r="E326" s="59">
        <f t="shared" si="26"/>
        <v>0</v>
      </c>
      <c r="F326" s="59">
        <f t="shared" si="26"/>
        <v>0</v>
      </c>
      <c r="G326" s="59">
        <f t="shared" si="26"/>
        <v>0</v>
      </c>
      <c r="H326" s="59">
        <f t="shared" si="26"/>
        <v>2.5305447925914093</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0.80001312512360845</v>
      </c>
      <c r="D329" s="59">
        <f t="shared" si="26"/>
        <v>2.4737264856457806</v>
      </c>
      <c r="E329" s="59">
        <f t="shared" si="26"/>
        <v>0</v>
      </c>
      <c r="F329" s="59">
        <f t="shared" si="26"/>
        <v>0</v>
      </c>
      <c r="G329" s="59">
        <f t="shared" si="26"/>
        <v>0</v>
      </c>
      <c r="H329" s="59">
        <f t="shared" si="26"/>
        <v>1.6020007770404827</v>
      </c>
      <c r="I329" s="1"/>
    </row>
    <row r="330" spans="2:9" x14ac:dyDescent="0.2">
      <c r="B330" s="9" t="str">
        <f>$B$44</f>
        <v>Physical Training</v>
      </c>
      <c r="C330" s="59">
        <f t="shared" si="26"/>
        <v>0.85815322606902533</v>
      </c>
      <c r="D330" s="59">
        <f t="shared" si="26"/>
        <v>1.4167896206781649</v>
      </c>
      <c r="E330" s="59">
        <f t="shared" si="26"/>
        <v>0</v>
      </c>
      <c r="F330" s="59">
        <f t="shared" si="26"/>
        <v>0</v>
      </c>
      <c r="G330" s="59">
        <f t="shared" si="26"/>
        <v>0</v>
      </c>
      <c r="H330" s="59">
        <f t="shared" si="26"/>
        <v>0.89086616809568686</v>
      </c>
      <c r="I330" s="1"/>
    </row>
    <row r="331" spans="2:9" x14ac:dyDescent="0.2">
      <c r="B331" s="9" t="str">
        <f>$B$45</f>
        <v>Health Services</v>
      </c>
      <c r="C331" s="59">
        <f t="shared" si="26"/>
        <v>1.1239949805099965</v>
      </c>
      <c r="D331" s="59">
        <f t="shared" si="26"/>
        <v>1.4704044213284495</v>
      </c>
      <c r="E331" s="59">
        <f t="shared" si="26"/>
        <v>2.8827529739360327</v>
      </c>
      <c r="F331" s="59">
        <f t="shared" si="26"/>
        <v>0</v>
      </c>
      <c r="G331" s="59">
        <f t="shared" si="26"/>
        <v>0</v>
      </c>
      <c r="H331" s="59">
        <f t="shared" si="26"/>
        <v>1.4898862571254536</v>
      </c>
      <c r="I331" s="1"/>
    </row>
    <row r="332" spans="2:9" x14ac:dyDescent="0.2">
      <c r="B332" s="9" t="str">
        <f>$B$46</f>
        <v>Pharmacy</v>
      </c>
      <c r="C332" s="59">
        <f t="shared" si="26"/>
        <v>0</v>
      </c>
      <c r="D332" s="59">
        <f t="shared" si="26"/>
        <v>3.2741261486283029</v>
      </c>
      <c r="E332" s="59">
        <f t="shared" si="26"/>
        <v>12.420667198505372</v>
      </c>
      <c r="F332" s="59">
        <f t="shared" si="26"/>
        <v>17.175097458642565</v>
      </c>
      <c r="G332" s="59">
        <f t="shared" si="26"/>
        <v>2.9095873120032296</v>
      </c>
      <c r="H332" s="59">
        <f t="shared" si="26"/>
        <v>3.0994084157528285</v>
      </c>
      <c r="I332" s="1"/>
    </row>
    <row r="333" spans="2:9" x14ac:dyDescent="0.2">
      <c r="B333" s="9" t="str">
        <f>$B$47</f>
        <v>Business Administration</v>
      </c>
      <c r="C333" s="59">
        <f t="shared" si="26"/>
        <v>1.1544382605411569</v>
      </c>
      <c r="D333" s="59">
        <f t="shared" si="26"/>
        <v>1.7816352596675846</v>
      </c>
      <c r="E333" s="59">
        <f t="shared" si="26"/>
        <v>2.3877800639012285</v>
      </c>
      <c r="F333" s="59">
        <f t="shared" si="26"/>
        <v>0</v>
      </c>
      <c r="G333" s="59">
        <f t="shared" si="26"/>
        <v>0</v>
      </c>
      <c r="H333" s="59">
        <f t="shared" si="26"/>
        <v>1.6557381124554729</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3.9146087313128723</v>
      </c>
      <c r="E335" s="59">
        <f t="shared" si="27"/>
        <v>0</v>
      </c>
      <c r="F335" s="59">
        <f t="shared" si="27"/>
        <v>0</v>
      </c>
      <c r="G335" s="59">
        <f t="shared" si="27"/>
        <v>0</v>
      </c>
      <c r="H335" s="59">
        <f t="shared" si="27"/>
        <v>3.9146087313128723</v>
      </c>
      <c r="I335" s="1"/>
    </row>
    <row r="336" spans="2:9" x14ac:dyDescent="0.2">
      <c r="B336" s="9" t="str">
        <f>$B$50</f>
        <v>Technology</v>
      </c>
      <c r="C336" s="59">
        <f t="shared" si="27"/>
        <v>5.2708699660710057</v>
      </c>
      <c r="D336" s="59">
        <f t="shared" si="27"/>
        <v>6.0763934894553513</v>
      </c>
      <c r="E336" s="59">
        <f t="shared" si="27"/>
        <v>7.1747691775604219</v>
      </c>
      <c r="F336" s="59">
        <f t="shared" si="27"/>
        <v>0</v>
      </c>
      <c r="G336" s="59">
        <f t="shared" si="27"/>
        <v>0</v>
      </c>
      <c r="H336" s="59">
        <f t="shared" si="27"/>
        <v>5.6762523764968948</v>
      </c>
      <c r="I336" s="1"/>
    </row>
    <row r="337" spans="2:10"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10" x14ac:dyDescent="0.2">
      <c r="B338" s="39" t="str">
        <f>$B$52</f>
        <v>Totals</v>
      </c>
      <c r="C338" s="59">
        <f t="shared" si="27"/>
        <v>1.1343363340329782</v>
      </c>
      <c r="D338" s="59">
        <f t="shared" si="27"/>
        <v>2.0515570658596594</v>
      </c>
      <c r="E338" s="59">
        <f t="shared" si="27"/>
        <v>2.6327062792077225</v>
      </c>
      <c r="F338" s="59">
        <f t="shared" si="27"/>
        <v>5.2933658099871579</v>
      </c>
      <c r="G338" s="59">
        <f t="shared" si="27"/>
        <v>3.2118084806243403</v>
      </c>
      <c r="H338" s="59">
        <f t="shared" si="27"/>
        <v>1.7854968667878279</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9955.3987254918648</v>
      </c>
      <c r="D343" s="42">
        <f t="shared" si="28"/>
        <v>17298.880122920724</v>
      </c>
      <c r="E343" s="42">
        <f>E293*24</f>
        <v>19501.562677762908</v>
      </c>
      <c r="F343" s="42">
        <f>F293*18</f>
        <v>11833.406715849898</v>
      </c>
      <c r="G343" s="42">
        <f>G293*24</f>
        <v>0</v>
      </c>
      <c r="H343" s="42">
        <f>IF((C32/30+D32/30+E32/24+F32/18+G32/24)=0,0,H268/(C32/30+D32/30+E32/24+F32/18+G32/24))</f>
        <v>11831.931112498969</v>
      </c>
      <c r="I343" s="1"/>
    </row>
    <row r="344" spans="2:10" x14ac:dyDescent="0.2">
      <c r="B344" s="9" t="str">
        <f>$B$33</f>
        <v>Science</v>
      </c>
      <c r="C344" s="43">
        <f t="shared" si="28"/>
        <v>10198.06380203582</v>
      </c>
      <c r="D344" s="43">
        <f t="shared" si="28"/>
        <v>18655.564164850766</v>
      </c>
      <c r="E344" s="43">
        <f>E294*24</f>
        <v>25134.023969955739</v>
      </c>
      <c r="F344" s="43">
        <f>F294*18</f>
        <v>27735.970580465506</v>
      </c>
      <c r="G344" s="43">
        <f>G294*24</f>
        <v>0</v>
      </c>
      <c r="H344" s="43">
        <f t="shared" ref="H344:H363" si="29">IF((C33/30+D33/30+E33/24+F33/18+G33/24)=0,0,H269/(C33/30+D33/30+E33/24+F33/18+G33/24))</f>
        <v>12744.56716777325</v>
      </c>
      <c r="I344" s="1"/>
    </row>
    <row r="345" spans="2:10" x14ac:dyDescent="0.2">
      <c r="B345" s="9" t="str">
        <f>$B$34</f>
        <v>Fine Arts</v>
      </c>
      <c r="C345" s="43">
        <f t="shared" si="28"/>
        <v>9810.2113451522218</v>
      </c>
      <c r="D345" s="43">
        <f t="shared" si="28"/>
        <v>19023.039923136021</v>
      </c>
      <c r="E345" s="43">
        <f t="shared" ref="E345:E363" si="30">E295*24</f>
        <v>13991.959659054315</v>
      </c>
      <c r="F345" s="43">
        <f t="shared" ref="F345:F363" si="31">F295*18</f>
        <v>0</v>
      </c>
      <c r="G345" s="43">
        <f t="shared" ref="G345:G363" si="32">G295*24</f>
        <v>0</v>
      </c>
      <c r="H345" s="43">
        <f t="shared" si="29"/>
        <v>12143.624502814759</v>
      </c>
      <c r="I345" s="1"/>
    </row>
    <row r="346" spans="2:10" x14ac:dyDescent="0.2">
      <c r="B346" s="9" t="str">
        <f>$B$35</f>
        <v>Teacher Education</v>
      </c>
      <c r="C346" s="43">
        <f t="shared" si="28"/>
        <v>14343.527708711816</v>
      </c>
      <c r="D346" s="43">
        <f t="shared" si="28"/>
        <v>21332.02203474857</v>
      </c>
      <c r="E346" s="43">
        <f t="shared" si="30"/>
        <v>19775.784123413472</v>
      </c>
      <c r="F346" s="43">
        <f t="shared" si="31"/>
        <v>31804.55969701074</v>
      </c>
      <c r="G346" s="43">
        <f t="shared" si="32"/>
        <v>0</v>
      </c>
      <c r="H346" s="43">
        <f t="shared" si="29"/>
        <v>22658.269772028769</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9626.2959003588039</v>
      </c>
      <c r="D348" s="43">
        <f t="shared" si="28"/>
        <v>15264.908430291447</v>
      </c>
      <c r="E348" s="43">
        <f t="shared" si="30"/>
        <v>32163.496690051488</v>
      </c>
      <c r="F348" s="43">
        <f t="shared" si="31"/>
        <v>44926.592184251727</v>
      </c>
      <c r="G348" s="43">
        <f t="shared" si="32"/>
        <v>0</v>
      </c>
      <c r="H348" s="43">
        <f t="shared" si="29"/>
        <v>16397.414194702436</v>
      </c>
      <c r="I348" s="1"/>
    </row>
    <row r="349" spans="2:10" x14ac:dyDescent="0.2">
      <c r="B349" s="9" t="str">
        <f>$B$38</f>
        <v>Home Economics</v>
      </c>
      <c r="C349" s="43">
        <f t="shared" si="28"/>
        <v>16930.672311010137</v>
      </c>
      <c r="D349" s="43">
        <f t="shared" si="28"/>
        <v>22437.161966429823</v>
      </c>
      <c r="E349" s="43">
        <f t="shared" si="30"/>
        <v>29215.650923520945</v>
      </c>
      <c r="F349" s="43">
        <f t="shared" si="31"/>
        <v>49457.881894080987</v>
      </c>
      <c r="G349" s="43">
        <f t="shared" si="32"/>
        <v>0</v>
      </c>
      <c r="H349" s="43">
        <f t="shared" si="29"/>
        <v>20842.565193095008</v>
      </c>
      <c r="I349" s="1"/>
    </row>
    <row r="350" spans="2:10" x14ac:dyDescent="0.2">
      <c r="B350" s="9" t="str">
        <f>$B$39</f>
        <v>Law</v>
      </c>
      <c r="C350" s="43">
        <f t="shared" si="28"/>
        <v>0</v>
      </c>
      <c r="D350" s="43">
        <f t="shared" si="28"/>
        <v>0</v>
      </c>
      <c r="E350" s="43">
        <f t="shared" si="30"/>
        <v>0</v>
      </c>
      <c r="F350" s="43">
        <f t="shared" si="31"/>
        <v>0</v>
      </c>
      <c r="G350" s="43">
        <f t="shared" si="32"/>
        <v>27625.467025767874</v>
      </c>
      <c r="H350" s="43">
        <f t="shared" si="29"/>
        <v>27625.467025767874</v>
      </c>
      <c r="I350" s="1"/>
    </row>
    <row r="351" spans="2:10" x14ac:dyDescent="0.2">
      <c r="B351" s="9" t="str">
        <f>$B$40</f>
        <v>Social Service</v>
      </c>
      <c r="C351" s="43">
        <f t="shared" si="28"/>
        <v>21357.214283606314</v>
      </c>
      <c r="D351" s="43">
        <f t="shared" si="28"/>
        <v>27633.976539629602</v>
      </c>
      <c r="E351" s="43">
        <f t="shared" si="30"/>
        <v>0</v>
      </c>
      <c r="F351" s="43">
        <f t="shared" si="31"/>
        <v>0</v>
      </c>
      <c r="G351" s="43">
        <f t="shared" si="32"/>
        <v>0</v>
      </c>
      <c r="H351" s="43">
        <f t="shared" si="29"/>
        <v>25192.582402964592</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7964.449646232335</v>
      </c>
      <c r="D354" s="43">
        <f t="shared" si="28"/>
        <v>24626.933502413474</v>
      </c>
      <c r="E354" s="43">
        <f t="shared" si="30"/>
        <v>0</v>
      </c>
      <c r="F354" s="43">
        <f t="shared" si="31"/>
        <v>0</v>
      </c>
      <c r="G354" s="43">
        <f t="shared" si="32"/>
        <v>0</v>
      </c>
      <c r="H354" s="43">
        <f t="shared" si="29"/>
        <v>15948.556493985798</v>
      </c>
      <c r="I354" s="1"/>
    </row>
    <row r="355" spans="2:9" x14ac:dyDescent="0.2">
      <c r="B355" s="9" t="str">
        <f>$B$44</f>
        <v>Physical Training</v>
      </c>
      <c r="C355" s="43">
        <f t="shared" si="28"/>
        <v>8543.2575330843065</v>
      </c>
      <c r="D355" s="43">
        <f t="shared" si="28"/>
        <v>14104.705583989506</v>
      </c>
      <c r="E355" s="43">
        <f t="shared" si="30"/>
        <v>0</v>
      </c>
      <c r="F355" s="43">
        <f t="shared" si="31"/>
        <v>0</v>
      </c>
      <c r="G355" s="43">
        <f t="shared" si="32"/>
        <v>0</v>
      </c>
      <c r="H355" s="43">
        <f t="shared" si="29"/>
        <v>8868.9279144436205</v>
      </c>
      <c r="I355" s="1"/>
    </row>
    <row r="356" spans="2:9" x14ac:dyDescent="0.2">
      <c r="B356" s="9" t="str">
        <f>$B$45</f>
        <v>Health Services</v>
      </c>
      <c r="C356" s="43">
        <f t="shared" si="28"/>
        <v>11189.81819642847</v>
      </c>
      <c r="D356" s="43">
        <f t="shared" si="28"/>
        <v>14638.46230205085</v>
      </c>
      <c r="E356" s="43">
        <f t="shared" si="30"/>
        <v>22959.164226104527</v>
      </c>
      <c r="F356" s="43">
        <f t="shared" si="31"/>
        <v>0</v>
      </c>
      <c r="G356" s="43">
        <f t="shared" si="32"/>
        <v>0</v>
      </c>
      <c r="H356" s="43">
        <f t="shared" si="29"/>
        <v>14581.642034542914</v>
      </c>
      <c r="I356" s="1"/>
    </row>
    <row r="357" spans="2:9" x14ac:dyDescent="0.2">
      <c r="B357" s="9" t="str">
        <f>$B$46</f>
        <v>Pharmacy</v>
      </c>
      <c r="C357" s="43">
        <f t="shared" si="28"/>
        <v>0</v>
      </c>
      <c r="D357" s="43">
        <f t="shared" si="28"/>
        <v>32595.231287153794</v>
      </c>
      <c r="E357" s="43">
        <f t="shared" si="30"/>
        <v>98922.15551820719</v>
      </c>
      <c r="F357" s="43">
        <f t="shared" si="31"/>
        <v>102590.96600998125</v>
      </c>
      <c r="G357" s="43">
        <f t="shared" si="32"/>
        <v>23172.881454099403</v>
      </c>
      <c r="H357" s="43">
        <f t="shared" si="29"/>
        <v>24837.365555877004</v>
      </c>
      <c r="I357" s="1"/>
    </row>
    <row r="358" spans="2:9" x14ac:dyDescent="0.2">
      <c r="B358" s="9" t="str">
        <f>$B$47</f>
        <v>Business Administration</v>
      </c>
      <c r="C358" s="43">
        <f t="shared" si="28"/>
        <v>11492.893187650479</v>
      </c>
      <c r="D358" s="43">
        <f t="shared" si="28"/>
        <v>17736.889393386038</v>
      </c>
      <c r="E358" s="43">
        <f t="shared" si="30"/>
        <v>19017.042083933738</v>
      </c>
      <c r="F358" s="43">
        <f t="shared" si="31"/>
        <v>0</v>
      </c>
      <c r="G358" s="43">
        <f t="shared" si="32"/>
        <v>0</v>
      </c>
      <c r="H358" s="43">
        <f t="shared" si="29"/>
        <v>15787.169306337171</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38971.490774511491</v>
      </c>
      <c r="E360" s="43">
        <f t="shared" si="30"/>
        <v>0</v>
      </c>
      <c r="F360" s="43">
        <f t="shared" si="31"/>
        <v>0</v>
      </c>
      <c r="G360" s="43">
        <f t="shared" si="32"/>
        <v>0</v>
      </c>
      <c r="H360" s="43">
        <f t="shared" si="29"/>
        <v>38971.490774511491</v>
      </c>
      <c r="I360" s="1"/>
    </row>
    <row r="361" spans="2:9" x14ac:dyDescent="0.2">
      <c r="B361" s="9" t="str">
        <f>$B$50</f>
        <v>Technology</v>
      </c>
      <c r="C361" s="43">
        <f t="shared" si="33"/>
        <v>52473.612142456637</v>
      </c>
      <c r="D361" s="43">
        <f t="shared" si="33"/>
        <v>60492.920000510865</v>
      </c>
      <c r="E361" s="43">
        <f t="shared" si="30"/>
        <v>57142.150340786669</v>
      </c>
      <c r="F361" s="43">
        <f t="shared" si="31"/>
        <v>0</v>
      </c>
      <c r="G361" s="43">
        <f t="shared" si="32"/>
        <v>0</v>
      </c>
      <c r="H361" s="43">
        <f t="shared" si="29"/>
        <v>56431.671494698981</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11292.770494111026</v>
      </c>
      <c r="D363" s="42">
        <f t="shared" si="33"/>
        <v>20424.068598733083</v>
      </c>
      <c r="E363" s="42">
        <f t="shared" si="30"/>
        <v>20967.712589295192</v>
      </c>
      <c r="F363" s="42">
        <f t="shared" si="31"/>
        <v>31618.540342985016</v>
      </c>
      <c r="G363" s="42">
        <f t="shared" si="32"/>
        <v>25579.867243625216</v>
      </c>
      <c r="H363" s="42">
        <f t="shared" si="29"/>
        <v>16742.810321449018</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4" width="17.140625" style="4" bestFit="1" customWidth="1"/>
    <col min="5"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116</v>
      </c>
      <c r="C3" s="6"/>
      <c r="D3" s="6"/>
      <c r="E3" s="6"/>
      <c r="F3" s="6"/>
      <c r="G3" s="6"/>
      <c r="H3" s="6"/>
    </row>
    <row r="4" spans="2:8" x14ac:dyDescent="0.2">
      <c r="B4" s="90" t="s">
        <v>162</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Data!G31</f>
        <v>192397332</v>
      </c>
      <c r="G13" s="33"/>
      <c r="H13" s="60">
        <f>F13</f>
        <v>192397332</v>
      </c>
    </row>
    <row r="14" spans="2:8" x14ac:dyDescent="0.2">
      <c r="B14" s="338" t="s">
        <v>15</v>
      </c>
      <c r="C14" s="338"/>
      <c r="D14" s="338"/>
      <c r="E14" s="338"/>
      <c r="F14" s="82">
        <f>Data!H31</f>
        <v>175771536</v>
      </c>
      <c r="G14" s="33"/>
      <c r="H14" s="30">
        <f>F14</f>
        <v>175771536</v>
      </c>
    </row>
    <row r="15" spans="2:8" x14ac:dyDescent="0.2">
      <c r="B15" s="338" t="s">
        <v>16</v>
      </c>
      <c r="C15" s="338"/>
      <c r="D15" s="338"/>
      <c r="E15" s="338"/>
      <c r="F15" s="82">
        <f>Data!I31</f>
        <v>85863746</v>
      </c>
      <c r="G15" s="33"/>
      <c r="H15" s="30">
        <f>F15</f>
        <v>85863746</v>
      </c>
    </row>
    <row r="16" spans="2:8" x14ac:dyDescent="0.2">
      <c r="B16" s="338" t="s">
        <v>20</v>
      </c>
      <c r="C16" s="338"/>
      <c r="D16" s="338"/>
      <c r="E16" s="338"/>
      <c r="F16" s="82">
        <f>Data!J31</f>
        <v>43989256</v>
      </c>
      <c r="G16" s="33"/>
      <c r="H16" s="30">
        <f>F16-G16</f>
        <v>43989256</v>
      </c>
    </row>
    <row r="17" spans="2:23" x14ac:dyDescent="0.2">
      <c r="B17" s="338" t="s">
        <v>17</v>
      </c>
      <c r="C17" s="338"/>
      <c r="D17" s="338"/>
      <c r="E17" s="338"/>
      <c r="F17" s="82">
        <f>Data!K31</f>
        <v>42459147</v>
      </c>
      <c r="G17" s="33"/>
      <c r="H17" s="30">
        <f>F17</f>
        <v>42459147</v>
      </c>
    </row>
    <row r="18" spans="2:23" x14ac:dyDescent="0.2">
      <c r="B18" s="338" t="s">
        <v>1</v>
      </c>
      <c r="C18" s="338"/>
      <c r="D18" s="338"/>
      <c r="E18" s="338"/>
      <c r="F18" s="83">
        <f>SUM(F13:F17)</f>
        <v>540481017</v>
      </c>
      <c r="G18" s="34"/>
      <c r="H18" s="29">
        <f>SUM(H13:H17)</f>
        <v>540481017</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Data!L31</f>
        <v>Vicki West</v>
      </c>
      <c r="E21" s="343"/>
      <c r="F21" s="343"/>
      <c r="G21" s="94" t="str">
        <f>Data!M31</f>
        <v>806-834-1428</v>
      </c>
      <c r="H21" s="84" t="str">
        <f>Data!N31</f>
        <v>vicki.west@ttu.edu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Data!O31</f>
        <v>13376</v>
      </c>
      <c r="D25" s="86">
        <f>Data!P31</f>
        <v>16823</v>
      </c>
      <c r="E25" s="86">
        <f>Data!Q31</f>
        <v>3126</v>
      </c>
      <c r="F25" s="86">
        <f>Data!R31</f>
        <v>2372</v>
      </c>
      <c r="G25" s="86">
        <f>Data!S31</f>
        <v>528</v>
      </c>
      <c r="H25" s="74">
        <f>SUM(C25:G25)</f>
        <v>36225</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Data!T31</f>
        <v>West, Vicki</v>
      </c>
      <c r="E28" s="343"/>
      <c r="F28" s="343"/>
      <c r="G28" s="94" t="str">
        <f>Data!U31</f>
        <v>(806) 742-2166</v>
      </c>
      <c r="H28" s="84" t="str">
        <f>Data!V31</f>
        <v>Vicki.West@ttu.edu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Data!W31</f>
        <v>246571</v>
      </c>
      <c r="D32" s="87">
        <f>Data!AQ31</f>
        <v>75646</v>
      </c>
      <c r="E32" s="87">
        <f>Data!BK31</f>
        <v>10441</v>
      </c>
      <c r="F32" s="87">
        <f>Data!CE31</f>
        <v>9848</v>
      </c>
      <c r="G32" s="87">
        <f>Data!CY31</f>
        <v>0</v>
      </c>
      <c r="H32" s="22">
        <f>SUM(C32:G32)</f>
        <v>342506</v>
      </c>
      <c r="I32" s="1"/>
      <c r="W32" s="18"/>
    </row>
    <row r="33" spans="2:23" x14ac:dyDescent="0.2">
      <c r="B33" s="7" t="s">
        <v>47</v>
      </c>
      <c r="C33" s="87">
        <f>Data!X31</f>
        <v>113154</v>
      </c>
      <c r="D33" s="87">
        <f>Data!AR31</f>
        <v>51783</v>
      </c>
      <c r="E33" s="87">
        <f>Data!BL31</f>
        <v>10278</v>
      </c>
      <c r="F33" s="87">
        <f>Data!CF31</f>
        <v>11415</v>
      </c>
      <c r="G33" s="87">
        <f>Data!CZ31</f>
        <v>0</v>
      </c>
      <c r="H33" s="22">
        <f t="shared" ref="H33:H52" si="0">SUM(C33:G33)</f>
        <v>186630</v>
      </c>
      <c r="I33" s="1"/>
      <c r="W33" s="18"/>
    </row>
    <row r="34" spans="2:23" x14ac:dyDescent="0.2">
      <c r="B34" s="7" t="s">
        <v>48</v>
      </c>
      <c r="C34" s="87">
        <f>Data!Y31</f>
        <v>34320</v>
      </c>
      <c r="D34" s="87">
        <f>Data!AS31</f>
        <v>10601</v>
      </c>
      <c r="E34" s="87">
        <f>Data!BM31</f>
        <v>2778</v>
      </c>
      <c r="F34" s="87">
        <f>Data!CG31</f>
        <v>2329</v>
      </c>
      <c r="G34" s="87">
        <f>Data!DA31</f>
        <v>0</v>
      </c>
      <c r="H34" s="22">
        <f t="shared" si="0"/>
        <v>50028</v>
      </c>
      <c r="I34" s="1"/>
      <c r="W34" s="18"/>
    </row>
    <row r="35" spans="2:23" x14ac:dyDescent="0.2">
      <c r="B35" s="7" t="s">
        <v>49</v>
      </c>
      <c r="C35" s="87">
        <f>Data!Z31</f>
        <v>1968</v>
      </c>
      <c r="D35" s="87">
        <f>Data!AT31</f>
        <v>7366</v>
      </c>
      <c r="E35" s="87">
        <f>Data!BN31</f>
        <v>9277</v>
      </c>
      <c r="F35" s="87">
        <f>Data!CH31</f>
        <v>5328</v>
      </c>
      <c r="G35" s="87">
        <f>Data!DB31</f>
        <v>0</v>
      </c>
      <c r="H35" s="22">
        <f t="shared" si="0"/>
        <v>23939</v>
      </c>
      <c r="I35" s="1"/>
      <c r="W35" s="18"/>
    </row>
    <row r="36" spans="2:23" x14ac:dyDescent="0.2">
      <c r="B36" s="7" t="s">
        <v>50</v>
      </c>
      <c r="C36" s="87">
        <f>Data!AA31</f>
        <v>14864</v>
      </c>
      <c r="D36" s="87">
        <f>Data!AU31</f>
        <v>11901</v>
      </c>
      <c r="E36" s="87">
        <f>Data!BO31</f>
        <v>2526</v>
      </c>
      <c r="F36" s="87">
        <f>Data!CI31</f>
        <v>1685</v>
      </c>
      <c r="G36" s="87">
        <f>Data!DC31</f>
        <v>0</v>
      </c>
      <c r="H36" s="22">
        <f t="shared" si="0"/>
        <v>30976</v>
      </c>
      <c r="I36" s="1"/>
      <c r="W36" s="18"/>
    </row>
    <row r="37" spans="2:23" x14ac:dyDescent="0.2">
      <c r="B37" s="7" t="s">
        <v>51</v>
      </c>
      <c r="C37" s="87">
        <f>Data!AB31</f>
        <v>35681</v>
      </c>
      <c r="D37" s="87">
        <f>Data!AV31</f>
        <v>57860</v>
      </c>
      <c r="E37" s="87">
        <f>Data!BP31</f>
        <v>9513</v>
      </c>
      <c r="F37" s="87">
        <f>Data!CJ31</f>
        <v>10214</v>
      </c>
      <c r="G37" s="87">
        <f>Data!DD31</f>
        <v>0</v>
      </c>
      <c r="H37" s="22">
        <f t="shared" si="0"/>
        <v>113268</v>
      </c>
      <c r="I37" s="1"/>
      <c r="W37" s="18"/>
    </row>
    <row r="38" spans="2:23" x14ac:dyDescent="0.2">
      <c r="B38" s="7" t="s">
        <v>52</v>
      </c>
      <c r="C38" s="87">
        <f>Data!AC31</f>
        <v>7088</v>
      </c>
      <c r="D38" s="87">
        <f>Data!AW31</f>
        <v>1124</v>
      </c>
      <c r="E38" s="87">
        <f>Data!BQ31</f>
        <v>94</v>
      </c>
      <c r="F38" s="87">
        <f>Data!CK31</f>
        <v>193</v>
      </c>
      <c r="G38" s="87">
        <f>Data!DE31</f>
        <v>0</v>
      </c>
      <c r="H38" s="22">
        <f t="shared" si="0"/>
        <v>8499</v>
      </c>
      <c r="I38" s="1"/>
      <c r="W38" s="18"/>
    </row>
    <row r="39" spans="2:23" x14ac:dyDescent="0.2">
      <c r="B39" s="7" t="s">
        <v>53</v>
      </c>
      <c r="C39" s="87">
        <f>Data!AD31</f>
        <v>0</v>
      </c>
      <c r="D39" s="87">
        <f>Data!AX31</f>
        <v>0</v>
      </c>
      <c r="E39" s="87">
        <f>Data!BR31</f>
        <v>0</v>
      </c>
      <c r="F39" s="87">
        <f>Data!CL31</f>
        <v>0</v>
      </c>
      <c r="G39" s="87">
        <f>Data!DF31</f>
        <v>15362</v>
      </c>
      <c r="H39" s="22">
        <f t="shared" si="0"/>
        <v>15362</v>
      </c>
      <c r="I39" s="1"/>
      <c r="W39" s="18"/>
    </row>
    <row r="40" spans="2:23" x14ac:dyDescent="0.2">
      <c r="B40" s="7" t="s">
        <v>54</v>
      </c>
      <c r="C40" s="87">
        <f>Data!AE31</f>
        <v>480</v>
      </c>
      <c r="D40" s="87">
        <f>Data!AY31</f>
        <v>795</v>
      </c>
      <c r="E40" s="87">
        <f>Data!BS31</f>
        <v>827</v>
      </c>
      <c r="F40" s="87">
        <f>Data!CM31</f>
        <v>0</v>
      </c>
      <c r="G40" s="87">
        <f>Data!DG31</f>
        <v>0</v>
      </c>
      <c r="H40" s="22">
        <f t="shared" si="0"/>
        <v>2102</v>
      </c>
      <c r="I40" s="1"/>
      <c r="W40" s="18"/>
    </row>
    <row r="41" spans="2:23" x14ac:dyDescent="0.2">
      <c r="B41" s="7" t="s">
        <v>55</v>
      </c>
      <c r="C41" s="87">
        <f>Data!AF31</f>
        <v>170</v>
      </c>
      <c r="D41" s="87">
        <f>Data!AZ31</f>
        <v>0</v>
      </c>
      <c r="E41" s="87">
        <f>Data!BT31</f>
        <v>604</v>
      </c>
      <c r="F41" s="87">
        <f>Data!CN31</f>
        <v>0</v>
      </c>
      <c r="G41" s="87">
        <f>Data!DH31</f>
        <v>0</v>
      </c>
      <c r="H41" s="22">
        <f t="shared" si="0"/>
        <v>774</v>
      </c>
      <c r="I41" s="1"/>
      <c r="W41" s="18"/>
    </row>
    <row r="42" spans="2:23" x14ac:dyDescent="0.2">
      <c r="B42" s="7" t="s">
        <v>56</v>
      </c>
      <c r="C42" s="87">
        <f>Data!AG31</f>
        <v>0</v>
      </c>
      <c r="D42" s="87">
        <f>Data!BA31</f>
        <v>0</v>
      </c>
      <c r="E42" s="87">
        <f>Data!BU31</f>
        <v>0</v>
      </c>
      <c r="F42" s="87">
        <f>Data!CO31</f>
        <v>0</v>
      </c>
      <c r="G42" s="87">
        <f>Data!DI31</f>
        <v>0</v>
      </c>
      <c r="H42" s="22">
        <f t="shared" si="0"/>
        <v>0</v>
      </c>
      <c r="I42" s="1"/>
      <c r="W42" s="18"/>
    </row>
    <row r="43" spans="2:23" x14ac:dyDescent="0.2">
      <c r="B43" s="7" t="s">
        <v>57</v>
      </c>
      <c r="C43" s="87">
        <f>Data!AH31</f>
        <v>0</v>
      </c>
      <c r="D43" s="87">
        <f>Data!BB31</f>
        <v>0</v>
      </c>
      <c r="E43" s="87">
        <f>Data!BV31</f>
        <v>0</v>
      </c>
      <c r="F43" s="87">
        <f>Data!CP31</f>
        <v>0</v>
      </c>
      <c r="G43" s="87">
        <f>Data!DJ31</f>
        <v>0</v>
      </c>
      <c r="H43" s="22">
        <f t="shared" si="0"/>
        <v>0</v>
      </c>
      <c r="I43" s="1"/>
      <c r="W43" s="18"/>
    </row>
    <row r="44" spans="2:23" x14ac:dyDescent="0.2">
      <c r="B44" s="7" t="s">
        <v>58</v>
      </c>
      <c r="C44" s="87">
        <f>Data!AI31</f>
        <v>0</v>
      </c>
      <c r="D44" s="87">
        <f>Data!BC31</f>
        <v>0</v>
      </c>
      <c r="E44" s="87">
        <f>Data!BW31</f>
        <v>0</v>
      </c>
      <c r="F44" s="87">
        <f>Data!CQ31</f>
        <v>0</v>
      </c>
      <c r="G44" s="87">
        <f>Data!DK31</f>
        <v>0</v>
      </c>
      <c r="H44" s="22">
        <f t="shared" si="0"/>
        <v>0</v>
      </c>
      <c r="I44" s="1"/>
      <c r="W44" s="18"/>
    </row>
    <row r="45" spans="2:23" x14ac:dyDescent="0.2">
      <c r="B45" s="7" t="s">
        <v>59</v>
      </c>
      <c r="C45" s="87">
        <f>Data!AJ31</f>
        <v>10131</v>
      </c>
      <c r="D45" s="87">
        <f>Data!BD31</f>
        <v>5663</v>
      </c>
      <c r="E45" s="87">
        <f>Data!BX31</f>
        <v>1034</v>
      </c>
      <c r="F45" s="87">
        <f>Data!CR31</f>
        <v>1142</v>
      </c>
      <c r="G45" s="87">
        <f>Data!DL31</f>
        <v>0</v>
      </c>
      <c r="H45" s="22">
        <f t="shared" si="0"/>
        <v>17970</v>
      </c>
      <c r="I45" s="1"/>
      <c r="W45" s="18"/>
    </row>
    <row r="46" spans="2:23" x14ac:dyDescent="0.2">
      <c r="B46" s="7" t="s">
        <v>60</v>
      </c>
      <c r="C46" s="87">
        <f>Data!AK31</f>
        <v>0</v>
      </c>
      <c r="D46" s="87">
        <f>Data!BE31</f>
        <v>0</v>
      </c>
      <c r="E46" s="87">
        <f>Data!BY31</f>
        <v>0</v>
      </c>
      <c r="F46" s="87">
        <f>Data!CS31</f>
        <v>0</v>
      </c>
      <c r="G46" s="87">
        <f>Data!DM31</f>
        <v>0</v>
      </c>
      <c r="H46" s="22">
        <f t="shared" si="0"/>
        <v>0</v>
      </c>
      <c r="I46" s="1"/>
      <c r="W46" s="18"/>
    </row>
    <row r="47" spans="2:23" x14ac:dyDescent="0.2">
      <c r="B47" s="7" t="s">
        <v>61</v>
      </c>
      <c r="C47" s="87">
        <f>Data!AL31</f>
        <v>25472</v>
      </c>
      <c r="D47" s="87">
        <f>Data!BF31</f>
        <v>77146</v>
      </c>
      <c r="E47" s="87">
        <f>Data!BZ31</f>
        <v>18477</v>
      </c>
      <c r="F47" s="87">
        <f>Data!CT31</f>
        <v>2535</v>
      </c>
      <c r="G47" s="87">
        <f>Data!DN31</f>
        <v>0</v>
      </c>
      <c r="H47" s="22">
        <f t="shared" si="0"/>
        <v>123630</v>
      </c>
      <c r="I47" s="1"/>
      <c r="W47" s="18"/>
    </row>
    <row r="48" spans="2:23" x14ac:dyDescent="0.2">
      <c r="B48" s="7" t="s">
        <v>62</v>
      </c>
      <c r="C48" s="87">
        <f>Data!AM31</f>
        <v>0</v>
      </c>
      <c r="D48" s="87">
        <f>Data!BG31</f>
        <v>0</v>
      </c>
      <c r="E48" s="87">
        <f>Data!CA31</f>
        <v>0</v>
      </c>
      <c r="F48" s="87">
        <f>Data!CU31</f>
        <v>0</v>
      </c>
      <c r="G48" s="87">
        <f>Data!DO31</f>
        <v>0</v>
      </c>
      <c r="H48" s="22">
        <f t="shared" si="0"/>
        <v>0</v>
      </c>
      <c r="I48" s="1"/>
      <c r="W48" s="18"/>
    </row>
    <row r="49" spans="2:23" x14ac:dyDescent="0.2">
      <c r="B49" s="7" t="s">
        <v>63</v>
      </c>
      <c r="C49" s="87">
        <f>Data!AN31</f>
        <v>78</v>
      </c>
      <c r="D49" s="87">
        <f>Data!BH31</f>
        <v>5215</v>
      </c>
      <c r="E49" s="87">
        <f>Data!CB31</f>
        <v>0</v>
      </c>
      <c r="F49" s="87">
        <f>Data!CV31</f>
        <v>0</v>
      </c>
      <c r="G49" s="87">
        <f>Data!DP31</f>
        <v>0</v>
      </c>
      <c r="H49" s="22">
        <f t="shared" si="0"/>
        <v>5293</v>
      </c>
      <c r="I49" s="1"/>
      <c r="W49" s="18"/>
    </row>
    <row r="50" spans="2:23" x14ac:dyDescent="0.2">
      <c r="B50" s="7" t="s">
        <v>64</v>
      </c>
      <c r="C50" s="87">
        <f>Data!AO31</f>
        <v>1843</v>
      </c>
      <c r="D50" s="87">
        <f>Data!BI31</f>
        <v>2440</v>
      </c>
      <c r="E50" s="87">
        <f>Data!CC31</f>
        <v>51</v>
      </c>
      <c r="F50" s="87">
        <f>Data!CW31</f>
        <v>30</v>
      </c>
      <c r="G50" s="87">
        <f>Data!DQ31</f>
        <v>0</v>
      </c>
      <c r="H50" s="22">
        <f t="shared" si="0"/>
        <v>4364</v>
      </c>
      <c r="I50" s="1"/>
      <c r="W50" s="18"/>
    </row>
    <row r="51" spans="2:23" x14ac:dyDescent="0.2">
      <c r="B51" s="7" t="s">
        <v>0</v>
      </c>
      <c r="C51" s="87">
        <f>Data!AP31</f>
        <v>0</v>
      </c>
      <c r="D51" s="87">
        <f>Data!BJ31</f>
        <v>0</v>
      </c>
      <c r="E51" s="87">
        <f>Data!CD31</f>
        <v>0</v>
      </c>
      <c r="F51" s="87">
        <f>Data!CX31</f>
        <v>0</v>
      </c>
      <c r="G51" s="87">
        <f>Data!DR31</f>
        <v>0</v>
      </c>
      <c r="H51" s="22">
        <f t="shared" si="0"/>
        <v>0</v>
      </c>
      <c r="I51" s="1"/>
      <c r="W51" s="18"/>
    </row>
    <row r="52" spans="2:23" x14ac:dyDescent="0.2">
      <c r="B52" s="8" t="s">
        <v>35</v>
      </c>
      <c r="C52" s="22">
        <f>SUM(C32:C51)</f>
        <v>491820</v>
      </c>
      <c r="D52" s="22">
        <f>SUM(D32:D51)</f>
        <v>307540</v>
      </c>
      <c r="E52" s="22">
        <f>SUM(E32:E51)</f>
        <v>65900</v>
      </c>
      <c r="F52" s="22">
        <f>SUM(F32:F51)</f>
        <v>44719</v>
      </c>
      <c r="G52" s="22">
        <f>SUM(G32:G51)</f>
        <v>15362</v>
      </c>
      <c r="H52" s="22">
        <f t="shared" si="0"/>
        <v>925341</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Data!T31</f>
        <v>West, Vicki</v>
      </c>
      <c r="E55" s="343"/>
      <c r="F55" s="343"/>
      <c r="G55" s="94" t="str">
        <f>Data!U31</f>
        <v>(806) 742-2166</v>
      </c>
      <c r="H55" s="84" t="str">
        <f>Data!V31</f>
        <v>Vicki.West@ttu.edu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Data!DS31</f>
        <v>10024722</v>
      </c>
      <c r="D61" s="88">
        <f>Data!EM31</f>
        <v>7780458</v>
      </c>
      <c r="E61" s="88">
        <f>Data!FG31</f>
        <v>5703998</v>
      </c>
      <c r="F61" s="88">
        <f>Data!GA31</f>
        <v>9705800</v>
      </c>
      <c r="G61" s="88">
        <f>Data!GU31</f>
        <v>0</v>
      </c>
      <c r="H61" s="21">
        <f>SUM(C61:G61)</f>
        <v>33214978</v>
      </c>
      <c r="I61" s="1"/>
    </row>
    <row r="62" spans="2:23" x14ac:dyDescent="0.2">
      <c r="B62" s="9" t="str">
        <f>$B$33</f>
        <v>Science</v>
      </c>
      <c r="C62" s="87">
        <f>Data!DT31</f>
        <v>4968198</v>
      </c>
      <c r="D62" s="87">
        <f>Data!EN31</f>
        <v>4809248</v>
      </c>
      <c r="E62" s="87">
        <f>Data!FH31</f>
        <v>5542788</v>
      </c>
      <c r="F62" s="87">
        <f>Data!GB31</f>
        <v>10531099</v>
      </c>
      <c r="G62" s="87">
        <f>Data!GV31</f>
        <v>0</v>
      </c>
      <c r="H62" s="22">
        <f t="shared" ref="H62:H81" si="1">SUM(C62:G62)</f>
        <v>25851333</v>
      </c>
      <c r="I62" s="1"/>
    </row>
    <row r="63" spans="2:23" x14ac:dyDescent="0.2">
      <c r="B63" s="9" t="str">
        <f>$B$34</f>
        <v>Fine Arts</v>
      </c>
      <c r="C63" s="87">
        <f>Data!DU31</f>
        <v>2844978</v>
      </c>
      <c r="D63" s="87">
        <f>Data!EO31</f>
        <v>2945126</v>
      </c>
      <c r="E63" s="87">
        <f>Data!FI31</f>
        <v>1911714</v>
      </c>
      <c r="F63" s="87">
        <f>Data!GC31</f>
        <v>2211308</v>
      </c>
      <c r="G63" s="87">
        <f>Data!GW31</f>
        <v>0</v>
      </c>
      <c r="H63" s="22">
        <f t="shared" si="1"/>
        <v>9913126</v>
      </c>
      <c r="I63" s="1"/>
    </row>
    <row r="64" spans="2:23" x14ac:dyDescent="0.2">
      <c r="B64" s="9" t="str">
        <f>$B$35</f>
        <v>Teacher Education</v>
      </c>
      <c r="C64" s="87">
        <f>Data!DV31</f>
        <v>136891</v>
      </c>
      <c r="D64" s="87">
        <f>Data!EP31</f>
        <v>761315</v>
      </c>
      <c r="E64" s="87">
        <f>Data!FJ31</f>
        <v>1383791</v>
      </c>
      <c r="F64" s="87">
        <f>Data!GD31</f>
        <v>3758967</v>
      </c>
      <c r="G64" s="87">
        <f>Data!GX31</f>
        <v>0</v>
      </c>
      <c r="H64" s="22">
        <f t="shared" si="1"/>
        <v>6040964</v>
      </c>
      <c r="I64" s="1"/>
    </row>
    <row r="65" spans="2:9" x14ac:dyDescent="0.2">
      <c r="B65" s="9" t="str">
        <f>$B$36</f>
        <v>Agriculture</v>
      </c>
      <c r="C65" s="87">
        <f>Data!DW31</f>
        <v>847954</v>
      </c>
      <c r="D65" s="87">
        <f>Data!EQ31</f>
        <v>1295835</v>
      </c>
      <c r="E65" s="87">
        <f>Data!FK31</f>
        <v>1689618</v>
      </c>
      <c r="F65" s="87">
        <f>Data!GE31</f>
        <v>2000727</v>
      </c>
      <c r="G65" s="87">
        <f>Data!GY31</f>
        <v>0</v>
      </c>
      <c r="H65" s="22">
        <f t="shared" si="1"/>
        <v>5834134</v>
      </c>
      <c r="I65" s="1"/>
    </row>
    <row r="66" spans="2:9" x14ac:dyDescent="0.2">
      <c r="B66" s="9" t="str">
        <f>$B$37</f>
        <v>Engineering</v>
      </c>
      <c r="C66" s="87">
        <f>Data!DX31</f>
        <v>3200602</v>
      </c>
      <c r="D66" s="87">
        <f>Data!ER31</f>
        <v>6709012</v>
      </c>
      <c r="E66" s="87">
        <f>Data!FL31</f>
        <v>4938470</v>
      </c>
      <c r="F66" s="87">
        <f>Data!GF31</f>
        <v>12629486</v>
      </c>
      <c r="G66" s="87">
        <f>Data!GZ31</f>
        <v>0</v>
      </c>
      <c r="H66" s="22">
        <f t="shared" si="1"/>
        <v>27477570</v>
      </c>
      <c r="I66" s="1"/>
    </row>
    <row r="67" spans="2:9" x14ac:dyDescent="0.2">
      <c r="B67" s="9" t="str">
        <f>$B$38</f>
        <v>Home Economics</v>
      </c>
      <c r="C67" s="87">
        <f>Data!DY31</f>
        <v>351485</v>
      </c>
      <c r="D67" s="87">
        <f>Data!ES31</f>
        <v>247954</v>
      </c>
      <c r="E67" s="87">
        <f>Data!FM31</f>
        <v>39339</v>
      </c>
      <c r="F67" s="87">
        <f>Data!GG31</f>
        <v>143836</v>
      </c>
      <c r="G67" s="87">
        <f>Data!HA31</f>
        <v>0</v>
      </c>
      <c r="H67" s="22">
        <f t="shared" si="1"/>
        <v>782614</v>
      </c>
      <c r="I67" s="1"/>
    </row>
    <row r="68" spans="2:9" x14ac:dyDescent="0.2">
      <c r="B68" s="9" t="str">
        <f>$B$39</f>
        <v>Law</v>
      </c>
      <c r="C68" s="87">
        <f>Data!DZ31</f>
        <v>0</v>
      </c>
      <c r="D68" s="87">
        <f>Data!ET31</f>
        <v>0</v>
      </c>
      <c r="E68" s="87">
        <f>Data!FN31</f>
        <v>0</v>
      </c>
      <c r="F68" s="87">
        <f>Data!GH31</f>
        <v>0</v>
      </c>
      <c r="G68" s="87">
        <f>Data!HB31</f>
        <v>3128759</v>
      </c>
      <c r="H68" s="22">
        <f t="shared" si="1"/>
        <v>3128759</v>
      </c>
      <c r="I68" s="1"/>
    </row>
    <row r="69" spans="2:9" x14ac:dyDescent="0.2">
      <c r="B69" s="9" t="str">
        <f>$B$40</f>
        <v>Social Service</v>
      </c>
      <c r="C69" s="87">
        <f>Data!EA31</f>
        <v>23304</v>
      </c>
      <c r="D69" s="87">
        <f>Data!EU31</f>
        <v>149293</v>
      </c>
      <c r="E69" s="87">
        <f>Data!FO31</f>
        <v>300296</v>
      </c>
      <c r="F69" s="87">
        <f>Data!GI31</f>
        <v>0</v>
      </c>
      <c r="G69" s="87">
        <f>Data!HC31</f>
        <v>0</v>
      </c>
      <c r="H69" s="22">
        <f t="shared" si="1"/>
        <v>472893</v>
      </c>
      <c r="I69" s="1"/>
    </row>
    <row r="70" spans="2:9" x14ac:dyDescent="0.2">
      <c r="B70" s="9" t="str">
        <f>$B$41</f>
        <v>Library Science</v>
      </c>
      <c r="C70" s="87">
        <f>Data!EB31</f>
        <v>160109</v>
      </c>
      <c r="D70" s="87">
        <f>Data!EV31</f>
        <v>0</v>
      </c>
      <c r="E70" s="87">
        <f>Data!FP31</f>
        <v>345833</v>
      </c>
      <c r="F70" s="87">
        <f>Data!GJ31</f>
        <v>0</v>
      </c>
      <c r="G70" s="87">
        <f>Data!HD31</f>
        <v>0</v>
      </c>
      <c r="H70" s="22">
        <f t="shared" si="1"/>
        <v>505942</v>
      </c>
      <c r="I70" s="1"/>
    </row>
    <row r="71" spans="2:9" x14ac:dyDescent="0.2">
      <c r="B71" s="9" t="str">
        <f>$B$42</f>
        <v>Veterinary Science</v>
      </c>
      <c r="C71" s="87">
        <f>Data!EC31</f>
        <v>0</v>
      </c>
      <c r="D71" s="87">
        <f>Data!EW31</f>
        <v>0</v>
      </c>
      <c r="E71" s="87">
        <f>Data!FQ31</f>
        <v>0</v>
      </c>
      <c r="F71" s="87">
        <f>Data!GK31</f>
        <v>0</v>
      </c>
      <c r="G71" s="87">
        <f>Data!HE31</f>
        <v>0</v>
      </c>
      <c r="H71" s="22">
        <f t="shared" si="1"/>
        <v>0</v>
      </c>
      <c r="I71" s="1"/>
    </row>
    <row r="72" spans="2:9" x14ac:dyDescent="0.2">
      <c r="B72" s="9" t="str">
        <f>$B$43</f>
        <v>Vocational Training</v>
      </c>
      <c r="C72" s="87">
        <f>Data!ED31</f>
        <v>0</v>
      </c>
      <c r="D72" s="87">
        <f>Data!EX31</f>
        <v>0</v>
      </c>
      <c r="E72" s="87">
        <f>Data!FR31</f>
        <v>0</v>
      </c>
      <c r="F72" s="87">
        <f>Data!GL31</f>
        <v>0</v>
      </c>
      <c r="G72" s="87">
        <f>Data!HF31</f>
        <v>0</v>
      </c>
      <c r="H72" s="22">
        <f t="shared" si="1"/>
        <v>0</v>
      </c>
      <c r="I72" s="1"/>
    </row>
    <row r="73" spans="2:9" x14ac:dyDescent="0.2">
      <c r="B73" s="9" t="str">
        <f>$B$44</f>
        <v>Physical Training</v>
      </c>
      <c r="C73" s="87">
        <f>Data!EE31</f>
        <v>0</v>
      </c>
      <c r="D73" s="87">
        <f>Data!EY31</f>
        <v>0</v>
      </c>
      <c r="E73" s="87">
        <f>Data!FS31</f>
        <v>0</v>
      </c>
      <c r="F73" s="87">
        <f>Data!GM31</f>
        <v>0</v>
      </c>
      <c r="G73" s="87">
        <f>Data!HG31</f>
        <v>0</v>
      </c>
      <c r="H73" s="22">
        <f t="shared" si="1"/>
        <v>0</v>
      </c>
      <c r="I73" s="1"/>
    </row>
    <row r="74" spans="2:9" x14ac:dyDescent="0.2">
      <c r="B74" s="9" t="str">
        <f>$B$45</f>
        <v>Health Services</v>
      </c>
      <c r="C74" s="87">
        <f>Data!EF31</f>
        <v>366829</v>
      </c>
      <c r="D74" s="87">
        <f>Data!EZ31</f>
        <v>535043</v>
      </c>
      <c r="E74" s="87">
        <f>Data!FT31</f>
        <v>274892</v>
      </c>
      <c r="F74" s="87">
        <f>Data!GN31</f>
        <v>1051253</v>
      </c>
      <c r="G74" s="87">
        <f>Data!HH31</f>
        <v>0</v>
      </c>
      <c r="H74" s="22">
        <f t="shared" si="1"/>
        <v>2228017</v>
      </c>
      <c r="I74" s="1"/>
    </row>
    <row r="75" spans="2:9" x14ac:dyDescent="0.2">
      <c r="B75" s="9" t="str">
        <f>$B$46</f>
        <v>Pharmacy</v>
      </c>
      <c r="C75" s="87">
        <f>Data!EG31</f>
        <v>0</v>
      </c>
      <c r="D75" s="87">
        <f>Data!FA31</f>
        <v>0</v>
      </c>
      <c r="E75" s="87">
        <f>Data!FU31</f>
        <v>0</v>
      </c>
      <c r="F75" s="87">
        <f>Data!GO31</f>
        <v>0</v>
      </c>
      <c r="G75" s="87">
        <f>Data!HI31</f>
        <v>0</v>
      </c>
      <c r="H75" s="22">
        <f t="shared" si="1"/>
        <v>0</v>
      </c>
      <c r="I75" s="1"/>
    </row>
    <row r="76" spans="2:9" x14ac:dyDescent="0.2">
      <c r="B76" s="9" t="str">
        <f>$B$47</f>
        <v>Business Administration</v>
      </c>
      <c r="C76" s="87">
        <f>Data!EH31</f>
        <v>1485866</v>
      </c>
      <c r="D76" s="87">
        <f>Data!FB31</f>
        <v>10852587</v>
      </c>
      <c r="E76" s="87">
        <f>Data!FV31</f>
        <v>5025219</v>
      </c>
      <c r="F76" s="87">
        <f>Data!GP31</f>
        <v>5627320</v>
      </c>
      <c r="G76" s="87">
        <f>Data!HJ31</f>
        <v>0</v>
      </c>
      <c r="H76" s="22">
        <f t="shared" si="1"/>
        <v>22990992</v>
      </c>
      <c r="I76" s="1"/>
    </row>
    <row r="77" spans="2:9" x14ac:dyDescent="0.2">
      <c r="B77" s="9" t="str">
        <f>$B$48</f>
        <v>Optometry</v>
      </c>
      <c r="C77" s="87">
        <f>Data!EI31</f>
        <v>0</v>
      </c>
      <c r="D77" s="87">
        <f>Data!FC31</f>
        <v>0</v>
      </c>
      <c r="E77" s="87">
        <f>Data!FW31</f>
        <v>0</v>
      </c>
      <c r="F77" s="87">
        <f>Data!GQ31</f>
        <v>0</v>
      </c>
      <c r="G77" s="87">
        <f>Data!HK31</f>
        <v>0</v>
      </c>
      <c r="H77" s="22">
        <f t="shared" si="1"/>
        <v>0</v>
      </c>
      <c r="I77" s="1"/>
    </row>
    <row r="78" spans="2:9" x14ac:dyDescent="0.2">
      <c r="B78" s="9" t="str">
        <f>$B$49</f>
        <v>Teacher Ed-Practice Teaching</v>
      </c>
      <c r="C78" s="87">
        <f>Data!EJ31</f>
        <v>3868</v>
      </c>
      <c r="D78" s="87">
        <f>Data!FD31</f>
        <v>861635</v>
      </c>
      <c r="E78" s="87">
        <f>Data!FX31</f>
        <v>0</v>
      </c>
      <c r="F78" s="87">
        <f>Data!GR31</f>
        <v>0</v>
      </c>
      <c r="G78" s="87">
        <f>Data!HL31</f>
        <v>0</v>
      </c>
      <c r="H78" s="22">
        <f t="shared" si="1"/>
        <v>865503</v>
      </c>
      <c r="I78" s="1"/>
    </row>
    <row r="79" spans="2:9" x14ac:dyDescent="0.2">
      <c r="B79" s="9" t="str">
        <f>$B$50</f>
        <v>Technology</v>
      </c>
      <c r="C79" s="87">
        <f>Data!EK31</f>
        <v>117841</v>
      </c>
      <c r="D79" s="87">
        <f>Data!FE31</f>
        <v>230863</v>
      </c>
      <c r="E79" s="87">
        <f>Data!FY31</f>
        <v>61934</v>
      </c>
      <c r="F79" s="87">
        <f>Data!GS31</f>
        <v>31694</v>
      </c>
      <c r="G79" s="87">
        <f>Data!HM31</f>
        <v>0</v>
      </c>
      <c r="H79" s="22">
        <f t="shared" si="1"/>
        <v>442332</v>
      </c>
      <c r="I79" s="1"/>
    </row>
    <row r="80" spans="2:9" x14ac:dyDescent="0.2">
      <c r="B80" s="9" t="str">
        <f>$B$51</f>
        <v>Nursing</v>
      </c>
      <c r="C80" s="87">
        <f>Data!EL31</f>
        <v>0</v>
      </c>
      <c r="D80" s="87">
        <f>Data!FF31</f>
        <v>0</v>
      </c>
      <c r="E80" s="87">
        <f>Data!FZ31</f>
        <v>0</v>
      </c>
      <c r="F80" s="87">
        <f>Data!GT31</f>
        <v>0</v>
      </c>
      <c r="G80" s="87">
        <f>Data!HN31</f>
        <v>0</v>
      </c>
      <c r="H80" s="22">
        <f t="shared" si="1"/>
        <v>0</v>
      </c>
      <c r="I80" s="1"/>
    </row>
    <row r="81" spans="2:9" x14ac:dyDescent="0.2">
      <c r="B81" s="39" t="str">
        <f>$B$52</f>
        <v>Totals</v>
      </c>
      <c r="C81" s="21">
        <f>SUM(C61:C80)</f>
        <v>24532647</v>
      </c>
      <c r="D81" s="21">
        <f>SUM(D61:D80)</f>
        <v>37178369</v>
      </c>
      <c r="E81" s="21">
        <f>SUM(E61:E80)</f>
        <v>27217892</v>
      </c>
      <c r="F81" s="21">
        <f>SUM(F61:F80)</f>
        <v>47691490</v>
      </c>
      <c r="G81" s="21">
        <f>SUM(G61:G80)</f>
        <v>3128759</v>
      </c>
      <c r="H81" s="21">
        <f t="shared" si="1"/>
        <v>139749157</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Data!T31</f>
        <v>West, Vicki</v>
      </c>
      <c r="E84" s="343"/>
      <c r="F84" s="343"/>
      <c r="G84" s="94" t="str">
        <f>Data!U31</f>
        <v>(806) 742-2166</v>
      </c>
      <c r="H84" s="84" t="str">
        <f>Data!V31</f>
        <v>Vicki.West@ttu.edu</v>
      </c>
    </row>
    <row r="85" spans="2:9" ht="13.5" customHeight="1" x14ac:dyDescent="0.2">
      <c r="B85" s="27"/>
      <c r="C85" s="27"/>
      <c r="D85" s="27"/>
      <c r="E85" s="27"/>
      <c r="F85" s="27"/>
      <c r="G85" s="27"/>
      <c r="H85" s="5"/>
    </row>
    <row r="86" spans="2:9" x14ac:dyDescent="0.2">
      <c r="B86" s="28" t="s">
        <v>34</v>
      </c>
      <c r="C86" s="13"/>
      <c r="D86" s="13"/>
      <c r="E86" s="13"/>
      <c r="F86" s="13"/>
      <c r="G86" s="13"/>
      <c r="H86" s="17">
        <f>H13+H14</f>
        <v>368168868</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Data!HR31</f>
        <v>4326157.8781409692</v>
      </c>
      <c r="D91" s="172">
        <f>Data!IL31</f>
        <v>1164317.2175439019</v>
      </c>
      <c r="E91" s="172">
        <f>Data!JF31</f>
        <v>180418.54194018312</v>
      </c>
      <c r="F91" s="172">
        <f>Data!JZ31</f>
        <v>197488.23435091469</v>
      </c>
      <c r="G91" s="172">
        <f>Data!KT31</f>
        <v>756.02910114684346</v>
      </c>
      <c r="H91" s="40">
        <f t="shared" ref="H91:H111" si="2">SUM(C91:G91)</f>
        <v>5869137.9010771159</v>
      </c>
    </row>
    <row r="92" spans="2:9" x14ac:dyDescent="0.2">
      <c r="B92" s="9" t="str">
        <f>$B$33</f>
        <v>Science</v>
      </c>
      <c r="C92" s="172">
        <f>Data!HS31</f>
        <v>2463760.1036169291</v>
      </c>
      <c r="D92" s="172">
        <f>Data!IM31</f>
        <v>1290640.0108691619</v>
      </c>
      <c r="E92" s="172">
        <f>Data!JG31</f>
        <v>304759.71116770728</v>
      </c>
      <c r="F92" s="172">
        <f>Data!KA31</f>
        <v>289719.37744564173</v>
      </c>
      <c r="G92" s="172">
        <f>Data!KU31</f>
        <v>115.6982164793144</v>
      </c>
      <c r="H92" s="75">
        <f t="shared" si="2"/>
        <v>4348994.9013159191</v>
      </c>
    </row>
    <row r="93" spans="2:9" x14ac:dyDescent="0.2">
      <c r="B93" s="9" t="str">
        <f>$B$34</f>
        <v>Fine Arts</v>
      </c>
      <c r="C93" s="172">
        <f>Data!HT31</f>
        <v>860257.19790556782</v>
      </c>
      <c r="D93" s="172">
        <f>Data!IN31</f>
        <v>218423.23325115014</v>
      </c>
      <c r="E93" s="172">
        <f>Data!JH31</f>
        <v>72130.723004152751</v>
      </c>
      <c r="F93" s="172">
        <f>Data!KB31</f>
        <v>67162.895871508765</v>
      </c>
      <c r="G93" s="172">
        <f>Data!KV31</f>
        <v>0</v>
      </c>
      <c r="H93" s="75">
        <f t="shared" si="2"/>
        <v>1217974.0500323796</v>
      </c>
    </row>
    <row r="94" spans="2:9" x14ac:dyDescent="0.2">
      <c r="B94" s="9" t="str">
        <f>$B$35</f>
        <v>Teacher Education</v>
      </c>
      <c r="C94" s="172">
        <f>Data!HU31</f>
        <v>50894.126168470604</v>
      </c>
      <c r="D94" s="172">
        <f>Data!IO31</f>
        <v>190444.34334560379</v>
      </c>
      <c r="E94" s="172">
        <f>Data!JI31</f>
        <v>224371.26090951834</v>
      </c>
      <c r="F94" s="172">
        <f>Data!KC31</f>
        <v>154146.51304699242</v>
      </c>
      <c r="G94" s="172">
        <f>Data!KW31</f>
        <v>0</v>
      </c>
      <c r="H94" s="75">
        <f t="shared" si="2"/>
        <v>619856.24347058521</v>
      </c>
    </row>
    <row r="95" spans="2:9" x14ac:dyDescent="0.2">
      <c r="B95" s="9" t="str">
        <f>$B$36</f>
        <v>Agriculture</v>
      </c>
      <c r="C95" s="172">
        <f>Data!HV31</f>
        <v>579944.11883148237</v>
      </c>
      <c r="D95" s="172">
        <f>Data!IP31</f>
        <v>508441.16938253806</v>
      </c>
      <c r="E95" s="172">
        <f>Data!JJ31</f>
        <v>97922.511923346217</v>
      </c>
      <c r="F95" s="172">
        <f>Data!KD31</f>
        <v>72217.465380738096</v>
      </c>
      <c r="G95" s="172">
        <f>Data!KX31</f>
        <v>712.23332153402191</v>
      </c>
      <c r="H95" s="75">
        <f t="shared" si="2"/>
        <v>1259237.4988396387</v>
      </c>
    </row>
    <row r="96" spans="2:9" x14ac:dyDescent="0.2">
      <c r="B96" s="9" t="str">
        <f>$B$37</f>
        <v>Engineering</v>
      </c>
      <c r="C96" s="172">
        <f>Data!HW31</f>
        <v>1298533.1036907141</v>
      </c>
      <c r="D96" s="172">
        <f>Data!IQ31</f>
        <v>3835047.973095973</v>
      </c>
      <c r="E96" s="172">
        <f>Data!JK31</f>
        <v>374609.5487364619</v>
      </c>
      <c r="F96" s="172">
        <f>Data!KE31</f>
        <v>662942.49367831193</v>
      </c>
      <c r="G96" s="172">
        <f>Data!KY31</f>
        <v>2627.8237600214034</v>
      </c>
      <c r="H96" s="75">
        <f t="shared" si="2"/>
        <v>6173760.9429614833</v>
      </c>
    </row>
    <row r="97" spans="2:8" x14ac:dyDescent="0.2">
      <c r="B97" s="9" t="str">
        <f>$B$38</f>
        <v>Home Economics</v>
      </c>
      <c r="C97" s="172">
        <f>Data!HX31</f>
        <v>177184.85481476196</v>
      </c>
      <c r="D97" s="172">
        <f>Data!IR31</f>
        <v>18265.079225093432</v>
      </c>
      <c r="E97" s="172">
        <f>Data!JL31</f>
        <v>1465.2436171349204</v>
      </c>
      <c r="F97" s="172">
        <f>Data!KF31</f>
        <v>2306.2824671139419</v>
      </c>
      <c r="G97" s="172">
        <f>Data!KZ31</f>
        <v>0</v>
      </c>
      <c r="H97" s="75">
        <f t="shared" si="2"/>
        <v>199221.46012410425</v>
      </c>
    </row>
    <row r="98" spans="2:8" x14ac:dyDescent="0.2">
      <c r="B98" s="9" t="str">
        <f>$B$39</f>
        <v>Law</v>
      </c>
      <c r="C98" s="172">
        <f>Data!HY31</f>
        <v>0</v>
      </c>
      <c r="D98" s="172">
        <f>Data!IS31</f>
        <v>0</v>
      </c>
      <c r="E98" s="172">
        <f>Data!JM31</f>
        <v>0</v>
      </c>
      <c r="F98" s="172">
        <f>Data!KG31</f>
        <v>0</v>
      </c>
      <c r="G98" s="172">
        <f>Data!LA31</f>
        <v>282721.38152104779</v>
      </c>
      <c r="H98" s="75">
        <f t="shared" si="2"/>
        <v>282721.38152104779</v>
      </c>
    </row>
    <row r="99" spans="2:8" x14ac:dyDescent="0.2">
      <c r="B99" s="9" t="str">
        <f>$B$40</f>
        <v>Social Service</v>
      </c>
      <c r="C99" s="172">
        <f>Data!HZ31</f>
        <v>7475.8174817938225</v>
      </c>
      <c r="D99" s="172">
        <f>Data!IT31</f>
        <v>12381.82270422102</v>
      </c>
      <c r="E99" s="172">
        <f>Data!JN31</f>
        <v>12880.210536340606</v>
      </c>
      <c r="F99" s="172">
        <f>Data!KH31</f>
        <v>0</v>
      </c>
      <c r="G99" s="172">
        <f>Data!LB31</f>
        <v>0</v>
      </c>
      <c r="H99" s="75">
        <f t="shared" si="2"/>
        <v>32737.850722355448</v>
      </c>
    </row>
    <row r="100" spans="2:8" x14ac:dyDescent="0.2">
      <c r="B100" s="9" t="str">
        <f>$B$41</f>
        <v>Library Science</v>
      </c>
      <c r="C100" s="172">
        <f>Data!IA31</f>
        <v>1.4539030450543649</v>
      </c>
      <c r="D100" s="172">
        <f>Data!IU31</f>
        <v>0</v>
      </c>
      <c r="E100" s="172">
        <f>Data!JO31</f>
        <v>6201.1392815342369</v>
      </c>
      <c r="F100" s="172">
        <f>Data!KI31</f>
        <v>0</v>
      </c>
      <c r="G100" s="172">
        <f>Data!LC31</f>
        <v>0</v>
      </c>
      <c r="H100" s="75">
        <f t="shared" si="2"/>
        <v>6202.5931845792911</v>
      </c>
    </row>
    <row r="101" spans="2:8" x14ac:dyDescent="0.2">
      <c r="B101" s="9" t="str">
        <f>$B$42</f>
        <v>Veterinary Science</v>
      </c>
      <c r="C101" s="172">
        <f>Data!IB31</f>
        <v>0</v>
      </c>
      <c r="D101" s="172">
        <f>Data!IV31</f>
        <v>0</v>
      </c>
      <c r="E101" s="172">
        <f>Data!JP31</f>
        <v>0</v>
      </c>
      <c r="F101" s="172">
        <f>Data!KJ31</f>
        <v>0</v>
      </c>
      <c r="G101" s="172">
        <f>Data!LD31</f>
        <v>0</v>
      </c>
      <c r="H101" s="75">
        <f t="shared" si="2"/>
        <v>0</v>
      </c>
    </row>
    <row r="102" spans="2:8" x14ac:dyDescent="0.2">
      <c r="B102" s="9" t="str">
        <f>$B$43</f>
        <v>Vocational Training</v>
      </c>
      <c r="C102" s="172">
        <f>Data!IC31</f>
        <v>0</v>
      </c>
      <c r="D102" s="172">
        <f>Data!IW31</f>
        <v>0</v>
      </c>
      <c r="E102" s="172">
        <f>Data!JQ31</f>
        <v>0</v>
      </c>
      <c r="F102" s="172">
        <f>Data!KK31</f>
        <v>0</v>
      </c>
      <c r="G102" s="172">
        <f>Data!LE31</f>
        <v>0</v>
      </c>
      <c r="H102" s="75">
        <f t="shared" si="2"/>
        <v>0</v>
      </c>
    </row>
    <row r="103" spans="2:8" x14ac:dyDescent="0.2">
      <c r="B103" s="9" t="str">
        <f>$B$44</f>
        <v>Physical Training</v>
      </c>
      <c r="C103" s="172">
        <f>Data!ID31</f>
        <v>0</v>
      </c>
      <c r="D103" s="172">
        <f>Data!IX31</f>
        <v>0</v>
      </c>
      <c r="E103" s="172">
        <f>Data!JR31</f>
        <v>0</v>
      </c>
      <c r="F103" s="172">
        <f>Data!KL31</f>
        <v>0</v>
      </c>
      <c r="G103" s="172">
        <f>Data!LF31</f>
        <v>0</v>
      </c>
      <c r="H103" s="75">
        <f t="shared" si="2"/>
        <v>0</v>
      </c>
    </row>
    <row r="104" spans="2:8" x14ac:dyDescent="0.2">
      <c r="B104" s="9" t="str">
        <f>$B$45</f>
        <v>Health Services</v>
      </c>
      <c r="C104" s="172">
        <f>Data!IE31</f>
        <v>194022.54517391269</v>
      </c>
      <c r="D104" s="172">
        <f>Data!IY31</f>
        <v>130570.3662016977</v>
      </c>
      <c r="E104" s="172">
        <f>Data!JS31</f>
        <v>14520.890294906638</v>
      </c>
      <c r="F104" s="172">
        <f>Data!KM31</f>
        <v>18478.640366804844</v>
      </c>
      <c r="G104" s="172">
        <f>Data!LG31</f>
        <v>0</v>
      </c>
      <c r="H104" s="75">
        <f t="shared" si="2"/>
        <v>357592.44203732186</v>
      </c>
    </row>
    <row r="105" spans="2:8" x14ac:dyDescent="0.2">
      <c r="B105" s="9" t="str">
        <f>$B$46</f>
        <v>Pharmacy</v>
      </c>
      <c r="C105" s="172">
        <f>Data!IF31</f>
        <v>0</v>
      </c>
      <c r="D105" s="172">
        <f>Data!IZ31</f>
        <v>0</v>
      </c>
      <c r="E105" s="172">
        <f>Data!JT31</f>
        <v>0</v>
      </c>
      <c r="F105" s="172">
        <f>Data!KN31</f>
        <v>0</v>
      </c>
      <c r="G105" s="172">
        <f>Data!LH31</f>
        <v>0</v>
      </c>
      <c r="H105" s="75">
        <f t="shared" si="2"/>
        <v>0</v>
      </c>
    </row>
    <row r="106" spans="2:8" x14ac:dyDescent="0.2">
      <c r="B106" s="9" t="str">
        <f>$B$47</f>
        <v>Business Administration</v>
      </c>
      <c r="C106" s="172">
        <f>Data!IG31</f>
        <v>349903.10227325658</v>
      </c>
      <c r="D106" s="172">
        <f>Data!JA31</f>
        <v>1170285.5374862633</v>
      </c>
      <c r="E106" s="172">
        <f>Data!JU31</f>
        <v>284662.14138511388</v>
      </c>
      <c r="F106" s="172">
        <f>Data!KO31</f>
        <v>41121.320669666267</v>
      </c>
      <c r="G106" s="172">
        <f>Data!LI31</f>
        <v>8234.7275325615283</v>
      </c>
      <c r="H106" s="75">
        <f t="shared" si="2"/>
        <v>1854206.8293468615</v>
      </c>
    </row>
    <row r="107" spans="2:8" x14ac:dyDescent="0.2">
      <c r="B107" s="9" t="str">
        <f>$B$48</f>
        <v>Optometry</v>
      </c>
      <c r="C107" s="172">
        <f>Data!IH31</f>
        <v>0</v>
      </c>
      <c r="D107" s="172">
        <f>Data!JB31</f>
        <v>0</v>
      </c>
      <c r="E107" s="172">
        <f>Data!JV31</f>
        <v>0</v>
      </c>
      <c r="F107" s="172">
        <f>Data!KP31</f>
        <v>0</v>
      </c>
      <c r="G107" s="172">
        <f>Data!LJ31</f>
        <v>0</v>
      </c>
      <c r="H107" s="75">
        <f t="shared" si="2"/>
        <v>0</v>
      </c>
    </row>
    <row r="108" spans="2:8" x14ac:dyDescent="0.2">
      <c r="B108" s="9" t="str">
        <f>$B$49</f>
        <v>Teacher Ed-Practice Teaching</v>
      </c>
      <c r="C108" s="172">
        <f>Data!II31</f>
        <v>2163.7100576593798</v>
      </c>
      <c r="D108" s="172">
        <f>Data!JC31</f>
        <v>143183.85843908702</v>
      </c>
      <c r="E108" s="172">
        <f>Data!JW31</f>
        <v>0</v>
      </c>
      <c r="F108" s="172">
        <f>Data!KQ31</f>
        <v>0</v>
      </c>
      <c r="G108" s="172">
        <f>Data!LK31</f>
        <v>0</v>
      </c>
      <c r="H108" s="75">
        <f t="shared" si="2"/>
        <v>145347.56849674639</v>
      </c>
    </row>
    <row r="109" spans="2:8" x14ac:dyDescent="0.2">
      <c r="B109" s="9" t="str">
        <f>$B$50</f>
        <v>Technology</v>
      </c>
      <c r="C109" s="172">
        <f>Data!IJ31</f>
        <v>973721.54937319993</v>
      </c>
      <c r="D109" s="172">
        <f>Data!JD31</f>
        <v>599184.37984716799</v>
      </c>
      <c r="E109" s="172">
        <f>Data!JX31</f>
        <v>35586.371567699178</v>
      </c>
      <c r="F109" s="172">
        <f>Data!KR31</f>
        <v>29477.53006816201</v>
      </c>
      <c r="G109" s="172">
        <f>Data!LL31</f>
        <v>5895.5060136324009</v>
      </c>
      <c r="H109" s="75">
        <f t="shared" si="2"/>
        <v>1643865.3368698612</v>
      </c>
    </row>
    <row r="110" spans="2:8" x14ac:dyDescent="0.2">
      <c r="B110" s="9" t="str">
        <f>$B$51</f>
        <v>Nursing</v>
      </c>
      <c r="C110" s="172">
        <f>Data!IK31</f>
        <v>0</v>
      </c>
      <c r="D110" s="172">
        <f>Data!JE31</f>
        <v>0</v>
      </c>
      <c r="E110" s="172">
        <f>Data!JY31</f>
        <v>0</v>
      </c>
      <c r="F110" s="172">
        <f>Data!KS31</f>
        <v>0</v>
      </c>
      <c r="G110" s="172">
        <f>Data!HPM31</f>
        <v>0</v>
      </c>
      <c r="H110" s="75">
        <f t="shared" si="2"/>
        <v>0</v>
      </c>
    </row>
    <row r="111" spans="2:8" x14ac:dyDescent="0.2">
      <c r="B111" s="39" t="str">
        <f>$B$52</f>
        <v>Totals</v>
      </c>
      <c r="C111" s="40">
        <f>SUM(C91:C110)</f>
        <v>11284019.561431764</v>
      </c>
      <c r="D111" s="40">
        <f>SUM(D91:D110)</f>
        <v>9281184.9913918599</v>
      </c>
      <c r="E111" s="40">
        <f>SUM(E91:E110)</f>
        <v>1609528.2943640989</v>
      </c>
      <c r="F111" s="40">
        <f>SUM(F91:F110)</f>
        <v>1535060.7533458546</v>
      </c>
      <c r="G111" s="40">
        <f>SUM(G91:G110)</f>
        <v>301063.39946642332</v>
      </c>
      <c r="H111" s="40">
        <f t="shared" si="2"/>
        <v>24010857</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14350879.878140969</v>
      </c>
      <c r="D116" s="21">
        <f t="shared" si="3"/>
        <v>8944775.2175439019</v>
      </c>
      <c r="E116" s="21">
        <f t="shared" si="3"/>
        <v>5884416.5419401834</v>
      </c>
      <c r="F116" s="21">
        <f t="shared" si="3"/>
        <v>9903288.2343509141</v>
      </c>
      <c r="G116" s="21">
        <f t="shared" si="3"/>
        <v>756.02910114684346</v>
      </c>
      <c r="H116" s="40">
        <f t="shared" ref="H116:H136" si="4">SUM(C116:G116)</f>
        <v>39084115.901077114</v>
      </c>
      <c r="I116" s="1"/>
    </row>
    <row r="117" spans="2:9" x14ac:dyDescent="0.2">
      <c r="B117" s="9" t="str">
        <f>$B$33</f>
        <v>Science</v>
      </c>
      <c r="C117" s="22">
        <f t="shared" si="3"/>
        <v>7431958.1036169287</v>
      </c>
      <c r="D117" s="22">
        <f t="shared" si="3"/>
        <v>6099888.0108691622</v>
      </c>
      <c r="E117" s="22">
        <f t="shared" si="3"/>
        <v>5847547.7111677071</v>
      </c>
      <c r="F117" s="22">
        <f t="shared" si="3"/>
        <v>10820818.377445642</v>
      </c>
      <c r="G117" s="22">
        <f t="shared" si="3"/>
        <v>115.6982164793144</v>
      </c>
      <c r="H117" s="75">
        <f t="shared" si="4"/>
        <v>30200327.90131592</v>
      </c>
      <c r="I117" s="1"/>
    </row>
    <row r="118" spans="2:9" x14ac:dyDescent="0.2">
      <c r="B118" s="9" t="str">
        <f>$B$34</f>
        <v>Fine Arts</v>
      </c>
      <c r="C118" s="22">
        <f t="shared" si="3"/>
        <v>3705235.1979055679</v>
      </c>
      <c r="D118" s="22">
        <f t="shared" si="3"/>
        <v>3163549.2332511502</v>
      </c>
      <c r="E118" s="22">
        <f t="shared" si="3"/>
        <v>1983844.7230041528</v>
      </c>
      <c r="F118" s="22">
        <f t="shared" si="3"/>
        <v>2278470.8958715089</v>
      </c>
      <c r="G118" s="22">
        <f t="shared" si="3"/>
        <v>0</v>
      </c>
      <c r="H118" s="75">
        <f t="shared" si="4"/>
        <v>11131100.050032379</v>
      </c>
      <c r="I118" s="1"/>
    </row>
    <row r="119" spans="2:9" x14ac:dyDescent="0.2">
      <c r="B119" s="9" t="str">
        <f>$B$35</f>
        <v>Teacher Education</v>
      </c>
      <c r="C119" s="22">
        <f t="shared" si="3"/>
        <v>187785.1261684706</v>
      </c>
      <c r="D119" s="22">
        <f t="shared" si="3"/>
        <v>951759.34334560379</v>
      </c>
      <c r="E119" s="22">
        <f t="shared" si="3"/>
        <v>1608162.2609095182</v>
      </c>
      <c r="F119" s="22">
        <f t="shared" si="3"/>
        <v>3913113.5130469925</v>
      </c>
      <c r="G119" s="22">
        <f t="shared" si="3"/>
        <v>0</v>
      </c>
      <c r="H119" s="75">
        <f t="shared" si="4"/>
        <v>6660820.243470585</v>
      </c>
      <c r="I119" s="1"/>
    </row>
    <row r="120" spans="2:9" x14ac:dyDescent="0.2">
      <c r="B120" s="9" t="str">
        <f>$B$36</f>
        <v>Agriculture</v>
      </c>
      <c r="C120" s="22">
        <f t="shared" si="3"/>
        <v>1427898.1188314823</v>
      </c>
      <c r="D120" s="22">
        <f t="shared" si="3"/>
        <v>1804276.1693825382</v>
      </c>
      <c r="E120" s="22">
        <f t="shared" si="3"/>
        <v>1787540.5119233462</v>
      </c>
      <c r="F120" s="22">
        <f t="shared" si="3"/>
        <v>2072944.465380738</v>
      </c>
      <c r="G120" s="22">
        <f t="shared" si="3"/>
        <v>712.23332153402191</v>
      </c>
      <c r="H120" s="75">
        <f t="shared" si="4"/>
        <v>7093371.4988396391</v>
      </c>
      <c r="I120" s="1"/>
    </row>
    <row r="121" spans="2:9" x14ac:dyDescent="0.2">
      <c r="B121" s="9" t="str">
        <f>$B$37</f>
        <v>Engineering</v>
      </c>
      <c r="C121" s="22">
        <f t="shared" si="3"/>
        <v>4499135.1036907136</v>
      </c>
      <c r="D121" s="22">
        <f t="shared" si="3"/>
        <v>10544059.973095972</v>
      </c>
      <c r="E121" s="22">
        <f t="shared" si="3"/>
        <v>5313079.5487364624</v>
      </c>
      <c r="F121" s="22">
        <f t="shared" si="3"/>
        <v>13292428.493678313</v>
      </c>
      <c r="G121" s="22">
        <f t="shared" si="3"/>
        <v>2627.8237600214034</v>
      </c>
      <c r="H121" s="75">
        <f t="shared" si="4"/>
        <v>33651330.942961484</v>
      </c>
      <c r="I121" s="1"/>
    </row>
    <row r="122" spans="2:9" x14ac:dyDescent="0.2">
      <c r="B122" s="9" t="str">
        <f>$B$38</f>
        <v>Home Economics</v>
      </c>
      <c r="C122" s="22">
        <f t="shared" si="3"/>
        <v>528669.85481476202</v>
      </c>
      <c r="D122" s="22">
        <f t="shared" si="3"/>
        <v>266219.07922509342</v>
      </c>
      <c r="E122" s="22">
        <f t="shared" si="3"/>
        <v>40804.243617134918</v>
      </c>
      <c r="F122" s="22">
        <f t="shared" si="3"/>
        <v>146142.28246711395</v>
      </c>
      <c r="G122" s="22">
        <f t="shared" si="3"/>
        <v>0</v>
      </c>
      <c r="H122" s="75">
        <f t="shared" si="4"/>
        <v>981835.46012410417</v>
      </c>
      <c r="I122" s="1"/>
    </row>
    <row r="123" spans="2:9" x14ac:dyDescent="0.2">
      <c r="B123" s="9" t="str">
        <f>$B$39</f>
        <v>Law</v>
      </c>
      <c r="C123" s="22">
        <f t="shared" si="3"/>
        <v>0</v>
      </c>
      <c r="D123" s="22">
        <f t="shared" si="3"/>
        <v>0</v>
      </c>
      <c r="E123" s="22">
        <f t="shared" si="3"/>
        <v>0</v>
      </c>
      <c r="F123" s="22">
        <f t="shared" si="3"/>
        <v>0</v>
      </c>
      <c r="G123" s="22">
        <f t="shared" si="3"/>
        <v>3411480.381521048</v>
      </c>
      <c r="H123" s="75">
        <f t="shared" si="4"/>
        <v>3411480.381521048</v>
      </c>
      <c r="I123" s="1"/>
    </row>
    <row r="124" spans="2:9" x14ac:dyDescent="0.2">
      <c r="B124" s="9" t="str">
        <f>$B$40</f>
        <v>Social Service</v>
      </c>
      <c r="C124" s="22">
        <f t="shared" si="3"/>
        <v>30779.817481793823</v>
      </c>
      <c r="D124" s="22">
        <f t="shared" si="3"/>
        <v>161674.82270422101</v>
      </c>
      <c r="E124" s="22">
        <f t="shared" si="3"/>
        <v>313176.2105363406</v>
      </c>
      <c r="F124" s="22">
        <f t="shared" si="3"/>
        <v>0</v>
      </c>
      <c r="G124" s="22">
        <f t="shared" si="3"/>
        <v>0</v>
      </c>
      <c r="H124" s="75">
        <f t="shared" si="4"/>
        <v>505630.85072235542</v>
      </c>
      <c r="I124" s="1"/>
    </row>
    <row r="125" spans="2:9" x14ac:dyDescent="0.2">
      <c r="B125" s="9" t="str">
        <f>$B$41</f>
        <v>Library Science</v>
      </c>
      <c r="C125" s="22">
        <f t="shared" si="3"/>
        <v>160110.45390304507</v>
      </c>
      <c r="D125" s="22">
        <f t="shared" si="3"/>
        <v>0</v>
      </c>
      <c r="E125" s="22">
        <f t="shared" si="3"/>
        <v>352034.13928153424</v>
      </c>
      <c r="F125" s="22">
        <f t="shared" si="3"/>
        <v>0</v>
      </c>
      <c r="G125" s="22">
        <f t="shared" si="3"/>
        <v>0</v>
      </c>
      <c r="H125" s="75">
        <f t="shared" si="4"/>
        <v>512144.59318457928</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75">
        <f t="shared" si="4"/>
        <v>0</v>
      </c>
      <c r="I128" s="1"/>
    </row>
    <row r="129" spans="2:12" x14ac:dyDescent="0.2">
      <c r="B129" s="9" t="str">
        <f>$B$45</f>
        <v>Health Services</v>
      </c>
      <c r="C129" s="22">
        <f t="shared" si="3"/>
        <v>560851.54517391266</v>
      </c>
      <c r="D129" s="22">
        <f t="shared" si="3"/>
        <v>665613.36620169773</v>
      </c>
      <c r="E129" s="22">
        <f t="shared" si="3"/>
        <v>289412.89029490663</v>
      </c>
      <c r="F129" s="22">
        <f t="shared" si="3"/>
        <v>1069731.6403668048</v>
      </c>
      <c r="G129" s="22">
        <f t="shared" si="3"/>
        <v>0</v>
      </c>
      <c r="H129" s="75">
        <f t="shared" si="4"/>
        <v>2585609.4420373216</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1835769.1022732565</v>
      </c>
      <c r="D131" s="22">
        <f t="shared" si="3"/>
        <v>12022872.537486263</v>
      </c>
      <c r="E131" s="22">
        <f t="shared" si="3"/>
        <v>5309881.1413851138</v>
      </c>
      <c r="F131" s="22">
        <f t="shared" si="3"/>
        <v>5668441.3206696659</v>
      </c>
      <c r="G131" s="22">
        <f t="shared" si="3"/>
        <v>8234.7275325615283</v>
      </c>
      <c r="H131" s="75">
        <f t="shared" si="4"/>
        <v>24845198.829346862</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6031.7100576593803</v>
      </c>
      <c r="D133" s="22">
        <f t="shared" si="5"/>
        <v>1004818.8584390871</v>
      </c>
      <c r="E133" s="22">
        <f t="shared" si="5"/>
        <v>0</v>
      </c>
      <c r="F133" s="22">
        <f t="shared" si="5"/>
        <v>0</v>
      </c>
      <c r="G133" s="22">
        <f t="shared" si="5"/>
        <v>0</v>
      </c>
      <c r="H133" s="75">
        <f t="shared" si="4"/>
        <v>1010850.5684967465</v>
      </c>
      <c r="I133" s="1"/>
    </row>
    <row r="134" spans="2:12" x14ac:dyDescent="0.2">
      <c r="B134" s="9" t="str">
        <f>$B$50</f>
        <v>Technology</v>
      </c>
      <c r="C134" s="22">
        <f t="shared" si="5"/>
        <v>1091562.5493731999</v>
      </c>
      <c r="D134" s="22">
        <f t="shared" si="5"/>
        <v>830047.37984716799</v>
      </c>
      <c r="E134" s="22">
        <f t="shared" si="5"/>
        <v>97520.371567699185</v>
      </c>
      <c r="F134" s="22">
        <f t="shared" si="5"/>
        <v>61171.530068162014</v>
      </c>
      <c r="G134" s="22">
        <f t="shared" si="5"/>
        <v>5895.5060136324009</v>
      </c>
      <c r="H134" s="75">
        <f t="shared" si="4"/>
        <v>2086197.3368698615</v>
      </c>
      <c r="I134" s="1"/>
    </row>
    <row r="135" spans="2:12" x14ac:dyDescent="0.2">
      <c r="B135" s="9" t="str">
        <f>$B$51</f>
        <v>Nursing</v>
      </c>
      <c r="C135" s="22">
        <f t="shared" si="5"/>
        <v>0</v>
      </c>
      <c r="D135" s="22">
        <f t="shared" si="5"/>
        <v>0</v>
      </c>
      <c r="E135" s="22">
        <f t="shared" si="5"/>
        <v>0</v>
      </c>
      <c r="F135" s="22">
        <f t="shared" si="5"/>
        <v>0</v>
      </c>
      <c r="G135" s="22">
        <f t="shared" si="5"/>
        <v>0</v>
      </c>
      <c r="H135" s="75">
        <f t="shared" si="4"/>
        <v>0</v>
      </c>
      <c r="I135" s="1"/>
    </row>
    <row r="136" spans="2:12" x14ac:dyDescent="0.2">
      <c r="B136" s="39" t="str">
        <f>$B$52</f>
        <v>Totals</v>
      </c>
      <c r="C136" s="40">
        <f>SUM(C116:C135)</f>
        <v>35816666.561431766</v>
      </c>
      <c r="D136" s="40">
        <f>SUM(D116:D135)</f>
        <v>46459553.991391867</v>
      </c>
      <c r="E136" s="40">
        <f>SUM(E116:E135)</f>
        <v>28827420.294364098</v>
      </c>
      <c r="F136" s="40">
        <f>SUM(F116:F135)</f>
        <v>49226550.753345855</v>
      </c>
      <c r="G136" s="40">
        <f>SUM(G116:G135)</f>
        <v>3429822.3994664233</v>
      </c>
      <c r="H136" s="40">
        <f t="shared" si="4"/>
        <v>163760014</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204408854</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Data!QD31</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Data!LN31</f>
        <v>0</v>
      </c>
      <c r="D143" s="172">
        <f>Data!MH31</f>
        <v>0</v>
      </c>
      <c r="E143" s="172">
        <f>Data!NB31</f>
        <v>0</v>
      </c>
      <c r="F143" s="172">
        <f>Data!NV31</f>
        <v>0</v>
      </c>
      <c r="G143" s="172">
        <f>Data!OP31</f>
        <v>0</v>
      </c>
      <c r="H143" s="173">
        <f>Data!PJ31</f>
        <v>53536263.25371366</v>
      </c>
      <c r="I143" s="76">
        <f t="shared" ref="I143:I162" si="6">SUM(C143:H143)</f>
        <v>53536263.25371366</v>
      </c>
    </row>
    <row r="144" spans="2:12" x14ac:dyDescent="0.2">
      <c r="B144" s="9" t="str">
        <f>$B$33</f>
        <v>Science</v>
      </c>
      <c r="C144" s="172">
        <f>Data!LO31</f>
        <v>0</v>
      </c>
      <c r="D144" s="172">
        <f>Data!MI31</f>
        <v>0</v>
      </c>
      <c r="E144" s="172">
        <f>Data!NC31</f>
        <v>0</v>
      </c>
      <c r="F144" s="172">
        <f>Data!NW31</f>
        <v>0</v>
      </c>
      <c r="G144" s="172">
        <f>Data!OQ31</f>
        <v>0</v>
      </c>
      <c r="H144" s="174">
        <f>Data!PK31</f>
        <v>46600987.546593398</v>
      </c>
      <c r="I144" s="76">
        <f t="shared" si="6"/>
        <v>46600987.546593398</v>
      </c>
    </row>
    <row r="145" spans="2:9" x14ac:dyDescent="0.2">
      <c r="B145" s="9" t="str">
        <f>$B$34</f>
        <v>Fine Arts</v>
      </c>
      <c r="C145" s="172">
        <f>Data!LP31</f>
        <v>0</v>
      </c>
      <c r="D145" s="172">
        <f>Data!MJ31</f>
        <v>0</v>
      </c>
      <c r="E145" s="172">
        <f>Data!ND31</f>
        <v>0</v>
      </c>
      <c r="F145" s="172">
        <f>Data!NX31</f>
        <v>0</v>
      </c>
      <c r="G145" s="172">
        <f>Data!OR31</f>
        <v>0</v>
      </c>
      <c r="H145" s="174">
        <f>Data!PL31</f>
        <v>10149297.200629491</v>
      </c>
      <c r="I145" s="76">
        <f t="shared" si="6"/>
        <v>10149297.200629491</v>
      </c>
    </row>
    <row r="146" spans="2:9" x14ac:dyDescent="0.2">
      <c r="B146" s="9" t="str">
        <f>$B$35</f>
        <v>Teacher Education</v>
      </c>
      <c r="C146" s="172">
        <f>Data!LQ31</f>
        <v>0</v>
      </c>
      <c r="D146" s="172">
        <f>Data!MK31</f>
        <v>0</v>
      </c>
      <c r="E146" s="172">
        <f>Data!NE31</f>
        <v>0</v>
      </c>
      <c r="F146" s="172">
        <f>Data!NY31</f>
        <v>0</v>
      </c>
      <c r="G146" s="172">
        <f>Data!OS31</f>
        <v>0</v>
      </c>
      <c r="H146" s="174">
        <f>Data!PN31</f>
        <v>10078156.304411164</v>
      </c>
      <c r="I146" s="76">
        <f t="shared" si="6"/>
        <v>10078156.304411164</v>
      </c>
    </row>
    <row r="147" spans="2:9" x14ac:dyDescent="0.2">
      <c r="B147" s="9" t="str">
        <f>$B$36</f>
        <v>Agriculture</v>
      </c>
      <c r="C147" s="172">
        <f>Data!LR31</f>
        <v>0</v>
      </c>
      <c r="D147" s="172">
        <f>Data!ML31</f>
        <v>0</v>
      </c>
      <c r="E147" s="172">
        <f>Data!NF31</f>
        <v>0</v>
      </c>
      <c r="F147" s="172">
        <f>Data!NZ31</f>
        <v>0</v>
      </c>
      <c r="G147" s="172">
        <f>Data!OT31</f>
        <v>0</v>
      </c>
      <c r="H147" s="174">
        <f>Data!PM31</f>
        <v>13389224.84738523</v>
      </c>
      <c r="I147" s="76">
        <f t="shared" si="6"/>
        <v>13389224.84738523</v>
      </c>
    </row>
    <row r="148" spans="2:9" x14ac:dyDescent="0.2">
      <c r="B148" s="9" t="str">
        <f>$B$37</f>
        <v>Engineering</v>
      </c>
      <c r="C148" s="172">
        <f>Data!LS31</f>
        <v>0</v>
      </c>
      <c r="D148" s="172">
        <f>Data!MM31</f>
        <v>0</v>
      </c>
      <c r="E148" s="172">
        <f>Data!NG31</f>
        <v>0</v>
      </c>
      <c r="F148" s="172">
        <f>Data!OA31</f>
        <v>0</v>
      </c>
      <c r="G148" s="172">
        <f>Data!OU31</f>
        <v>0</v>
      </c>
      <c r="H148" s="174">
        <f>Data!PO31</f>
        <v>36018080.804311454</v>
      </c>
      <c r="I148" s="76">
        <f t="shared" si="6"/>
        <v>36018080.804311454</v>
      </c>
    </row>
    <row r="149" spans="2:9" x14ac:dyDescent="0.2">
      <c r="B149" s="9" t="str">
        <f>$B$38</f>
        <v>Home Economics</v>
      </c>
      <c r="C149" s="172">
        <f>Data!LT31</f>
        <v>0</v>
      </c>
      <c r="D149" s="172">
        <f>Data!MN31</f>
        <v>0</v>
      </c>
      <c r="E149" s="172">
        <f>Data!NH31</f>
        <v>0</v>
      </c>
      <c r="F149" s="172">
        <f>Data!OB31</f>
        <v>0</v>
      </c>
      <c r="G149" s="172">
        <f>Data!OV31</f>
        <v>0</v>
      </c>
      <c r="H149" s="174">
        <f>Data!PP31</f>
        <v>2317063.5088797933</v>
      </c>
      <c r="I149" s="76">
        <f t="shared" si="6"/>
        <v>2317063.5088797933</v>
      </c>
    </row>
    <row r="150" spans="2:9" x14ac:dyDescent="0.2">
      <c r="B150" s="9" t="str">
        <f>$B$39</f>
        <v>Law</v>
      </c>
      <c r="C150" s="172">
        <f>Data!LU31</f>
        <v>0</v>
      </c>
      <c r="D150" s="172">
        <f>Data!MO31</f>
        <v>0</v>
      </c>
      <c r="E150" s="172">
        <f>Data!NI31</f>
        <v>0</v>
      </c>
      <c r="F150" s="172">
        <f>Data!OC31</f>
        <v>0</v>
      </c>
      <c r="G150" s="172">
        <f>Data!OW31</f>
        <v>0</v>
      </c>
      <c r="H150" s="174">
        <f>Data!PQ31</f>
        <v>2095936.3351394867</v>
      </c>
      <c r="I150" s="76">
        <f t="shared" si="6"/>
        <v>2095936.3351394867</v>
      </c>
    </row>
    <row r="151" spans="2:9" x14ac:dyDescent="0.2">
      <c r="B151" s="9" t="str">
        <f>$B$40</f>
        <v>Social Service</v>
      </c>
      <c r="C151" s="172">
        <f>Data!LV31</f>
        <v>0</v>
      </c>
      <c r="D151" s="172">
        <f>Data!MP31</f>
        <v>0</v>
      </c>
      <c r="E151" s="172">
        <f>Data!NJ31</f>
        <v>0</v>
      </c>
      <c r="F151" s="172">
        <f>Data!OD31</f>
        <v>0</v>
      </c>
      <c r="G151" s="172">
        <f>Data!OX31</f>
        <v>0</v>
      </c>
      <c r="H151" s="174">
        <f>Data!PR31</f>
        <v>253669.20936752582</v>
      </c>
      <c r="I151" s="76">
        <f t="shared" si="6"/>
        <v>253669.20936752582</v>
      </c>
    </row>
    <row r="152" spans="2:9" x14ac:dyDescent="0.2">
      <c r="B152" s="9" t="str">
        <f>$B$41</f>
        <v>Library Science</v>
      </c>
      <c r="C152" s="172">
        <f>Data!LW31</f>
        <v>0</v>
      </c>
      <c r="D152" s="172">
        <f>Data!MQ31</f>
        <v>0</v>
      </c>
      <c r="E152" s="172">
        <f>Data!NK31</f>
        <v>0</v>
      </c>
      <c r="F152" s="172">
        <f>Data!OE31</f>
        <v>0</v>
      </c>
      <c r="G152" s="172">
        <f>Data!OY31</f>
        <v>0</v>
      </c>
      <c r="H152" s="174">
        <f>Data!PS31</f>
        <v>1875434.7089680121</v>
      </c>
      <c r="I152" s="76">
        <f t="shared" si="6"/>
        <v>1875434.7089680121</v>
      </c>
    </row>
    <row r="153" spans="2:9" x14ac:dyDescent="0.2">
      <c r="B153" s="9" t="str">
        <f>$B$42</f>
        <v>Veterinary Science</v>
      </c>
      <c r="C153" s="172">
        <f>Data!LX31</f>
        <v>0</v>
      </c>
      <c r="D153" s="172">
        <f>Data!MR31</f>
        <v>0</v>
      </c>
      <c r="E153" s="172">
        <f>Data!NL31</f>
        <v>0</v>
      </c>
      <c r="F153" s="172">
        <f>Data!OF31</f>
        <v>0</v>
      </c>
      <c r="G153" s="172">
        <f>Data!OZ31</f>
        <v>0</v>
      </c>
      <c r="H153" s="174">
        <f>Data!PT31</f>
        <v>0</v>
      </c>
      <c r="I153" s="76">
        <f t="shared" si="6"/>
        <v>0</v>
      </c>
    </row>
    <row r="154" spans="2:9" x14ac:dyDescent="0.2">
      <c r="B154" s="9" t="str">
        <f>$B$43</f>
        <v>Vocational Training</v>
      </c>
      <c r="C154" s="172">
        <f>Data!LY31</f>
        <v>0</v>
      </c>
      <c r="D154" s="172">
        <f>Data!MS31</f>
        <v>0</v>
      </c>
      <c r="E154" s="172">
        <f>Data!NM31</f>
        <v>0</v>
      </c>
      <c r="F154" s="172">
        <f>Data!OG31</f>
        <v>0</v>
      </c>
      <c r="G154" s="172">
        <f>Data!PA31</f>
        <v>0</v>
      </c>
      <c r="H154" s="174">
        <f>Data!PU31</f>
        <v>0</v>
      </c>
      <c r="I154" s="76">
        <f t="shared" si="6"/>
        <v>0</v>
      </c>
    </row>
    <row r="155" spans="2:9" x14ac:dyDescent="0.2">
      <c r="B155" s="9" t="str">
        <f>$B$44</f>
        <v>Physical Training</v>
      </c>
      <c r="C155" s="172">
        <f>Data!LZ31</f>
        <v>0</v>
      </c>
      <c r="D155" s="172">
        <f>Data!MT31</f>
        <v>0</v>
      </c>
      <c r="E155" s="172">
        <f>Data!NN31</f>
        <v>0</v>
      </c>
      <c r="F155" s="172">
        <f>Data!OH31</f>
        <v>0</v>
      </c>
      <c r="G155" s="172">
        <f>Data!PB31</f>
        <v>0</v>
      </c>
      <c r="H155" s="174">
        <f>Data!PV31</f>
        <v>0</v>
      </c>
      <c r="I155" s="76">
        <f t="shared" si="6"/>
        <v>0</v>
      </c>
    </row>
    <row r="156" spans="2:9" x14ac:dyDescent="0.2">
      <c r="B156" s="9" t="str">
        <f>$B$45</f>
        <v>Health Services</v>
      </c>
      <c r="C156" s="172">
        <f>Data!MA31</f>
        <v>0</v>
      </c>
      <c r="D156" s="172">
        <f>Data!MU31</f>
        <v>0</v>
      </c>
      <c r="E156" s="172">
        <f>Data!NO31</f>
        <v>0</v>
      </c>
      <c r="F156" s="172">
        <f>Data!OI31</f>
        <v>0</v>
      </c>
      <c r="G156" s="172">
        <f>Data!PC31</f>
        <v>0</v>
      </c>
      <c r="H156" s="174">
        <f>Data!PW31</f>
        <v>4178365.8465800532</v>
      </c>
      <c r="I156" s="76">
        <f t="shared" si="6"/>
        <v>4178365.8465800532</v>
      </c>
    </row>
    <row r="157" spans="2:9" x14ac:dyDescent="0.2">
      <c r="B157" s="9" t="str">
        <f>$B$46</f>
        <v>Pharmacy</v>
      </c>
      <c r="C157" s="172">
        <f>Data!MB31</f>
        <v>0</v>
      </c>
      <c r="D157" s="172">
        <f>Data!MV31</f>
        <v>0</v>
      </c>
      <c r="E157" s="172">
        <f>Data!NP31</f>
        <v>0</v>
      </c>
      <c r="F157" s="172">
        <f>Data!OJ31</f>
        <v>0</v>
      </c>
      <c r="G157" s="172">
        <f>Data!PD31</f>
        <v>0</v>
      </c>
      <c r="H157" s="174">
        <f>Data!PX31</f>
        <v>0</v>
      </c>
      <c r="I157" s="76">
        <f t="shared" si="6"/>
        <v>0</v>
      </c>
    </row>
    <row r="158" spans="2:9" x14ac:dyDescent="0.2">
      <c r="B158" s="9" t="str">
        <f>$B$47</f>
        <v>Business Administration</v>
      </c>
      <c r="C158" s="172">
        <f>Data!MC31</f>
        <v>0</v>
      </c>
      <c r="D158" s="172">
        <f>Data!MW31</f>
        <v>0</v>
      </c>
      <c r="E158" s="172">
        <f>Data!NQ31</f>
        <v>0</v>
      </c>
      <c r="F158" s="172">
        <f>Data!OK31</f>
        <v>0</v>
      </c>
      <c r="G158" s="172">
        <f>Data!PE31</f>
        <v>0</v>
      </c>
      <c r="H158" s="174">
        <f>Data!PY31</f>
        <v>21486538.832455222</v>
      </c>
      <c r="I158" s="76">
        <f t="shared" si="6"/>
        <v>21486538.832455222</v>
      </c>
    </row>
    <row r="159" spans="2:9" x14ac:dyDescent="0.2">
      <c r="B159" s="9" t="str">
        <f>$B$48</f>
        <v>Optometry</v>
      </c>
      <c r="C159" s="172">
        <f>Data!MD31</f>
        <v>0</v>
      </c>
      <c r="D159" s="172">
        <f>Data!MX31</f>
        <v>0</v>
      </c>
      <c r="E159" s="172">
        <f>Data!NR31</f>
        <v>0</v>
      </c>
      <c r="F159" s="172">
        <f>Data!OL31</f>
        <v>0</v>
      </c>
      <c r="G159" s="172">
        <f>Data!PF31</f>
        <v>0</v>
      </c>
      <c r="H159" s="174">
        <f>Data!PZ31</f>
        <v>0</v>
      </c>
      <c r="I159" s="76">
        <f t="shared" si="6"/>
        <v>0</v>
      </c>
    </row>
    <row r="160" spans="2:9" x14ac:dyDescent="0.2">
      <c r="B160" s="9" t="str">
        <f>$B$49</f>
        <v>Teacher Ed-Practice Teaching</v>
      </c>
      <c r="C160" s="172">
        <f>Data!ME31</f>
        <v>0</v>
      </c>
      <c r="D160" s="172">
        <f>Data!MY31</f>
        <v>0</v>
      </c>
      <c r="E160" s="172">
        <f>Data!NS31</f>
        <v>0</v>
      </c>
      <c r="F160" s="172">
        <f>Data!OM31</f>
        <v>0</v>
      </c>
      <c r="G160" s="172">
        <f>Data!PG31</f>
        <v>0</v>
      </c>
      <c r="H160" s="174">
        <f>Data!QA31</f>
        <v>1844604.3494591489</v>
      </c>
      <c r="I160" s="76">
        <f t="shared" si="6"/>
        <v>1844604.3494591489</v>
      </c>
    </row>
    <row r="161" spans="2:10" x14ac:dyDescent="0.2">
      <c r="B161" s="9" t="str">
        <f>$B$50</f>
        <v>Technology</v>
      </c>
      <c r="C161" s="172">
        <f>Data!MF31</f>
        <v>0</v>
      </c>
      <c r="D161" s="172">
        <f>Data!MZ31</f>
        <v>0</v>
      </c>
      <c r="E161" s="172">
        <f>Data!NT31</f>
        <v>0</v>
      </c>
      <c r="F161" s="172">
        <f>Data!ON31</f>
        <v>0</v>
      </c>
      <c r="G161" s="172">
        <f>Data!PH31</f>
        <v>0</v>
      </c>
      <c r="H161" s="174">
        <f>Data!QB31</f>
        <v>585231.25210633921</v>
      </c>
      <c r="I161" s="76">
        <f t="shared" si="6"/>
        <v>585231.25210633921</v>
      </c>
    </row>
    <row r="162" spans="2:10" x14ac:dyDescent="0.2">
      <c r="B162" s="9" t="str">
        <f>$B$51</f>
        <v>Nursing</v>
      </c>
      <c r="C162" s="172">
        <f>Data!MG31</f>
        <v>0</v>
      </c>
      <c r="D162" s="172">
        <f>Data!NA31</f>
        <v>0</v>
      </c>
      <c r="E162" s="172">
        <f>Data!NU31</f>
        <v>0</v>
      </c>
      <c r="F162" s="172">
        <f>Data!OO31</f>
        <v>0</v>
      </c>
      <c r="G162" s="172">
        <f>Data!PI31</f>
        <v>0</v>
      </c>
      <c r="H162" s="174">
        <f>Data!QC31</f>
        <v>0</v>
      </c>
      <c r="I162" s="76">
        <f t="shared" si="6"/>
        <v>0</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204408853.99999994</v>
      </c>
      <c r="I163" s="76">
        <f>SUM(I143:I162)</f>
        <v>204408853.99999994</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C143+$H$140*IF($H116=0,0,$H143*C116/$H116)+IF($H32=0,0,$H$141*$H143*C32/$H32)</f>
        <v>19657409.803592458</v>
      </c>
      <c r="D168" s="21">
        <f t="shared" ref="C168:G183" si="8">D143+$H$140*IF($H116=0,0,$H143*D116/$H116)+IF($H32=0,0,$H$141*$H143*D32/$H32)</f>
        <v>12252287.911635404</v>
      </c>
      <c r="E168" s="21">
        <f t="shared" si="8"/>
        <v>8060299.3267435068</v>
      </c>
      <c r="F168" s="21">
        <f t="shared" si="8"/>
        <v>13565230.625493165</v>
      </c>
      <c r="G168" s="21">
        <f t="shared" si="8"/>
        <v>1035.586249127628</v>
      </c>
      <c r="H168" s="40">
        <f t="shared" ref="H168:H188" si="9">SUM(C168:G168)</f>
        <v>53536263.253713667</v>
      </c>
      <c r="I168" s="56"/>
      <c r="J168" s="57"/>
    </row>
    <row r="169" spans="2:10" x14ac:dyDescent="0.2">
      <c r="B169" s="9" t="str">
        <f>$B$33</f>
        <v>Science</v>
      </c>
      <c r="C169" s="22">
        <f t="shared" si="8"/>
        <v>11467974.393031852</v>
      </c>
      <c r="D169" s="22">
        <f t="shared" si="8"/>
        <v>9412507.2469078079</v>
      </c>
      <c r="E169" s="22">
        <f t="shared" si="8"/>
        <v>9023130.4427116271</v>
      </c>
      <c r="F169" s="22">
        <f t="shared" si="8"/>
        <v>16697196.934385641</v>
      </c>
      <c r="G169" s="22">
        <f t="shared" si="8"/>
        <v>178.52955646487092</v>
      </c>
      <c r="H169" s="75">
        <f t="shared" si="9"/>
        <v>46600987.546593398</v>
      </c>
      <c r="I169" s="56"/>
      <c r="J169" s="57"/>
    </row>
    <row r="170" spans="2:10" x14ac:dyDescent="0.2">
      <c r="B170" s="9" t="str">
        <f>$B$34</f>
        <v>Fine Arts</v>
      </c>
      <c r="C170" s="22">
        <f t="shared" si="8"/>
        <v>3378420.1968131131</v>
      </c>
      <c r="D170" s="22">
        <f t="shared" si="8"/>
        <v>2884512.8722920856</v>
      </c>
      <c r="E170" s="22">
        <f t="shared" si="8"/>
        <v>1808862.5206105364</v>
      </c>
      <c r="F170" s="22">
        <f t="shared" si="8"/>
        <v>2077501.6109137575</v>
      </c>
      <c r="G170" s="22">
        <f t="shared" si="8"/>
        <v>0</v>
      </c>
      <c r="H170" s="75">
        <f t="shared" si="9"/>
        <v>10149297.200629493</v>
      </c>
      <c r="I170" s="56"/>
      <c r="J170" s="57"/>
    </row>
    <row r="171" spans="2:10" x14ac:dyDescent="0.2">
      <c r="B171" s="9" t="str">
        <f>$B$35</f>
        <v>Teacher Education</v>
      </c>
      <c r="C171" s="22">
        <f t="shared" si="8"/>
        <v>284128.3481602149</v>
      </c>
      <c r="D171" s="22">
        <f t="shared" si="8"/>
        <v>1440059.7938104507</v>
      </c>
      <c r="E171" s="22">
        <f t="shared" si="8"/>
        <v>2433230.4484855211</v>
      </c>
      <c r="F171" s="22">
        <f t="shared" si="8"/>
        <v>5920737.7139549768</v>
      </c>
      <c r="G171" s="22">
        <f t="shared" si="8"/>
        <v>0</v>
      </c>
      <c r="H171" s="75">
        <f t="shared" si="9"/>
        <v>10078156.304411164</v>
      </c>
      <c r="I171" s="56"/>
      <c r="J171" s="57"/>
    </row>
    <row r="172" spans="2:10" x14ac:dyDescent="0.2">
      <c r="B172" s="9" t="str">
        <f>$B$36</f>
        <v>Agriculture</v>
      </c>
      <c r="C172" s="22">
        <f t="shared" si="8"/>
        <v>2695255.5601127869</v>
      </c>
      <c r="D172" s="22">
        <f t="shared" si="8"/>
        <v>3405694.9255503616</v>
      </c>
      <c r="E172" s="22">
        <f t="shared" si="8"/>
        <v>3374105.2251199535</v>
      </c>
      <c r="F172" s="22">
        <f t="shared" si="8"/>
        <v>3912824.7473949105</v>
      </c>
      <c r="G172" s="22">
        <f t="shared" si="8"/>
        <v>1344.389207216768</v>
      </c>
      <c r="H172" s="75">
        <f t="shared" si="9"/>
        <v>13389224.847385228</v>
      </c>
      <c r="I172" s="56"/>
      <c r="J172" s="57"/>
    </row>
    <row r="173" spans="2:10" x14ac:dyDescent="0.2">
      <c r="B173" s="9" t="str">
        <f>$B$37</f>
        <v>Engineering</v>
      </c>
      <c r="C173" s="22">
        <f t="shared" si="8"/>
        <v>4815566.1952544777</v>
      </c>
      <c r="D173" s="22">
        <f t="shared" si="8"/>
        <v>11285639.927888528</v>
      </c>
      <c r="E173" s="22">
        <f t="shared" si="8"/>
        <v>5686756.6049761502</v>
      </c>
      <c r="F173" s="22">
        <f t="shared" si="8"/>
        <v>14227305.43354561</v>
      </c>
      <c r="G173" s="22">
        <f t="shared" si="8"/>
        <v>2812.6426466866769</v>
      </c>
      <c r="H173" s="75">
        <f t="shared" si="9"/>
        <v>36018080.804311454</v>
      </c>
      <c r="I173" s="56"/>
      <c r="J173" s="57"/>
    </row>
    <row r="174" spans="2:10" x14ac:dyDescent="0.2">
      <c r="B174" s="9" t="str">
        <f>$B$38</f>
        <v>Home Economics</v>
      </c>
      <c r="C174" s="22">
        <f t="shared" si="8"/>
        <v>1247624.1474118568</v>
      </c>
      <c r="D174" s="22">
        <f t="shared" si="8"/>
        <v>628258.54116337688</v>
      </c>
      <c r="E174" s="22">
        <f t="shared" si="8"/>
        <v>96295.181557970936</v>
      </c>
      <c r="F174" s="22">
        <f t="shared" si="8"/>
        <v>344885.63874658919</v>
      </c>
      <c r="G174" s="22">
        <f t="shared" si="8"/>
        <v>0</v>
      </c>
      <c r="H174" s="75">
        <f t="shared" si="9"/>
        <v>2317063.5088797938</v>
      </c>
      <c r="I174" s="56"/>
      <c r="J174" s="57"/>
    </row>
    <row r="175" spans="2:10" x14ac:dyDescent="0.2">
      <c r="B175" s="9" t="str">
        <f>$B$39</f>
        <v>Law</v>
      </c>
      <c r="C175" s="22">
        <f t="shared" si="8"/>
        <v>0</v>
      </c>
      <c r="D175" s="22">
        <f t="shared" si="8"/>
        <v>0</v>
      </c>
      <c r="E175" s="22">
        <f t="shared" si="8"/>
        <v>0</v>
      </c>
      <c r="F175" s="22">
        <f t="shared" si="8"/>
        <v>0</v>
      </c>
      <c r="G175" s="22">
        <f t="shared" si="8"/>
        <v>2095936.3351394867</v>
      </c>
      <c r="H175" s="75">
        <f t="shared" si="9"/>
        <v>2095936.3351394867</v>
      </c>
      <c r="I175" s="56"/>
      <c r="J175" s="57"/>
    </row>
    <row r="176" spans="2:10" x14ac:dyDescent="0.2">
      <c r="B176" s="9" t="str">
        <f>$B$40</f>
        <v>Social Service</v>
      </c>
      <c r="C176" s="22">
        <f t="shared" si="8"/>
        <v>15441.882064610696</v>
      </c>
      <c r="D176" s="22">
        <f t="shared" si="8"/>
        <v>81110.407704403551</v>
      </c>
      <c r="E176" s="22">
        <f t="shared" si="8"/>
        <v>157116.91959851159</v>
      </c>
      <c r="F176" s="22">
        <f t="shared" si="8"/>
        <v>0</v>
      </c>
      <c r="G176" s="22">
        <f t="shared" si="8"/>
        <v>0</v>
      </c>
      <c r="H176" s="75">
        <f t="shared" si="9"/>
        <v>253669.20936752582</v>
      </c>
      <c r="I176" s="56"/>
      <c r="J176" s="57"/>
    </row>
    <row r="177" spans="2:10" x14ac:dyDescent="0.2">
      <c r="B177" s="9" t="str">
        <f>$B$41</f>
        <v>Library Science</v>
      </c>
      <c r="C177" s="22">
        <f t="shared" si="8"/>
        <v>586312.35497622949</v>
      </c>
      <c r="D177" s="22">
        <f t="shared" si="8"/>
        <v>0</v>
      </c>
      <c r="E177" s="22">
        <f t="shared" si="8"/>
        <v>1289122.3539917828</v>
      </c>
      <c r="F177" s="22">
        <f t="shared" si="8"/>
        <v>0</v>
      </c>
      <c r="G177" s="22">
        <f t="shared" si="8"/>
        <v>0</v>
      </c>
      <c r="H177" s="75">
        <f t="shared" si="9"/>
        <v>1875434.7089680121</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906340.64961869072</v>
      </c>
      <c r="D181" s="22">
        <f t="shared" si="8"/>
        <v>1075636.6027859715</v>
      </c>
      <c r="E181" s="22">
        <f t="shared" si="8"/>
        <v>467693.5799768024</v>
      </c>
      <c r="F181" s="22">
        <f t="shared" si="8"/>
        <v>1728695.0141985887</v>
      </c>
      <c r="G181" s="22">
        <f t="shared" si="8"/>
        <v>0</v>
      </c>
      <c r="H181" s="75">
        <f t="shared" si="9"/>
        <v>4178365.8465800532</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1587603.4792212895</v>
      </c>
      <c r="D183" s="22">
        <f t="shared" si="8"/>
        <v>10397579.002234496</v>
      </c>
      <c r="E183" s="22">
        <f t="shared" si="8"/>
        <v>4592073.0248022797</v>
      </c>
      <c r="F183" s="22">
        <f t="shared" si="8"/>
        <v>4902161.7976427488</v>
      </c>
      <c r="G183" s="22">
        <f t="shared" si="8"/>
        <v>7121.5285544053258</v>
      </c>
      <c r="H183" s="75">
        <f t="shared" si="9"/>
        <v>21486538.832455222</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11006.689765808642</v>
      </c>
      <c r="D185" s="22">
        <f t="shared" si="10"/>
        <v>1833597.6596933403</v>
      </c>
      <c r="E185" s="22">
        <f t="shared" si="10"/>
        <v>0</v>
      </c>
      <c r="F185" s="22">
        <f t="shared" si="10"/>
        <v>0</v>
      </c>
      <c r="G185" s="22">
        <f t="shared" si="10"/>
        <v>0</v>
      </c>
      <c r="H185" s="75">
        <f t="shared" si="9"/>
        <v>1844604.3494591489</v>
      </c>
      <c r="I185" s="56"/>
      <c r="J185" s="57"/>
    </row>
    <row r="186" spans="2:10" x14ac:dyDescent="0.2">
      <c r="B186" s="9" t="str">
        <f>$B$50</f>
        <v>Technology</v>
      </c>
      <c r="C186" s="22">
        <f t="shared" si="10"/>
        <v>306210.97354124149</v>
      </c>
      <c r="D186" s="22">
        <f t="shared" si="10"/>
        <v>232849.33732318674</v>
      </c>
      <c r="E186" s="22">
        <f t="shared" si="10"/>
        <v>27356.937021150185</v>
      </c>
      <c r="F186" s="22">
        <f t="shared" si="10"/>
        <v>17160.165293262588</v>
      </c>
      <c r="G186" s="22">
        <f t="shared" si="10"/>
        <v>1653.838927498243</v>
      </c>
      <c r="H186" s="75">
        <f t="shared" si="9"/>
        <v>585231.25210633921</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46959294.673564635</v>
      </c>
      <c r="D188" s="40">
        <f>SUM(D168:D187)</f>
        <v>54929734.228989422</v>
      </c>
      <c r="E188" s="40">
        <f>SUM(E168:E187)</f>
        <v>37016042.565595798</v>
      </c>
      <c r="F188" s="40">
        <f>SUM(F168:F187)</f>
        <v>63393699.681569248</v>
      </c>
      <c r="G188" s="40">
        <f>SUM(G168:G187)</f>
        <v>2110082.8502808865</v>
      </c>
      <c r="H188" s="40">
        <f t="shared" si="9"/>
        <v>204408854</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85863746</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7524549.3367703734</v>
      </c>
      <c r="D193" s="42">
        <f t="shared" si="11"/>
        <v>4689984.377421245</v>
      </c>
      <c r="E193" s="42">
        <f t="shared" si="11"/>
        <v>3085356.6446040375</v>
      </c>
      <c r="F193" s="42">
        <f t="shared" si="11"/>
        <v>5192558.334289684</v>
      </c>
      <c r="G193" s="42">
        <f t="shared" si="11"/>
        <v>396.40623570953574</v>
      </c>
      <c r="H193" s="42">
        <f>SUM(C193:G193)</f>
        <v>20492845.099321052</v>
      </c>
      <c r="I193" s="1"/>
    </row>
    <row r="194" spans="2:9" x14ac:dyDescent="0.2">
      <c r="B194" s="9" t="str">
        <f>$B$33</f>
        <v>Science</v>
      </c>
      <c r="C194" s="43">
        <f t="shared" si="11"/>
        <v>3896773.9883779297</v>
      </c>
      <c r="D194" s="43">
        <f t="shared" si="11"/>
        <v>3198334.0865720431</v>
      </c>
      <c r="E194" s="43">
        <f t="shared" si="11"/>
        <v>3066025.3326223176</v>
      </c>
      <c r="F194" s="43">
        <f t="shared" si="11"/>
        <v>5673643.8766616415</v>
      </c>
      <c r="G194" s="43">
        <f t="shared" si="11"/>
        <v>60.663662818402457</v>
      </c>
      <c r="H194" s="43">
        <f t="shared" ref="H194:H213" si="12">SUM(C194:G194)</f>
        <v>15834837.947896751</v>
      </c>
      <c r="I194" s="1"/>
    </row>
    <row r="195" spans="2:9" x14ac:dyDescent="0.2">
      <c r="B195" s="9" t="str">
        <f>$B$34</f>
        <v>Fine Arts</v>
      </c>
      <c r="C195" s="43">
        <f t="shared" si="11"/>
        <v>1942753.7048404466</v>
      </c>
      <c r="D195" s="43">
        <f t="shared" si="11"/>
        <v>1658733.2962878931</v>
      </c>
      <c r="E195" s="43">
        <f t="shared" si="11"/>
        <v>1040182.7359361909</v>
      </c>
      <c r="F195" s="43">
        <f t="shared" si="11"/>
        <v>1194663.1017722292</v>
      </c>
      <c r="G195" s="43">
        <f t="shared" si="11"/>
        <v>0</v>
      </c>
      <c r="H195" s="43">
        <f t="shared" si="12"/>
        <v>5836332.8388367603</v>
      </c>
      <c r="I195" s="1"/>
    </row>
    <row r="196" spans="2:9" x14ac:dyDescent="0.2">
      <c r="B196" s="9" t="str">
        <f>$B$35</f>
        <v>Teacher Education</v>
      </c>
      <c r="C196" s="43">
        <f t="shared" si="11"/>
        <v>98460.753526239394</v>
      </c>
      <c r="D196" s="43">
        <f t="shared" si="11"/>
        <v>499032.82562099508</v>
      </c>
      <c r="E196" s="43">
        <f t="shared" si="11"/>
        <v>843202.39431294007</v>
      </c>
      <c r="F196" s="43">
        <f t="shared" si="11"/>
        <v>2051749.8536207664</v>
      </c>
      <c r="G196" s="43">
        <f t="shared" si="11"/>
        <v>0</v>
      </c>
      <c r="H196" s="43">
        <f t="shared" si="12"/>
        <v>3492445.8270809408</v>
      </c>
      <c r="I196" s="1"/>
    </row>
    <row r="197" spans="2:9" x14ac:dyDescent="0.2">
      <c r="B197" s="9" t="str">
        <f>$B$36</f>
        <v>Agriculture</v>
      </c>
      <c r="C197" s="43">
        <f t="shared" si="11"/>
        <v>748685.09347601922</v>
      </c>
      <c r="D197" s="43">
        <f t="shared" si="11"/>
        <v>946030.15069182415</v>
      </c>
      <c r="E197" s="43">
        <f t="shared" si="11"/>
        <v>937255.19882097829</v>
      </c>
      <c r="F197" s="43">
        <f t="shared" si="11"/>
        <v>1086900.1088846845</v>
      </c>
      <c r="G197" s="43">
        <f t="shared" si="11"/>
        <v>373.44293957457518</v>
      </c>
      <c r="H197" s="43">
        <f t="shared" si="12"/>
        <v>3719243.9948130804</v>
      </c>
      <c r="I197" s="1"/>
    </row>
    <row r="198" spans="2:9" x14ac:dyDescent="0.2">
      <c r="B198" s="9" t="str">
        <f>$B$37</f>
        <v>Engineering</v>
      </c>
      <c r="C198" s="43">
        <f t="shared" si="11"/>
        <v>2359016.6141716568</v>
      </c>
      <c r="D198" s="43">
        <f t="shared" si="11"/>
        <v>5528532.0587398056</v>
      </c>
      <c r="E198" s="43">
        <f t="shared" si="11"/>
        <v>2785789.4104143288</v>
      </c>
      <c r="F198" s="43">
        <f t="shared" si="11"/>
        <v>6969575.0264430074</v>
      </c>
      <c r="G198" s="43">
        <f t="shared" si="11"/>
        <v>1377.8381324713537</v>
      </c>
      <c r="H198" s="43">
        <f t="shared" si="12"/>
        <v>17644290.947901271</v>
      </c>
      <c r="I198" s="1"/>
    </row>
    <row r="199" spans="2:9" x14ac:dyDescent="0.2">
      <c r="B199" s="9" t="str">
        <f>$B$38</f>
        <v>Home Economics</v>
      </c>
      <c r="C199" s="43">
        <f t="shared" si="11"/>
        <v>277195.71477119927</v>
      </c>
      <c r="D199" s="43">
        <f t="shared" si="11"/>
        <v>139585.76847054556</v>
      </c>
      <c r="E199" s="43">
        <f t="shared" si="11"/>
        <v>21394.753970061298</v>
      </c>
      <c r="F199" s="43">
        <f t="shared" si="11"/>
        <v>76626.299150270745</v>
      </c>
      <c r="G199" s="43">
        <f t="shared" si="11"/>
        <v>0</v>
      </c>
      <c r="H199" s="43">
        <f t="shared" si="12"/>
        <v>514802.53636207688</v>
      </c>
      <c r="I199" s="1"/>
    </row>
    <row r="200" spans="2:9" x14ac:dyDescent="0.2">
      <c r="B200" s="9" t="str">
        <f>$B$39</f>
        <v>Law</v>
      </c>
      <c r="C200" s="43">
        <f t="shared" si="11"/>
        <v>0</v>
      </c>
      <c r="D200" s="43">
        <f t="shared" si="11"/>
        <v>0</v>
      </c>
      <c r="E200" s="43">
        <f t="shared" si="11"/>
        <v>0</v>
      </c>
      <c r="F200" s="43">
        <f t="shared" si="11"/>
        <v>0</v>
      </c>
      <c r="G200" s="43">
        <f t="shared" si="11"/>
        <v>1788730.2144643585</v>
      </c>
      <c r="H200" s="43">
        <f t="shared" si="12"/>
        <v>1788730.2144643585</v>
      </c>
      <c r="I200" s="1"/>
    </row>
    <row r="201" spans="2:9" x14ac:dyDescent="0.2">
      <c r="B201" s="9" t="str">
        <f>$B$40</f>
        <v>Social Service</v>
      </c>
      <c r="C201" s="43">
        <f t="shared" si="11"/>
        <v>16138.679801182139</v>
      </c>
      <c r="D201" s="43">
        <f t="shared" si="11"/>
        <v>84770.424551076707</v>
      </c>
      <c r="E201" s="43">
        <f t="shared" si="11"/>
        <v>164206.64567563406</v>
      </c>
      <c r="F201" s="43">
        <f t="shared" si="11"/>
        <v>0</v>
      </c>
      <c r="G201" s="43">
        <f t="shared" si="11"/>
        <v>0</v>
      </c>
      <c r="H201" s="43">
        <f t="shared" si="12"/>
        <v>265115.75002789288</v>
      </c>
      <c r="I201" s="1"/>
    </row>
    <row r="202" spans="2:9" x14ac:dyDescent="0.2">
      <c r="B202" s="9" t="str">
        <f>$B$41</f>
        <v>Library Science</v>
      </c>
      <c r="C202" s="43">
        <f t="shared" si="11"/>
        <v>83950.184236524132</v>
      </c>
      <c r="D202" s="43">
        <f t="shared" si="11"/>
        <v>0</v>
      </c>
      <c r="E202" s="43">
        <f t="shared" si="11"/>
        <v>184580.89481232138</v>
      </c>
      <c r="F202" s="43">
        <f t="shared" si="11"/>
        <v>0</v>
      </c>
      <c r="G202" s="43">
        <f t="shared" si="11"/>
        <v>0</v>
      </c>
      <c r="H202" s="43">
        <f t="shared" si="12"/>
        <v>268531.07904884551</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0</v>
      </c>
      <c r="D205" s="43">
        <f t="shared" si="11"/>
        <v>0</v>
      </c>
      <c r="E205" s="43">
        <f t="shared" si="11"/>
        <v>0</v>
      </c>
      <c r="F205" s="43">
        <f t="shared" si="11"/>
        <v>0</v>
      </c>
      <c r="G205" s="43">
        <f t="shared" si="11"/>
        <v>0</v>
      </c>
      <c r="H205" s="43">
        <f t="shared" si="12"/>
        <v>0</v>
      </c>
      <c r="I205" s="1"/>
    </row>
    <row r="206" spans="2:9" x14ac:dyDescent="0.2">
      <c r="B206" s="9" t="str">
        <f>$B$45</f>
        <v>Health Services</v>
      </c>
      <c r="C206" s="43">
        <f t="shared" si="11"/>
        <v>294069.43393715366</v>
      </c>
      <c r="D206" s="43">
        <f t="shared" si="11"/>
        <v>348998.85273426736</v>
      </c>
      <c r="E206" s="43">
        <f t="shared" si="11"/>
        <v>151746.90264381468</v>
      </c>
      <c r="F206" s="43">
        <f t="shared" si="11"/>
        <v>560888.84956139943</v>
      </c>
      <c r="G206" s="43">
        <f t="shared" si="11"/>
        <v>0</v>
      </c>
      <c r="H206" s="43">
        <f t="shared" si="12"/>
        <v>1355704.038876635</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962542.73593454214</v>
      </c>
      <c r="D208" s="43">
        <f t="shared" si="11"/>
        <v>6303912.9548993316</v>
      </c>
      <c r="E208" s="43">
        <f t="shared" si="11"/>
        <v>2784112.4000763795</v>
      </c>
      <c r="F208" s="43">
        <f t="shared" si="11"/>
        <v>2972115.071838506</v>
      </c>
      <c r="G208" s="43">
        <f t="shared" si="11"/>
        <v>4317.6874254240711</v>
      </c>
      <c r="H208" s="43">
        <f t="shared" si="12"/>
        <v>13027000.850174183</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3162.5865660741233</v>
      </c>
      <c r="D210" s="43">
        <f t="shared" si="13"/>
        <v>526853.34551219398</v>
      </c>
      <c r="E210" s="43">
        <f t="shared" si="13"/>
        <v>0</v>
      </c>
      <c r="F210" s="43">
        <f t="shared" si="13"/>
        <v>0</v>
      </c>
      <c r="G210" s="43">
        <f t="shared" si="13"/>
        <v>0</v>
      </c>
      <c r="H210" s="43">
        <f t="shared" si="12"/>
        <v>530015.93207826815</v>
      </c>
      <c r="I210" s="1"/>
    </row>
    <row r="211" spans="2:9" x14ac:dyDescent="0.2">
      <c r="B211" s="9" t="str">
        <f>$B$50</f>
        <v>Technology</v>
      </c>
      <c r="C211" s="43">
        <f t="shared" si="13"/>
        <v>572335.37780775281</v>
      </c>
      <c r="D211" s="43">
        <f t="shared" si="13"/>
        <v>435215.99473704706</v>
      </c>
      <c r="E211" s="43">
        <f t="shared" si="13"/>
        <v>51132.533575104266</v>
      </c>
      <c r="F211" s="43">
        <f t="shared" si="13"/>
        <v>32073.865847398047</v>
      </c>
      <c r="G211" s="43">
        <f t="shared" si="13"/>
        <v>3091.1711505838357</v>
      </c>
      <c r="H211" s="43">
        <f t="shared" si="12"/>
        <v>1093848.9431178861</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18779634.204217091</v>
      </c>
      <c r="D213" s="42">
        <f>SUM(D193:D212)</f>
        <v>24359984.13623827</v>
      </c>
      <c r="E213" s="42">
        <f>SUM(E193:E212)</f>
        <v>15114985.847464109</v>
      </c>
      <c r="F213" s="42">
        <f>SUM(F193:F212)</f>
        <v>25810794.388069585</v>
      </c>
      <c r="G213" s="42">
        <f>SUM(G193:G212)</f>
        <v>1798347.4240109404</v>
      </c>
      <c r="H213" s="42">
        <f t="shared" si="12"/>
        <v>85863746</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42459147</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7860043.3625018951</v>
      </c>
      <c r="D218" s="42">
        <f t="shared" si="14"/>
        <v>4850099.7889252314</v>
      </c>
      <c r="E218" s="42">
        <f t="shared" si="14"/>
        <v>580508.42312398052</v>
      </c>
      <c r="F218" s="42">
        <f t="shared" si="14"/>
        <v>612256.65170430287</v>
      </c>
      <c r="G218" s="42">
        <f t="shared" si="14"/>
        <v>0</v>
      </c>
      <c r="H218" s="42">
        <f>SUM(C218:G218)</f>
        <v>13902908.226255409</v>
      </c>
      <c r="I218" s="1"/>
    </row>
    <row r="219" spans="2:9" x14ac:dyDescent="0.2">
      <c r="B219" s="9" t="str">
        <f>$B$33</f>
        <v>Science</v>
      </c>
      <c r="C219" s="43">
        <f t="shared" si="14"/>
        <v>3607055.7634131317</v>
      </c>
      <c r="D219" s="43">
        <f t="shared" si="14"/>
        <v>3320105.7209887542</v>
      </c>
      <c r="E219" s="43">
        <f t="shared" si="14"/>
        <v>571445.79761213216</v>
      </c>
      <c r="F219" s="43">
        <f t="shared" si="14"/>
        <v>709678.07465522108</v>
      </c>
      <c r="G219" s="43">
        <f t="shared" si="14"/>
        <v>0</v>
      </c>
      <c r="H219" s="43">
        <f t="shared" ref="H219:H238" si="15">SUM(C219:G219)</f>
        <v>8208285.3566692388</v>
      </c>
      <c r="I219" s="1"/>
    </row>
    <row r="220" spans="2:9" x14ac:dyDescent="0.2">
      <c r="B220" s="9" t="str">
        <f>$B$34</f>
        <v>Fine Arts</v>
      </c>
      <c r="C220" s="43">
        <f t="shared" si="14"/>
        <v>1094032.5026100597</v>
      </c>
      <c r="D220" s="43">
        <f t="shared" si="14"/>
        <v>679691.03273664671</v>
      </c>
      <c r="E220" s="43">
        <f t="shared" si="14"/>
        <v>154453.82620806608</v>
      </c>
      <c r="F220" s="43">
        <f t="shared" si="14"/>
        <v>144795.46525378973</v>
      </c>
      <c r="G220" s="43">
        <f t="shared" si="14"/>
        <v>0</v>
      </c>
      <c r="H220" s="43">
        <f t="shared" si="15"/>
        <v>2072972.8268085623</v>
      </c>
      <c r="I220" s="1"/>
    </row>
    <row r="221" spans="2:9" x14ac:dyDescent="0.2">
      <c r="B221" s="9" t="str">
        <f>$B$35</f>
        <v>Teacher Education</v>
      </c>
      <c r="C221" s="43">
        <f t="shared" si="14"/>
        <v>62734.730918898531</v>
      </c>
      <c r="D221" s="43">
        <f t="shared" si="14"/>
        <v>472276.59156099806</v>
      </c>
      <c r="E221" s="43">
        <f t="shared" si="14"/>
        <v>515791.26916206937</v>
      </c>
      <c r="F221" s="43">
        <f t="shared" si="14"/>
        <v>331245.27216495998</v>
      </c>
      <c r="G221" s="43">
        <f t="shared" si="14"/>
        <v>0</v>
      </c>
      <c r="H221" s="43">
        <f t="shared" si="15"/>
        <v>1382047.8638069259</v>
      </c>
      <c r="I221" s="1"/>
    </row>
    <row r="222" spans="2:9" x14ac:dyDescent="0.2">
      <c r="B222" s="9" t="str">
        <f>$B$36</f>
        <v>Agriculture</v>
      </c>
      <c r="C222" s="43">
        <f t="shared" si="14"/>
        <v>473825.73189964821</v>
      </c>
      <c r="D222" s="43">
        <f t="shared" si="14"/>
        <v>763041.50368822133</v>
      </c>
      <c r="E222" s="43">
        <f t="shared" si="14"/>
        <v>140442.89596888944</v>
      </c>
      <c r="F222" s="43">
        <f t="shared" si="14"/>
        <v>104757.5607353524</v>
      </c>
      <c r="G222" s="43">
        <f t="shared" si="14"/>
        <v>0</v>
      </c>
      <c r="H222" s="43">
        <f t="shared" si="15"/>
        <v>1482067.6922921112</v>
      </c>
      <c r="I222" s="1"/>
    </row>
    <row r="223" spans="2:9" x14ac:dyDescent="0.2">
      <c r="B223" s="9" t="str">
        <f>$B$37</f>
        <v>Engineering</v>
      </c>
      <c r="C223" s="43">
        <f t="shared" si="14"/>
        <v>1137417.64934818</v>
      </c>
      <c r="D223" s="43">
        <f t="shared" si="14"/>
        <v>3709737.1148139215</v>
      </c>
      <c r="E223" s="43">
        <f t="shared" si="14"/>
        <v>528912.61652891745</v>
      </c>
      <c r="F223" s="43">
        <f t="shared" si="14"/>
        <v>635011.11296788685</v>
      </c>
      <c r="G223" s="43">
        <f t="shared" si="14"/>
        <v>0</v>
      </c>
      <c r="H223" s="43">
        <f t="shared" si="15"/>
        <v>6011078.4936589058</v>
      </c>
      <c r="I223" s="1"/>
    </row>
    <row r="224" spans="2:9" x14ac:dyDescent="0.2">
      <c r="B224" s="9" t="str">
        <f>$B$38</f>
        <v>Home Economics</v>
      </c>
      <c r="C224" s="43">
        <f t="shared" si="14"/>
        <v>225947.03900058573</v>
      </c>
      <c r="D224" s="43">
        <f t="shared" si="14"/>
        <v>72066.099499668984</v>
      </c>
      <c r="E224" s="43">
        <f t="shared" si="14"/>
        <v>5226.2993749309617</v>
      </c>
      <c r="F224" s="43">
        <f t="shared" si="14"/>
        <v>11998.937223693183</v>
      </c>
      <c r="G224" s="43">
        <f t="shared" si="14"/>
        <v>0</v>
      </c>
      <c r="H224" s="43">
        <f t="shared" si="15"/>
        <v>315238.37509887887</v>
      </c>
      <c r="I224" s="1"/>
    </row>
    <row r="225" spans="2:10" x14ac:dyDescent="0.2">
      <c r="B225" s="9" t="str">
        <f>$B$39</f>
        <v>Law</v>
      </c>
      <c r="C225" s="43">
        <f t="shared" si="14"/>
        <v>0</v>
      </c>
      <c r="D225" s="43">
        <f t="shared" si="14"/>
        <v>0</v>
      </c>
      <c r="E225" s="43">
        <f t="shared" si="14"/>
        <v>0</v>
      </c>
      <c r="F225" s="43">
        <f t="shared" si="14"/>
        <v>0</v>
      </c>
      <c r="G225" s="43">
        <f t="shared" si="14"/>
        <v>618866.24198757764</v>
      </c>
      <c r="H225" s="43">
        <f t="shared" si="15"/>
        <v>618866.24198757764</v>
      </c>
      <c r="I225" s="1"/>
    </row>
    <row r="226" spans="2:10" x14ac:dyDescent="0.2">
      <c r="B226" s="9" t="str">
        <f>$B$40</f>
        <v>Social Service</v>
      </c>
      <c r="C226" s="43">
        <f t="shared" si="14"/>
        <v>15301.153882658176</v>
      </c>
      <c r="D226" s="43">
        <f t="shared" si="14"/>
        <v>50972.01877423207</v>
      </c>
      <c r="E226" s="43">
        <f t="shared" si="14"/>
        <v>45980.314713488347</v>
      </c>
      <c r="F226" s="43">
        <f t="shared" si="14"/>
        <v>0</v>
      </c>
      <c r="G226" s="43">
        <f t="shared" si="14"/>
        <v>0</v>
      </c>
      <c r="H226" s="43">
        <f t="shared" si="15"/>
        <v>112253.4873703786</v>
      </c>
      <c r="I226" s="1"/>
    </row>
    <row r="227" spans="2:10" x14ac:dyDescent="0.2">
      <c r="B227" s="9" t="str">
        <f>$B$41</f>
        <v>Library Science</v>
      </c>
      <c r="C227" s="43">
        <f t="shared" si="14"/>
        <v>5419.1586667747706</v>
      </c>
      <c r="D227" s="43">
        <f t="shared" si="14"/>
        <v>0</v>
      </c>
      <c r="E227" s="43">
        <f t="shared" si="14"/>
        <v>33581.753430407451</v>
      </c>
      <c r="F227" s="43">
        <f t="shared" si="14"/>
        <v>0</v>
      </c>
      <c r="G227" s="43">
        <f t="shared" si="14"/>
        <v>0</v>
      </c>
      <c r="H227" s="43">
        <f t="shared" si="15"/>
        <v>39000.912097182219</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0</v>
      </c>
      <c r="D230" s="43">
        <f t="shared" si="14"/>
        <v>0</v>
      </c>
      <c r="E230" s="43">
        <f t="shared" si="14"/>
        <v>0</v>
      </c>
      <c r="F230" s="43">
        <f t="shared" si="14"/>
        <v>0</v>
      </c>
      <c r="G230" s="43">
        <f t="shared" si="14"/>
        <v>0</v>
      </c>
      <c r="H230" s="43">
        <f t="shared" si="15"/>
        <v>0</v>
      </c>
      <c r="I230" s="1"/>
    </row>
    <row r="231" spans="2:10" x14ac:dyDescent="0.2">
      <c r="B231" s="9" t="str">
        <f>$B$45</f>
        <v>Health Services</v>
      </c>
      <c r="C231" s="43">
        <f t="shared" si="14"/>
        <v>322949.97913585411</v>
      </c>
      <c r="D231" s="43">
        <f t="shared" si="14"/>
        <v>363087.47461443546</v>
      </c>
      <c r="E231" s="43">
        <f t="shared" si="14"/>
        <v>57489.293124240568</v>
      </c>
      <c r="F231" s="43">
        <f t="shared" si="14"/>
        <v>70998.892795117179</v>
      </c>
      <c r="G231" s="43">
        <f t="shared" si="14"/>
        <v>0</v>
      </c>
      <c r="H231" s="43">
        <f t="shared" si="15"/>
        <v>814525.63966964732</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811981.23270639393</v>
      </c>
      <c r="D233" s="43">
        <f t="shared" si="14"/>
        <v>4946273.4092539707</v>
      </c>
      <c r="E233" s="43">
        <f t="shared" si="14"/>
        <v>1027301.4207510572</v>
      </c>
      <c r="F233" s="43">
        <f t="shared" si="14"/>
        <v>157602.6210469545</v>
      </c>
      <c r="G233" s="43">
        <f t="shared" si="14"/>
        <v>0</v>
      </c>
      <c r="H233" s="43">
        <f t="shared" si="15"/>
        <v>6943158.6837583771</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2486.4375059319536</v>
      </c>
      <c r="D235" s="43">
        <f t="shared" si="16"/>
        <v>334363.62000958523</v>
      </c>
      <c r="E235" s="43">
        <f t="shared" si="16"/>
        <v>0</v>
      </c>
      <c r="F235" s="43">
        <f t="shared" si="16"/>
        <v>0</v>
      </c>
      <c r="G235" s="43">
        <f t="shared" si="16"/>
        <v>0</v>
      </c>
      <c r="H235" s="43">
        <f t="shared" si="15"/>
        <v>336850.05751551717</v>
      </c>
      <c r="I235" s="1"/>
    </row>
    <row r="236" spans="2:10" x14ac:dyDescent="0.2">
      <c r="B236" s="9" t="str">
        <f>$B$50</f>
        <v>Technology</v>
      </c>
      <c r="C236" s="43">
        <f t="shared" si="16"/>
        <v>58750.05542862296</v>
      </c>
      <c r="D236" s="43">
        <f t="shared" si="16"/>
        <v>156442.42240141667</v>
      </c>
      <c r="E236" s="43">
        <f t="shared" si="16"/>
        <v>2835.5454055476489</v>
      </c>
      <c r="F236" s="43">
        <f t="shared" si="16"/>
        <v>1865.1197757036032</v>
      </c>
      <c r="G236" s="43">
        <f t="shared" si="16"/>
        <v>0</v>
      </c>
      <c r="H236" s="43">
        <f t="shared" si="15"/>
        <v>219893.1430112909</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15677944.797018636</v>
      </c>
      <c r="D238" s="42">
        <f>SUM(D218:D237)</f>
        <v>19718156.797267087</v>
      </c>
      <c r="E238" s="42">
        <f>SUM(E218:E237)</f>
        <v>3663969.4554037265</v>
      </c>
      <c r="F238" s="42">
        <f>SUM(F218:F237)</f>
        <v>2780209.7083229809</v>
      </c>
      <c r="G238" s="42">
        <f>SUM(G218:G237)</f>
        <v>618866.24198757764</v>
      </c>
      <c r="H238" s="42">
        <f t="shared" si="15"/>
        <v>42459147.000000015</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43989256</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8143297.3593227547</v>
      </c>
      <c r="D243" s="42">
        <f t="shared" si="17"/>
        <v>5024883.8310524225</v>
      </c>
      <c r="E243" s="42">
        <f t="shared" si="17"/>
        <v>601428.32438336778</v>
      </c>
      <c r="F243" s="42">
        <f t="shared" si="17"/>
        <v>634320.67039696814</v>
      </c>
      <c r="G243" s="42">
        <f t="shared" si="17"/>
        <v>0</v>
      </c>
      <c r="H243" s="42">
        <f>SUM(C243:G243)</f>
        <v>14403930.185155515</v>
      </c>
      <c r="I243" s="1"/>
    </row>
    <row r="244" spans="2:9" x14ac:dyDescent="0.2">
      <c r="B244" s="9" t="str">
        <f>$B$33</f>
        <v>Science</v>
      </c>
      <c r="C244" s="43">
        <f t="shared" si="17"/>
        <v>3737043.9727170141</v>
      </c>
      <c r="D244" s="43">
        <f t="shared" si="17"/>
        <v>3439753.0526847108</v>
      </c>
      <c r="E244" s="43">
        <f t="shared" si="17"/>
        <v>592039.10717481596</v>
      </c>
      <c r="F244" s="43">
        <f t="shared" si="17"/>
        <v>735252.88917357742</v>
      </c>
      <c r="G244" s="43">
        <f t="shared" si="17"/>
        <v>0</v>
      </c>
      <c r="H244" s="43">
        <f t="shared" ref="H244:H263" si="18">SUM(C244:G244)</f>
        <v>8504089.0217501167</v>
      </c>
      <c r="I244" s="1"/>
    </row>
    <row r="245" spans="2:9" x14ac:dyDescent="0.2">
      <c r="B245" s="9" t="str">
        <f>$B$34</f>
        <v>Fine Arts</v>
      </c>
      <c r="C245" s="43">
        <f t="shared" si="17"/>
        <v>1133458.376581013</v>
      </c>
      <c r="D245" s="43">
        <f t="shared" si="17"/>
        <v>704185.19806713809</v>
      </c>
      <c r="E245" s="43">
        <f t="shared" si="17"/>
        <v>160019.91046231161</v>
      </c>
      <c r="F245" s="43">
        <f t="shared" si="17"/>
        <v>150013.48917085081</v>
      </c>
      <c r="G245" s="43">
        <f t="shared" si="17"/>
        <v>0</v>
      </c>
      <c r="H245" s="43">
        <f t="shared" si="18"/>
        <v>2147676.9742813138</v>
      </c>
      <c r="I245" s="1"/>
    </row>
    <row r="246" spans="2:9" x14ac:dyDescent="0.2">
      <c r="B246" s="9" t="str">
        <f>$B$35</f>
        <v>Teacher Education</v>
      </c>
      <c r="C246" s="43">
        <f t="shared" si="17"/>
        <v>64995.515300449697</v>
      </c>
      <c r="D246" s="43">
        <f t="shared" si="17"/>
        <v>489296.12007947743</v>
      </c>
      <c r="E246" s="43">
        <f t="shared" si="17"/>
        <v>534378.94505358697</v>
      </c>
      <c r="F246" s="43">
        <f t="shared" si="17"/>
        <v>343182.42606367246</v>
      </c>
      <c r="G246" s="43">
        <f t="shared" si="17"/>
        <v>0</v>
      </c>
      <c r="H246" s="43">
        <f t="shared" si="18"/>
        <v>1431853.0064971864</v>
      </c>
      <c r="I246" s="1"/>
    </row>
    <row r="247" spans="2:9" x14ac:dyDescent="0.2">
      <c r="B247" s="9" t="str">
        <f>$B$36</f>
        <v>Agriculture</v>
      </c>
      <c r="C247" s="43">
        <f t="shared" si="17"/>
        <v>490901.08710664848</v>
      </c>
      <c r="D247" s="43">
        <f t="shared" si="17"/>
        <v>790539.38705754292</v>
      </c>
      <c r="E247" s="43">
        <f t="shared" si="17"/>
        <v>145504.06545277147</v>
      </c>
      <c r="F247" s="43">
        <f t="shared" si="17"/>
        <v>108532.73046495648</v>
      </c>
      <c r="G247" s="43">
        <f t="shared" si="17"/>
        <v>0</v>
      </c>
      <c r="H247" s="43">
        <f t="shared" si="18"/>
        <v>1535477.2700819194</v>
      </c>
      <c r="I247" s="1"/>
    </row>
    <row r="248" spans="2:9" x14ac:dyDescent="0.2">
      <c r="B248" s="9" t="str">
        <f>$B$37</f>
        <v>Engineering</v>
      </c>
      <c r="C248" s="43">
        <f t="shared" si="17"/>
        <v>1178407.0027618625</v>
      </c>
      <c r="D248" s="43">
        <f t="shared" si="17"/>
        <v>3843425.6730652405</v>
      </c>
      <c r="E248" s="43">
        <f t="shared" si="17"/>
        <v>547973.14911014051</v>
      </c>
      <c r="F248" s="43">
        <f t="shared" si="17"/>
        <v>657895.13885404472</v>
      </c>
      <c r="G248" s="43">
        <f t="shared" si="17"/>
        <v>0</v>
      </c>
      <c r="H248" s="43">
        <f t="shared" si="18"/>
        <v>6227700.9637912875</v>
      </c>
      <c r="I248" s="1"/>
    </row>
    <row r="249" spans="2:9" x14ac:dyDescent="0.2">
      <c r="B249" s="9" t="str">
        <f>$B$38</f>
        <v>Home Economics</v>
      </c>
      <c r="C249" s="43">
        <f t="shared" si="17"/>
        <v>234089.53884633505</v>
      </c>
      <c r="D249" s="43">
        <f t="shared" si="17"/>
        <v>74663.160327088321</v>
      </c>
      <c r="E249" s="43">
        <f t="shared" si="17"/>
        <v>5414.6405987967219</v>
      </c>
      <c r="F249" s="43">
        <f t="shared" si="17"/>
        <v>12431.345388567715</v>
      </c>
      <c r="G249" s="43">
        <f t="shared" si="17"/>
        <v>0</v>
      </c>
      <c r="H249" s="43">
        <f t="shared" si="18"/>
        <v>326598.68516078778</v>
      </c>
      <c r="I249" s="1"/>
    </row>
    <row r="250" spans="2:9" x14ac:dyDescent="0.2">
      <c r="B250" s="9" t="str">
        <f>$B$39</f>
        <v>Law</v>
      </c>
      <c r="C250" s="43">
        <f t="shared" si="17"/>
        <v>0</v>
      </c>
      <c r="D250" s="43">
        <f t="shared" si="17"/>
        <v>0</v>
      </c>
      <c r="E250" s="43">
        <f t="shared" si="17"/>
        <v>0</v>
      </c>
      <c r="F250" s="43">
        <f t="shared" si="17"/>
        <v>0</v>
      </c>
      <c r="G250" s="43">
        <f t="shared" si="17"/>
        <v>641168.45184265007</v>
      </c>
      <c r="H250" s="43">
        <f t="shared" si="18"/>
        <v>641168.45184265007</v>
      </c>
      <c r="I250" s="1"/>
    </row>
    <row r="251" spans="2:9" x14ac:dyDescent="0.2">
      <c r="B251" s="9" t="str">
        <f>$B$40</f>
        <v>Social Service</v>
      </c>
      <c r="C251" s="43">
        <f t="shared" si="17"/>
        <v>15852.564707426753</v>
      </c>
      <c r="D251" s="43">
        <f t="shared" si="17"/>
        <v>52808.907882593609</v>
      </c>
      <c r="E251" s="43">
        <f t="shared" si="17"/>
        <v>47637.316757498811</v>
      </c>
      <c r="F251" s="43">
        <f t="shared" si="17"/>
        <v>0</v>
      </c>
      <c r="G251" s="43">
        <f t="shared" si="17"/>
        <v>0</v>
      </c>
      <c r="H251" s="43">
        <f t="shared" si="18"/>
        <v>116298.78934751917</v>
      </c>
      <c r="I251" s="1"/>
    </row>
    <row r="252" spans="2:9" x14ac:dyDescent="0.2">
      <c r="B252" s="9" t="str">
        <f>$B$41</f>
        <v>Library Science</v>
      </c>
      <c r="C252" s="43">
        <f t="shared" si="17"/>
        <v>5614.4500005469754</v>
      </c>
      <c r="D252" s="43">
        <f t="shared" si="17"/>
        <v>0</v>
      </c>
      <c r="E252" s="43">
        <f t="shared" si="17"/>
        <v>34791.945975247021</v>
      </c>
      <c r="F252" s="43">
        <f t="shared" si="17"/>
        <v>0</v>
      </c>
      <c r="G252" s="43">
        <f t="shared" si="17"/>
        <v>0</v>
      </c>
      <c r="H252" s="43">
        <f t="shared" si="18"/>
        <v>40406.395975793996</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0</v>
      </c>
      <c r="D255" s="43">
        <f t="shared" si="17"/>
        <v>0</v>
      </c>
      <c r="E255" s="43">
        <f t="shared" si="17"/>
        <v>0</v>
      </c>
      <c r="F255" s="43">
        <f t="shared" si="17"/>
        <v>0</v>
      </c>
      <c r="G255" s="43">
        <f t="shared" si="17"/>
        <v>0</v>
      </c>
      <c r="H255" s="43">
        <f t="shared" si="18"/>
        <v>0</v>
      </c>
      <c r="I255" s="1"/>
    </row>
    <row r="256" spans="2:9" x14ac:dyDescent="0.2">
      <c r="B256" s="9" t="str">
        <f>$B$45</f>
        <v>Health Services</v>
      </c>
      <c r="C256" s="43">
        <f t="shared" si="17"/>
        <v>334588.19385612593</v>
      </c>
      <c r="D256" s="43">
        <f t="shared" si="17"/>
        <v>376172.13250204729</v>
      </c>
      <c r="E256" s="43">
        <f t="shared" si="17"/>
        <v>59561.046586763929</v>
      </c>
      <c r="F256" s="43">
        <f t="shared" si="17"/>
        <v>73557.494475359228</v>
      </c>
      <c r="G256" s="43">
        <f t="shared" si="17"/>
        <v>0</v>
      </c>
      <c r="H256" s="43">
        <f t="shared" si="18"/>
        <v>843878.86742029642</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841242.76714077976</v>
      </c>
      <c r="D258" s="43">
        <f t="shared" si="17"/>
        <v>5124523.2798875049</v>
      </c>
      <c r="E258" s="43">
        <f t="shared" si="17"/>
        <v>1064322.4930209259</v>
      </c>
      <c r="F258" s="43">
        <f t="shared" si="17"/>
        <v>163282.17906745677</v>
      </c>
      <c r="G258" s="43">
        <f t="shared" si="17"/>
        <v>0</v>
      </c>
      <c r="H258" s="43">
        <f t="shared" si="18"/>
        <v>7193370.7191166673</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2576.0417649568476</v>
      </c>
      <c r="D260" s="43">
        <f t="shared" si="19"/>
        <v>346413.15044996946</v>
      </c>
      <c r="E260" s="43">
        <f t="shared" si="19"/>
        <v>0</v>
      </c>
      <c r="F260" s="43">
        <f t="shared" si="19"/>
        <v>0</v>
      </c>
      <c r="G260" s="43">
        <f t="shared" si="19"/>
        <v>0</v>
      </c>
      <c r="H260" s="43">
        <f t="shared" si="18"/>
        <v>348989.1922149263</v>
      </c>
      <c r="I260" s="1"/>
    </row>
    <row r="261" spans="2:10" x14ac:dyDescent="0.2">
      <c r="B261" s="9" t="str">
        <f>$B$50</f>
        <v>Technology</v>
      </c>
      <c r="C261" s="43">
        <f t="shared" si="19"/>
        <v>60867.243241223972</v>
      </c>
      <c r="D261" s="43">
        <f t="shared" si="19"/>
        <v>162080.17010506717</v>
      </c>
      <c r="E261" s="43">
        <f t="shared" si="19"/>
        <v>2937.7305376450295</v>
      </c>
      <c r="F261" s="43">
        <f t="shared" si="19"/>
        <v>1932.3334800882458</v>
      </c>
      <c r="G261" s="43">
        <f t="shared" si="19"/>
        <v>0</v>
      </c>
      <c r="H261" s="43">
        <f t="shared" si="18"/>
        <v>227817.47736402441</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16242934.113347137</v>
      </c>
      <c r="D263" s="42">
        <f>SUM(D243:D262)</f>
        <v>20428744.063160803</v>
      </c>
      <c r="E263" s="42">
        <f>SUM(E243:E262)</f>
        <v>3796008.6751138722</v>
      </c>
      <c r="F263" s="42">
        <f>SUM(F243:F262)</f>
        <v>2880400.6965355412</v>
      </c>
      <c r="G263" s="42">
        <f>SUM(G243:G262)</f>
        <v>641168.45184265007</v>
      </c>
      <c r="H263" s="42">
        <f t="shared" si="18"/>
        <v>43989256.000000007</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57536179.740328453</v>
      </c>
      <c r="D268" s="42">
        <f t="shared" si="20"/>
        <v>35762031.126578204</v>
      </c>
      <c r="E268" s="42">
        <f t="shared" si="20"/>
        <v>18212009.260795075</v>
      </c>
      <c r="F268" s="42">
        <f t="shared" si="20"/>
        <v>29907654.516235031</v>
      </c>
      <c r="G268" s="42">
        <f t="shared" si="20"/>
        <v>2188.0215859840073</v>
      </c>
      <c r="H268" s="42">
        <f>SUM(C268:G268)</f>
        <v>141420062.66552272</v>
      </c>
      <c r="I268" s="1"/>
    </row>
    <row r="269" spans="2:10" x14ac:dyDescent="0.2">
      <c r="B269" s="9" t="str">
        <f>$B$33</f>
        <v>Science</v>
      </c>
      <c r="C269" s="43">
        <f t="shared" si="20"/>
        <v>30140806.221156858</v>
      </c>
      <c r="D269" s="43">
        <f t="shared" si="20"/>
        <v>25470588.118022479</v>
      </c>
      <c r="E269" s="43">
        <f t="shared" si="20"/>
        <v>19100188.391288601</v>
      </c>
      <c r="F269" s="43">
        <f t="shared" si="20"/>
        <v>34636590.152321726</v>
      </c>
      <c r="G269" s="43">
        <f t="shared" si="20"/>
        <v>354.89143576258778</v>
      </c>
      <c r="H269" s="43">
        <f t="shared" ref="H269:H288" si="21">SUM(C269:G269)</f>
        <v>109348527.77422543</v>
      </c>
      <c r="I269" s="1"/>
    </row>
    <row r="270" spans="2:10" x14ac:dyDescent="0.2">
      <c r="B270" s="9" t="str">
        <f>$B$34</f>
        <v>Fine Arts</v>
      </c>
      <c r="C270" s="43">
        <f t="shared" si="20"/>
        <v>11253899.978750201</v>
      </c>
      <c r="D270" s="43">
        <f t="shared" si="20"/>
        <v>9090671.6326349135</v>
      </c>
      <c r="E270" s="43">
        <f t="shared" si="20"/>
        <v>5147363.716221258</v>
      </c>
      <c r="F270" s="43">
        <f t="shared" si="20"/>
        <v>5845444.5629821364</v>
      </c>
      <c r="G270" s="43">
        <f t="shared" si="20"/>
        <v>0</v>
      </c>
      <c r="H270" s="43">
        <f t="shared" si="21"/>
        <v>31337379.890588507</v>
      </c>
      <c r="I270" s="1"/>
    </row>
    <row r="271" spans="2:10" x14ac:dyDescent="0.2">
      <c r="B271" s="9" t="str">
        <f>$B$35</f>
        <v>Teacher Education</v>
      </c>
      <c r="C271" s="43">
        <f t="shared" si="20"/>
        <v>698104.47407427314</v>
      </c>
      <c r="D271" s="43">
        <f t="shared" si="20"/>
        <v>3852424.6744175255</v>
      </c>
      <c r="E271" s="43">
        <f t="shared" si="20"/>
        <v>5934765.3179236352</v>
      </c>
      <c r="F271" s="43">
        <f t="shared" si="20"/>
        <v>12560028.778851369</v>
      </c>
      <c r="G271" s="43">
        <f t="shared" si="20"/>
        <v>0</v>
      </c>
      <c r="H271" s="43">
        <f t="shared" si="21"/>
        <v>23045323.245266803</v>
      </c>
      <c r="I271" s="1"/>
    </row>
    <row r="272" spans="2:10" x14ac:dyDescent="0.2">
      <c r="B272" s="9" t="str">
        <f>$B$36</f>
        <v>Agriculture</v>
      </c>
      <c r="C272" s="43">
        <f t="shared" si="20"/>
        <v>5836565.5914265849</v>
      </c>
      <c r="D272" s="43">
        <f t="shared" si="20"/>
        <v>7709582.1363704875</v>
      </c>
      <c r="E272" s="43">
        <f t="shared" si="20"/>
        <v>6384847.8972859383</v>
      </c>
      <c r="F272" s="43">
        <f t="shared" si="20"/>
        <v>7285959.6128606424</v>
      </c>
      <c r="G272" s="43">
        <f t="shared" si="20"/>
        <v>2430.0654683253651</v>
      </c>
      <c r="H272" s="43">
        <f t="shared" si="21"/>
        <v>27219385.303411979</v>
      </c>
      <c r="I272" s="1"/>
    </row>
    <row r="273" spans="2:10" x14ac:dyDescent="0.2">
      <c r="B273" s="9" t="str">
        <f>$B$37</f>
        <v>Engineering</v>
      </c>
      <c r="C273" s="43">
        <f t="shared" si="20"/>
        <v>13989542.56522689</v>
      </c>
      <c r="D273" s="43">
        <f t="shared" si="20"/>
        <v>34911394.747603461</v>
      </c>
      <c r="E273" s="43">
        <f t="shared" si="20"/>
        <v>14862511.329766</v>
      </c>
      <c r="F273" s="43">
        <f t="shared" si="20"/>
        <v>35782215.205488861</v>
      </c>
      <c r="G273" s="43">
        <f t="shared" si="20"/>
        <v>6818.304539179434</v>
      </c>
      <c r="H273" s="43">
        <f t="shared" si="21"/>
        <v>99552482.152624384</v>
      </c>
      <c r="I273" s="1"/>
    </row>
    <row r="274" spans="2:10" x14ac:dyDescent="0.2">
      <c r="B274" s="9" t="str">
        <f>$B$38</f>
        <v>Home Economics</v>
      </c>
      <c r="C274" s="43">
        <f t="shared" si="20"/>
        <v>2513526.2948447391</v>
      </c>
      <c r="D274" s="43">
        <f t="shared" si="20"/>
        <v>1180792.6486857731</v>
      </c>
      <c r="E274" s="43">
        <f t="shared" si="20"/>
        <v>169135.11911889483</v>
      </c>
      <c r="F274" s="43">
        <f t="shared" si="20"/>
        <v>592084.50297623477</v>
      </c>
      <c r="G274" s="43">
        <f t="shared" si="20"/>
        <v>0</v>
      </c>
      <c r="H274" s="43">
        <f t="shared" si="21"/>
        <v>4455538.5656256415</v>
      </c>
      <c r="I274" s="1"/>
    </row>
    <row r="275" spans="2:10" x14ac:dyDescent="0.2">
      <c r="B275" s="9" t="str">
        <f>$B$39</f>
        <v>Law</v>
      </c>
      <c r="C275" s="43">
        <f t="shared" si="20"/>
        <v>0</v>
      </c>
      <c r="D275" s="43">
        <f t="shared" si="20"/>
        <v>0</v>
      </c>
      <c r="E275" s="43">
        <f t="shared" si="20"/>
        <v>0</v>
      </c>
      <c r="F275" s="43">
        <f t="shared" si="20"/>
        <v>0</v>
      </c>
      <c r="G275" s="43">
        <f t="shared" si="20"/>
        <v>8556181.6249551214</v>
      </c>
      <c r="H275" s="43">
        <f t="shared" si="21"/>
        <v>8556181.6249551214</v>
      </c>
      <c r="I275" s="1"/>
    </row>
    <row r="276" spans="2:10" x14ac:dyDescent="0.2">
      <c r="B276" s="9" t="str">
        <f>$B$40</f>
        <v>Social Service</v>
      </c>
      <c r="C276" s="43">
        <f t="shared" si="20"/>
        <v>93514.097937671584</v>
      </c>
      <c r="D276" s="43">
        <f t="shared" si="20"/>
        <v>431336.58161652694</v>
      </c>
      <c r="E276" s="43">
        <f t="shared" si="20"/>
        <v>728117.4072814734</v>
      </c>
      <c r="F276" s="43">
        <f t="shared" si="20"/>
        <v>0</v>
      </c>
      <c r="G276" s="43">
        <f t="shared" si="20"/>
        <v>0</v>
      </c>
      <c r="H276" s="43">
        <f t="shared" si="21"/>
        <v>1252968.0868356719</v>
      </c>
      <c r="I276" s="1"/>
    </row>
    <row r="277" spans="2:10" x14ac:dyDescent="0.2">
      <c r="B277" s="9" t="str">
        <f>$B$41</f>
        <v>Library Science</v>
      </c>
      <c r="C277" s="43">
        <f t="shared" si="20"/>
        <v>841406.60178312042</v>
      </c>
      <c r="D277" s="43">
        <f t="shared" si="20"/>
        <v>0</v>
      </c>
      <c r="E277" s="43">
        <f t="shared" si="20"/>
        <v>1894111.087491293</v>
      </c>
      <c r="F277" s="43">
        <f t="shared" si="20"/>
        <v>0</v>
      </c>
      <c r="G277" s="43">
        <f t="shared" si="20"/>
        <v>0</v>
      </c>
      <c r="H277" s="43">
        <f t="shared" si="21"/>
        <v>2735517.6892744135</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0</v>
      </c>
      <c r="D280" s="43">
        <f t="shared" si="20"/>
        <v>0</v>
      </c>
      <c r="E280" s="43">
        <f t="shared" si="20"/>
        <v>0</v>
      </c>
      <c r="F280" s="43">
        <f t="shared" si="20"/>
        <v>0</v>
      </c>
      <c r="G280" s="43">
        <f t="shared" si="20"/>
        <v>0</v>
      </c>
      <c r="H280" s="43">
        <f t="shared" si="21"/>
        <v>0</v>
      </c>
      <c r="I280" s="1"/>
    </row>
    <row r="281" spans="2:10" x14ac:dyDescent="0.2">
      <c r="B281" s="9" t="str">
        <f>$B$45</f>
        <v>Health Services</v>
      </c>
      <c r="C281" s="43">
        <f t="shared" si="20"/>
        <v>2418799.8017217373</v>
      </c>
      <c r="D281" s="43">
        <f t="shared" si="20"/>
        <v>2829508.4288384193</v>
      </c>
      <c r="E281" s="43">
        <f t="shared" si="20"/>
        <v>1025903.7126265282</v>
      </c>
      <c r="F281" s="43">
        <f t="shared" si="20"/>
        <v>3503871.8913972694</v>
      </c>
      <c r="G281" s="43">
        <f t="shared" si="20"/>
        <v>0</v>
      </c>
      <c r="H281" s="43">
        <f t="shared" si="21"/>
        <v>9778083.834583953</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6039139.3172762617</v>
      </c>
      <c r="D283" s="43">
        <f t="shared" si="20"/>
        <v>38795161.183761567</v>
      </c>
      <c r="E283" s="43">
        <f t="shared" si="20"/>
        <v>14777690.480035758</v>
      </c>
      <c r="F283" s="43">
        <f t="shared" si="20"/>
        <v>13863602.990265332</v>
      </c>
      <c r="G283" s="43">
        <f t="shared" si="20"/>
        <v>19673.943512390928</v>
      </c>
      <c r="H283" s="43">
        <f t="shared" si="21"/>
        <v>73495267.914851323</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25263.465660430949</v>
      </c>
      <c r="D285" s="43">
        <f t="shared" si="22"/>
        <v>4046046.634104176</v>
      </c>
      <c r="E285" s="43">
        <f t="shared" si="22"/>
        <v>0</v>
      </c>
      <c r="F285" s="43">
        <f t="shared" si="22"/>
        <v>0</v>
      </c>
      <c r="G285" s="43">
        <f t="shared" si="22"/>
        <v>0</v>
      </c>
      <c r="H285" s="43">
        <f t="shared" si="21"/>
        <v>4071310.0997646069</v>
      </c>
      <c r="I285" s="1"/>
    </row>
    <row r="286" spans="2:10" x14ac:dyDescent="0.2">
      <c r="B286" s="9" t="str">
        <f>$B$50</f>
        <v>Technology</v>
      </c>
      <c r="C286" s="43">
        <f t="shared" si="22"/>
        <v>2089726.1993920412</v>
      </c>
      <c r="D286" s="43">
        <f t="shared" si="22"/>
        <v>1816635.3044138856</v>
      </c>
      <c r="E286" s="43">
        <f t="shared" si="22"/>
        <v>181783.11810714629</v>
      </c>
      <c r="F286" s="43">
        <f t="shared" si="22"/>
        <v>114203.01446461451</v>
      </c>
      <c r="G286" s="43">
        <f t="shared" si="22"/>
        <v>10640.516091714479</v>
      </c>
      <c r="H286" s="43">
        <f t="shared" si="21"/>
        <v>4212988.1524694022</v>
      </c>
      <c r="I286" s="1"/>
    </row>
    <row r="287" spans="2:10"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10" x14ac:dyDescent="0.2">
      <c r="B288" s="39" t="str">
        <f>$B$52</f>
        <v>Totals</v>
      </c>
      <c r="C288" s="42">
        <f>SUM(C268:C287)</f>
        <v>133476474.34957927</v>
      </c>
      <c r="D288" s="42">
        <f>SUM(D268:D287)</f>
        <v>165896173.21704739</v>
      </c>
      <c r="E288" s="42">
        <f>SUM(E268:E287)</f>
        <v>88418426.837941602</v>
      </c>
      <c r="F288" s="42">
        <f>SUM(F268:F287)</f>
        <v>144091655.22784323</v>
      </c>
      <c r="G288" s="42">
        <f>SUM(G268:G287)</f>
        <v>8598287.3675884772</v>
      </c>
      <c r="H288" s="42">
        <f t="shared" si="21"/>
        <v>540481017</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233.34528286103577</v>
      </c>
      <c r="D293" s="40">
        <f t="shared" si="23"/>
        <v>472.75508455937131</v>
      </c>
      <c r="E293" s="40">
        <f t="shared" si="23"/>
        <v>1744.2782550325712</v>
      </c>
      <c r="F293" s="40">
        <f t="shared" si="23"/>
        <v>3036.9267380417377</v>
      </c>
      <c r="G293" s="41">
        <f t="shared" si="23"/>
        <v>0</v>
      </c>
      <c r="H293" s="42">
        <f t="shared" si="23"/>
        <v>412.89805920340876</v>
      </c>
      <c r="I293" s="1"/>
    </row>
    <row r="294" spans="2:10" x14ac:dyDescent="0.2">
      <c r="B294" s="9" t="str">
        <f>$B$33</f>
        <v>Science</v>
      </c>
      <c r="C294" s="75">
        <f t="shared" si="23"/>
        <v>266.36978119339005</v>
      </c>
      <c r="D294" s="75">
        <f t="shared" si="23"/>
        <v>491.87162037777802</v>
      </c>
      <c r="E294" s="75">
        <f t="shared" si="23"/>
        <v>1858.3565276599145</v>
      </c>
      <c r="F294" s="75">
        <f t="shared" si="23"/>
        <v>3034.3048753676503</v>
      </c>
      <c r="G294" s="96">
        <f t="shared" si="23"/>
        <v>0</v>
      </c>
      <c r="H294" s="43">
        <f t="shared" si="23"/>
        <v>585.91077412112429</v>
      </c>
      <c r="I294" s="1"/>
    </row>
    <row r="295" spans="2:10" x14ac:dyDescent="0.2">
      <c r="B295" s="9" t="str">
        <f>$B$34</f>
        <v>Fine Arts</v>
      </c>
      <c r="C295" s="75">
        <f t="shared" si="23"/>
        <v>327.91083854167255</v>
      </c>
      <c r="D295" s="75">
        <f t="shared" si="23"/>
        <v>857.52963235873153</v>
      </c>
      <c r="E295" s="75">
        <f t="shared" si="23"/>
        <v>1852.902705623203</v>
      </c>
      <c r="F295" s="75">
        <f t="shared" si="23"/>
        <v>2509.8516801125534</v>
      </c>
      <c r="G295" s="96">
        <f t="shared" si="23"/>
        <v>0</v>
      </c>
      <c r="H295" s="43">
        <f t="shared" si="23"/>
        <v>626.39681559503697</v>
      </c>
      <c r="I295" s="1"/>
    </row>
    <row r="296" spans="2:10" x14ac:dyDescent="0.2">
      <c r="B296" s="9" t="str">
        <f>$B$35</f>
        <v>Teacher Education</v>
      </c>
      <c r="C296" s="75">
        <f t="shared" si="23"/>
        <v>354.72788316782174</v>
      </c>
      <c r="D296" s="75">
        <f t="shared" si="23"/>
        <v>523.00090611152939</v>
      </c>
      <c r="E296" s="75">
        <f t="shared" si="23"/>
        <v>639.72893369878568</v>
      </c>
      <c r="F296" s="75">
        <f t="shared" si="23"/>
        <v>2357.3627587934252</v>
      </c>
      <c r="G296" s="96">
        <f t="shared" si="23"/>
        <v>0</v>
      </c>
      <c r="H296" s="43">
        <f t="shared" si="23"/>
        <v>962.66858453848545</v>
      </c>
      <c r="I296" s="1"/>
    </row>
    <row r="297" spans="2:10" x14ac:dyDescent="0.2">
      <c r="B297" s="9" t="str">
        <f>$B$36</f>
        <v>Agriculture</v>
      </c>
      <c r="C297" s="75">
        <f t="shared" si="23"/>
        <v>392.66453117778423</v>
      </c>
      <c r="D297" s="75">
        <f t="shared" si="23"/>
        <v>647.80960729102492</v>
      </c>
      <c r="E297" s="75">
        <f t="shared" si="23"/>
        <v>2527.6515824568241</v>
      </c>
      <c r="F297" s="75">
        <f t="shared" si="23"/>
        <v>4324.0116396799067</v>
      </c>
      <c r="G297" s="96">
        <f t="shared" si="23"/>
        <v>0</v>
      </c>
      <c r="H297" s="43">
        <f t="shared" si="23"/>
        <v>878.72499042523179</v>
      </c>
      <c r="I297" s="1"/>
    </row>
    <row r="298" spans="2:10" x14ac:dyDescent="0.2">
      <c r="B298" s="9" t="str">
        <f>$B$37</f>
        <v>Engineering</v>
      </c>
      <c r="C298" s="75">
        <f t="shared" si="23"/>
        <v>392.07260349280824</v>
      </c>
      <c r="D298" s="75">
        <f t="shared" si="23"/>
        <v>603.37702640171904</v>
      </c>
      <c r="E298" s="75">
        <f t="shared" si="23"/>
        <v>1562.3369420546619</v>
      </c>
      <c r="F298" s="75">
        <f t="shared" si="23"/>
        <v>3503.2519292626648</v>
      </c>
      <c r="G298" s="96">
        <f t="shared" si="23"/>
        <v>0</v>
      </c>
      <c r="H298" s="43">
        <f t="shared" si="23"/>
        <v>878.91092058325728</v>
      </c>
      <c r="I298" s="1"/>
    </row>
    <row r="299" spans="2:10" x14ac:dyDescent="0.2">
      <c r="B299" s="9" t="str">
        <f>$B$38</f>
        <v>Home Economics</v>
      </c>
      <c r="C299" s="75">
        <f t="shared" si="23"/>
        <v>354.61714092053319</v>
      </c>
      <c r="D299" s="75">
        <f t="shared" si="23"/>
        <v>1050.5272675140329</v>
      </c>
      <c r="E299" s="75">
        <f t="shared" si="23"/>
        <v>1799.3097778605834</v>
      </c>
      <c r="F299" s="75">
        <f t="shared" si="23"/>
        <v>3067.7953522084704</v>
      </c>
      <c r="G299" s="96">
        <f t="shared" si="23"/>
        <v>0</v>
      </c>
      <c r="H299" s="43">
        <f t="shared" si="23"/>
        <v>524.24268333046734</v>
      </c>
      <c r="I299" s="1"/>
    </row>
    <row r="300" spans="2:10" x14ac:dyDescent="0.2">
      <c r="B300" s="9" t="str">
        <f>$B$39</f>
        <v>Law</v>
      </c>
      <c r="C300" s="75">
        <f t="shared" si="23"/>
        <v>0</v>
      </c>
      <c r="D300" s="75">
        <f t="shared" si="23"/>
        <v>0</v>
      </c>
      <c r="E300" s="75">
        <f t="shared" si="23"/>
        <v>0</v>
      </c>
      <c r="F300" s="75">
        <f t="shared" si="23"/>
        <v>0</v>
      </c>
      <c r="G300" s="96">
        <f t="shared" si="23"/>
        <v>556.97055233401386</v>
      </c>
      <c r="H300" s="43">
        <f t="shared" si="23"/>
        <v>556.97055233401386</v>
      </c>
      <c r="I300" s="1"/>
    </row>
    <row r="301" spans="2:10" x14ac:dyDescent="0.2">
      <c r="B301" s="9" t="str">
        <f>$B$40</f>
        <v>Social Service</v>
      </c>
      <c r="C301" s="75">
        <f t="shared" si="23"/>
        <v>194.82103737014913</v>
      </c>
      <c r="D301" s="75">
        <f t="shared" si="23"/>
        <v>542.56173788242381</v>
      </c>
      <c r="E301" s="75">
        <f t="shared" si="23"/>
        <v>880.43217325450235</v>
      </c>
      <c r="F301" s="75">
        <f t="shared" si="23"/>
        <v>0</v>
      </c>
      <c r="G301" s="96">
        <f t="shared" si="23"/>
        <v>0</v>
      </c>
      <c r="H301" s="43">
        <f t="shared" si="23"/>
        <v>596.083771092137</v>
      </c>
      <c r="I301" s="1"/>
    </row>
    <row r="302" spans="2:10" x14ac:dyDescent="0.2">
      <c r="B302" s="9" t="str">
        <f>$B$41</f>
        <v>Library Science</v>
      </c>
      <c r="C302" s="75">
        <f t="shared" si="23"/>
        <v>4949.4505987242374</v>
      </c>
      <c r="D302" s="75">
        <f t="shared" si="23"/>
        <v>0</v>
      </c>
      <c r="E302" s="75">
        <f t="shared" si="23"/>
        <v>3135.9455090915449</v>
      </c>
      <c r="F302" s="75">
        <f t="shared" si="23"/>
        <v>0</v>
      </c>
      <c r="G302" s="96">
        <f t="shared" si="23"/>
        <v>0</v>
      </c>
      <c r="H302" s="43">
        <f t="shared" si="23"/>
        <v>3534.2605804578984</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0</v>
      </c>
      <c r="D305" s="75">
        <f t="shared" si="23"/>
        <v>0</v>
      </c>
      <c r="E305" s="75">
        <f t="shared" si="23"/>
        <v>0</v>
      </c>
      <c r="F305" s="75">
        <f t="shared" si="23"/>
        <v>0</v>
      </c>
      <c r="G305" s="96">
        <f t="shared" si="23"/>
        <v>0</v>
      </c>
      <c r="H305" s="43">
        <f t="shared" si="23"/>
        <v>0</v>
      </c>
      <c r="I305" s="1"/>
    </row>
    <row r="306" spans="2:10" x14ac:dyDescent="0.2">
      <c r="B306" s="9" t="str">
        <f>$B$45</f>
        <v>Health Services</v>
      </c>
      <c r="C306" s="75">
        <f t="shared" si="23"/>
        <v>238.75232471836316</v>
      </c>
      <c r="D306" s="75">
        <f t="shared" si="23"/>
        <v>499.64831870711976</v>
      </c>
      <c r="E306" s="75">
        <f t="shared" si="23"/>
        <v>992.16993484190345</v>
      </c>
      <c r="F306" s="75">
        <f t="shared" si="23"/>
        <v>3068.1890467576791</v>
      </c>
      <c r="G306" s="96">
        <f t="shared" si="23"/>
        <v>0</v>
      </c>
      <c r="H306" s="43">
        <f t="shared" si="23"/>
        <v>544.1337693146329</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237.08932621216479</v>
      </c>
      <c r="D308" s="75">
        <f t="shared" si="23"/>
        <v>502.87974987376617</v>
      </c>
      <c r="E308" s="75">
        <f t="shared" si="23"/>
        <v>799.7884115406049</v>
      </c>
      <c r="F308" s="75">
        <f t="shared" si="23"/>
        <v>5468.8769192368172</v>
      </c>
      <c r="G308" s="96">
        <f t="shared" si="23"/>
        <v>0</v>
      </c>
      <c r="H308" s="43">
        <f t="shared" si="23"/>
        <v>594.47761801222453</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323.89058539014036</v>
      </c>
      <c r="D310" s="75">
        <f t="shared" si="24"/>
        <v>775.84786847635201</v>
      </c>
      <c r="E310" s="75">
        <f t="shared" si="24"/>
        <v>0</v>
      </c>
      <c r="F310" s="75">
        <f t="shared" si="24"/>
        <v>0</v>
      </c>
      <c r="G310" s="96">
        <f t="shared" si="24"/>
        <v>0</v>
      </c>
      <c r="H310" s="43">
        <f t="shared" si="24"/>
        <v>769.18762512084015</v>
      </c>
      <c r="I310" s="1"/>
    </row>
    <row r="311" spans="2:10" x14ac:dyDescent="0.2">
      <c r="B311" s="9" t="str">
        <f>$B$50</f>
        <v>Technology</v>
      </c>
      <c r="C311" s="75">
        <f t="shared" si="24"/>
        <v>1133.8720560998595</v>
      </c>
      <c r="D311" s="75">
        <f t="shared" si="24"/>
        <v>744.52266574339569</v>
      </c>
      <c r="E311" s="75">
        <f t="shared" si="24"/>
        <v>3564.3748648460059</v>
      </c>
      <c r="F311" s="75">
        <f t="shared" si="24"/>
        <v>3806.7671488204837</v>
      </c>
      <c r="G311" s="96">
        <f t="shared" si="24"/>
        <v>0</v>
      </c>
      <c r="H311" s="43">
        <f t="shared" si="24"/>
        <v>965.39600194074296</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271.39293715094806</v>
      </c>
      <c r="D313" s="42">
        <f t="shared" si="24"/>
        <v>539.42958059779994</v>
      </c>
      <c r="E313" s="42">
        <f t="shared" si="24"/>
        <v>1341.7060218200547</v>
      </c>
      <c r="F313" s="42">
        <f t="shared" si="24"/>
        <v>3222.1573655010898</v>
      </c>
      <c r="G313" s="42">
        <f t="shared" si="24"/>
        <v>559.71145473170668</v>
      </c>
      <c r="H313" s="42">
        <f t="shared" si="24"/>
        <v>584.08847873378568</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2.0259894640377683</v>
      </c>
      <c r="E318" s="59">
        <f t="shared" si="25"/>
        <v>7.4750954193119137</v>
      </c>
      <c r="F318" s="59">
        <f t="shared" si="25"/>
        <v>13.01473379194179</v>
      </c>
      <c r="G318" s="59">
        <f t="shared" si="25"/>
        <v>0</v>
      </c>
      <c r="H318" s="59">
        <f t="shared" si="25"/>
        <v>1.7694724921836202</v>
      </c>
      <c r="I318" s="1"/>
    </row>
    <row r="319" spans="2:10" x14ac:dyDescent="0.2">
      <c r="B319" s="9" t="str">
        <f>$B$33</f>
        <v>Science</v>
      </c>
      <c r="C319" s="59">
        <f t="shared" ref="C319:H334" si="26">IF($C$293=0,"",C294/$C$293)</f>
        <v>1.1415263163987823</v>
      </c>
      <c r="D319" s="59">
        <f t="shared" si="26"/>
        <v>2.1079132791842317</v>
      </c>
      <c r="E319" s="59">
        <f t="shared" si="26"/>
        <v>7.9639772652555507</v>
      </c>
      <c r="F319" s="59">
        <f t="shared" si="26"/>
        <v>13.003497813044163</v>
      </c>
      <c r="G319" s="59">
        <f t="shared" si="26"/>
        <v>0</v>
      </c>
      <c r="H319" s="59">
        <f t="shared" si="26"/>
        <v>2.5109175850366432</v>
      </c>
      <c r="I319" s="1"/>
    </row>
    <row r="320" spans="2:10" x14ac:dyDescent="0.2">
      <c r="B320" s="9" t="str">
        <f>$B$34</f>
        <v>Fine Arts</v>
      </c>
      <c r="C320" s="59">
        <f t="shared" si="26"/>
        <v>1.4052601986257141</v>
      </c>
      <c r="D320" s="59">
        <f t="shared" si="26"/>
        <v>3.6749387938963247</v>
      </c>
      <c r="E320" s="59">
        <f t="shared" si="26"/>
        <v>7.9406049391907487</v>
      </c>
      <c r="F320" s="59">
        <f t="shared" si="26"/>
        <v>10.755956363631514</v>
      </c>
      <c r="G320" s="59">
        <f t="shared" si="26"/>
        <v>0</v>
      </c>
      <c r="H320" s="59">
        <f t="shared" si="26"/>
        <v>2.6844203058866865</v>
      </c>
      <c r="I320" s="1"/>
    </row>
    <row r="321" spans="2:9" x14ac:dyDescent="0.2">
      <c r="B321" s="9" t="str">
        <f>$B$35</f>
        <v>Teacher Education</v>
      </c>
      <c r="C321" s="59">
        <f t="shared" si="26"/>
        <v>1.5201845043470323</v>
      </c>
      <c r="D321" s="59">
        <f t="shared" si="26"/>
        <v>2.2413176718168004</v>
      </c>
      <c r="E321" s="59">
        <f t="shared" si="26"/>
        <v>2.7415550289043717</v>
      </c>
      <c r="F321" s="59">
        <f t="shared" si="26"/>
        <v>10.102465881846459</v>
      </c>
      <c r="G321" s="59">
        <f t="shared" si="26"/>
        <v>0</v>
      </c>
      <c r="H321" s="59">
        <f t="shared" si="26"/>
        <v>4.1255112284047497</v>
      </c>
      <c r="I321" s="1"/>
    </row>
    <row r="322" spans="2:9" x14ac:dyDescent="0.2">
      <c r="B322" s="9" t="str">
        <f>$B$36</f>
        <v>Agriculture</v>
      </c>
      <c r="C322" s="59">
        <f t="shared" si="26"/>
        <v>1.6827618127237991</v>
      </c>
      <c r="D322" s="59">
        <f t="shared" si="26"/>
        <v>2.7761847136923494</v>
      </c>
      <c r="E322" s="59">
        <f t="shared" si="26"/>
        <v>10.832237752850217</v>
      </c>
      <c r="F322" s="59">
        <f t="shared" si="26"/>
        <v>18.530529465448794</v>
      </c>
      <c r="G322" s="59">
        <f t="shared" si="26"/>
        <v>0</v>
      </c>
      <c r="H322" s="59">
        <f t="shared" si="26"/>
        <v>3.765771391010031</v>
      </c>
      <c r="I322" s="1"/>
    </row>
    <row r="323" spans="2:9" x14ac:dyDescent="0.2">
      <c r="B323" s="9" t="str">
        <f>$B$37</f>
        <v>Engineering</v>
      </c>
      <c r="C323" s="59">
        <f t="shared" si="26"/>
        <v>1.6802251096984868</v>
      </c>
      <c r="D323" s="59">
        <f t="shared" si="26"/>
        <v>2.5857691186371592</v>
      </c>
      <c r="E323" s="59">
        <f t="shared" si="26"/>
        <v>6.6953868657592759</v>
      </c>
      <c r="F323" s="59">
        <f t="shared" si="26"/>
        <v>15.013167981411298</v>
      </c>
      <c r="G323" s="59">
        <f t="shared" si="26"/>
        <v>0</v>
      </c>
      <c r="H323" s="59">
        <f t="shared" si="26"/>
        <v>3.7665681937383559</v>
      </c>
      <c r="I323" s="1"/>
    </row>
    <row r="324" spans="2:9" x14ac:dyDescent="0.2">
      <c r="B324" s="9" t="str">
        <f>$B$38</f>
        <v>Home Economics</v>
      </c>
      <c r="C324" s="59">
        <f t="shared" si="26"/>
        <v>1.5197099190203835</v>
      </c>
      <c r="D324" s="59">
        <f t="shared" si="26"/>
        <v>4.5020291588223529</v>
      </c>
      <c r="E324" s="59">
        <f t="shared" si="26"/>
        <v>7.7109327250987425</v>
      </c>
      <c r="F324" s="59">
        <f t="shared" si="26"/>
        <v>13.147021077925265</v>
      </c>
      <c r="G324" s="59">
        <f t="shared" si="26"/>
        <v>0</v>
      </c>
      <c r="H324" s="59">
        <f t="shared" si="26"/>
        <v>2.246639301650978</v>
      </c>
      <c r="I324" s="1"/>
    </row>
    <row r="325" spans="2:9" x14ac:dyDescent="0.2">
      <c r="B325" s="9" t="str">
        <f>$B$39</f>
        <v>Law</v>
      </c>
      <c r="C325" s="59">
        <f t="shared" si="26"/>
        <v>0</v>
      </c>
      <c r="D325" s="59">
        <f t="shared" si="26"/>
        <v>0</v>
      </c>
      <c r="E325" s="59">
        <f t="shared" si="26"/>
        <v>0</v>
      </c>
      <c r="F325" s="59">
        <f t="shared" si="26"/>
        <v>0</v>
      </c>
      <c r="G325" s="59">
        <f t="shared" si="26"/>
        <v>2.3868944145989306</v>
      </c>
      <c r="H325" s="59">
        <f t="shared" si="26"/>
        <v>2.3868944145989306</v>
      </c>
      <c r="I325" s="1"/>
    </row>
    <row r="326" spans="2:9" x14ac:dyDescent="0.2">
      <c r="B326" s="9" t="str">
        <f>$B$40</f>
        <v>Social Service</v>
      </c>
      <c r="C326" s="59">
        <f t="shared" si="26"/>
        <v>0.83490454566493633</v>
      </c>
      <c r="D326" s="59">
        <f t="shared" si="26"/>
        <v>2.3251455149643454</v>
      </c>
      <c r="E326" s="59">
        <f t="shared" si="26"/>
        <v>3.7730875141745486</v>
      </c>
      <c r="F326" s="59">
        <f t="shared" si="26"/>
        <v>0</v>
      </c>
      <c r="G326" s="59">
        <f t="shared" si="26"/>
        <v>0</v>
      </c>
      <c r="H326" s="59">
        <f t="shared" si="26"/>
        <v>2.5545139108174002</v>
      </c>
      <c r="I326" s="1"/>
    </row>
    <row r="327" spans="2:9" x14ac:dyDescent="0.2">
      <c r="B327" s="9" t="str">
        <f>$B$41</f>
        <v>Library Science</v>
      </c>
      <c r="C327" s="59">
        <f t="shared" si="26"/>
        <v>21.210844882053117</v>
      </c>
      <c r="D327" s="59">
        <f t="shared" si="26"/>
        <v>0</v>
      </c>
      <c r="E327" s="59">
        <f t="shared" si="26"/>
        <v>13.43907822194587</v>
      </c>
      <c r="F327" s="59">
        <f t="shared" si="26"/>
        <v>0</v>
      </c>
      <c r="G327" s="59">
        <f t="shared" si="26"/>
        <v>0</v>
      </c>
      <c r="H327" s="59">
        <f t="shared" si="26"/>
        <v>15.146055395354438</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v>
      </c>
      <c r="D330" s="59">
        <f t="shared" si="26"/>
        <v>0</v>
      </c>
      <c r="E330" s="59">
        <f t="shared" si="26"/>
        <v>0</v>
      </c>
      <c r="F330" s="59">
        <f t="shared" si="26"/>
        <v>0</v>
      </c>
      <c r="G330" s="59">
        <f t="shared" si="26"/>
        <v>0</v>
      </c>
      <c r="H330" s="59">
        <f t="shared" si="26"/>
        <v>0</v>
      </c>
      <c r="I330" s="1"/>
    </row>
    <row r="331" spans="2:9" x14ac:dyDescent="0.2">
      <c r="B331" s="9" t="str">
        <f>$B$45</f>
        <v>Health Services</v>
      </c>
      <c r="C331" s="59">
        <f t="shared" si="26"/>
        <v>1.0231718498485673</v>
      </c>
      <c r="D331" s="59">
        <f t="shared" si="26"/>
        <v>2.1412402795589212</v>
      </c>
      <c r="E331" s="59">
        <f t="shared" si="26"/>
        <v>4.2519391121901142</v>
      </c>
      <c r="F331" s="59">
        <f t="shared" si="26"/>
        <v>13.14870825387492</v>
      </c>
      <c r="G331" s="59">
        <f t="shared" si="26"/>
        <v>0</v>
      </c>
      <c r="H331" s="59">
        <f t="shared" si="26"/>
        <v>2.3318824475174034</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1.0160450783715165</v>
      </c>
      <c r="D333" s="59">
        <f t="shared" si="26"/>
        <v>2.1550885610713046</v>
      </c>
      <c r="E333" s="59">
        <f t="shared" si="26"/>
        <v>3.4274890914203877</v>
      </c>
      <c r="F333" s="59">
        <f t="shared" si="26"/>
        <v>23.436843685816868</v>
      </c>
      <c r="G333" s="59">
        <f t="shared" si="26"/>
        <v>0</v>
      </c>
      <c r="H333" s="59">
        <f t="shared" si="26"/>
        <v>2.5476307501200015</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1.3880314245864875</v>
      </c>
      <c r="D335" s="59">
        <f t="shared" si="27"/>
        <v>3.3248920182303108</v>
      </c>
      <c r="E335" s="59">
        <f t="shared" si="27"/>
        <v>0</v>
      </c>
      <c r="F335" s="59">
        <f t="shared" si="27"/>
        <v>0</v>
      </c>
      <c r="G335" s="59">
        <f t="shared" si="27"/>
        <v>0</v>
      </c>
      <c r="H335" s="59">
        <f t="shared" si="27"/>
        <v>3.2963495798580804</v>
      </c>
      <c r="I335" s="1"/>
    </row>
    <row r="336" spans="2:9" x14ac:dyDescent="0.2">
      <c r="B336" s="9" t="str">
        <f>$B$50</f>
        <v>Technology</v>
      </c>
      <c r="C336" s="59">
        <f t="shared" si="27"/>
        <v>4.8592028182335909</v>
      </c>
      <c r="D336" s="59">
        <f t="shared" si="27"/>
        <v>3.1906480243133162</v>
      </c>
      <c r="E336" s="59">
        <f t="shared" si="27"/>
        <v>15.275110004982187</v>
      </c>
      <c r="F336" s="59">
        <f t="shared" si="27"/>
        <v>16.313880881352677</v>
      </c>
      <c r="G336" s="59">
        <f t="shared" si="27"/>
        <v>0</v>
      </c>
      <c r="H336" s="59">
        <f t="shared" si="27"/>
        <v>4.1371995615427366</v>
      </c>
      <c r="I336" s="1"/>
    </row>
    <row r="337" spans="2:10"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10" x14ac:dyDescent="0.2">
      <c r="B338" s="39" t="str">
        <f>$B$52</f>
        <v>Totals</v>
      </c>
      <c r="C338" s="59">
        <f t="shared" si="27"/>
        <v>1.1630530252140165</v>
      </c>
      <c r="D338" s="59">
        <f t="shared" si="27"/>
        <v>2.3117226711587167</v>
      </c>
      <c r="E338" s="59">
        <f t="shared" si="27"/>
        <v>5.749874200881453</v>
      </c>
      <c r="F338" s="59">
        <f t="shared" si="27"/>
        <v>13.808538685652294</v>
      </c>
      <c r="G338" s="59">
        <f t="shared" si="27"/>
        <v>2.3986405376149467</v>
      </c>
      <c r="H338" s="59">
        <f t="shared" si="27"/>
        <v>2.5031081476012873</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7000.3584858310733</v>
      </c>
      <c r="D343" s="42">
        <f t="shared" si="28"/>
        <v>14182.652536781139</v>
      </c>
      <c r="E343" s="42">
        <f>E293*24</f>
        <v>41862.678120781711</v>
      </c>
      <c r="F343" s="42">
        <f>F293*18</f>
        <v>54664.681284751277</v>
      </c>
      <c r="G343" s="42">
        <f>G293*24</f>
        <v>0</v>
      </c>
      <c r="H343" s="42">
        <f>IF((C32/30+D32/30+E32/24+F32/18+G32/24)=0,0,H268/(C32/30+D32/30+E32/24+F32/18+G32/24))</f>
        <v>12063.759039507137</v>
      </c>
      <c r="I343" s="1"/>
    </row>
    <row r="344" spans="2:10" x14ac:dyDescent="0.2">
      <c r="B344" s="9" t="str">
        <f>$B$33</f>
        <v>Science</v>
      </c>
      <c r="C344" s="43">
        <f t="shared" si="28"/>
        <v>7991.0934358017021</v>
      </c>
      <c r="D344" s="43">
        <f t="shared" si="28"/>
        <v>14756.148611333341</v>
      </c>
      <c r="E344" s="43">
        <f>E294*24</f>
        <v>44600.556663837946</v>
      </c>
      <c r="F344" s="43">
        <f>F294*18</f>
        <v>54617.487756617702</v>
      </c>
      <c r="G344" s="43">
        <f>G294*24</f>
        <v>0</v>
      </c>
      <c r="H344" s="43">
        <f t="shared" ref="H344:H363" si="29">IF((C33/30+D33/30+E33/24+F33/18+G33/24)=0,0,H269/(C33/30+D33/30+E33/24+F33/18+G33/24))</f>
        <v>16668.178280147873</v>
      </c>
      <c r="I344" s="1"/>
    </row>
    <row r="345" spans="2:10" x14ac:dyDescent="0.2">
      <c r="B345" s="9" t="str">
        <f>$B$34</f>
        <v>Fine Arts</v>
      </c>
      <c r="C345" s="43">
        <f t="shared" si="28"/>
        <v>9837.3251562501755</v>
      </c>
      <c r="D345" s="43">
        <f t="shared" si="28"/>
        <v>25725.888970761946</v>
      </c>
      <c r="E345" s="43">
        <f t="shared" ref="E345:E363" si="30">E295*24</f>
        <v>44469.664934956876</v>
      </c>
      <c r="F345" s="43">
        <f t="shared" ref="F345:F363" si="31">F295*18</f>
        <v>45177.330242025957</v>
      </c>
      <c r="G345" s="43">
        <f t="shared" ref="G345:G363" si="32">G295*24</f>
        <v>0</v>
      </c>
      <c r="H345" s="43">
        <f t="shared" si="29"/>
        <v>17984.091810024296</v>
      </c>
      <c r="I345" s="1"/>
    </row>
    <row r="346" spans="2:10" x14ac:dyDescent="0.2">
      <c r="B346" s="9" t="str">
        <f>$B$35</f>
        <v>Teacher Education</v>
      </c>
      <c r="C346" s="43">
        <f t="shared" si="28"/>
        <v>10641.836495034653</v>
      </c>
      <c r="D346" s="43">
        <f t="shared" si="28"/>
        <v>15690.027183345881</v>
      </c>
      <c r="E346" s="43">
        <f t="shared" si="30"/>
        <v>15353.494408770857</v>
      </c>
      <c r="F346" s="43">
        <f t="shared" si="31"/>
        <v>42432.529658281652</v>
      </c>
      <c r="G346" s="43">
        <f t="shared" si="32"/>
        <v>0</v>
      </c>
      <c r="H346" s="43">
        <f t="shared" si="29"/>
        <v>23192.012725757217</v>
      </c>
      <c r="I346" s="1"/>
    </row>
    <row r="347" spans="2:10" x14ac:dyDescent="0.2">
      <c r="B347" s="9" t="str">
        <f>$B$36</f>
        <v>Agriculture</v>
      </c>
      <c r="C347" s="43">
        <f t="shared" si="28"/>
        <v>11779.935935333528</v>
      </c>
      <c r="D347" s="43">
        <f t="shared" si="28"/>
        <v>19434.288218730748</v>
      </c>
      <c r="E347" s="43">
        <f t="shared" si="30"/>
        <v>60663.637978963779</v>
      </c>
      <c r="F347" s="43">
        <f t="shared" si="31"/>
        <v>77832.209514238319</v>
      </c>
      <c r="G347" s="43">
        <f t="shared" si="32"/>
        <v>0</v>
      </c>
      <c r="H347" s="43">
        <f t="shared" si="29"/>
        <v>24948.388902483162</v>
      </c>
      <c r="I347" s="1"/>
    </row>
    <row r="348" spans="2:10" x14ac:dyDescent="0.2">
      <c r="B348" s="9" t="str">
        <f>$B$37</f>
        <v>Engineering</v>
      </c>
      <c r="C348" s="43">
        <f t="shared" si="28"/>
        <v>11762.178104784247</v>
      </c>
      <c r="D348" s="43">
        <f t="shared" si="28"/>
        <v>18101.310792051572</v>
      </c>
      <c r="E348" s="43">
        <f t="shared" si="30"/>
        <v>37496.086609311882</v>
      </c>
      <c r="F348" s="43">
        <f t="shared" si="31"/>
        <v>63058.534726727965</v>
      </c>
      <c r="G348" s="43">
        <f t="shared" si="32"/>
        <v>0</v>
      </c>
      <c r="H348" s="43">
        <f t="shared" si="29"/>
        <v>24389.042812764616</v>
      </c>
      <c r="I348" s="1"/>
    </row>
    <row r="349" spans="2:10" x14ac:dyDescent="0.2">
      <c r="B349" s="9" t="str">
        <f>$B$38</f>
        <v>Home Economics</v>
      </c>
      <c r="C349" s="43">
        <f t="shared" si="28"/>
        <v>10638.514227615995</v>
      </c>
      <c r="D349" s="43">
        <f t="shared" si="28"/>
        <v>31515.818025420987</v>
      </c>
      <c r="E349" s="43">
        <f t="shared" si="30"/>
        <v>43183.434668654001</v>
      </c>
      <c r="F349" s="43">
        <f t="shared" si="31"/>
        <v>55220.31633975247</v>
      </c>
      <c r="G349" s="43">
        <f t="shared" si="32"/>
        <v>0</v>
      </c>
      <c r="H349" s="43">
        <f t="shared" si="29"/>
        <v>15450.651006851009</v>
      </c>
      <c r="I349" s="1"/>
    </row>
    <row r="350" spans="2:10" x14ac:dyDescent="0.2">
      <c r="B350" s="9" t="str">
        <f>$B$39</f>
        <v>Law</v>
      </c>
      <c r="C350" s="43">
        <f t="shared" si="28"/>
        <v>0</v>
      </c>
      <c r="D350" s="43">
        <f t="shared" si="28"/>
        <v>0</v>
      </c>
      <c r="E350" s="43">
        <f t="shared" si="30"/>
        <v>0</v>
      </c>
      <c r="F350" s="43">
        <f t="shared" si="31"/>
        <v>0</v>
      </c>
      <c r="G350" s="43">
        <f t="shared" si="32"/>
        <v>13367.293256016332</v>
      </c>
      <c r="H350" s="43">
        <f t="shared" si="29"/>
        <v>13367.293256016334</v>
      </c>
      <c r="I350" s="1"/>
    </row>
    <row r="351" spans="2:10" x14ac:dyDescent="0.2">
      <c r="B351" s="9" t="str">
        <f>$B$40</f>
        <v>Social Service</v>
      </c>
      <c r="C351" s="43">
        <f t="shared" si="28"/>
        <v>5844.631121104474</v>
      </c>
      <c r="D351" s="43">
        <f t="shared" si="28"/>
        <v>16276.852136472715</v>
      </c>
      <c r="E351" s="43">
        <f t="shared" si="30"/>
        <v>21130.372158108057</v>
      </c>
      <c r="F351" s="43">
        <f t="shared" si="31"/>
        <v>0</v>
      </c>
      <c r="G351" s="43">
        <f t="shared" si="32"/>
        <v>0</v>
      </c>
      <c r="H351" s="43">
        <f t="shared" si="29"/>
        <v>16281.122947512789</v>
      </c>
      <c r="I351" s="1"/>
    </row>
    <row r="352" spans="2:10" x14ac:dyDescent="0.2">
      <c r="B352" s="9" t="str">
        <f>$B$41</f>
        <v>Library Science</v>
      </c>
      <c r="C352" s="43">
        <f t="shared" si="28"/>
        <v>148483.51796172711</v>
      </c>
      <c r="D352" s="43">
        <f t="shared" si="28"/>
        <v>0</v>
      </c>
      <c r="E352" s="43">
        <f t="shared" si="30"/>
        <v>75262.692218197073</v>
      </c>
      <c r="F352" s="43">
        <f t="shared" si="31"/>
        <v>0</v>
      </c>
      <c r="G352" s="43">
        <f t="shared" si="32"/>
        <v>0</v>
      </c>
      <c r="H352" s="43">
        <f t="shared" si="29"/>
        <v>88719.492625116109</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0</v>
      </c>
      <c r="D355" s="43">
        <f t="shared" si="28"/>
        <v>0</v>
      </c>
      <c r="E355" s="43">
        <f t="shared" si="30"/>
        <v>0</v>
      </c>
      <c r="F355" s="43">
        <f t="shared" si="31"/>
        <v>0</v>
      </c>
      <c r="G355" s="43">
        <f t="shared" si="32"/>
        <v>0</v>
      </c>
      <c r="H355" s="43">
        <f t="shared" si="29"/>
        <v>0</v>
      </c>
      <c r="I355" s="1"/>
    </row>
    <row r="356" spans="2:9" x14ac:dyDescent="0.2">
      <c r="B356" s="9" t="str">
        <f>$B$45</f>
        <v>Health Services</v>
      </c>
      <c r="C356" s="43">
        <f t="shared" si="28"/>
        <v>7162.5697415508948</v>
      </c>
      <c r="D356" s="43">
        <f t="shared" si="28"/>
        <v>14989.449561213592</v>
      </c>
      <c r="E356" s="43">
        <f t="shared" si="30"/>
        <v>23812.078436205684</v>
      </c>
      <c r="F356" s="43">
        <f t="shared" si="31"/>
        <v>55227.402841638221</v>
      </c>
      <c r="G356" s="43">
        <f t="shared" si="32"/>
        <v>0</v>
      </c>
      <c r="H356" s="43">
        <f t="shared" si="29"/>
        <v>15447.345423648718</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7112.6797863649435</v>
      </c>
      <c r="D358" s="43">
        <f t="shared" si="28"/>
        <v>15086.392496212986</v>
      </c>
      <c r="E358" s="43">
        <f t="shared" si="30"/>
        <v>19194.921876974517</v>
      </c>
      <c r="F358" s="43">
        <f t="shared" si="31"/>
        <v>98439.784546262716</v>
      </c>
      <c r="G358" s="43">
        <f t="shared" si="32"/>
        <v>0</v>
      </c>
      <c r="H358" s="43">
        <f t="shared" si="29"/>
        <v>16968.37589447022</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9716.7175617042103</v>
      </c>
      <c r="D360" s="43">
        <f t="shared" si="33"/>
        <v>23275.43605429056</v>
      </c>
      <c r="E360" s="43">
        <f t="shared" si="30"/>
        <v>0</v>
      </c>
      <c r="F360" s="43">
        <f t="shared" si="31"/>
        <v>0</v>
      </c>
      <c r="G360" s="43">
        <f t="shared" si="32"/>
        <v>0</v>
      </c>
      <c r="H360" s="43">
        <f t="shared" si="29"/>
        <v>23075.628753625206</v>
      </c>
      <c r="I360" s="1"/>
    </row>
    <row r="361" spans="2:9" x14ac:dyDescent="0.2">
      <c r="B361" s="9" t="str">
        <f>$B$50</f>
        <v>Technology</v>
      </c>
      <c r="C361" s="43">
        <f t="shared" si="33"/>
        <v>34016.161682995786</v>
      </c>
      <c r="D361" s="43">
        <f t="shared" si="33"/>
        <v>22335.67997230187</v>
      </c>
      <c r="E361" s="43">
        <f t="shared" si="30"/>
        <v>85544.996756304143</v>
      </c>
      <c r="F361" s="43">
        <f t="shared" si="31"/>
        <v>68521.808678768706</v>
      </c>
      <c r="G361" s="43">
        <f t="shared" si="32"/>
        <v>0</v>
      </c>
      <c r="H361" s="43">
        <f t="shared" si="29"/>
        <v>28746.152174693147</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8141.7881145284418</v>
      </c>
      <c r="D363" s="42">
        <f t="shared" si="33"/>
        <v>16182.887417933998</v>
      </c>
      <c r="E363" s="42">
        <f t="shared" si="30"/>
        <v>32200.944523681312</v>
      </c>
      <c r="F363" s="42">
        <f t="shared" si="31"/>
        <v>57998.832579019618</v>
      </c>
      <c r="G363" s="42">
        <f t="shared" si="32"/>
        <v>13433.07491356096</v>
      </c>
      <c r="H363" s="42">
        <f t="shared" si="29"/>
        <v>16622.18659909804</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90</v>
      </c>
      <c r="C3" s="6"/>
      <c r="D3" s="6"/>
      <c r="E3" s="6"/>
      <c r="F3" s="6"/>
      <c r="G3" s="6"/>
      <c r="H3" s="6"/>
    </row>
    <row r="4" spans="2:8" x14ac:dyDescent="0.2">
      <c r="B4" s="90" t="s">
        <v>163</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4" t="s">
        <v>67</v>
      </c>
      <c r="C11" s="334"/>
      <c r="D11" s="334"/>
      <c r="E11" s="334"/>
      <c r="F11" s="334"/>
      <c r="G11" s="334"/>
      <c r="H11" s="334"/>
    </row>
    <row r="12" spans="2:8" ht="15" thickBot="1" x14ac:dyDescent="0.25">
      <c r="B12" s="373" t="s">
        <v>18</v>
      </c>
      <c r="C12" s="374"/>
      <c r="D12" s="374"/>
      <c r="E12" s="375"/>
      <c r="F12" s="286" t="s">
        <v>19</v>
      </c>
      <c r="G12" s="290"/>
      <c r="H12" s="64" t="s">
        <v>21</v>
      </c>
    </row>
    <row r="13" spans="2:8" x14ac:dyDescent="0.2">
      <c r="B13" s="376" t="s">
        <v>14</v>
      </c>
      <c r="C13" s="377"/>
      <c r="D13" s="377"/>
      <c r="E13" s="378"/>
      <c r="F13" s="81">
        <f>Data!G32</f>
        <v>39234791</v>
      </c>
      <c r="G13" s="33"/>
      <c r="H13" s="60">
        <f>F13</f>
        <v>39234791</v>
      </c>
    </row>
    <row r="14" spans="2:8" x14ac:dyDescent="0.2">
      <c r="B14" s="370" t="s">
        <v>15</v>
      </c>
      <c r="C14" s="371"/>
      <c r="D14" s="371"/>
      <c r="E14" s="372"/>
      <c r="F14" s="82">
        <f>Data!H32</f>
        <v>797365</v>
      </c>
      <c r="G14" s="33"/>
      <c r="H14" s="30">
        <f>F14</f>
        <v>797365</v>
      </c>
    </row>
    <row r="15" spans="2:8" x14ac:dyDescent="0.2">
      <c r="B15" s="370" t="s">
        <v>16</v>
      </c>
      <c r="C15" s="371"/>
      <c r="D15" s="371"/>
      <c r="E15" s="372"/>
      <c r="F15" s="82">
        <f>Data!I32</f>
        <v>7200067</v>
      </c>
      <c r="G15" s="33"/>
      <c r="H15" s="30">
        <f>F15</f>
        <v>7200067</v>
      </c>
    </row>
    <row r="16" spans="2:8" x14ac:dyDescent="0.2">
      <c r="B16" s="370" t="s">
        <v>20</v>
      </c>
      <c r="C16" s="371"/>
      <c r="D16" s="371"/>
      <c r="E16" s="372"/>
      <c r="F16" s="82">
        <f>Data!J32</f>
        <v>6105646</v>
      </c>
      <c r="G16" s="33"/>
      <c r="H16" s="30">
        <f>F16-G16</f>
        <v>6105646</v>
      </c>
    </row>
    <row r="17" spans="2:23" x14ac:dyDescent="0.2">
      <c r="B17" s="370" t="s">
        <v>17</v>
      </c>
      <c r="C17" s="371"/>
      <c r="D17" s="371"/>
      <c r="E17" s="372"/>
      <c r="F17" s="82">
        <f>Data!K32</f>
        <v>18378686</v>
      </c>
      <c r="G17" s="33"/>
      <c r="H17" s="30">
        <f>F17</f>
        <v>18378686</v>
      </c>
    </row>
    <row r="18" spans="2:23" x14ac:dyDescent="0.2">
      <c r="B18" s="370" t="s">
        <v>1</v>
      </c>
      <c r="C18" s="371"/>
      <c r="D18" s="371"/>
      <c r="E18" s="372"/>
      <c r="F18" s="83">
        <f>SUM(F13:F17)</f>
        <v>71716555</v>
      </c>
      <c r="G18" s="34"/>
      <c r="H18" s="29">
        <f>SUM(H13:H17)</f>
        <v>71716555</v>
      </c>
    </row>
    <row r="19" spans="2:23" ht="13.5" customHeight="1" x14ac:dyDescent="0.2">
      <c r="B19" s="27"/>
      <c r="D19" s="27"/>
      <c r="E19" s="27"/>
      <c r="F19" s="27"/>
      <c r="G19" s="27"/>
      <c r="H19" s="5"/>
    </row>
    <row r="20" spans="2:23" ht="13.5" customHeight="1" x14ac:dyDescent="0.2">
      <c r="B20" s="27"/>
      <c r="D20" s="363" t="s">
        <v>24</v>
      </c>
      <c r="E20" s="364"/>
      <c r="F20" s="365"/>
      <c r="G20" s="287" t="s">
        <v>25</v>
      </c>
      <c r="H20" s="287" t="s">
        <v>26</v>
      </c>
    </row>
    <row r="21" spans="2:23" ht="14.25" customHeight="1" x14ac:dyDescent="0.2">
      <c r="B21" s="344" t="s">
        <v>23</v>
      </c>
      <c r="C21" s="366"/>
      <c r="D21" s="367" t="str">
        <f>Data!L32</f>
        <v>Janet Coleman</v>
      </c>
      <c r="E21" s="368"/>
      <c r="F21" s="369"/>
      <c r="G21" s="289" t="str">
        <f>Data!M32</f>
        <v>325-942-2014</v>
      </c>
      <c r="H21" s="84" t="str">
        <f>Data!N32</f>
        <v>janet.coleman@angelo.edu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Data!O32</f>
        <v>5579</v>
      </c>
      <c r="D25" s="86">
        <f>Data!P32</f>
        <v>2467</v>
      </c>
      <c r="E25" s="86">
        <f>Data!Q32</f>
        <v>1352</v>
      </c>
      <c r="F25" s="86">
        <f>Data!R32</f>
        <v>0</v>
      </c>
      <c r="G25" s="86">
        <f>Data!S32</f>
        <v>77</v>
      </c>
      <c r="H25" s="74">
        <f>SUM(C25:G25)</f>
        <v>9475</v>
      </c>
    </row>
    <row r="26" spans="2:23" x14ac:dyDescent="0.2">
      <c r="C26" s="2"/>
      <c r="D26" s="2"/>
      <c r="E26" s="2"/>
      <c r="F26" s="2"/>
      <c r="G26" s="2"/>
      <c r="H26" s="2"/>
      <c r="I26" s="2"/>
    </row>
    <row r="27" spans="2:23" ht="13.5" customHeight="1" x14ac:dyDescent="0.2">
      <c r="B27" s="27"/>
      <c r="D27" s="363" t="s">
        <v>24</v>
      </c>
      <c r="E27" s="364"/>
      <c r="F27" s="365"/>
      <c r="G27" s="287" t="s">
        <v>25</v>
      </c>
      <c r="H27" s="287" t="s">
        <v>26</v>
      </c>
    </row>
    <row r="28" spans="2:23" ht="28.5" x14ac:dyDescent="0.2">
      <c r="B28" s="344" t="s">
        <v>40</v>
      </c>
      <c r="C28" s="366"/>
      <c r="D28" s="367" t="str">
        <f>Data!T32</f>
        <v>Weeaks, Cynthia</v>
      </c>
      <c r="E28" s="368"/>
      <c r="F28" s="369"/>
      <c r="G28" s="289" t="str">
        <f>Data!U32</f>
        <v>(325) 942-2043 ext 222</v>
      </c>
      <c r="H28" s="84" t="str">
        <f>Data!V32</f>
        <v>Cynthia.Weeaks@angelo.edu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Data!W32</f>
        <v>78062</v>
      </c>
      <c r="D32" s="87">
        <f>Data!AQ32</f>
        <v>13326</v>
      </c>
      <c r="E32" s="87">
        <f>Data!BK32</f>
        <v>6423</v>
      </c>
      <c r="F32" s="87">
        <f>Data!CE32</f>
        <v>0</v>
      </c>
      <c r="G32" s="87">
        <f>Data!CY32</f>
        <v>0</v>
      </c>
      <c r="H32" s="22">
        <f>SUM(C32:G32)</f>
        <v>97811</v>
      </c>
      <c r="I32" s="1"/>
      <c r="W32" s="18"/>
    </row>
    <row r="33" spans="2:23" x14ac:dyDescent="0.2">
      <c r="B33" s="7" t="s">
        <v>47</v>
      </c>
      <c r="C33" s="87">
        <f>Data!X32</f>
        <v>24284</v>
      </c>
      <c r="D33" s="87">
        <f>Data!AR32</f>
        <v>6966</v>
      </c>
      <c r="E33" s="87">
        <f>Data!BL32</f>
        <v>380</v>
      </c>
      <c r="F33" s="87">
        <f>Data!CF32</f>
        <v>0</v>
      </c>
      <c r="G33" s="87">
        <f>Data!CZ32</f>
        <v>0</v>
      </c>
      <c r="H33" s="22">
        <f t="shared" ref="H33:H52" si="0">SUM(C33:G33)</f>
        <v>31630</v>
      </c>
      <c r="I33" s="1"/>
      <c r="W33" s="18"/>
    </row>
    <row r="34" spans="2:23" x14ac:dyDescent="0.2">
      <c r="B34" s="7" t="s">
        <v>48</v>
      </c>
      <c r="C34" s="87">
        <f>Data!Y32</f>
        <v>8213</v>
      </c>
      <c r="D34" s="87">
        <f>Data!AS32</f>
        <v>1483</v>
      </c>
      <c r="E34" s="87">
        <f>Data!BM32</f>
        <v>0</v>
      </c>
      <c r="F34" s="87">
        <f>Data!CG32</f>
        <v>0</v>
      </c>
      <c r="G34" s="87">
        <f>Data!DA32</f>
        <v>0</v>
      </c>
      <c r="H34" s="22">
        <f t="shared" si="0"/>
        <v>9696</v>
      </c>
      <c r="I34" s="1"/>
      <c r="W34" s="18"/>
    </row>
    <row r="35" spans="2:23" x14ac:dyDescent="0.2">
      <c r="B35" s="7" t="s">
        <v>49</v>
      </c>
      <c r="C35" s="87">
        <f>Data!Z32</f>
        <v>1521</v>
      </c>
      <c r="D35" s="87">
        <f>Data!AT32</f>
        <v>2862</v>
      </c>
      <c r="E35" s="87">
        <f>Data!BN32</f>
        <v>13719</v>
      </c>
      <c r="F35" s="87">
        <f>Data!CH32</f>
        <v>0</v>
      </c>
      <c r="G35" s="87">
        <f>Data!DB32</f>
        <v>0</v>
      </c>
      <c r="H35" s="22">
        <f t="shared" si="0"/>
        <v>18102</v>
      </c>
      <c r="I35" s="1"/>
      <c r="W35" s="18"/>
    </row>
    <row r="36" spans="2:23" x14ac:dyDescent="0.2">
      <c r="B36" s="7" t="s">
        <v>50</v>
      </c>
      <c r="C36" s="87">
        <f>Data!AA32</f>
        <v>2545</v>
      </c>
      <c r="D36" s="87">
        <f>Data!AU32</f>
        <v>2344</v>
      </c>
      <c r="E36" s="87">
        <f>Data!BO32</f>
        <v>486</v>
      </c>
      <c r="F36" s="87">
        <f>Data!CI32</f>
        <v>0</v>
      </c>
      <c r="G36" s="87">
        <f>Data!DC32</f>
        <v>0</v>
      </c>
      <c r="H36" s="22">
        <f t="shared" si="0"/>
        <v>5375</v>
      </c>
      <c r="I36" s="1"/>
      <c r="W36" s="18"/>
    </row>
    <row r="37" spans="2:23" x14ac:dyDescent="0.2">
      <c r="B37" s="7" t="s">
        <v>51</v>
      </c>
      <c r="C37" s="87">
        <f>Data!AB32</f>
        <v>2641</v>
      </c>
      <c r="D37" s="87">
        <f>Data!AV32</f>
        <v>966</v>
      </c>
      <c r="E37" s="87">
        <f>Data!BP32</f>
        <v>0</v>
      </c>
      <c r="F37" s="87">
        <f>Data!CJ32</f>
        <v>0</v>
      </c>
      <c r="G37" s="87">
        <f>Data!DD32</f>
        <v>0</v>
      </c>
      <c r="H37" s="22">
        <f t="shared" si="0"/>
        <v>3607</v>
      </c>
      <c r="I37" s="1"/>
      <c r="W37" s="18"/>
    </row>
    <row r="38" spans="2:23" x14ac:dyDescent="0.2">
      <c r="B38" s="7" t="s">
        <v>52</v>
      </c>
      <c r="C38" s="87">
        <f>Data!AC32</f>
        <v>516</v>
      </c>
      <c r="D38" s="87">
        <f>Data!AW32</f>
        <v>351</v>
      </c>
      <c r="E38" s="87">
        <f>Data!BQ32</f>
        <v>267</v>
      </c>
      <c r="F38" s="87">
        <f>Data!CK32</f>
        <v>0</v>
      </c>
      <c r="G38" s="87">
        <f>Data!DE32</f>
        <v>0</v>
      </c>
      <c r="H38" s="22">
        <f t="shared" si="0"/>
        <v>1134</v>
      </c>
      <c r="I38" s="1"/>
      <c r="W38" s="18"/>
    </row>
    <row r="39" spans="2:23" x14ac:dyDescent="0.2">
      <c r="B39" s="7" t="s">
        <v>53</v>
      </c>
      <c r="C39" s="87">
        <f>Data!AD32</f>
        <v>0</v>
      </c>
      <c r="D39" s="87">
        <f>Data!AX32</f>
        <v>0</v>
      </c>
      <c r="E39" s="87">
        <f>Data!BR32</f>
        <v>0</v>
      </c>
      <c r="F39" s="87">
        <f>Data!CL32</f>
        <v>0</v>
      </c>
      <c r="G39" s="87">
        <f>Data!DF32</f>
        <v>0</v>
      </c>
      <c r="H39" s="22">
        <f t="shared" si="0"/>
        <v>0</v>
      </c>
      <c r="I39" s="1"/>
      <c r="W39" s="18"/>
    </row>
    <row r="40" spans="2:23" x14ac:dyDescent="0.2">
      <c r="B40" s="7" t="s">
        <v>54</v>
      </c>
      <c r="C40" s="87">
        <f>Data!AE32</f>
        <v>522</v>
      </c>
      <c r="D40" s="87">
        <f>Data!AY32</f>
        <v>1482</v>
      </c>
      <c r="E40" s="87">
        <f>Data!BS32</f>
        <v>0</v>
      </c>
      <c r="F40" s="87">
        <f>Data!CM32</f>
        <v>0</v>
      </c>
      <c r="G40" s="87">
        <f>Data!DG32</f>
        <v>0</v>
      </c>
      <c r="H40" s="22">
        <f t="shared" si="0"/>
        <v>2004</v>
      </c>
      <c r="I40" s="1"/>
      <c r="W40" s="18"/>
    </row>
    <row r="41" spans="2:23" x14ac:dyDescent="0.2">
      <c r="B41" s="7" t="s">
        <v>55</v>
      </c>
      <c r="C41" s="87">
        <f>Data!AF32</f>
        <v>0</v>
      </c>
      <c r="D41" s="87">
        <f>Data!AZ32</f>
        <v>0</v>
      </c>
      <c r="E41" s="87">
        <f>Data!BT32</f>
        <v>0</v>
      </c>
      <c r="F41" s="87">
        <f>Data!CN32</f>
        <v>0</v>
      </c>
      <c r="G41" s="87">
        <f>Data!DH32</f>
        <v>0</v>
      </c>
      <c r="H41" s="22">
        <f t="shared" si="0"/>
        <v>0</v>
      </c>
      <c r="I41" s="1"/>
      <c r="W41" s="18"/>
    </row>
    <row r="42" spans="2:23" x14ac:dyDescent="0.2">
      <c r="B42" s="7" t="s">
        <v>56</v>
      </c>
      <c r="C42" s="87">
        <f>Data!AG32</f>
        <v>0</v>
      </c>
      <c r="D42" s="87">
        <f>Data!BA32</f>
        <v>0</v>
      </c>
      <c r="E42" s="87">
        <f>Data!BU32</f>
        <v>0</v>
      </c>
      <c r="F42" s="87">
        <f>Data!CO32</f>
        <v>0</v>
      </c>
      <c r="G42" s="87">
        <f>Data!DI32</f>
        <v>0</v>
      </c>
      <c r="H42" s="22">
        <f t="shared" si="0"/>
        <v>0</v>
      </c>
      <c r="I42" s="1"/>
      <c r="W42" s="18"/>
    </row>
    <row r="43" spans="2:23" x14ac:dyDescent="0.2">
      <c r="B43" s="7" t="s">
        <v>57</v>
      </c>
      <c r="C43" s="87">
        <f>Data!AH32</f>
        <v>0</v>
      </c>
      <c r="D43" s="87">
        <f>Data!BB32</f>
        <v>0</v>
      </c>
      <c r="E43" s="87">
        <f>Data!BV32</f>
        <v>0</v>
      </c>
      <c r="F43" s="87">
        <f>Data!CP32</f>
        <v>0</v>
      </c>
      <c r="G43" s="87">
        <f>Data!DJ32</f>
        <v>0</v>
      </c>
      <c r="H43" s="22">
        <f t="shared" si="0"/>
        <v>0</v>
      </c>
      <c r="I43" s="1"/>
      <c r="W43" s="18"/>
    </row>
    <row r="44" spans="2:23" x14ac:dyDescent="0.2">
      <c r="B44" s="7" t="s">
        <v>58</v>
      </c>
      <c r="C44" s="87">
        <f>Data!AI32</f>
        <v>891</v>
      </c>
      <c r="D44" s="87">
        <f>Data!BC32</f>
        <v>0</v>
      </c>
      <c r="E44" s="87">
        <f>Data!BW32</f>
        <v>0</v>
      </c>
      <c r="F44" s="87">
        <f>Data!CQ32</f>
        <v>0</v>
      </c>
      <c r="G44" s="87">
        <f>Data!DK32</f>
        <v>0</v>
      </c>
      <c r="H44" s="22">
        <f t="shared" si="0"/>
        <v>891</v>
      </c>
      <c r="I44" s="1"/>
      <c r="W44" s="18"/>
    </row>
    <row r="45" spans="2:23" x14ac:dyDescent="0.2">
      <c r="B45" s="7" t="s">
        <v>59</v>
      </c>
      <c r="C45" s="87">
        <f>Data!AJ32</f>
        <v>2343</v>
      </c>
      <c r="D45" s="87">
        <f>Data!BD32</f>
        <v>2451</v>
      </c>
      <c r="E45" s="87">
        <f>Data!BX32</f>
        <v>199</v>
      </c>
      <c r="F45" s="87">
        <f>Data!CR32</f>
        <v>0</v>
      </c>
      <c r="G45" s="87">
        <f>Data!DL32</f>
        <v>2413</v>
      </c>
      <c r="H45" s="22">
        <f t="shared" si="0"/>
        <v>7406</v>
      </c>
      <c r="I45" s="1"/>
      <c r="W45" s="18"/>
    </row>
    <row r="46" spans="2:23" x14ac:dyDescent="0.2">
      <c r="B46" s="7" t="s">
        <v>60</v>
      </c>
      <c r="C46" s="87">
        <f>Data!AK32</f>
        <v>0</v>
      </c>
      <c r="D46" s="87">
        <f>Data!BE32</f>
        <v>0</v>
      </c>
      <c r="E46" s="87">
        <f>Data!BY32</f>
        <v>0</v>
      </c>
      <c r="F46" s="87">
        <f>Data!CS32</f>
        <v>0</v>
      </c>
      <c r="G46" s="87">
        <f>Data!DM32</f>
        <v>0</v>
      </c>
      <c r="H46" s="22">
        <f t="shared" si="0"/>
        <v>0</v>
      </c>
      <c r="I46" s="1"/>
      <c r="W46" s="18"/>
    </row>
    <row r="47" spans="2:23" x14ac:dyDescent="0.2">
      <c r="B47" s="7" t="s">
        <v>61</v>
      </c>
      <c r="C47" s="87">
        <f>Data!AL32</f>
        <v>7311</v>
      </c>
      <c r="D47" s="87">
        <f>Data!BF32</f>
        <v>9190</v>
      </c>
      <c r="E47" s="87">
        <f>Data!BZ32</f>
        <v>2424</v>
      </c>
      <c r="F47" s="87">
        <f>Data!CT32</f>
        <v>0</v>
      </c>
      <c r="G47" s="87">
        <f>Data!DN32</f>
        <v>0</v>
      </c>
      <c r="H47" s="22">
        <f t="shared" si="0"/>
        <v>18925</v>
      </c>
      <c r="I47" s="1"/>
      <c r="W47" s="18"/>
    </row>
    <row r="48" spans="2:23" x14ac:dyDescent="0.2">
      <c r="B48" s="7" t="s">
        <v>62</v>
      </c>
      <c r="C48" s="87">
        <f>Data!AM32</f>
        <v>0</v>
      </c>
      <c r="D48" s="87">
        <f>Data!BG32</f>
        <v>0</v>
      </c>
      <c r="E48" s="87">
        <f>Data!CA32</f>
        <v>0</v>
      </c>
      <c r="F48" s="87">
        <f>Data!CU32</f>
        <v>0</v>
      </c>
      <c r="G48" s="87">
        <f>Data!DO32</f>
        <v>0</v>
      </c>
      <c r="H48" s="22">
        <f t="shared" si="0"/>
        <v>0</v>
      </c>
      <c r="I48" s="1"/>
      <c r="W48" s="18"/>
    </row>
    <row r="49" spans="2:23" x14ac:dyDescent="0.2">
      <c r="B49" s="7" t="s">
        <v>63</v>
      </c>
      <c r="C49" s="87">
        <f>Data!AN32</f>
        <v>0</v>
      </c>
      <c r="D49" s="87">
        <f>Data!BH32</f>
        <v>891</v>
      </c>
      <c r="E49" s="87">
        <f>Data!CB32</f>
        <v>0</v>
      </c>
      <c r="F49" s="87">
        <f>Data!CV32</f>
        <v>0</v>
      </c>
      <c r="G49" s="87">
        <f>Data!DP32</f>
        <v>0</v>
      </c>
      <c r="H49" s="22">
        <f t="shared" si="0"/>
        <v>891</v>
      </c>
      <c r="I49" s="1"/>
      <c r="W49" s="18"/>
    </row>
    <row r="50" spans="2:23" x14ac:dyDescent="0.2">
      <c r="B50" s="7" t="s">
        <v>64</v>
      </c>
      <c r="C50" s="87">
        <f>Data!AO32</f>
        <v>1722</v>
      </c>
      <c r="D50" s="87">
        <f>Data!BI32</f>
        <v>1095</v>
      </c>
      <c r="E50" s="87">
        <f>Data!CC32</f>
        <v>603</v>
      </c>
      <c r="F50" s="87">
        <f>Data!CW32</f>
        <v>0</v>
      </c>
      <c r="G50" s="87">
        <f>Data!DQ32</f>
        <v>0</v>
      </c>
      <c r="H50" s="22">
        <f t="shared" si="0"/>
        <v>3420</v>
      </c>
      <c r="I50" s="1"/>
      <c r="W50" s="18"/>
    </row>
    <row r="51" spans="2:23" x14ac:dyDescent="0.2">
      <c r="B51" s="7" t="s">
        <v>0</v>
      </c>
      <c r="C51" s="87">
        <f>Data!AP32</f>
        <v>704</v>
      </c>
      <c r="D51" s="87">
        <f>Data!BJ32</f>
        <v>3912</v>
      </c>
      <c r="E51" s="87">
        <f>Data!CD32</f>
        <v>1516</v>
      </c>
      <c r="F51" s="87">
        <f>Data!CX32</f>
        <v>0</v>
      </c>
      <c r="G51" s="87">
        <f>Data!DR32</f>
        <v>0</v>
      </c>
      <c r="H51" s="22">
        <f t="shared" si="0"/>
        <v>6132</v>
      </c>
      <c r="I51" s="1"/>
      <c r="W51" s="18"/>
    </row>
    <row r="52" spans="2:23" x14ac:dyDescent="0.2">
      <c r="B52" s="8" t="s">
        <v>35</v>
      </c>
      <c r="C52" s="22">
        <f>SUM(C32:C51)</f>
        <v>131275</v>
      </c>
      <c r="D52" s="22">
        <f>SUM(D32:D51)</f>
        <v>47319</v>
      </c>
      <c r="E52" s="22">
        <f>SUM(E32:E51)</f>
        <v>26017</v>
      </c>
      <c r="F52" s="22">
        <f>SUM(F32:F51)</f>
        <v>0</v>
      </c>
      <c r="G52" s="22">
        <f>SUM(G32:G51)</f>
        <v>2413</v>
      </c>
      <c r="H52" s="22">
        <f t="shared" si="0"/>
        <v>207024</v>
      </c>
      <c r="I52" s="1"/>
    </row>
    <row r="53" spans="2:23" x14ac:dyDescent="0.2">
      <c r="B53" s="14"/>
      <c r="C53" s="18"/>
      <c r="D53" s="18"/>
      <c r="E53" s="18"/>
      <c r="F53" s="18"/>
      <c r="G53" s="18"/>
      <c r="H53" s="18"/>
      <c r="I53" s="1"/>
    </row>
    <row r="54" spans="2:23" ht="13.5" customHeight="1" x14ac:dyDescent="0.2">
      <c r="B54" s="27"/>
      <c r="D54" s="363" t="s">
        <v>24</v>
      </c>
      <c r="E54" s="364"/>
      <c r="F54" s="365"/>
      <c r="G54" s="287" t="s">
        <v>25</v>
      </c>
      <c r="H54" s="287" t="s">
        <v>26</v>
      </c>
    </row>
    <row r="55" spans="2:23" ht="28.5" x14ac:dyDescent="0.2">
      <c r="B55" s="344" t="s">
        <v>41</v>
      </c>
      <c r="C55" s="366"/>
      <c r="D55" s="367" t="str">
        <f>Data!T32</f>
        <v>Weeaks, Cynthia</v>
      </c>
      <c r="E55" s="368"/>
      <c r="F55" s="369"/>
      <c r="G55" s="289" t="str">
        <f>Data!U32</f>
        <v>(325) 942-2043 ext 222</v>
      </c>
      <c r="H55" s="84" t="str">
        <f>Data!V32</f>
        <v>Cynthia.Weeaks@angelo.edu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Data!DS32</f>
        <v>4497843</v>
      </c>
      <c r="D61" s="88">
        <f>Data!EM32</f>
        <v>1481614</v>
      </c>
      <c r="E61" s="88">
        <f>Data!FG32</f>
        <v>1244485</v>
      </c>
      <c r="F61" s="88">
        <f>Data!GA32</f>
        <v>0</v>
      </c>
      <c r="G61" s="88">
        <f>Data!GU32</f>
        <v>0</v>
      </c>
      <c r="H61" s="21">
        <f>SUM(C61:G61)</f>
        <v>7223942</v>
      </c>
      <c r="I61" s="1"/>
    </row>
    <row r="62" spans="2:23" x14ac:dyDescent="0.2">
      <c r="B62" s="9" t="str">
        <f>$B$33</f>
        <v>Science</v>
      </c>
      <c r="C62" s="87">
        <f>Data!DT32</f>
        <v>1885781</v>
      </c>
      <c r="D62" s="87">
        <f>Data!EN32</f>
        <v>993204</v>
      </c>
      <c r="E62" s="87">
        <f>Data!FH32</f>
        <v>127890</v>
      </c>
      <c r="F62" s="87">
        <f>Data!GB32</f>
        <v>0</v>
      </c>
      <c r="G62" s="87">
        <f>Data!GV32</f>
        <v>0</v>
      </c>
      <c r="H62" s="22">
        <f t="shared" ref="H62:H81" si="1">SUM(C62:G62)</f>
        <v>3006875</v>
      </c>
      <c r="I62" s="1"/>
    </row>
    <row r="63" spans="2:23" x14ac:dyDescent="0.2">
      <c r="B63" s="9" t="str">
        <f>$B$34</f>
        <v>Fine Arts</v>
      </c>
      <c r="C63" s="87">
        <f>Data!DU32</f>
        <v>1117055</v>
      </c>
      <c r="D63" s="87">
        <f>Data!EO32</f>
        <v>474225</v>
      </c>
      <c r="E63" s="87">
        <f>Data!FI32</f>
        <v>0</v>
      </c>
      <c r="F63" s="87">
        <f>Data!GC32</f>
        <v>0</v>
      </c>
      <c r="G63" s="87">
        <f>Data!GW32</f>
        <v>0</v>
      </c>
      <c r="H63" s="22">
        <f t="shared" si="1"/>
        <v>1591280</v>
      </c>
      <c r="I63" s="1"/>
    </row>
    <row r="64" spans="2:23" x14ac:dyDescent="0.2">
      <c r="B64" s="9" t="str">
        <f>$B$35</f>
        <v>Teacher Education</v>
      </c>
      <c r="C64" s="87">
        <f>Data!DV32</f>
        <v>119817</v>
      </c>
      <c r="D64" s="87">
        <f>Data!EP32</f>
        <v>281191</v>
      </c>
      <c r="E64" s="87">
        <f>Data!FJ32</f>
        <v>326409</v>
      </c>
      <c r="F64" s="87">
        <f>Data!GD32</f>
        <v>0</v>
      </c>
      <c r="G64" s="87">
        <f>Data!GX32</f>
        <v>0</v>
      </c>
      <c r="H64" s="22">
        <f t="shared" si="1"/>
        <v>727417</v>
      </c>
      <c r="I64" s="1"/>
    </row>
    <row r="65" spans="2:9" x14ac:dyDescent="0.2">
      <c r="B65" s="9" t="str">
        <f>$B$36</f>
        <v>Agriculture</v>
      </c>
      <c r="C65" s="87">
        <f>Data!DW32</f>
        <v>152738</v>
      </c>
      <c r="D65" s="87">
        <f>Data!EQ32</f>
        <v>235345</v>
      </c>
      <c r="E65" s="87">
        <f>Data!FK32</f>
        <v>142520</v>
      </c>
      <c r="F65" s="87">
        <f>Data!GE32</f>
        <v>0</v>
      </c>
      <c r="G65" s="87">
        <f>Data!GY32</f>
        <v>0</v>
      </c>
      <c r="H65" s="22">
        <f t="shared" si="1"/>
        <v>530603</v>
      </c>
      <c r="I65" s="1"/>
    </row>
    <row r="66" spans="2:9" x14ac:dyDescent="0.2">
      <c r="B66" s="9" t="str">
        <f>$B$37</f>
        <v>Engineering</v>
      </c>
      <c r="C66" s="87">
        <f>Data!DX32</f>
        <v>502160</v>
      </c>
      <c r="D66" s="87">
        <f>Data!ER32</f>
        <v>256528</v>
      </c>
      <c r="E66" s="87">
        <f>Data!FL32</f>
        <v>0</v>
      </c>
      <c r="F66" s="87">
        <f>Data!GF32</f>
        <v>0</v>
      </c>
      <c r="G66" s="87">
        <f>Data!GZ32</f>
        <v>0</v>
      </c>
      <c r="H66" s="22">
        <f t="shared" si="1"/>
        <v>758688</v>
      </c>
      <c r="I66" s="1"/>
    </row>
    <row r="67" spans="2:9" x14ac:dyDescent="0.2">
      <c r="B67" s="9" t="str">
        <f>$B$38</f>
        <v>Home Economics</v>
      </c>
      <c r="C67" s="87">
        <f>Data!DY32</f>
        <v>19124</v>
      </c>
      <c r="D67" s="87">
        <f>Data!ES32</f>
        <v>33137</v>
      </c>
      <c r="E67" s="87">
        <f>Data!FM32</f>
        <v>32247</v>
      </c>
      <c r="F67" s="87">
        <f>Data!GG32</f>
        <v>0</v>
      </c>
      <c r="G67" s="87">
        <f>Data!HA32</f>
        <v>0</v>
      </c>
      <c r="H67" s="22">
        <f t="shared" si="1"/>
        <v>84508</v>
      </c>
      <c r="I67" s="1"/>
    </row>
    <row r="68" spans="2:9" x14ac:dyDescent="0.2">
      <c r="B68" s="9" t="str">
        <f>$B$39</f>
        <v>Law</v>
      </c>
      <c r="C68" s="87">
        <f>Data!DZ32</f>
        <v>0</v>
      </c>
      <c r="D68" s="87">
        <f>Data!ET32</f>
        <v>0</v>
      </c>
      <c r="E68" s="87">
        <f>Data!FN32</f>
        <v>0</v>
      </c>
      <c r="F68" s="87">
        <f>Data!GH32</f>
        <v>0</v>
      </c>
      <c r="G68" s="87">
        <f>Data!HB32</f>
        <v>0</v>
      </c>
      <c r="H68" s="22">
        <f t="shared" si="1"/>
        <v>0</v>
      </c>
      <c r="I68" s="1"/>
    </row>
    <row r="69" spans="2:9" x14ac:dyDescent="0.2">
      <c r="B69" s="9" t="str">
        <f>$B$40</f>
        <v>Social Service</v>
      </c>
      <c r="C69" s="87">
        <f>Data!EA32</f>
        <v>61547</v>
      </c>
      <c r="D69" s="87">
        <f>Data!EU32</f>
        <v>193920</v>
      </c>
      <c r="E69" s="87">
        <f>Data!FO32</f>
        <v>0</v>
      </c>
      <c r="F69" s="87">
        <f>Data!GI32</f>
        <v>0</v>
      </c>
      <c r="G69" s="87">
        <f>Data!HC32</f>
        <v>0</v>
      </c>
      <c r="H69" s="22">
        <f t="shared" si="1"/>
        <v>255467</v>
      </c>
      <c r="I69" s="1"/>
    </row>
    <row r="70" spans="2:9" x14ac:dyDescent="0.2">
      <c r="B70" s="9" t="str">
        <f>$B$41</f>
        <v>Library Science</v>
      </c>
      <c r="C70" s="87">
        <f>Data!EB32</f>
        <v>0</v>
      </c>
      <c r="D70" s="87">
        <f>Data!EV32</f>
        <v>0</v>
      </c>
      <c r="E70" s="87">
        <f>Data!FP32</f>
        <v>0</v>
      </c>
      <c r="F70" s="87">
        <f>Data!GJ32</f>
        <v>0</v>
      </c>
      <c r="G70" s="87">
        <f>Data!HD32</f>
        <v>0</v>
      </c>
      <c r="H70" s="22">
        <f t="shared" si="1"/>
        <v>0</v>
      </c>
      <c r="I70" s="1"/>
    </row>
    <row r="71" spans="2:9" x14ac:dyDescent="0.2">
      <c r="B71" s="9" t="str">
        <f>$B$42</f>
        <v>Veterinary Science</v>
      </c>
      <c r="C71" s="87">
        <f>Data!EC32</f>
        <v>0</v>
      </c>
      <c r="D71" s="87">
        <f>Data!EW32</f>
        <v>0</v>
      </c>
      <c r="E71" s="87">
        <f>Data!FQ32</f>
        <v>0</v>
      </c>
      <c r="F71" s="87">
        <f>Data!GK32</f>
        <v>0</v>
      </c>
      <c r="G71" s="87">
        <f>Data!HE32</f>
        <v>0</v>
      </c>
      <c r="H71" s="22">
        <f t="shared" si="1"/>
        <v>0</v>
      </c>
      <c r="I71" s="1"/>
    </row>
    <row r="72" spans="2:9" x14ac:dyDescent="0.2">
      <c r="B72" s="9" t="str">
        <f>$B$43</f>
        <v>Vocational Training</v>
      </c>
      <c r="C72" s="87">
        <f>Data!ED32</f>
        <v>0</v>
      </c>
      <c r="D72" s="87">
        <f>Data!EX32</f>
        <v>0</v>
      </c>
      <c r="E72" s="87">
        <f>Data!FR32</f>
        <v>0</v>
      </c>
      <c r="F72" s="87">
        <f>Data!GL32</f>
        <v>0</v>
      </c>
      <c r="G72" s="87">
        <f>Data!HF32</f>
        <v>0</v>
      </c>
      <c r="H72" s="22">
        <f t="shared" si="1"/>
        <v>0</v>
      </c>
      <c r="I72" s="1"/>
    </row>
    <row r="73" spans="2:9" x14ac:dyDescent="0.2">
      <c r="B73" s="9" t="str">
        <f>$B$44</f>
        <v>Physical Training</v>
      </c>
      <c r="C73" s="87">
        <f>Data!EE32</f>
        <v>73394</v>
      </c>
      <c r="D73" s="87">
        <f>Data!EY32</f>
        <v>0</v>
      </c>
      <c r="E73" s="87">
        <f>Data!FS32</f>
        <v>0</v>
      </c>
      <c r="F73" s="87">
        <f>Data!GM32</f>
        <v>0</v>
      </c>
      <c r="G73" s="87">
        <f>Data!HG32</f>
        <v>0</v>
      </c>
      <c r="H73" s="22">
        <f t="shared" si="1"/>
        <v>73394</v>
      </c>
      <c r="I73" s="1"/>
    </row>
    <row r="74" spans="2:9" x14ac:dyDescent="0.2">
      <c r="B74" s="9" t="str">
        <f>$B$45</f>
        <v>Health Services</v>
      </c>
      <c r="C74" s="87">
        <f>Data!EF32</f>
        <v>178801</v>
      </c>
      <c r="D74" s="87">
        <f>Data!EZ32</f>
        <v>236632</v>
      </c>
      <c r="E74" s="87">
        <f>Data!FT32</f>
        <v>76888</v>
      </c>
      <c r="F74" s="87">
        <f>Data!GN32</f>
        <v>0</v>
      </c>
      <c r="G74" s="87">
        <f>Data!HH32</f>
        <v>759487</v>
      </c>
      <c r="H74" s="22">
        <f t="shared" si="1"/>
        <v>1251808</v>
      </c>
      <c r="I74" s="1"/>
    </row>
    <row r="75" spans="2:9" x14ac:dyDescent="0.2">
      <c r="B75" s="9" t="str">
        <f>$B$46</f>
        <v>Pharmacy</v>
      </c>
      <c r="C75" s="87">
        <f>Data!EG32</f>
        <v>0</v>
      </c>
      <c r="D75" s="87">
        <f>Data!FA32</f>
        <v>0</v>
      </c>
      <c r="E75" s="87">
        <f>Data!FU32</f>
        <v>0</v>
      </c>
      <c r="F75" s="87">
        <f>Data!GO32</f>
        <v>0</v>
      </c>
      <c r="G75" s="87">
        <f>Data!HI32</f>
        <v>0</v>
      </c>
      <c r="H75" s="22">
        <f t="shared" si="1"/>
        <v>0</v>
      </c>
      <c r="I75" s="1"/>
    </row>
    <row r="76" spans="2:9" x14ac:dyDescent="0.2">
      <c r="B76" s="9" t="str">
        <f>$B$47</f>
        <v>Business Administration</v>
      </c>
      <c r="C76" s="87">
        <f>Data!EH32</f>
        <v>443583</v>
      </c>
      <c r="D76" s="87">
        <f>Data!FB32</f>
        <v>1114524</v>
      </c>
      <c r="E76" s="87">
        <f>Data!FV32</f>
        <v>621487</v>
      </c>
      <c r="F76" s="87">
        <f>Data!GP32</f>
        <v>0</v>
      </c>
      <c r="G76" s="87">
        <f>Data!HJ32</f>
        <v>0</v>
      </c>
      <c r="H76" s="22">
        <f t="shared" si="1"/>
        <v>2179594</v>
      </c>
      <c r="I76" s="1"/>
    </row>
    <row r="77" spans="2:9" x14ac:dyDescent="0.2">
      <c r="B77" s="9" t="str">
        <f>$B$48</f>
        <v>Optometry</v>
      </c>
      <c r="C77" s="87">
        <f>Data!EI32</f>
        <v>0</v>
      </c>
      <c r="D77" s="87">
        <f>Data!FC32</f>
        <v>0</v>
      </c>
      <c r="E77" s="87">
        <f>Data!FW32</f>
        <v>0</v>
      </c>
      <c r="F77" s="87">
        <f>Data!GQ32</f>
        <v>0</v>
      </c>
      <c r="G77" s="87">
        <f>Data!HK32</f>
        <v>0</v>
      </c>
      <c r="H77" s="22">
        <f t="shared" si="1"/>
        <v>0</v>
      </c>
      <c r="I77" s="1"/>
    </row>
    <row r="78" spans="2:9" x14ac:dyDescent="0.2">
      <c r="B78" s="9" t="str">
        <f>$B$49</f>
        <v>Teacher Ed-Practice Teaching</v>
      </c>
      <c r="C78" s="87">
        <f>Data!EJ32</f>
        <v>0</v>
      </c>
      <c r="D78" s="87">
        <f>Data!FD32</f>
        <v>0</v>
      </c>
      <c r="E78" s="87">
        <f>Data!FX32</f>
        <v>0</v>
      </c>
      <c r="F78" s="87">
        <f>Data!GR32</f>
        <v>0</v>
      </c>
      <c r="G78" s="87">
        <f>Data!HL32</f>
        <v>0</v>
      </c>
      <c r="H78" s="22">
        <f t="shared" si="1"/>
        <v>0</v>
      </c>
      <c r="I78" s="1"/>
    </row>
    <row r="79" spans="2:9" x14ac:dyDescent="0.2">
      <c r="B79" s="9" t="str">
        <f>$B$50</f>
        <v>Technology</v>
      </c>
      <c r="C79" s="87">
        <f>Data!EK32</f>
        <v>92732</v>
      </c>
      <c r="D79" s="87">
        <f>Data!FE32</f>
        <v>124571</v>
      </c>
      <c r="E79" s="87">
        <f>Data!FY32</f>
        <v>118860</v>
      </c>
      <c r="F79" s="87">
        <f>Data!GS32</f>
        <v>0</v>
      </c>
      <c r="G79" s="87">
        <f>Data!HM32</f>
        <v>0</v>
      </c>
      <c r="H79" s="22">
        <f t="shared" si="1"/>
        <v>336163</v>
      </c>
      <c r="I79" s="1"/>
    </row>
    <row r="80" spans="2:9" x14ac:dyDescent="0.2">
      <c r="B80" s="9" t="str">
        <f>$B$51</f>
        <v>Nursing</v>
      </c>
      <c r="C80" s="87">
        <f>Data!EL32</f>
        <v>83179</v>
      </c>
      <c r="D80" s="87">
        <f>Data!FF32</f>
        <v>928422</v>
      </c>
      <c r="E80" s="87">
        <f>Data!FZ32</f>
        <v>714233</v>
      </c>
      <c r="F80" s="87">
        <f>Data!GT32</f>
        <v>0</v>
      </c>
      <c r="G80" s="87">
        <f>Data!HN32</f>
        <v>0</v>
      </c>
      <c r="H80" s="22">
        <f t="shared" si="1"/>
        <v>1725834</v>
      </c>
      <c r="I80" s="1"/>
    </row>
    <row r="81" spans="2:9" x14ac:dyDescent="0.2">
      <c r="B81" s="39" t="str">
        <f>$B$52</f>
        <v>Totals</v>
      </c>
      <c r="C81" s="21">
        <f>SUM(C61:C80)</f>
        <v>9227754</v>
      </c>
      <c r="D81" s="21">
        <f>SUM(D61:D80)</f>
        <v>6353313</v>
      </c>
      <c r="E81" s="21">
        <f>SUM(E61:E80)</f>
        <v>3405019</v>
      </c>
      <c r="F81" s="21">
        <f>SUM(F61:F80)</f>
        <v>0</v>
      </c>
      <c r="G81" s="21">
        <f>SUM(G61:G80)</f>
        <v>759487</v>
      </c>
      <c r="H81" s="21">
        <f t="shared" si="1"/>
        <v>19745573</v>
      </c>
      <c r="I81" s="1"/>
    </row>
    <row r="82" spans="2:9" x14ac:dyDescent="0.2">
      <c r="B82" s="14"/>
      <c r="C82" s="15"/>
      <c r="D82" s="15"/>
      <c r="E82" s="15"/>
      <c r="F82" s="15"/>
      <c r="G82" s="15"/>
      <c r="H82" s="16"/>
      <c r="I82" s="1"/>
    </row>
    <row r="83" spans="2:9" ht="13.5" customHeight="1" x14ac:dyDescent="0.2">
      <c r="B83" s="27"/>
      <c r="D83" s="363" t="s">
        <v>24</v>
      </c>
      <c r="E83" s="364"/>
      <c r="F83" s="365"/>
      <c r="G83" s="287" t="s">
        <v>25</v>
      </c>
      <c r="H83" s="287" t="s">
        <v>26</v>
      </c>
    </row>
    <row r="84" spans="2:9" ht="28.5" x14ac:dyDescent="0.2">
      <c r="B84" s="344" t="s">
        <v>42</v>
      </c>
      <c r="C84" s="366"/>
      <c r="D84" s="367" t="str">
        <f>Data!T32</f>
        <v>Weeaks, Cynthia</v>
      </c>
      <c r="E84" s="368"/>
      <c r="F84" s="369"/>
      <c r="G84" s="289" t="str">
        <f>Data!U32</f>
        <v>(325) 942-2043 ext 222</v>
      </c>
      <c r="H84" s="84" t="str">
        <f>Data!V32</f>
        <v>Cynthia.Weeaks@angelo.edu</v>
      </c>
    </row>
    <row r="85" spans="2:9" ht="13.5" customHeight="1" x14ac:dyDescent="0.2">
      <c r="B85" s="27"/>
      <c r="C85" s="27"/>
      <c r="D85" s="27"/>
      <c r="E85" s="27"/>
      <c r="F85" s="27"/>
      <c r="G85" s="27"/>
      <c r="H85" s="5"/>
    </row>
    <row r="86" spans="2:9" x14ac:dyDescent="0.2">
      <c r="B86" s="288" t="s">
        <v>34</v>
      </c>
      <c r="C86" s="13"/>
      <c r="D86" s="13"/>
      <c r="E86" s="13"/>
      <c r="F86" s="13"/>
      <c r="G86" s="13"/>
      <c r="H86" s="17">
        <f>H13+H14</f>
        <v>40032156</v>
      </c>
    </row>
    <row r="87" spans="2:9" ht="42.75" customHeight="1" x14ac:dyDescent="0.2">
      <c r="B87" s="332" t="s">
        <v>9</v>
      </c>
      <c r="C87" s="332"/>
      <c r="D87" s="332"/>
      <c r="E87" s="332"/>
      <c r="F87" s="332"/>
      <c r="G87" s="332"/>
      <c r="H87" s="38"/>
    </row>
    <row r="88" spans="2:9" x14ac:dyDescent="0.2">
      <c r="B88" s="28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Data!HR32</f>
        <v>5548</v>
      </c>
      <c r="D91" s="172">
        <f>Data!IL32</f>
        <v>0</v>
      </c>
      <c r="E91" s="172">
        <f>Data!JF32</f>
        <v>0</v>
      </c>
      <c r="F91" s="172">
        <f>Data!JZ32</f>
        <v>0</v>
      </c>
      <c r="G91" s="172">
        <f>Data!KT32</f>
        <v>0</v>
      </c>
      <c r="H91" s="40">
        <f t="shared" ref="H91:H111" si="2">SUM(C91:G91)</f>
        <v>5548</v>
      </c>
    </row>
    <row r="92" spans="2:9" x14ac:dyDescent="0.2">
      <c r="B92" s="9" t="str">
        <f>$B$33</f>
        <v>Science</v>
      </c>
      <c r="C92" s="172">
        <f>Data!HS32</f>
        <v>49927</v>
      </c>
      <c r="D92" s="172">
        <f>Data!IM32</f>
        <v>0</v>
      </c>
      <c r="E92" s="172">
        <f>Data!JG32</f>
        <v>0</v>
      </c>
      <c r="F92" s="172">
        <f>Data!KA32</f>
        <v>0</v>
      </c>
      <c r="G92" s="172">
        <f>Data!KU32</f>
        <v>0</v>
      </c>
      <c r="H92" s="75">
        <f t="shared" si="2"/>
        <v>49927</v>
      </c>
    </row>
    <row r="93" spans="2:9" x14ac:dyDescent="0.2">
      <c r="B93" s="9" t="str">
        <f>$B$34</f>
        <v>Fine Arts</v>
      </c>
      <c r="C93" s="172">
        <f>Data!HT32</f>
        <v>44380</v>
      </c>
      <c r="D93" s="172">
        <f>Data!IN32</f>
        <v>0</v>
      </c>
      <c r="E93" s="172">
        <f>Data!JH32</f>
        <v>0</v>
      </c>
      <c r="F93" s="172">
        <f>Data!KB32</f>
        <v>0</v>
      </c>
      <c r="G93" s="172">
        <f>Data!KV32</f>
        <v>0</v>
      </c>
      <c r="H93" s="75">
        <f t="shared" si="2"/>
        <v>44380</v>
      </c>
    </row>
    <row r="94" spans="2:9" x14ac:dyDescent="0.2">
      <c r="B94" s="9" t="str">
        <f>$B$35</f>
        <v>Teacher Education</v>
      </c>
      <c r="C94" s="172">
        <f>Data!HU32</f>
        <v>0</v>
      </c>
      <c r="D94" s="172">
        <f>Data!IO32</f>
        <v>0</v>
      </c>
      <c r="E94" s="172">
        <f>Data!JI32</f>
        <v>0</v>
      </c>
      <c r="F94" s="172">
        <f>Data!KC32</f>
        <v>0</v>
      </c>
      <c r="G94" s="172">
        <f>Data!KW32</f>
        <v>0</v>
      </c>
      <c r="H94" s="75">
        <f t="shared" si="2"/>
        <v>0</v>
      </c>
    </row>
    <row r="95" spans="2:9" x14ac:dyDescent="0.2">
      <c r="B95" s="9" t="str">
        <f>$B$36</f>
        <v>Agriculture</v>
      </c>
      <c r="C95" s="172">
        <f>Data!HV32</f>
        <v>0</v>
      </c>
      <c r="D95" s="172">
        <f>Data!IP32</f>
        <v>0</v>
      </c>
      <c r="E95" s="172">
        <f>Data!JJ32</f>
        <v>0</v>
      </c>
      <c r="F95" s="172">
        <f>Data!KD32</f>
        <v>0</v>
      </c>
      <c r="G95" s="172">
        <f>Data!KX32</f>
        <v>0</v>
      </c>
      <c r="H95" s="75">
        <f t="shared" si="2"/>
        <v>0</v>
      </c>
    </row>
    <row r="96" spans="2:9" x14ac:dyDescent="0.2">
      <c r="B96" s="9" t="str">
        <f>$B$37</f>
        <v>Engineering</v>
      </c>
      <c r="C96" s="172">
        <f>Data!HW32</f>
        <v>0</v>
      </c>
      <c r="D96" s="172">
        <f>Data!IQ32</f>
        <v>0</v>
      </c>
      <c r="E96" s="172">
        <f>Data!JK32</f>
        <v>0</v>
      </c>
      <c r="F96" s="172">
        <f>Data!KE32</f>
        <v>0</v>
      </c>
      <c r="G96" s="172">
        <f>Data!KY32</f>
        <v>0</v>
      </c>
      <c r="H96" s="75">
        <f t="shared" si="2"/>
        <v>0</v>
      </c>
    </row>
    <row r="97" spans="2:8" x14ac:dyDescent="0.2">
      <c r="B97" s="9" t="str">
        <f>$B$38</f>
        <v>Home Economics</v>
      </c>
      <c r="C97" s="172">
        <f>Data!HX32</f>
        <v>0</v>
      </c>
      <c r="D97" s="172">
        <f>Data!IR32</f>
        <v>0</v>
      </c>
      <c r="E97" s="172">
        <f>Data!JL32</f>
        <v>0</v>
      </c>
      <c r="F97" s="172">
        <f>Data!KF32</f>
        <v>0</v>
      </c>
      <c r="G97" s="172">
        <f>Data!KZ32</f>
        <v>0</v>
      </c>
      <c r="H97" s="75">
        <f t="shared" si="2"/>
        <v>0</v>
      </c>
    </row>
    <row r="98" spans="2:8" x14ac:dyDescent="0.2">
      <c r="B98" s="9" t="str">
        <f>$B$39</f>
        <v>Law</v>
      </c>
      <c r="C98" s="172">
        <f>Data!HY32</f>
        <v>0</v>
      </c>
      <c r="D98" s="172">
        <f>Data!IS32</f>
        <v>0</v>
      </c>
      <c r="E98" s="172">
        <f>Data!JM32</f>
        <v>0</v>
      </c>
      <c r="F98" s="172">
        <f>Data!KG32</f>
        <v>0</v>
      </c>
      <c r="G98" s="172">
        <f>Data!LA32</f>
        <v>0</v>
      </c>
      <c r="H98" s="75">
        <f t="shared" si="2"/>
        <v>0</v>
      </c>
    </row>
    <row r="99" spans="2:8" x14ac:dyDescent="0.2">
      <c r="B99" s="9" t="str">
        <f>$B$40</f>
        <v>Social Service</v>
      </c>
      <c r="C99" s="172">
        <f>Data!HZ32</f>
        <v>38832</v>
      </c>
      <c r="D99" s="172">
        <f>Data!IT32</f>
        <v>0</v>
      </c>
      <c r="E99" s="172">
        <f>Data!JN32</f>
        <v>0</v>
      </c>
      <c r="F99" s="172">
        <f>Data!KH32</f>
        <v>0</v>
      </c>
      <c r="G99" s="172">
        <f>Data!LB32</f>
        <v>0</v>
      </c>
      <c r="H99" s="75">
        <f t="shared" si="2"/>
        <v>38832</v>
      </c>
    </row>
    <row r="100" spans="2:8" x14ac:dyDescent="0.2">
      <c r="B100" s="9" t="str">
        <f>$B$41</f>
        <v>Library Science</v>
      </c>
      <c r="C100" s="172">
        <f>Data!IA32</f>
        <v>0</v>
      </c>
      <c r="D100" s="172">
        <f>Data!IU32</f>
        <v>0</v>
      </c>
      <c r="E100" s="172">
        <f>Data!JO32</f>
        <v>0</v>
      </c>
      <c r="F100" s="172">
        <f>Data!KI32</f>
        <v>0</v>
      </c>
      <c r="G100" s="172">
        <f>Data!LC32</f>
        <v>0</v>
      </c>
      <c r="H100" s="75">
        <f t="shared" si="2"/>
        <v>0</v>
      </c>
    </row>
    <row r="101" spans="2:8" x14ac:dyDescent="0.2">
      <c r="B101" s="9" t="str">
        <f>$B$42</f>
        <v>Veterinary Science</v>
      </c>
      <c r="C101" s="172">
        <f>Data!IB32</f>
        <v>0</v>
      </c>
      <c r="D101" s="172">
        <f>Data!IV32</f>
        <v>0</v>
      </c>
      <c r="E101" s="172">
        <f>Data!JP32</f>
        <v>0</v>
      </c>
      <c r="F101" s="172">
        <f>Data!KJ32</f>
        <v>0</v>
      </c>
      <c r="G101" s="172">
        <f>Data!LD32</f>
        <v>0</v>
      </c>
      <c r="H101" s="75">
        <f t="shared" si="2"/>
        <v>0</v>
      </c>
    </row>
    <row r="102" spans="2:8" x14ac:dyDescent="0.2">
      <c r="B102" s="9" t="str">
        <f>$B$43</f>
        <v>Vocational Training</v>
      </c>
      <c r="C102" s="172">
        <f>Data!IC32</f>
        <v>0</v>
      </c>
      <c r="D102" s="172">
        <f>Data!IW32</f>
        <v>0</v>
      </c>
      <c r="E102" s="172">
        <f>Data!JQ32</f>
        <v>0</v>
      </c>
      <c r="F102" s="172">
        <f>Data!KK32</f>
        <v>0</v>
      </c>
      <c r="G102" s="172">
        <f>Data!LE32</f>
        <v>0</v>
      </c>
      <c r="H102" s="75">
        <f t="shared" si="2"/>
        <v>0</v>
      </c>
    </row>
    <row r="103" spans="2:8" x14ac:dyDescent="0.2">
      <c r="B103" s="9" t="str">
        <f>$B$44</f>
        <v>Physical Training</v>
      </c>
      <c r="C103" s="172">
        <f>Data!ID32</f>
        <v>0</v>
      </c>
      <c r="D103" s="172">
        <f>Data!IX32</f>
        <v>0</v>
      </c>
      <c r="E103" s="172">
        <f>Data!JR32</f>
        <v>0</v>
      </c>
      <c r="F103" s="172">
        <f>Data!KL32</f>
        <v>0</v>
      </c>
      <c r="G103" s="172">
        <f>Data!LF32</f>
        <v>0</v>
      </c>
      <c r="H103" s="75">
        <f t="shared" si="2"/>
        <v>0</v>
      </c>
    </row>
    <row r="104" spans="2:8" x14ac:dyDescent="0.2">
      <c r="B104" s="9" t="str">
        <f>$B$45</f>
        <v>Health Services</v>
      </c>
      <c r="C104" s="172">
        <f>Data!IE32</f>
        <v>0</v>
      </c>
      <c r="D104" s="172">
        <f>Data!IY32</f>
        <v>0</v>
      </c>
      <c r="E104" s="172">
        <f>Data!JS32</f>
        <v>0</v>
      </c>
      <c r="F104" s="172">
        <f>Data!KM32</f>
        <v>0</v>
      </c>
      <c r="G104" s="172">
        <f>Data!LG32</f>
        <v>0</v>
      </c>
      <c r="H104" s="75">
        <f t="shared" si="2"/>
        <v>0</v>
      </c>
    </row>
    <row r="105" spans="2:8" x14ac:dyDescent="0.2">
      <c r="B105" s="9" t="str">
        <f>$B$46</f>
        <v>Pharmacy</v>
      </c>
      <c r="C105" s="172">
        <f>Data!IF32</f>
        <v>0</v>
      </c>
      <c r="D105" s="172">
        <f>Data!IZ32</f>
        <v>0</v>
      </c>
      <c r="E105" s="172">
        <f>Data!JT32</f>
        <v>0</v>
      </c>
      <c r="F105" s="172">
        <f>Data!KN32</f>
        <v>0</v>
      </c>
      <c r="G105" s="172">
        <f>Data!LH32</f>
        <v>0</v>
      </c>
      <c r="H105" s="75">
        <f t="shared" si="2"/>
        <v>0</v>
      </c>
    </row>
    <row r="106" spans="2:8" x14ac:dyDescent="0.2">
      <c r="B106" s="9" t="str">
        <f>$B$47</f>
        <v>Business Administration</v>
      </c>
      <c r="C106" s="172">
        <f>Data!IG32</f>
        <v>0</v>
      </c>
      <c r="D106" s="172">
        <f>Data!JA32</f>
        <v>0</v>
      </c>
      <c r="E106" s="172">
        <f>Data!JU32</f>
        <v>0</v>
      </c>
      <c r="F106" s="172">
        <f>Data!KO32</f>
        <v>0</v>
      </c>
      <c r="G106" s="172">
        <f>Data!LI32</f>
        <v>0</v>
      </c>
      <c r="H106" s="75">
        <f t="shared" si="2"/>
        <v>0</v>
      </c>
    </row>
    <row r="107" spans="2:8" x14ac:dyDescent="0.2">
      <c r="B107" s="9" t="str">
        <f>$B$48</f>
        <v>Optometry</v>
      </c>
      <c r="C107" s="172">
        <f>Data!IH32</f>
        <v>0</v>
      </c>
      <c r="D107" s="172">
        <f>Data!JB32</f>
        <v>0</v>
      </c>
      <c r="E107" s="172">
        <f>Data!JV32</f>
        <v>0</v>
      </c>
      <c r="F107" s="172">
        <f>Data!KP32</f>
        <v>0</v>
      </c>
      <c r="G107" s="172">
        <f>Data!LJ32</f>
        <v>0</v>
      </c>
      <c r="H107" s="75">
        <f t="shared" si="2"/>
        <v>0</v>
      </c>
    </row>
    <row r="108" spans="2:8" x14ac:dyDescent="0.2">
      <c r="B108" s="9" t="str">
        <f>$B$49</f>
        <v>Teacher Ed-Practice Teaching</v>
      </c>
      <c r="C108" s="172">
        <f>Data!II32</f>
        <v>0</v>
      </c>
      <c r="D108" s="172">
        <f>Data!JC32</f>
        <v>0</v>
      </c>
      <c r="E108" s="172">
        <f>Data!JW32</f>
        <v>0</v>
      </c>
      <c r="F108" s="172">
        <f>Data!KQ32</f>
        <v>0</v>
      </c>
      <c r="G108" s="172">
        <f>Data!LK32</f>
        <v>0</v>
      </c>
      <c r="H108" s="75">
        <f t="shared" si="2"/>
        <v>0</v>
      </c>
    </row>
    <row r="109" spans="2:8" x14ac:dyDescent="0.2">
      <c r="B109" s="9" t="str">
        <f>$B$50</f>
        <v>Technology</v>
      </c>
      <c r="C109" s="172">
        <f>Data!IJ32</f>
        <v>0</v>
      </c>
      <c r="D109" s="172">
        <f>Data!JD32</f>
        <v>0</v>
      </c>
      <c r="E109" s="172">
        <f>Data!JX32</f>
        <v>0</v>
      </c>
      <c r="F109" s="172">
        <f>Data!KR32</f>
        <v>0</v>
      </c>
      <c r="G109" s="172">
        <f>Data!LL32</f>
        <v>0</v>
      </c>
      <c r="H109" s="75">
        <f t="shared" si="2"/>
        <v>0</v>
      </c>
    </row>
    <row r="110" spans="2:8" x14ac:dyDescent="0.2">
      <c r="B110" s="9" t="str">
        <f>$B$51</f>
        <v>Nursing</v>
      </c>
      <c r="C110" s="172">
        <f>Data!IK32</f>
        <v>0</v>
      </c>
      <c r="D110" s="172">
        <f>Data!JE32</f>
        <v>0</v>
      </c>
      <c r="E110" s="172">
        <f>Data!JY32</f>
        <v>0</v>
      </c>
      <c r="F110" s="172">
        <f>Data!KS32</f>
        <v>0</v>
      </c>
      <c r="G110" s="172">
        <f>Data!HPM32</f>
        <v>0</v>
      </c>
      <c r="H110" s="75">
        <f t="shared" si="2"/>
        <v>0</v>
      </c>
    </row>
    <row r="111" spans="2:8" x14ac:dyDescent="0.2">
      <c r="B111" s="39" t="str">
        <f>$B$52</f>
        <v>Totals</v>
      </c>
      <c r="C111" s="40">
        <f>SUM(C91:C110)</f>
        <v>138687</v>
      </c>
      <c r="D111" s="40">
        <f>SUM(D91:D110)</f>
        <v>0</v>
      </c>
      <c r="E111" s="40">
        <f>SUM(E91:E110)</f>
        <v>0</v>
      </c>
      <c r="F111" s="40">
        <f>SUM(F91:F110)</f>
        <v>0</v>
      </c>
      <c r="G111" s="40">
        <f>SUM(G91:G110)</f>
        <v>0</v>
      </c>
      <c r="H111" s="40">
        <f t="shared" si="2"/>
        <v>138687</v>
      </c>
    </row>
    <row r="112" spans="2:8" x14ac:dyDescent="0.2">
      <c r="B112" s="44"/>
      <c r="C112" s="46"/>
      <c r="D112" s="46"/>
      <c r="E112" s="46"/>
      <c r="F112" s="46"/>
      <c r="G112" s="46"/>
      <c r="H112" s="49"/>
    </row>
    <row r="113" spans="2:9" ht="14.25" customHeight="1"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4503391</v>
      </c>
      <c r="D116" s="21">
        <f t="shared" si="3"/>
        <v>1481614</v>
      </c>
      <c r="E116" s="21">
        <f t="shared" si="3"/>
        <v>1244485</v>
      </c>
      <c r="F116" s="21">
        <f t="shared" si="3"/>
        <v>0</v>
      </c>
      <c r="G116" s="21">
        <f t="shared" si="3"/>
        <v>0</v>
      </c>
      <c r="H116" s="40">
        <f t="shared" ref="H116:H136" si="4">SUM(C116:G116)</f>
        <v>7229490</v>
      </c>
      <c r="I116" s="1"/>
    </row>
    <row r="117" spans="2:9" x14ac:dyDescent="0.2">
      <c r="B117" s="9" t="str">
        <f>$B$33</f>
        <v>Science</v>
      </c>
      <c r="C117" s="22">
        <f t="shared" si="3"/>
        <v>1935708</v>
      </c>
      <c r="D117" s="22">
        <f t="shared" si="3"/>
        <v>993204</v>
      </c>
      <c r="E117" s="22">
        <f t="shared" si="3"/>
        <v>127890</v>
      </c>
      <c r="F117" s="22">
        <f t="shared" si="3"/>
        <v>0</v>
      </c>
      <c r="G117" s="22">
        <f t="shared" si="3"/>
        <v>0</v>
      </c>
      <c r="H117" s="75">
        <f t="shared" si="4"/>
        <v>3056802</v>
      </c>
      <c r="I117" s="1"/>
    </row>
    <row r="118" spans="2:9" x14ac:dyDescent="0.2">
      <c r="B118" s="9" t="str">
        <f>$B$34</f>
        <v>Fine Arts</v>
      </c>
      <c r="C118" s="22">
        <f t="shared" si="3"/>
        <v>1161435</v>
      </c>
      <c r="D118" s="22">
        <f t="shared" si="3"/>
        <v>474225</v>
      </c>
      <c r="E118" s="22">
        <f t="shared" si="3"/>
        <v>0</v>
      </c>
      <c r="F118" s="22">
        <f t="shared" si="3"/>
        <v>0</v>
      </c>
      <c r="G118" s="22">
        <f t="shared" si="3"/>
        <v>0</v>
      </c>
      <c r="H118" s="75">
        <f t="shared" si="4"/>
        <v>1635660</v>
      </c>
      <c r="I118" s="1"/>
    </row>
    <row r="119" spans="2:9" x14ac:dyDescent="0.2">
      <c r="B119" s="9" t="str">
        <f>$B$35</f>
        <v>Teacher Education</v>
      </c>
      <c r="C119" s="22">
        <f t="shared" si="3"/>
        <v>119817</v>
      </c>
      <c r="D119" s="22">
        <f t="shared" si="3"/>
        <v>281191</v>
      </c>
      <c r="E119" s="22">
        <f t="shared" si="3"/>
        <v>326409</v>
      </c>
      <c r="F119" s="22">
        <f t="shared" si="3"/>
        <v>0</v>
      </c>
      <c r="G119" s="22">
        <f t="shared" si="3"/>
        <v>0</v>
      </c>
      <c r="H119" s="75">
        <f t="shared" si="4"/>
        <v>727417</v>
      </c>
      <c r="I119" s="1"/>
    </row>
    <row r="120" spans="2:9" x14ac:dyDescent="0.2">
      <c r="B120" s="9" t="str">
        <f>$B$36</f>
        <v>Agriculture</v>
      </c>
      <c r="C120" s="22">
        <f t="shared" si="3"/>
        <v>152738</v>
      </c>
      <c r="D120" s="22">
        <f t="shared" si="3"/>
        <v>235345</v>
      </c>
      <c r="E120" s="22">
        <f t="shared" si="3"/>
        <v>142520</v>
      </c>
      <c r="F120" s="22">
        <f t="shared" si="3"/>
        <v>0</v>
      </c>
      <c r="G120" s="22">
        <f t="shared" si="3"/>
        <v>0</v>
      </c>
      <c r="H120" s="75">
        <f t="shared" si="4"/>
        <v>530603</v>
      </c>
      <c r="I120" s="1"/>
    </row>
    <row r="121" spans="2:9" x14ac:dyDescent="0.2">
      <c r="B121" s="9" t="str">
        <f>$B$37</f>
        <v>Engineering</v>
      </c>
      <c r="C121" s="22">
        <f t="shared" si="3"/>
        <v>502160</v>
      </c>
      <c r="D121" s="22">
        <f t="shared" si="3"/>
        <v>256528</v>
      </c>
      <c r="E121" s="22">
        <f t="shared" si="3"/>
        <v>0</v>
      </c>
      <c r="F121" s="22">
        <f t="shared" si="3"/>
        <v>0</v>
      </c>
      <c r="G121" s="22">
        <f t="shared" si="3"/>
        <v>0</v>
      </c>
      <c r="H121" s="75">
        <f t="shared" si="4"/>
        <v>758688</v>
      </c>
      <c r="I121" s="1"/>
    </row>
    <row r="122" spans="2:9" x14ac:dyDescent="0.2">
      <c r="B122" s="9" t="str">
        <f>$B$38</f>
        <v>Home Economics</v>
      </c>
      <c r="C122" s="22">
        <f t="shared" si="3"/>
        <v>19124</v>
      </c>
      <c r="D122" s="22">
        <f t="shared" si="3"/>
        <v>33137</v>
      </c>
      <c r="E122" s="22">
        <f t="shared" si="3"/>
        <v>32247</v>
      </c>
      <c r="F122" s="22">
        <f t="shared" si="3"/>
        <v>0</v>
      </c>
      <c r="G122" s="22">
        <f t="shared" si="3"/>
        <v>0</v>
      </c>
      <c r="H122" s="75">
        <f t="shared" si="4"/>
        <v>84508</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100379</v>
      </c>
      <c r="D124" s="22">
        <f t="shared" si="3"/>
        <v>193920</v>
      </c>
      <c r="E124" s="22">
        <f t="shared" si="3"/>
        <v>0</v>
      </c>
      <c r="F124" s="22">
        <f t="shared" si="3"/>
        <v>0</v>
      </c>
      <c r="G124" s="22">
        <f t="shared" si="3"/>
        <v>0</v>
      </c>
      <c r="H124" s="75">
        <f t="shared" si="4"/>
        <v>294299</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73394</v>
      </c>
      <c r="D128" s="22">
        <f t="shared" si="3"/>
        <v>0</v>
      </c>
      <c r="E128" s="22">
        <f t="shared" si="3"/>
        <v>0</v>
      </c>
      <c r="F128" s="22">
        <f t="shared" si="3"/>
        <v>0</v>
      </c>
      <c r="G128" s="22">
        <f t="shared" si="3"/>
        <v>0</v>
      </c>
      <c r="H128" s="75">
        <f t="shared" si="4"/>
        <v>73394</v>
      </c>
      <c r="I128" s="1"/>
    </row>
    <row r="129" spans="2:12" x14ac:dyDescent="0.2">
      <c r="B129" s="9" t="str">
        <f>$B$45</f>
        <v>Health Services</v>
      </c>
      <c r="C129" s="22">
        <f t="shared" si="3"/>
        <v>178801</v>
      </c>
      <c r="D129" s="22">
        <f t="shared" si="3"/>
        <v>236632</v>
      </c>
      <c r="E129" s="22">
        <f t="shared" si="3"/>
        <v>76888</v>
      </c>
      <c r="F129" s="22">
        <f t="shared" si="3"/>
        <v>0</v>
      </c>
      <c r="G129" s="22">
        <f t="shared" si="3"/>
        <v>759487</v>
      </c>
      <c r="H129" s="75">
        <f t="shared" si="4"/>
        <v>1251808</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443583</v>
      </c>
      <c r="D131" s="22">
        <f t="shared" si="3"/>
        <v>1114524</v>
      </c>
      <c r="E131" s="22">
        <f t="shared" si="3"/>
        <v>621487</v>
      </c>
      <c r="F131" s="22">
        <f t="shared" si="3"/>
        <v>0</v>
      </c>
      <c r="G131" s="22">
        <f t="shared" si="3"/>
        <v>0</v>
      </c>
      <c r="H131" s="75">
        <f t="shared" si="4"/>
        <v>2179594</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0</v>
      </c>
      <c r="E133" s="22">
        <f t="shared" si="5"/>
        <v>0</v>
      </c>
      <c r="F133" s="22">
        <f t="shared" si="5"/>
        <v>0</v>
      </c>
      <c r="G133" s="22">
        <f t="shared" si="5"/>
        <v>0</v>
      </c>
      <c r="H133" s="75">
        <f t="shared" si="4"/>
        <v>0</v>
      </c>
      <c r="I133" s="1"/>
    </row>
    <row r="134" spans="2:12" x14ac:dyDescent="0.2">
      <c r="B134" s="9" t="str">
        <f>$B$50</f>
        <v>Technology</v>
      </c>
      <c r="C134" s="22">
        <f t="shared" si="5"/>
        <v>92732</v>
      </c>
      <c r="D134" s="22">
        <f t="shared" si="5"/>
        <v>124571</v>
      </c>
      <c r="E134" s="22">
        <f t="shared" si="5"/>
        <v>118860</v>
      </c>
      <c r="F134" s="22">
        <f t="shared" si="5"/>
        <v>0</v>
      </c>
      <c r="G134" s="22">
        <f t="shared" si="5"/>
        <v>0</v>
      </c>
      <c r="H134" s="75">
        <f t="shared" si="4"/>
        <v>336163</v>
      </c>
      <c r="I134" s="1"/>
    </row>
    <row r="135" spans="2:12" x14ac:dyDescent="0.2">
      <c r="B135" s="9" t="str">
        <f>$B$51</f>
        <v>Nursing</v>
      </c>
      <c r="C135" s="22">
        <f t="shared" si="5"/>
        <v>83179</v>
      </c>
      <c r="D135" s="22">
        <f t="shared" si="5"/>
        <v>928422</v>
      </c>
      <c r="E135" s="22">
        <f t="shared" si="5"/>
        <v>714233</v>
      </c>
      <c r="F135" s="22">
        <f t="shared" si="5"/>
        <v>0</v>
      </c>
      <c r="G135" s="22">
        <f t="shared" si="5"/>
        <v>0</v>
      </c>
      <c r="H135" s="75">
        <f t="shared" si="4"/>
        <v>1725834</v>
      </c>
      <c r="I135" s="1"/>
    </row>
    <row r="136" spans="2:12" x14ac:dyDescent="0.2">
      <c r="B136" s="39" t="str">
        <f>$B$52</f>
        <v>Totals</v>
      </c>
      <c r="C136" s="40">
        <f>SUM(C116:C135)</f>
        <v>9366441</v>
      </c>
      <c r="D136" s="40">
        <f>SUM(D116:D135)</f>
        <v>6353313</v>
      </c>
      <c r="E136" s="40">
        <f>SUM(E116:E135)</f>
        <v>3405019</v>
      </c>
      <c r="F136" s="40">
        <f>SUM(F116:F135)</f>
        <v>0</v>
      </c>
      <c r="G136" s="40">
        <f>SUM(G116:G135)</f>
        <v>759487</v>
      </c>
      <c r="H136" s="40">
        <f t="shared" si="4"/>
        <v>19884260</v>
      </c>
      <c r="I136" s="1"/>
    </row>
    <row r="137" spans="2:12" x14ac:dyDescent="0.2">
      <c r="B137" s="50"/>
      <c r="C137" s="51"/>
      <c r="D137" s="51"/>
      <c r="E137" s="51"/>
      <c r="F137" s="51"/>
      <c r="G137" s="51"/>
      <c r="H137" s="52"/>
      <c r="I137" s="1"/>
    </row>
    <row r="138" spans="2:12" x14ac:dyDescent="0.2">
      <c r="B138" s="288" t="s">
        <v>4</v>
      </c>
      <c r="C138" s="12"/>
      <c r="D138" s="12"/>
      <c r="E138" s="12"/>
      <c r="F138" s="12"/>
      <c r="G138" s="12"/>
      <c r="H138" s="17">
        <f>H86-H81-H111</f>
        <v>20147896</v>
      </c>
    </row>
    <row r="139" spans="2:12" ht="152.25" customHeight="1" thickBot="1" x14ac:dyDescent="0.25">
      <c r="B139" s="334" t="s">
        <v>235</v>
      </c>
      <c r="C139" s="334"/>
      <c r="D139" s="334"/>
      <c r="E139" s="334"/>
      <c r="F139" s="334"/>
      <c r="G139" s="334"/>
      <c r="H139" s="38"/>
    </row>
    <row r="140" spans="2:12" ht="25.5" customHeight="1" thickTop="1" x14ac:dyDescent="0.2">
      <c r="B140" s="350" t="s">
        <v>7</v>
      </c>
      <c r="C140" s="351"/>
      <c r="D140" s="351"/>
      <c r="E140" s="361"/>
      <c r="F140" s="354" t="s">
        <v>2</v>
      </c>
      <c r="G140" s="355"/>
      <c r="H140" s="80">
        <f>Data!QD32</f>
        <v>1</v>
      </c>
      <c r="I140" s="359" t="str">
        <f>IF(H140+H141=1,"","Error, the two cells on the left must equal 100%")</f>
        <v/>
      </c>
      <c r="L140" s="57"/>
    </row>
    <row r="141" spans="2:12" ht="25.5" customHeight="1" thickBot="1" x14ac:dyDescent="0.25">
      <c r="B141" s="352"/>
      <c r="C141" s="353"/>
      <c r="D141" s="353"/>
      <c r="E141" s="362"/>
      <c r="F141" s="356" t="s">
        <v>3</v>
      </c>
      <c r="G141" s="357"/>
      <c r="H141" s="95">
        <f>1-H140</f>
        <v>0</v>
      </c>
      <c r="I141" s="360"/>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Data!LN32</f>
        <v>0</v>
      </c>
      <c r="D143" s="172">
        <f>Data!MH32</f>
        <v>0</v>
      </c>
      <c r="E143" s="172">
        <f>Data!NB32</f>
        <v>0</v>
      </c>
      <c r="F143" s="172">
        <f>Data!NV32</f>
        <v>0</v>
      </c>
      <c r="G143" s="172">
        <f>Data!OP32</f>
        <v>0</v>
      </c>
      <c r="H143" s="173">
        <f>Data!PJ32</f>
        <v>7416322</v>
      </c>
      <c r="I143" s="76">
        <f t="shared" ref="I143:I162" si="6">SUM(C143:H143)</f>
        <v>7416322</v>
      </c>
    </row>
    <row r="144" spans="2:12" x14ac:dyDescent="0.2">
      <c r="B144" s="9" t="str">
        <f>$B$33</f>
        <v>Science</v>
      </c>
      <c r="C144" s="172">
        <f>Data!LO32</f>
        <v>0</v>
      </c>
      <c r="D144" s="172">
        <f>Data!MI32</f>
        <v>0</v>
      </c>
      <c r="E144" s="172">
        <f>Data!NC32</f>
        <v>0</v>
      </c>
      <c r="F144" s="172">
        <f>Data!NW32</f>
        <v>0</v>
      </c>
      <c r="G144" s="172">
        <f>Data!OQ32</f>
        <v>0</v>
      </c>
      <c r="H144" s="174">
        <f>Data!PK32</f>
        <v>3039334</v>
      </c>
      <c r="I144" s="76">
        <f t="shared" si="6"/>
        <v>3039334</v>
      </c>
    </row>
    <row r="145" spans="2:9" x14ac:dyDescent="0.2">
      <c r="B145" s="9" t="str">
        <f>$B$34</f>
        <v>Fine Arts</v>
      </c>
      <c r="C145" s="172">
        <f>Data!LP32</f>
        <v>0</v>
      </c>
      <c r="D145" s="172">
        <f>Data!MJ32</f>
        <v>0</v>
      </c>
      <c r="E145" s="172">
        <f>Data!ND32</f>
        <v>0</v>
      </c>
      <c r="F145" s="172">
        <f>Data!NX32</f>
        <v>0</v>
      </c>
      <c r="G145" s="172">
        <f>Data!OR32</f>
        <v>0</v>
      </c>
      <c r="H145" s="174">
        <f>Data!PL32</f>
        <v>1590500</v>
      </c>
      <c r="I145" s="76">
        <f t="shared" si="6"/>
        <v>1590500</v>
      </c>
    </row>
    <row r="146" spans="2:9" x14ac:dyDescent="0.2">
      <c r="B146" s="9" t="str">
        <f>$B$35</f>
        <v>Teacher Education</v>
      </c>
      <c r="C146" s="172">
        <f>Data!LQ32</f>
        <v>0</v>
      </c>
      <c r="D146" s="172">
        <f>Data!MK32</f>
        <v>0</v>
      </c>
      <c r="E146" s="172">
        <f>Data!NE32</f>
        <v>0</v>
      </c>
      <c r="F146" s="172">
        <f>Data!NY32</f>
        <v>0</v>
      </c>
      <c r="G146" s="172">
        <f>Data!OS32</f>
        <v>0</v>
      </c>
      <c r="H146" s="174">
        <f>Data!PN32</f>
        <v>747348</v>
      </c>
      <c r="I146" s="76">
        <f t="shared" si="6"/>
        <v>747348</v>
      </c>
    </row>
    <row r="147" spans="2:9" x14ac:dyDescent="0.2">
      <c r="B147" s="9" t="str">
        <f>$B$36</f>
        <v>Agriculture</v>
      </c>
      <c r="C147" s="172">
        <f>Data!LR32</f>
        <v>0</v>
      </c>
      <c r="D147" s="172">
        <f>Data!ML32</f>
        <v>0</v>
      </c>
      <c r="E147" s="172">
        <f>Data!NF32</f>
        <v>0</v>
      </c>
      <c r="F147" s="172">
        <f>Data!NZ32</f>
        <v>0</v>
      </c>
      <c r="G147" s="172">
        <f>Data!OT32</f>
        <v>0</v>
      </c>
      <c r="H147" s="174">
        <f>Data!PM32</f>
        <v>545141</v>
      </c>
      <c r="I147" s="76">
        <f t="shared" si="6"/>
        <v>545141</v>
      </c>
    </row>
    <row r="148" spans="2:9" x14ac:dyDescent="0.2">
      <c r="B148" s="9" t="str">
        <f>$B$37</f>
        <v>Engineering</v>
      </c>
      <c r="C148" s="172">
        <f>Data!LS32</f>
        <v>0</v>
      </c>
      <c r="D148" s="172">
        <f>Data!MM32</f>
        <v>0</v>
      </c>
      <c r="E148" s="172">
        <f>Data!NG32</f>
        <v>0</v>
      </c>
      <c r="F148" s="172">
        <f>Data!OA32</f>
        <v>0</v>
      </c>
      <c r="G148" s="172">
        <f>Data!OU32</f>
        <v>0</v>
      </c>
      <c r="H148" s="174">
        <f>Data!PO32</f>
        <v>779475</v>
      </c>
      <c r="I148" s="76">
        <f t="shared" si="6"/>
        <v>779475</v>
      </c>
    </row>
    <row r="149" spans="2:9" x14ac:dyDescent="0.2">
      <c r="B149" s="9" t="str">
        <f>$B$38</f>
        <v>Home Economics</v>
      </c>
      <c r="C149" s="172">
        <f>Data!LT32</f>
        <v>0</v>
      </c>
      <c r="D149" s="172">
        <f>Data!MN32</f>
        <v>0</v>
      </c>
      <c r="E149" s="172">
        <f>Data!NH32</f>
        <v>0</v>
      </c>
      <c r="F149" s="172">
        <f>Data!OB32</f>
        <v>0</v>
      </c>
      <c r="G149" s="172">
        <f>Data!OV32</f>
        <v>0</v>
      </c>
      <c r="H149" s="174">
        <f>Data!PP32</f>
        <v>86823</v>
      </c>
      <c r="I149" s="76">
        <f t="shared" si="6"/>
        <v>86823</v>
      </c>
    </row>
    <row r="150" spans="2:9" x14ac:dyDescent="0.2">
      <c r="B150" s="9" t="str">
        <f>$B$39</f>
        <v>Law</v>
      </c>
      <c r="C150" s="172">
        <f>Data!LU32</f>
        <v>0</v>
      </c>
      <c r="D150" s="172">
        <f>Data!MO32</f>
        <v>0</v>
      </c>
      <c r="E150" s="172">
        <f>Data!NI32</f>
        <v>0</v>
      </c>
      <c r="F150" s="172">
        <f>Data!OC32</f>
        <v>0</v>
      </c>
      <c r="G150" s="172">
        <f>Data!OW32</f>
        <v>0</v>
      </c>
      <c r="H150" s="174">
        <f>Data!PQ32</f>
        <v>0</v>
      </c>
      <c r="I150" s="76">
        <f t="shared" si="6"/>
        <v>0</v>
      </c>
    </row>
    <row r="151" spans="2:9" x14ac:dyDescent="0.2">
      <c r="B151" s="9" t="str">
        <f>$B$40</f>
        <v>Social Service</v>
      </c>
      <c r="C151" s="172">
        <f>Data!LV32</f>
        <v>0</v>
      </c>
      <c r="D151" s="172">
        <f>Data!MP32</f>
        <v>0</v>
      </c>
      <c r="E151" s="172">
        <f>Data!NJ32</f>
        <v>0</v>
      </c>
      <c r="F151" s="172">
        <f>Data!OD32</f>
        <v>0</v>
      </c>
      <c r="G151" s="172">
        <f>Data!OX32</f>
        <v>0</v>
      </c>
      <c r="H151" s="174">
        <f>Data!PR32</f>
        <v>223635</v>
      </c>
      <c r="I151" s="76">
        <f t="shared" si="6"/>
        <v>223635</v>
      </c>
    </row>
    <row r="152" spans="2:9" x14ac:dyDescent="0.2">
      <c r="B152" s="9" t="str">
        <f>$B$41</f>
        <v>Library Science</v>
      </c>
      <c r="C152" s="172">
        <f>Data!LW32</f>
        <v>0</v>
      </c>
      <c r="D152" s="172">
        <f>Data!MQ32</f>
        <v>0</v>
      </c>
      <c r="E152" s="172">
        <f>Data!NK32</f>
        <v>0</v>
      </c>
      <c r="F152" s="172">
        <f>Data!OE32</f>
        <v>0</v>
      </c>
      <c r="G152" s="172">
        <f>Data!OY32</f>
        <v>0</v>
      </c>
      <c r="H152" s="174">
        <f>Data!PS32</f>
        <v>0</v>
      </c>
      <c r="I152" s="76">
        <f t="shared" si="6"/>
        <v>0</v>
      </c>
    </row>
    <row r="153" spans="2:9" x14ac:dyDescent="0.2">
      <c r="B153" s="9" t="str">
        <f>$B$42</f>
        <v>Veterinary Science</v>
      </c>
      <c r="C153" s="172">
        <f>Data!LX32</f>
        <v>0</v>
      </c>
      <c r="D153" s="172">
        <f>Data!MR32</f>
        <v>0</v>
      </c>
      <c r="E153" s="172">
        <f>Data!NL32</f>
        <v>0</v>
      </c>
      <c r="F153" s="172">
        <f>Data!OF32</f>
        <v>0</v>
      </c>
      <c r="G153" s="172">
        <f>Data!OZ32</f>
        <v>0</v>
      </c>
      <c r="H153" s="174">
        <f>Data!PT32</f>
        <v>0</v>
      </c>
      <c r="I153" s="76">
        <f t="shared" si="6"/>
        <v>0</v>
      </c>
    </row>
    <row r="154" spans="2:9" x14ac:dyDescent="0.2">
      <c r="B154" s="9" t="str">
        <f>$B$43</f>
        <v>Vocational Training</v>
      </c>
      <c r="C154" s="172">
        <f>Data!LY32</f>
        <v>0</v>
      </c>
      <c r="D154" s="172">
        <f>Data!MS32</f>
        <v>0</v>
      </c>
      <c r="E154" s="172">
        <f>Data!NM32</f>
        <v>0</v>
      </c>
      <c r="F154" s="172">
        <f>Data!OG32</f>
        <v>0</v>
      </c>
      <c r="G154" s="172">
        <f>Data!PA32</f>
        <v>0</v>
      </c>
      <c r="H154" s="174">
        <f>Data!PU32</f>
        <v>0</v>
      </c>
      <c r="I154" s="76">
        <f t="shared" si="6"/>
        <v>0</v>
      </c>
    </row>
    <row r="155" spans="2:9" x14ac:dyDescent="0.2">
      <c r="B155" s="9" t="str">
        <f>$B$44</f>
        <v>Physical Training</v>
      </c>
      <c r="C155" s="172">
        <f>Data!LZ32</f>
        <v>0</v>
      </c>
      <c r="D155" s="172">
        <f>Data!MT32</f>
        <v>0</v>
      </c>
      <c r="E155" s="172">
        <f>Data!NN32</f>
        <v>0</v>
      </c>
      <c r="F155" s="172">
        <f>Data!OH32</f>
        <v>0</v>
      </c>
      <c r="G155" s="172">
        <f>Data!PB32</f>
        <v>0</v>
      </c>
      <c r="H155" s="174">
        <f>Data!PV32</f>
        <v>75405</v>
      </c>
      <c r="I155" s="76">
        <f t="shared" si="6"/>
        <v>75405</v>
      </c>
    </row>
    <row r="156" spans="2:9" x14ac:dyDescent="0.2">
      <c r="B156" s="9" t="str">
        <f>$B$45</f>
        <v>Health Services</v>
      </c>
      <c r="C156" s="172">
        <f>Data!MA32</f>
        <v>0</v>
      </c>
      <c r="D156" s="172">
        <f>Data!MU32</f>
        <v>0</v>
      </c>
      <c r="E156" s="172">
        <f>Data!NO32</f>
        <v>0</v>
      </c>
      <c r="F156" s="172">
        <f>Data!OI32</f>
        <v>0</v>
      </c>
      <c r="G156" s="172">
        <f>Data!PC32</f>
        <v>0</v>
      </c>
      <c r="H156" s="174">
        <f>Data!PW32</f>
        <v>1286106</v>
      </c>
      <c r="I156" s="76">
        <f t="shared" si="6"/>
        <v>1286106</v>
      </c>
    </row>
    <row r="157" spans="2:9" x14ac:dyDescent="0.2">
      <c r="B157" s="9" t="str">
        <f>$B$46</f>
        <v>Pharmacy</v>
      </c>
      <c r="C157" s="172">
        <f>Data!MB32</f>
        <v>0</v>
      </c>
      <c r="D157" s="172">
        <f>Data!MV32</f>
        <v>0</v>
      </c>
      <c r="E157" s="172">
        <f>Data!NP32</f>
        <v>0</v>
      </c>
      <c r="F157" s="172">
        <f>Data!OJ32</f>
        <v>0</v>
      </c>
      <c r="G157" s="172">
        <f>Data!PD32</f>
        <v>0</v>
      </c>
      <c r="H157" s="174">
        <f>Data!PX32</f>
        <v>0</v>
      </c>
      <c r="I157" s="76">
        <f t="shared" si="6"/>
        <v>0</v>
      </c>
    </row>
    <row r="158" spans="2:9" x14ac:dyDescent="0.2">
      <c r="B158" s="9" t="str">
        <f>$B$47</f>
        <v>Business Administration</v>
      </c>
      <c r="C158" s="172">
        <f>Data!MC32</f>
        <v>0</v>
      </c>
      <c r="D158" s="172">
        <f>Data!MW32</f>
        <v>0</v>
      </c>
      <c r="E158" s="172">
        <f>Data!NQ32</f>
        <v>0</v>
      </c>
      <c r="F158" s="172">
        <f>Data!OK32</f>
        <v>0</v>
      </c>
      <c r="G158" s="172">
        <f>Data!PE32</f>
        <v>0</v>
      </c>
      <c r="H158" s="174">
        <f>Data!PY32</f>
        <v>2239313</v>
      </c>
      <c r="I158" s="76">
        <f t="shared" si="6"/>
        <v>2239313</v>
      </c>
    </row>
    <row r="159" spans="2:9" x14ac:dyDescent="0.2">
      <c r="B159" s="9" t="str">
        <f>$B$48</f>
        <v>Optometry</v>
      </c>
      <c r="C159" s="172">
        <f>Data!MD32</f>
        <v>0</v>
      </c>
      <c r="D159" s="172">
        <f>Data!MX32</f>
        <v>0</v>
      </c>
      <c r="E159" s="172">
        <f>Data!NR32</f>
        <v>0</v>
      </c>
      <c r="F159" s="172">
        <f>Data!OL32</f>
        <v>0</v>
      </c>
      <c r="G159" s="172">
        <f>Data!PF32</f>
        <v>0</v>
      </c>
      <c r="H159" s="174">
        <f>Data!PZ32</f>
        <v>0</v>
      </c>
      <c r="I159" s="76">
        <f t="shared" si="6"/>
        <v>0</v>
      </c>
    </row>
    <row r="160" spans="2:9" x14ac:dyDescent="0.2">
      <c r="B160" s="9" t="str">
        <f>$B$49</f>
        <v>Teacher Ed-Practice Teaching</v>
      </c>
      <c r="C160" s="172">
        <f>Data!ME32</f>
        <v>0</v>
      </c>
      <c r="D160" s="172">
        <f>Data!MY32</f>
        <v>0</v>
      </c>
      <c r="E160" s="172">
        <f>Data!NS32</f>
        <v>0</v>
      </c>
      <c r="F160" s="172">
        <f>Data!OM32</f>
        <v>0</v>
      </c>
      <c r="G160" s="172">
        <f>Data!PG32</f>
        <v>0</v>
      </c>
      <c r="H160" s="174">
        <f>Data!QA32</f>
        <v>0</v>
      </c>
      <c r="I160" s="76">
        <f t="shared" si="6"/>
        <v>0</v>
      </c>
    </row>
    <row r="161" spans="2:10" x14ac:dyDescent="0.2">
      <c r="B161" s="9" t="str">
        <f>$B$50</f>
        <v>Technology</v>
      </c>
      <c r="C161" s="172">
        <f>Data!MF32</f>
        <v>0</v>
      </c>
      <c r="D161" s="172">
        <f>Data!MZ32</f>
        <v>0</v>
      </c>
      <c r="E161" s="172">
        <f>Data!NT32</f>
        <v>0</v>
      </c>
      <c r="F161" s="172">
        <f>Data!ON32</f>
        <v>0</v>
      </c>
      <c r="G161" s="172">
        <f>Data!PH32</f>
        <v>0</v>
      </c>
      <c r="H161" s="174">
        <f>Data!QB32</f>
        <v>345374</v>
      </c>
      <c r="I161" s="76">
        <f t="shared" si="6"/>
        <v>345374</v>
      </c>
    </row>
    <row r="162" spans="2:10" x14ac:dyDescent="0.2">
      <c r="B162" s="9" t="str">
        <f>$B$51</f>
        <v>Nursing</v>
      </c>
      <c r="C162" s="172">
        <f>Data!MG32</f>
        <v>0</v>
      </c>
      <c r="D162" s="172">
        <f>Data!NA32</f>
        <v>0</v>
      </c>
      <c r="E162" s="172">
        <f>Data!NU32</f>
        <v>0</v>
      </c>
      <c r="F162" s="172">
        <f>Data!OO32</f>
        <v>0</v>
      </c>
      <c r="G162" s="172">
        <f>Data!PI32</f>
        <v>0</v>
      </c>
      <c r="H162" s="174">
        <f>Data!QC32</f>
        <v>1773120</v>
      </c>
      <c r="I162" s="76">
        <f t="shared" si="6"/>
        <v>1773120</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20147896</v>
      </c>
      <c r="I163" s="76">
        <f>SUM(I143:I162)</f>
        <v>20147896</v>
      </c>
    </row>
    <row r="164" spans="2:10" ht="15" thickTop="1" x14ac:dyDescent="0.2">
      <c r="B164" s="14"/>
      <c r="C164" s="46"/>
      <c r="D164" s="46"/>
      <c r="E164" s="46"/>
      <c r="F164" s="46"/>
      <c r="G164" s="46"/>
      <c r="H164" s="47"/>
      <c r="I164" s="48"/>
    </row>
    <row r="165" spans="2:10" ht="14.25" customHeight="1"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4619772.3142160792</v>
      </c>
      <c r="D168" s="21">
        <f t="shared" si="8"/>
        <v>1519903.4100203472</v>
      </c>
      <c r="E168" s="21">
        <f t="shared" si="8"/>
        <v>1276646.2757635738</v>
      </c>
      <c r="F168" s="21">
        <f t="shared" si="8"/>
        <v>0</v>
      </c>
      <c r="G168" s="21">
        <f t="shared" si="8"/>
        <v>0</v>
      </c>
      <c r="H168" s="40">
        <f t="shared" ref="H168:H188" si="9">SUM(C168:G168)</f>
        <v>7416322.0000000009</v>
      </c>
      <c r="I168" s="56"/>
      <c r="J168" s="57"/>
    </row>
    <row r="169" spans="2:10" x14ac:dyDescent="0.2">
      <c r="B169" s="9" t="str">
        <f>$B$33</f>
        <v>Science</v>
      </c>
      <c r="C169" s="22">
        <f t="shared" si="8"/>
        <v>1924646.4568107454</v>
      </c>
      <c r="D169" s="22">
        <f t="shared" si="8"/>
        <v>987528.36661844631</v>
      </c>
      <c r="E169" s="22">
        <f t="shared" si="8"/>
        <v>127159.17657080831</v>
      </c>
      <c r="F169" s="22">
        <f t="shared" si="8"/>
        <v>0</v>
      </c>
      <c r="G169" s="22">
        <f t="shared" si="8"/>
        <v>0</v>
      </c>
      <c r="H169" s="75">
        <f t="shared" si="9"/>
        <v>3039334</v>
      </c>
      <c r="I169" s="56"/>
      <c r="J169" s="57"/>
    </row>
    <row r="170" spans="2:10" x14ac:dyDescent="0.2">
      <c r="B170" s="9" t="str">
        <f>$B$34</f>
        <v>Fine Arts</v>
      </c>
      <c r="C170" s="22">
        <f t="shared" si="8"/>
        <v>1129368.1862367485</v>
      </c>
      <c r="D170" s="22">
        <f t="shared" si="8"/>
        <v>461131.81376325153</v>
      </c>
      <c r="E170" s="22">
        <f t="shared" si="8"/>
        <v>0</v>
      </c>
      <c r="F170" s="22">
        <f t="shared" si="8"/>
        <v>0</v>
      </c>
      <c r="G170" s="22">
        <f t="shared" si="8"/>
        <v>0</v>
      </c>
      <c r="H170" s="75">
        <f t="shared" si="9"/>
        <v>1590500</v>
      </c>
      <c r="I170" s="56"/>
      <c r="J170" s="57"/>
    </row>
    <row r="171" spans="2:10" x14ac:dyDescent="0.2">
      <c r="B171" s="9" t="str">
        <f>$B$35</f>
        <v>Teacher Education</v>
      </c>
      <c r="C171" s="22">
        <f t="shared" si="8"/>
        <v>123099.94860719505</v>
      </c>
      <c r="D171" s="22">
        <f t="shared" si="8"/>
        <v>288895.54611453955</v>
      </c>
      <c r="E171" s="22">
        <f t="shared" si="8"/>
        <v>335352.50527826545</v>
      </c>
      <c r="F171" s="22">
        <f t="shared" si="8"/>
        <v>0</v>
      </c>
      <c r="G171" s="22">
        <f t="shared" si="8"/>
        <v>0</v>
      </c>
      <c r="H171" s="75">
        <f t="shared" si="9"/>
        <v>747348</v>
      </c>
      <c r="I171" s="56"/>
      <c r="J171" s="57"/>
    </row>
    <row r="172" spans="2:10" x14ac:dyDescent="0.2">
      <c r="B172" s="9" t="str">
        <f>$B$36</f>
        <v>Agriculture</v>
      </c>
      <c r="C172" s="22">
        <f t="shared" si="8"/>
        <v>156922.87088086572</v>
      </c>
      <c r="D172" s="22">
        <f t="shared" si="8"/>
        <v>241793.22138208794</v>
      </c>
      <c r="E172" s="22">
        <f t="shared" si="8"/>
        <v>146424.90773704633</v>
      </c>
      <c r="F172" s="22">
        <f t="shared" si="8"/>
        <v>0</v>
      </c>
      <c r="G172" s="22">
        <f t="shared" si="8"/>
        <v>0</v>
      </c>
      <c r="H172" s="75">
        <f t="shared" si="9"/>
        <v>545141</v>
      </c>
      <c r="I172" s="56"/>
      <c r="J172" s="57"/>
    </row>
    <row r="173" spans="2:10" x14ac:dyDescent="0.2">
      <c r="B173" s="9" t="str">
        <f>$B$37</f>
        <v>Engineering</v>
      </c>
      <c r="C173" s="22">
        <f t="shared" si="8"/>
        <v>515918.48823231686</v>
      </c>
      <c r="D173" s="22">
        <f t="shared" si="8"/>
        <v>263556.51176768314</v>
      </c>
      <c r="E173" s="22">
        <f t="shared" si="8"/>
        <v>0</v>
      </c>
      <c r="F173" s="22">
        <f t="shared" si="8"/>
        <v>0</v>
      </c>
      <c r="G173" s="22">
        <f t="shared" si="8"/>
        <v>0</v>
      </c>
      <c r="H173" s="75">
        <f t="shared" si="9"/>
        <v>779475</v>
      </c>
      <c r="I173" s="56"/>
      <c r="J173" s="57"/>
    </row>
    <row r="174" spans="2:10" x14ac:dyDescent="0.2">
      <c r="B174" s="9" t="str">
        <f>$B$38</f>
        <v>Home Economics</v>
      </c>
      <c r="C174" s="22">
        <f t="shared" si="8"/>
        <v>19647.880106025466</v>
      </c>
      <c r="D174" s="22">
        <f t="shared" si="8"/>
        <v>34044.750212997584</v>
      </c>
      <c r="E174" s="22">
        <f t="shared" si="8"/>
        <v>33130.369680976946</v>
      </c>
      <c r="F174" s="22">
        <f t="shared" si="8"/>
        <v>0</v>
      </c>
      <c r="G174" s="22">
        <f t="shared" si="8"/>
        <v>0</v>
      </c>
      <c r="H174" s="75">
        <f t="shared" si="9"/>
        <v>86823</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76277.043635894108</v>
      </c>
      <c r="D176" s="22">
        <f t="shared" si="8"/>
        <v>147357.95636410589</v>
      </c>
      <c r="E176" s="22">
        <f t="shared" si="8"/>
        <v>0</v>
      </c>
      <c r="F176" s="22">
        <f t="shared" si="8"/>
        <v>0</v>
      </c>
      <c r="G176" s="22">
        <f t="shared" si="8"/>
        <v>0</v>
      </c>
      <c r="H176" s="75">
        <f t="shared" si="9"/>
        <v>223635</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75405</v>
      </c>
      <c r="D180" s="22">
        <f t="shared" si="8"/>
        <v>0</v>
      </c>
      <c r="E180" s="22">
        <f t="shared" si="8"/>
        <v>0</v>
      </c>
      <c r="F180" s="22">
        <f t="shared" si="8"/>
        <v>0</v>
      </c>
      <c r="G180" s="22">
        <f t="shared" si="8"/>
        <v>0</v>
      </c>
      <c r="H180" s="75">
        <f t="shared" si="9"/>
        <v>75405</v>
      </c>
      <c r="I180" s="56"/>
      <c r="J180" s="57"/>
    </row>
    <row r="181" spans="2:10" x14ac:dyDescent="0.2">
      <c r="B181" s="9" t="str">
        <f>$B$45</f>
        <v>Health Services</v>
      </c>
      <c r="C181" s="22">
        <f t="shared" si="8"/>
        <v>183699.92754959228</v>
      </c>
      <c r="D181" s="22">
        <f t="shared" si="8"/>
        <v>243115.42584166263</v>
      </c>
      <c r="E181" s="22">
        <f t="shared" si="8"/>
        <v>78994.636659935073</v>
      </c>
      <c r="F181" s="22">
        <f t="shared" si="8"/>
        <v>0</v>
      </c>
      <c r="G181" s="22">
        <f t="shared" si="8"/>
        <v>780296.0099488101</v>
      </c>
      <c r="H181" s="75">
        <f t="shared" si="9"/>
        <v>1286106</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455736.79248474719</v>
      </c>
      <c r="D183" s="22">
        <f t="shared" si="8"/>
        <v>1145060.9985217431</v>
      </c>
      <c r="E183" s="22">
        <f t="shared" si="8"/>
        <v>638515.20899350976</v>
      </c>
      <c r="F183" s="22">
        <f t="shared" si="8"/>
        <v>0</v>
      </c>
      <c r="G183" s="22">
        <f t="shared" si="8"/>
        <v>0</v>
      </c>
      <c r="H183" s="75">
        <f t="shared" si="9"/>
        <v>2239313</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0</v>
      </c>
      <c r="E185" s="22">
        <f t="shared" si="10"/>
        <v>0</v>
      </c>
      <c r="F185" s="22">
        <f t="shared" si="10"/>
        <v>0</v>
      </c>
      <c r="G185" s="22">
        <f t="shared" si="10"/>
        <v>0</v>
      </c>
      <c r="H185" s="75">
        <f t="shared" si="9"/>
        <v>0</v>
      </c>
      <c r="I185" s="56"/>
      <c r="J185" s="57"/>
    </row>
    <row r="186" spans="2:10" x14ac:dyDescent="0.2">
      <c r="B186" s="9" t="str">
        <f>$B$50</f>
        <v>Technology</v>
      </c>
      <c r="C186" s="22">
        <f t="shared" si="10"/>
        <v>95272.893709301745</v>
      </c>
      <c r="D186" s="22">
        <f t="shared" si="10"/>
        <v>127984.29498189867</v>
      </c>
      <c r="E186" s="22">
        <f t="shared" si="10"/>
        <v>122116.8113087996</v>
      </c>
      <c r="F186" s="22">
        <f t="shared" si="10"/>
        <v>0</v>
      </c>
      <c r="G186" s="22">
        <f t="shared" si="10"/>
        <v>0</v>
      </c>
      <c r="H186" s="75">
        <f t="shared" si="9"/>
        <v>345374</v>
      </c>
      <c r="I186" s="56"/>
      <c r="J186" s="57"/>
    </row>
    <row r="187" spans="2:10" x14ac:dyDescent="0.2">
      <c r="B187" s="9" t="str">
        <f>$B$51</f>
        <v>Nursing</v>
      </c>
      <c r="C187" s="22">
        <f t="shared" si="10"/>
        <v>85458.015359530516</v>
      </c>
      <c r="D187" s="22">
        <f t="shared" si="10"/>
        <v>953859.76672148076</v>
      </c>
      <c r="E187" s="22">
        <f t="shared" si="10"/>
        <v>733802.21791898878</v>
      </c>
      <c r="F187" s="22">
        <f t="shared" si="10"/>
        <v>0</v>
      </c>
      <c r="G187" s="22">
        <f t="shared" si="10"/>
        <v>0</v>
      </c>
      <c r="H187" s="75">
        <f t="shared" si="9"/>
        <v>1773120</v>
      </c>
      <c r="I187" s="56"/>
      <c r="J187" s="57"/>
    </row>
    <row r="188" spans="2:10" x14ac:dyDescent="0.2">
      <c r="B188" s="39" t="str">
        <f>$B$52</f>
        <v>Totals</v>
      </c>
      <c r="C188" s="40">
        <f>SUM(C168:C187)</f>
        <v>9461225.8178290427</v>
      </c>
      <c r="D188" s="40">
        <f>SUM(D168:D187)</f>
        <v>6414232.0623102449</v>
      </c>
      <c r="E188" s="40">
        <f>SUM(E168:E187)</f>
        <v>3492142.1099119042</v>
      </c>
      <c r="F188" s="40">
        <f>SUM(F168:F187)</f>
        <v>0</v>
      </c>
      <c r="G188" s="40">
        <f>SUM(G168:G187)</f>
        <v>780296.0099488101</v>
      </c>
      <c r="H188" s="40">
        <f t="shared" si="9"/>
        <v>20147896</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7200067</v>
      </c>
    </row>
    <row r="191" spans="2:10" ht="43.5" customHeight="1" thickBot="1" x14ac:dyDescent="0.25">
      <c r="B191" s="334" t="s">
        <v>236</v>
      </c>
      <c r="C191" s="334"/>
      <c r="D191" s="334"/>
      <c r="E191" s="334"/>
      <c r="F191" s="334"/>
      <c r="G191" s="334"/>
      <c r="H191" s="334"/>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1630672.548397426</v>
      </c>
      <c r="D193" s="42">
        <f t="shared" si="11"/>
        <v>536490.67494279391</v>
      </c>
      <c r="E193" s="42">
        <f t="shared" si="11"/>
        <v>450626.54483973759</v>
      </c>
      <c r="F193" s="42">
        <f t="shared" si="11"/>
        <v>0</v>
      </c>
      <c r="G193" s="42">
        <f t="shared" si="11"/>
        <v>0</v>
      </c>
      <c r="H193" s="42">
        <f>SUM(C193:G193)</f>
        <v>2617789.7681799573</v>
      </c>
      <c r="I193" s="1"/>
    </row>
    <row r="194" spans="2:9" x14ac:dyDescent="0.2">
      <c r="B194" s="9" t="str">
        <f>$B$33</f>
        <v>Science</v>
      </c>
      <c r="C194" s="43">
        <f t="shared" si="11"/>
        <v>700917.5746261616</v>
      </c>
      <c r="D194" s="43">
        <f t="shared" si="11"/>
        <v>359637.99229481007</v>
      </c>
      <c r="E194" s="43">
        <f t="shared" si="11"/>
        <v>46308.817558712268</v>
      </c>
      <c r="F194" s="43">
        <f t="shared" si="11"/>
        <v>0</v>
      </c>
      <c r="G194" s="43">
        <f t="shared" si="11"/>
        <v>0</v>
      </c>
      <c r="H194" s="43">
        <f t="shared" ref="H194:H213" si="12">SUM(C194:G194)</f>
        <v>1106864.3844796841</v>
      </c>
      <c r="I194" s="1"/>
    </row>
    <row r="195" spans="2:9" x14ac:dyDescent="0.2">
      <c r="B195" s="9" t="str">
        <f>$B$34</f>
        <v>Fine Arts</v>
      </c>
      <c r="C195" s="43">
        <f t="shared" si="11"/>
        <v>420554.23818361864</v>
      </c>
      <c r="D195" s="43">
        <f t="shared" si="11"/>
        <v>171716.31094518982</v>
      </c>
      <c r="E195" s="43">
        <f t="shared" si="11"/>
        <v>0</v>
      </c>
      <c r="F195" s="43">
        <f t="shared" si="11"/>
        <v>0</v>
      </c>
      <c r="G195" s="43">
        <f t="shared" si="11"/>
        <v>0</v>
      </c>
      <c r="H195" s="43">
        <f t="shared" si="12"/>
        <v>592270.54912880843</v>
      </c>
      <c r="I195" s="1"/>
    </row>
    <row r="196" spans="2:9" x14ac:dyDescent="0.2">
      <c r="B196" s="9" t="str">
        <f>$B$35</f>
        <v>Teacher Education</v>
      </c>
      <c r="C196" s="43">
        <f t="shared" si="11"/>
        <v>43385.593818376947</v>
      </c>
      <c r="D196" s="43">
        <f t="shared" si="11"/>
        <v>101818.92812692049</v>
      </c>
      <c r="E196" s="43">
        <f t="shared" si="11"/>
        <v>118192.31238190409</v>
      </c>
      <c r="F196" s="43">
        <f t="shared" si="11"/>
        <v>0</v>
      </c>
      <c r="G196" s="43">
        <f t="shared" si="11"/>
        <v>0</v>
      </c>
      <c r="H196" s="43">
        <f t="shared" si="12"/>
        <v>263396.83432720153</v>
      </c>
      <c r="I196" s="1"/>
    </row>
    <row r="197" spans="2:9" x14ac:dyDescent="0.2">
      <c r="B197" s="9" t="str">
        <f>$B$36</f>
        <v>Agriculture</v>
      </c>
      <c r="C197" s="43">
        <f t="shared" si="11"/>
        <v>55306.248934886185</v>
      </c>
      <c r="D197" s="43">
        <f t="shared" si="11"/>
        <v>85218.145815584794</v>
      </c>
      <c r="E197" s="43">
        <f t="shared" si="11"/>
        <v>51606.323234558389</v>
      </c>
      <c r="F197" s="43">
        <f t="shared" si="11"/>
        <v>0</v>
      </c>
      <c r="G197" s="43">
        <f t="shared" si="11"/>
        <v>0</v>
      </c>
      <c r="H197" s="43">
        <f t="shared" si="12"/>
        <v>192130.71798502939</v>
      </c>
      <c r="I197" s="1"/>
    </row>
    <row r="198" spans="2:9" x14ac:dyDescent="0.2">
      <c r="B198" s="9" t="str">
        <f>$B$37</f>
        <v>Engineering</v>
      </c>
      <c r="C198" s="43">
        <f t="shared" si="11"/>
        <v>181831.54136588436</v>
      </c>
      <c r="D198" s="43">
        <f t="shared" si="11"/>
        <v>92888.485031678327</v>
      </c>
      <c r="E198" s="43">
        <f t="shared" si="11"/>
        <v>0</v>
      </c>
      <c r="F198" s="43">
        <f t="shared" si="11"/>
        <v>0</v>
      </c>
      <c r="G198" s="43">
        <f t="shared" si="11"/>
        <v>0</v>
      </c>
      <c r="H198" s="43">
        <f t="shared" si="12"/>
        <v>274720.0263975627</v>
      </c>
      <c r="I198" s="1"/>
    </row>
    <row r="199" spans="2:9" x14ac:dyDescent="0.2">
      <c r="B199" s="9" t="str">
        <f>$B$38</f>
        <v>Home Economics</v>
      </c>
      <c r="C199" s="43">
        <f t="shared" si="11"/>
        <v>6924.7777542639251</v>
      </c>
      <c r="D199" s="43">
        <f t="shared" si="11"/>
        <v>11998.868460732258</v>
      </c>
      <c r="E199" s="43">
        <f t="shared" si="11"/>
        <v>11676.600514628153</v>
      </c>
      <c r="F199" s="43">
        <f t="shared" si="11"/>
        <v>0</v>
      </c>
      <c r="G199" s="43">
        <f t="shared" si="11"/>
        <v>0</v>
      </c>
      <c r="H199" s="43">
        <f t="shared" si="12"/>
        <v>30600.246729624334</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36347.117035936964</v>
      </c>
      <c r="D201" s="43">
        <f t="shared" si="11"/>
        <v>70218.202369110048</v>
      </c>
      <c r="E201" s="43">
        <f t="shared" si="11"/>
        <v>0</v>
      </c>
      <c r="F201" s="43">
        <f t="shared" si="11"/>
        <v>0</v>
      </c>
      <c r="G201" s="43">
        <f t="shared" si="11"/>
        <v>0</v>
      </c>
      <c r="H201" s="43">
        <f t="shared" si="12"/>
        <v>106565.31940504702</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26575.880490297353</v>
      </c>
      <c r="D205" s="43">
        <f t="shared" si="11"/>
        <v>0</v>
      </c>
      <c r="E205" s="43">
        <f t="shared" si="11"/>
        <v>0</v>
      </c>
      <c r="F205" s="43">
        <f t="shared" si="11"/>
        <v>0</v>
      </c>
      <c r="G205" s="43">
        <f t="shared" si="11"/>
        <v>0</v>
      </c>
      <c r="H205" s="43">
        <f t="shared" si="12"/>
        <v>26575.880490297353</v>
      </c>
      <c r="I205" s="1"/>
    </row>
    <row r="206" spans="2:9" x14ac:dyDescent="0.2">
      <c r="B206" s="9" t="str">
        <f>$B$45</f>
        <v>Health Services</v>
      </c>
      <c r="C206" s="43">
        <f t="shared" si="11"/>
        <v>64743.630372314583</v>
      </c>
      <c r="D206" s="43">
        <f t="shared" si="11"/>
        <v>85684.166991580278</v>
      </c>
      <c r="E206" s="43">
        <f t="shared" si="11"/>
        <v>27841.053752867843</v>
      </c>
      <c r="F206" s="43">
        <f t="shared" si="11"/>
        <v>0</v>
      </c>
      <c r="G206" s="43">
        <f t="shared" si="11"/>
        <v>275009.34335142467</v>
      </c>
      <c r="H206" s="43">
        <f t="shared" si="12"/>
        <v>453278.1944681874</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160620.87902999658</v>
      </c>
      <c r="D208" s="43">
        <f t="shared" si="11"/>
        <v>403567.82063340553</v>
      </c>
      <c r="E208" s="43">
        <f t="shared" si="11"/>
        <v>225039.70676449614</v>
      </c>
      <c r="F208" s="43">
        <f t="shared" si="11"/>
        <v>0</v>
      </c>
      <c r="G208" s="43">
        <f t="shared" si="11"/>
        <v>0</v>
      </c>
      <c r="H208" s="43">
        <f t="shared" si="12"/>
        <v>789228.40642789821</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0</v>
      </c>
      <c r="E210" s="43">
        <f t="shared" si="13"/>
        <v>0</v>
      </c>
      <c r="F210" s="43">
        <f t="shared" si="13"/>
        <v>0</v>
      </c>
      <c r="G210" s="43">
        <f t="shared" si="13"/>
        <v>0</v>
      </c>
      <c r="H210" s="43">
        <f t="shared" si="12"/>
        <v>0</v>
      </c>
      <c r="I210" s="1"/>
    </row>
    <row r="211" spans="2:9" x14ac:dyDescent="0.2">
      <c r="B211" s="9" t="str">
        <f>$B$50</f>
        <v>Technology</v>
      </c>
      <c r="C211" s="43">
        <f t="shared" si="13"/>
        <v>33578.147391152605</v>
      </c>
      <c r="D211" s="43">
        <f t="shared" si="13"/>
        <v>45107.011588915055</v>
      </c>
      <c r="E211" s="43">
        <f t="shared" si="13"/>
        <v>43039.065251611071</v>
      </c>
      <c r="F211" s="43">
        <f t="shared" si="13"/>
        <v>0</v>
      </c>
      <c r="G211" s="43">
        <f t="shared" si="13"/>
        <v>0</v>
      </c>
      <c r="H211" s="43">
        <f t="shared" si="12"/>
        <v>121724.22423167873</v>
      </c>
      <c r="I211" s="1"/>
    </row>
    <row r="212" spans="2:9" x14ac:dyDescent="0.2">
      <c r="B212" s="9" t="str">
        <f>$B$51</f>
        <v>Nursing</v>
      </c>
      <c r="C212" s="43">
        <f t="shared" si="13"/>
        <v>30119.017403363261</v>
      </c>
      <c r="D212" s="43">
        <f t="shared" si="13"/>
        <v>336180.50680658972</v>
      </c>
      <c r="E212" s="43">
        <f t="shared" si="13"/>
        <v>258622.92353907062</v>
      </c>
      <c r="F212" s="43">
        <f t="shared" si="13"/>
        <v>0</v>
      </c>
      <c r="G212" s="43">
        <f t="shared" si="13"/>
        <v>0</v>
      </c>
      <c r="H212" s="43">
        <f t="shared" si="12"/>
        <v>624922.44774902356</v>
      </c>
      <c r="I212" s="1"/>
    </row>
    <row r="213" spans="2:9" x14ac:dyDescent="0.2">
      <c r="B213" s="39" t="str">
        <f>$B$52</f>
        <v>Totals</v>
      </c>
      <c r="C213" s="42">
        <f>SUM(C193:C212)</f>
        <v>3391577.1948036789</v>
      </c>
      <c r="D213" s="42">
        <f>SUM(D193:D212)</f>
        <v>2300527.1140073105</v>
      </c>
      <c r="E213" s="42">
        <f>SUM(E193:E212)</f>
        <v>1232953.347837586</v>
      </c>
      <c r="F213" s="42">
        <f>SUM(F193:F212)</f>
        <v>0</v>
      </c>
      <c r="G213" s="42">
        <f>SUM(G193:G212)</f>
        <v>275009.34335142467</v>
      </c>
      <c r="H213" s="42">
        <f t="shared" si="12"/>
        <v>7200067</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18378686</v>
      </c>
    </row>
    <row r="216" spans="2:9" ht="60.75" customHeight="1" thickBot="1" x14ac:dyDescent="0.25">
      <c r="B216" s="334" t="s">
        <v>237</v>
      </c>
      <c r="C216" s="334"/>
      <c r="D216" s="334"/>
      <c r="E216" s="334"/>
      <c r="F216" s="334"/>
      <c r="G216" s="334"/>
      <c r="H216" s="334"/>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6435010.3197226124</v>
      </c>
      <c r="D218" s="42">
        <f t="shared" si="14"/>
        <v>1347623.698585181</v>
      </c>
      <c r="E218" s="42">
        <f t="shared" si="14"/>
        <v>647429.72639527859</v>
      </c>
      <c r="F218" s="42">
        <f t="shared" si="14"/>
        <v>0</v>
      </c>
      <c r="G218" s="42">
        <f t="shared" si="14"/>
        <v>0</v>
      </c>
      <c r="H218" s="42">
        <f>SUM(C218:G218)</f>
        <v>8430063.7447030731</v>
      </c>
      <c r="I218" s="1"/>
    </row>
    <row r="219" spans="2:9" x14ac:dyDescent="0.2">
      <c r="B219" s="9" t="str">
        <f>$B$33</f>
        <v>Science</v>
      </c>
      <c r="C219" s="43">
        <f t="shared" si="14"/>
        <v>2001842.0051259759</v>
      </c>
      <c r="D219" s="43">
        <f t="shared" si="14"/>
        <v>704453.45072372595</v>
      </c>
      <c r="E219" s="43">
        <f t="shared" si="14"/>
        <v>38303.486848856592</v>
      </c>
      <c r="F219" s="43">
        <f t="shared" si="14"/>
        <v>0</v>
      </c>
      <c r="G219" s="43">
        <f t="shared" si="14"/>
        <v>0</v>
      </c>
      <c r="H219" s="43">
        <f t="shared" ref="H219:H238" si="15">SUM(C219:G219)</f>
        <v>2744598.9426985588</v>
      </c>
      <c r="I219" s="1"/>
    </row>
    <row r="220" spans="2:9" x14ac:dyDescent="0.2">
      <c r="B220" s="9" t="str">
        <f>$B$34</f>
        <v>Fine Arts</v>
      </c>
      <c r="C220" s="43">
        <f t="shared" si="14"/>
        <v>677035.4302462379</v>
      </c>
      <c r="D220" s="43">
        <f t="shared" si="14"/>
        <v>149971.93043687707</v>
      </c>
      <c r="E220" s="43">
        <f t="shared" si="14"/>
        <v>0</v>
      </c>
      <c r="F220" s="43">
        <f t="shared" si="14"/>
        <v>0</v>
      </c>
      <c r="G220" s="43">
        <f t="shared" si="14"/>
        <v>0</v>
      </c>
      <c r="H220" s="43">
        <f t="shared" si="15"/>
        <v>827007.36068311497</v>
      </c>
      <c r="I220" s="1"/>
    </row>
    <row r="221" spans="2:9" x14ac:dyDescent="0.2">
      <c r="B221" s="9" t="str">
        <f>$B$35</f>
        <v>Teacher Education</v>
      </c>
      <c r="C221" s="43">
        <f t="shared" si="14"/>
        <v>125383.03779429293</v>
      </c>
      <c r="D221" s="43">
        <f t="shared" si="14"/>
        <v>289426.61153765483</v>
      </c>
      <c r="E221" s="43">
        <f t="shared" si="14"/>
        <v>1382856.673893325</v>
      </c>
      <c r="F221" s="43">
        <f t="shared" si="14"/>
        <v>0</v>
      </c>
      <c r="G221" s="43">
        <f t="shared" si="14"/>
        <v>0</v>
      </c>
      <c r="H221" s="43">
        <f t="shared" si="15"/>
        <v>1797666.3232252728</v>
      </c>
      <c r="I221" s="1"/>
    </row>
    <row r="222" spans="2:9" x14ac:dyDescent="0.2">
      <c r="B222" s="9" t="str">
        <f>$B$36</f>
        <v>Agriculture</v>
      </c>
      <c r="C222" s="43">
        <f t="shared" si="14"/>
        <v>209796.07573075313</v>
      </c>
      <c r="D222" s="43">
        <f t="shared" si="14"/>
        <v>237042.61965208349</v>
      </c>
      <c r="E222" s="43">
        <f t="shared" si="14"/>
        <v>48988.143706695533</v>
      </c>
      <c r="F222" s="43">
        <f t="shared" si="14"/>
        <v>0</v>
      </c>
      <c r="G222" s="43">
        <f t="shared" si="14"/>
        <v>0</v>
      </c>
      <c r="H222" s="43">
        <f t="shared" si="15"/>
        <v>495826.83908953215</v>
      </c>
      <c r="I222" s="1"/>
    </row>
    <row r="223" spans="2:9" x14ac:dyDescent="0.2">
      <c r="B223" s="9" t="str">
        <f>$B$37</f>
        <v>Engineering</v>
      </c>
      <c r="C223" s="43">
        <f t="shared" si="14"/>
        <v>217709.79803729628</v>
      </c>
      <c r="D223" s="43">
        <f t="shared" si="14"/>
        <v>97689.065948768199</v>
      </c>
      <c r="E223" s="43">
        <f t="shared" si="14"/>
        <v>0</v>
      </c>
      <c r="F223" s="43">
        <f t="shared" si="14"/>
        <v>0</v>
      </c>
      <c r="G223" s="43">
        <f t="shared" si="14"/>
        <v>0</v>
      </c>
      <c r="H223" s="43">
        <f t="shared" si="15"/>
        <v>315398.86398606445</v>
      </c>
      <c r="I223" s="1"/>
    </row>
    <row r="224" spans="2:9" x14ac:dyDescent="0.2">
      <c r="B224" s="9" t="str">
        <f>$B$38</f>
        <v>Home Economics</v>
      </c>
      <c r="C224" s="43">
        <f t="shared" si="14"/>
        <v>42536.257397669389</v>
      </c>
      <c r="D224" s="43">
        <f t="shared" si="14"/>
        <v>35495.716509335027</v>
      </c>
      <c r="E224" s="43">
        <f t="shared" si="14"/>
        <v>26913.239443801867</v>
      </c>
      <c r="F224" s="43">
        <f t="shared" si="14"/>
        <v>0</v>
      </c>
      <c r="G224" s="43">
        <f t="shared" si="14"/>
        <v>0</v>
      </c>
      <c r="H224" s="43">
        <f t="shared" si="15"/>
        <v>104945.21335080628</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43030.865041828343</v>
      </c>
      <c r="D226" s="43">
        <f t="shared" si="14"/>
        <v>149870.80303941458</v>
      </c>
      <c r="E226" s="43">
        <f t="shared" si="14"/>
        <v>0</v>
      </c>
      <c r="F226" s="43">
        <f t="shared" si="14"/>
        <v>0</v>
      </c>
      <c r="G226" s="43">
        <f t="shared" si="14"/>
        <v>0</v>
      </c>
      <c r="H226" s="43">
        <f t="shared" si="15"/>
        <v>192901.66808124291</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73449.235157603543</v>
      </c>
      <c r="D230" s="43">
        <f t="shared" si="14"/>
        <v>0</v>
      </c>
      <c r="E230" s="43">
        <f t="shared" si="14"/>
        <v>0</v>
      </c>
      <c r="F230" s="43">
        <f t="shared" si="14"/>
        <v>0</v>
      </c>
      <c r="G230" s="43">
        <f t="shared" si="14"/>
        <v>0</v>
      </c>
      <c r="H230" s="43">
        <f t="shared" si="15"/>
        <v>73449.235157603543</v>
      </c>
      <c r="I230" s="1"/>
    </row>
    <row r="231" spans="2:10" x14ac:dyDescent="0.2">
      <c r="B231" s="9" t="str">
        <f>$B$45</f>
        <v>Health Services</v>
      </c>
      <c r="C231" s="43">
        <f t="shared" si="14"/>
        <v>193144.28504406859</v>
      </c>
      <c r="D231" s="43">
        <f t="shared" si="14"/>
        <v>247863.25118057025</v>
      </c>
      <c r="E231" s="43">
        <f t="shared" si="14"/>
        <v>20058.931270848581</v>
      </c>
      <c r="F231" s="43">
        <f t="shared" si="14"/>
        <v>0</v>
      </c>
      <c r="G231" s="43">
        <f t="shared" si="14"/>
        <v>149357.13160949867</v>
      </c>
      <c r="H231" s="43">
        <f t="shared" si="15"/>
        <v>610423.59910498606</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602679.41440767632</v>
      </c>
      <c r="D233" s="43">
        <f t="shared" si="14"/>
        <v>929360.78268031031</v>
      </c>
      <c r="E233" s="43">
        <f t="shared" si="14"/>
        <v>244335.92663586413</v>
      </c>
      <c r="F233" s="43">
        <f t="shared" si="14"/>
        <v>0</v>
      </c>
      <c r="G233" s="43">
        <f t="shared" si="14"/>
        <v>0</v>
      </c>
      <c r="H233" s="43">
        <f t="shared" si="15"/>
        <v>1776376.1237238508</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90104.511139081238</v>
      </c>
      <c r="E235" s="43">
        <f t="shared" si="16"/>
        <v>0</v>
      </c>
      <c r="F235" s="43">
        <f t="shared" si="16"/>
        <v>0</v>
      </c>
      <c r="G235" s="43">
        <f t="shared" si="16"/>
        <v>0</v>
      </c>
      <c r="H235" s="43">
        <f t="shared" si="15"/>
        <v>90104.511139081238</v>
      </c>
      <c r="I235" s="1"/>
    </row>
    <row r="236" spans="2:10" x14ac:dyDescent="0.2">
      <c r="B236" s="9" t="str">
        <f>$B$50</f>
        <v>Technology</v>
      </c>
      <c r="C236" s="43">
        <f t="shared" si="16"/>
        <v>141952.39387361764</v>
      </c>
      <c r="D236" s="43">
        <f t="shared" si="16"/>
        <v>110734.50022142979</v>
      </c>
      <c r="E236" s="43">
        <f t="shared" si="16"/>
        <v>60781.58571015927</v>
      </c>
      <c r="F236" s="43">
        <f t="shared" si="16"/>
        <v>0</v>
      </c>
      <c r="G236" s="43">
        <f t="shared" si="16"/>
        <v>0</v>
      </c>
      <c r="H236" s="43">
        <f t="shared" si="15"/>
        <v>313468.47980520671</v>
      </c>
      <c r="I236" s="1"/>
    </row>
    <row r="237" spans="2:10" x14ac:dyDescent="0.2">
      <c r="B237" s="9" t="str">
        <f>$B$51</f>
        <v>Nursing</v>
      </c>
      <c r="C237" s="43">
        <f t="shared" si="16"/>
        <v>58033.963581316384</v>
      </c>
      <c r="D237" s="43">
        <f t="shared" si="16"/>
        <v>395610.37887327245</v>
      </c>
      <c r="E237" s="43">
        <f t="shared" si="16"/>
        <v>152810.75279701734</v>
      </c>
      <c r="F237" s="43">
        <f t="shared" si="16"/>
        <v>0</v>
      </c>
      <c r="G237" s="43">
        <f t="shared" si="16"/>
        <v>0</v>
      </c>
      <c r="H237" s="43">
        <f t="shared" si="15"/>
        <v>606455.0952516062</v>
      </c>
      <c r="I237" s="1"/>
    </row>
    <row r="238" spans="2:10" x14ac:dyDescent="0.2">
      <c r="B238" s="39" t="str">
        <f>$B$52</f>
        <v>Totals</v>
      </c>
      <c r="C238" s="42">
        <f>SUM(C218:C237)</f>
        <v>10821603.08116095</v>
      </c>
      <c r="D238" s="42">
        <f>SUM(D218:D237)</f>
        <v>4785247.3205277044</v>
      </c>
      <c r="E238" s="42">
        <f>SUM(E218:E237)</f>
        <v>2622478.466701847</v>
      </c>
      <c r="F238" s="42">
        <f>SUM(F218:F237)</f>
        <v>0</v>
      </c>
      <c r="G238" s="42">
        <f>SUM(G218:G237)</f>
        <v>149357.13160949867</v>
      </c>
      <c r="H238" s="42">
        <f t="shared" si="15"/>
        <v>18378686</v>
      </c>
      <c r="I238" s="1"/>
    </row>
    <row r="239" spans="2:10" x14ac:dyDescent="0.2">
      <c r="B239" s="44"/>
      <c r="C239" s="45"/>
      <c r="D239" s="45"/>
      <c r="E239" s="45"/>
      <c r="F239" s="45"/>
      <c r="G239" s="45"/>
      <c r="H239" s="45"/>
      <c r="I239" s="1"/>
    </row>
    <row r="240" spans="2:10" x14ac:dyDescent="0.2">
      <c r="B240" s="288" t="s">
        <v>13</v>
      </c>
      <c r="C240" s="11"/>
      <c r="D240" s="11"/>
      <c r="E240" s="11"/>
      <c r="F240" s="11"/>
      <c r="G240" s="11"/>
      <c r="H240" s="17">
        <f>H16</f>
        <v>6105646</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2137796.7401245711</v>
      </c>
      <c r="D243" s="42">
        <f t="shared" si="17"/>
        <v>447698.66816222976</v>
      </c>
      <c r="E243" s="42">
        <f t="shared" si="17"/>
        <v>215084.83899482407</v>
      </c>
      <c r="F243" s="42">
        <f t="shared" si="17"/>
        <v>0</v>
      </c>
      <c r="G243" s="42">
        <f t="shared" si="17"/>
        <v>0</v>
      </c>
      <c r="H243" s="42">
        <f>SUM(C243:G243)</f>
        <v>2800580.2472816249</v>
      </c>
      <c r="I243" s="1"/>
    </row>
    <row r="244" spans="2:9" x14ac:dyDescent="0.2">
      <c r="B244" s="9" t="str">
        <f>$B$33</f>
        <v>Science</v>
      </c>
      <c r="C244" s="43">
        <f t="shared" si="17"/>
        <v>665038.76453569066</v>
      </c>
      <c r="D244" s="43">
        <f t="shared" si="17"/>
        <v>234028.88506814442</v>
      </c>
      <c r="E244" s="43">
        <f t="shared" si="17"/>
        <v>12724.932090617023</v>
      </c>
      <c r="F244" s="43">
        <f t="shared" si="17"/>
        <v>0</v>
      </c>
      <c r="G244" s="43">
        <f t="shared" si="17"/>
        <v>0</v>
      </c>
      <c r="H244" s="43">
        <f t="shared" ref="H244:H263" si="18">SUM(C244:G244)</f>
        <v>911792.58169445209</v>
      </c>
      <c r="I244" s="1"/>
    </row>
    <row r="245" spans="2:9" x14ac:dyDescent="0.2">
      <c r="B245" s="9" t="str">
        <f>$B$34</f>
        <v>Fine Arts</v>
      </c>
      <c r="C245" s="43">
        <f t="shared" si="17"/>
        <v>224920.25091136663</v>
      </c>
      <c r="D245" s="43">
        <f t="shared" si="17"/>
        <v>49822.68684410827</v>
      </c>
      <c r="E245" s="43">
        <f t="shared" si="17"/>
        <v>0</v>
      </c>
      <c r="F245" s="43">
        <f t="shared" si="17"/>
        <v>0</v>
      </c>
      <c r="G245" s="43">
        <f t="shared" si="17"/>
        <v>0</v>
      </c>
      <c r="H245" s="43">
        <f t="shared" si="18"/>
        <v>274742.93775547488</v>
      </c>
      <c r="I245" s="1"/>
    </row>
    <row r="246" spans="2:9" x14ac:dyDescent="0.2">
      <c r="B246" s="9" t="str">
        <f>$B$35</f>
        <v>Teacher Education</v>
      </c>
      <c r="C246" s="43">
        <f t="shared" si="17"/>
        <v>41653.926900790044</v>
      </c>
      <c r="D246" s="43">
        <f t="shared" si="17"/>
        <v>96151.402392338408</v>
      </c>
      <c r="E246" s="43">
        <f t="shared" si="17"/>
        <v>459403.53513467096</v>
      </c>
      <c r="F246" s="43">
        <f t="shared" si="17"/>
        <v>0</v>
      </c>
      <c r="G246" s="43">
        <f t="shared" si="17"/>
        <v>0</v>
      </c>
      <c r="H246" s="43">
        <f t="shared" si="18"/>
        <v>597208.86442779936</v>
      </c>
      <c r="I246" s="1"/>
    </row>
    <row r="247" spans="2:9" x14ac:dyDescent="0.2">
      <c r="B247" s="9" t="str">
        <f>$B$36</f>
        <v>Agriculture</v>
      </c>
      <c r="C247" s="43">
        <f t="shared" si="17"/>
        <v>69697.070323807158</v>
      </c>
      <c r="D247" s="43">
        <f t="shared" si="17"/>
        <v>78748.737668637739</v>
      </c>
      <c r="E247" s="43">
        <f t="shared" si="17"/>
        <v>16274.518410631248</v>
      </c>
      <c r="F247" s="43">
        <f t="shared" si="17"/>
        <v>0</v>
      </c>
      <c r="G247" s="43">
        <f t="shared" si="17"/>
        <v>0</v>
      </c>
      <c r="H247" s="43">
        <f t="shared" si="18"/>
        <v>164720.32640307615</v>
      </c>
      <c r="I247" s="1"/>
    </row>
    <row r="248" spans="2:9" x14ac:dyDescent="0.2">
      <c r="B248" s="9" t="str">
        <f>$B$37</f>
        <v>Engineering</v>
      </c>
      <c r="C248" s="43">
        <f t="shared" si="17"/>
        <v>72326.115019715013</v>
      </c>
      <c r="D248" s="43">
        <f t="shared" si="17"/>
        <v>32453.617998252586</v>
      </c>
      <c r="E248" s="43">
        <f t="shared" si="17"/>
        <v>0</v>
      </c>
      <c r="F248" s="43">
        <f t="shared" si="17"/>
        <v>0</v>
      </c>
      <c r="G248" s="43">
        <f t="shared" si="17"/>
        <v>0</v>
      </c>
      <c r="H248" s="43">
        <f t="shared" si="18"/>
        <v>104779.73301796761</v>
      </c>
      <c r="I248" s="1"/>
    </row>
    <row r="249" spans="2:9" x14ac:dyDescent="0.2">
      <c r="B249" s="9" t="str">
        <f>$B$38</f>
        <v>Home Economics</v>
      </c>
      <c r="C249" s="43">
        <f t="shared" si="17"/>
        <v>14131.115240504709</v>
      </c>
      <c r="D249" s="43">
        <f t="shared" si="17"/>
        <v>11792.153123588672</v>
      </c>
      <c r="E249" s="43">
        <f t="shared" si="17"/>
        <v>8940.9391268282779</v>
      </c>
      <c r="F249" s="43">
        <f t="shared" si="17"/>
        <v>0</v>
      </c>
      <c r="G249" s="43">
        <f t="shared" si="17"/>
        <v>0</v>
      </c>
      <c r="H249" s="43">
        <f t="shared" si="18"/>
        <v>34864.207490921661</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14295.430533998951</v>
      </c>
      <c r="D251" s="43">
        <f t="shared" si="17"/>
        <v>49789.090966263284</v>
      </c>
      <c r="E251" s="43">
        <f t="shared" si="17"/>
        <v>0</v>
      </c>
      <c r="F251" s="43">
        <f t="shared" si="17"/>
        <v>0</v>
      </c>
      <c r="G251" s="43">
        <f t="shared" si="17"/>
        <v>0</v>
      </c>
      <c r="H251" s="43">
        <f t="shared" si="18"/>
        <v>64084.521500262235</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24400.82108389476</v>
      </c>
      <c r="D255" s="43">
        <f t="shared" si="17"/>
        <v>0</v>
      </c>
      <c r="E255" s="43">
        <f t="shared" si="17"/>
        <v>0</v>
      </c>
      <c r="F255" s="43">
        <f t="shared" si="17"/>
        <v>0</v>
      </c>
      <c r="G255" s="43">
        <f t="shared" si="17"/>
        <v>0</v>
      </c>
      <c r="H255" s="43">
        <f t="shared" si="18"/>
        <v>24400.82108389476</v>
      </c>
      <c r="I255" s="1"/>
    </row>
    <row r="256" spans="2:9" x14ac:dyDescent="0.2">
      <c r="B256" s="9" t="str">
        <f>$B$45</f>
        <v>Health Services</v>
      </c>
      <c r="C256" s="43">
        <f t="shared" si="17"/>
        <v>64165.122109501041</v>
      </c>
      <c r="D256" s="43">
        <f t="shared" si="17"/>
        <v>82343.496598050813</v>
      </c>
      <c r="E256" s="43">
        <f t="shared" si="17"/>
        <v>6663.8460158757571</v>
      </c>
      <c r="F256" s="43">
        <f t="shared" si="17"/>
        <v>0</v>
      </c>
      <c r="G256" s="43">
        <f t="shared" si="17"/>
        <v>49618.442427440634</v>
      </c>
      <c r="H256" s="43">
        <f t="shared" si="18"/>
        <v>202790.90715086824</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200218.18512273245</v>
      </c>
      <c r="D258" s="43">
        <f t="shared" si="17"/>
        <v>308746.1173953843</v>
      </c>
      <c r="E258" s="43">
        <f t="shared" si="17"/>
        <v>81171.672072778063</v>
      </c>
      <c r="F258" s="43">
        <f t="shared" si="17"/>
        <v>0</v>
      </c>
      <c r="G258" s="43">
        <f t="shared" si="17"/>
        <v>0</v>
      </c>
      <c r="H258" s="43">
        <f t="shared" si="18"/>
        <v>590135.97459089488</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29933.927159878938</v>
      </c>
      <c r="E260" s="43">
        <f t="shared" si="19"/>
        <v>0</v>
      </c>
      <c r="F260" s="43">
        <f t="shared" si="19"/>
        <v>0</v>
      </c>
      <c r="G260" s="43">
        <f t="shared" si="19"/>
        <v>0</v>
      </c>
      <c r="H260" s="43">
        <f t="shared" si="18"/>
        <v>29933.927159878938</v>
      </c>
      <c r="I260" s="1"/>
    </row>
    <row r="261" spans="2:10" x14ac:dyDescent="0.2">
      <c r="B261" s="9" t="str">
        <f>$B$50</f>
        <v>Technology</v>
      </c>
      <c r="C261" s="43">
        <f t="shared" si="19"/>
        <v>47158.489232847118</v>
      </c>
      <c r="D261" s="43">
        <f t="shared" si="19"/>
        <v>36787.486240255261</v>
      </c>
      <c r="E261" s="43">
        <f t="shared" si="19"/>
        <v>20192.458028005436</v>
      </c>
      <c r="F261" s="43">
        <f t="shared" si="19"/>
        <v>0</v>
      </c>
      <c r="G261" s="43">
        <f t="shared" si="19"/>
        <v>0</v>
      </c>
      <c r="H261" s="43">
        <f t="shared" si="18"/>
        <v>104138.43350110782</v>
      </c>
      <c r="I261" s="1"/>
    </row>
    <row r="262" spans="2:10" x14ac:dyDescent="0.2">
      <c r="B262" s="9" t="str">
        <f>$B$51</f>
        <v>Nursing</v>
      </c>
      <c r="C262" s="43">
        <f t="shared" si="19"/>
        <v>19279.661103324255</v>
      </c>
      <c r="D262" s="43">
        <f t="shared" si="19"/>
        <v>131427.07412956949</v>
      </c>
      <c r="E262" s="43">
        <f t="shared" si="19"/>
        <v>50765.781708882656</v>
      </c>
      <c r="F262" s="43">
        <f t="shared" si="19"/>
        <v>0</v>
      </c>
      <c r="G262" s="43">
        <f t="shared" si="19"/>
        <v>0</v>
      </c>
      <c r="H262" s="43">
        <f t="shared" si="18"/>
        <v>201472.51694177641</v>
      </c>
      <c r="I262" s="1"/>
    </row>
    <row r="263" spans="2:10" x14ac:dyDescent="0.2">
      <c r="B263" s="39" t="str">
        <f>$B$52</f>
        <v>Totals</v>
      </c>
      <c r="C263" s="42">
        <f>SUM(C243:C262)</f>
        <v>3595081.6922427439</v>
      </c>
      <c r="D263" s="42">
        <f>SUM(D243:D262)</f>
        <v>1589723.343746702</v>
      </c>
      <c r="E263" s="42">
        <f>SUM(E243:E262)</f>
        <v>871222.52158311359</v>
      </c>
      <c r="F263" s="42">
        <f>SUM(F243:F262)</f>
        <v>0</v>
      </c>
      <c r="G263" s="42">
        <f>SUM(G243:G262)</f>
        <v>49618.442427440634</v>
      </c>
      <c r="H263" s="42">
        <f t="shared" si="18"/>
        <v>6105646</v>
      </c>
      <c r="I263" s="54"/>
    </row>
    <row r="264" spans="2:10" x14ac:dyDescent="0.2">
      <c r="B264" s="340"/>
      <c r="C264" s="340"/>
      <c r="D264" s="340"/>
      <c r="E264" s="340"/>
      <c r="F264" s="340"/>
      <c r="G264" s="340"/>
      <c r="H264" s="340"/>
      <c r="I264" s="53"/>
    </row>
    <row r="265" spans="2:10" x14ac:dyDescent="0.2">
      <c r="B265" s="288" t="s">
        <v>239</v>
      </c>
      <c r="C265" s="11"/>
      <c r="D265" s="11"/>
      <c r="E265" s="11"/>
      <c r="F265" s="11"/>
      <c r="G265" s="11"/>
      <c r="H265" s="17"/>
      <c r="J265" s="26"/>
    </row>
    <row r="266" spans="2:10" ht="45" customHeight="1" thickBot="1" x14ac:dyDescent="0.25">
      <c r="B266" s="334" t="s">
        <v>240</v>
      </c>
      <c r="C266" s="334"/>
      <c r="D266" s="334"/>
      <c r="E266" s="334"/>
      <c r="F266" s="334"/>
      <c r="G266" s="334"/>
      <c r="H266" s="334"/>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19326642.92246069</v>
      </c>
      <c r="D268" s="42">
        <f t="shared" si="20"/>
        <v>5333330.451710552</v>
      </c>
      <c r="E268" s="42">
        <f t="shared" si="20"/>
        <v>3834272.3859934141</v>
      </c>
      <c r="F268" s="42">
        <f t="shared" si="20"/>
        <v>0</v>
      </c>
      <c r="G268" s="42">
        <f t="shared" si="20"/>
        <v>0</v>
      </c>
      <c r="H268" s="42">
        <f>SUM(C268:G268)</f>
        <v>28494245.760164656</v>
      </c>
      <c r="I268" s="1"/>
    </row>
    <row r="269" spans="2:10" x14ac:dyDescent="0.2">
      <c r="B269" s="9" t="str">
        <f>$B$33</f>
        <v>Science</v>
      </c>
      <c r="C269" s="43">
        <f t="shared" si="20"/>
        <v>7228152.801098574</v>
      </c>
      <c r="D269" s="43">
        <f t="shared" si="20"/>
        <v>3278852.6947051268</v>
      </c>
      <c r="E269" s="43">
        <f t="shared" si="20"/>
        <v>352386.41306899418</v>
      </c>
      <c r="F269" s="43">
        <f t="shared" si="20"/>
        <v>0</v>
      </c>
      <c r="G269" s="43">
        <f t="shared" si="20"/>
        <v>0</v>
      </c>
      <c r="H269" s="43">
        <f t="shared" ref="H269:H288" si="21">SUM(C269:G269)</f>
        <v>10859391.908872696</v>
      </c>
      <c r="I269" s="1"/>
    </row>
    <row r="270" spans="2:10" x14ac:dyDescent="0.2">
      <c r="B270" s="9" t="str">
        <f>$B$34</f>
        <v>Fine Arts</v>
      </c>
      <c r="C270" s="43">
        <f t="shared" si="20"/>
        <v>3613313.1055779718</v>
      </c>
      <c r="D270" s="43">
        <f t="shared" si="20"/>
        <v>1306867.7419894268</v>
      </c>
      <c r="E270" s="43">
        <f t="shared" si="20"/>
        <v>0</v>
      </c>
      <c r="F270" s="43">
        <f t="shared" si="20"/>
        <v>0</v>
      </c>
      <c r="G270" s="43">
        <f t="shared" si="20"/>
        <v>0</v>
      </c>
      <c r="H270" s="43">
        <f t="shared" si="21"/>
        <v>4920180.8475673981</v>
      </c>
      <c r="I270" s="1"/>
    </row>
    <row r="271" spans="2:10" x14ac:dyDescent="0.2">
      <c r="B271" s="9" t="str">
        <f>$B$35</f>
        <v>Teacher Education</v>
      </c>
      <c r="C271" s="43">
        <f t="shared" si="20"/>
        <v>453339.50712065498</v>
      </c>
      <c r="D271" s="43">
        <f t="shared" si="20"/>
        <v>1057483.4881714534</v>
      </c>
      <c r="E271" s="43">
        <f t="shared" si="20"/>
        <v>2622214.0266881655</v>
      </c>
      <c r="F271" s="43">
        <f t="shared" si="20"/>
        <v>0</v>
      </c>
      <c r="G271" s="43">
        <f t="shared" si="20"/>
        <v>0</v>
      </c>
      <c r="H271" s="43">
        <f t="shared" si="21"/>
        <v>4133037.0219802735</v>
      </c>
      <c r="I271" s="1"/>
    </row>
    <row r="272" spans="2:10" x14ac:dyDescent="0.2">
      <c r="B272" s="9" t="str">
        <f>$B$36</f>
        <v>Agriculture</v>
      </c>
      <c r="C272" s="43">
        <f t="shared" si="20"/>
        <v>644460.26587031223</v>
      </c>
      <c r="D272" s="43">
        <f t="shared" si="20"/>
        <v>878147.72451839398</v>
      </c>
      <c r="E272" s="43">
        <f t="shared" si="20"/>
        <v>405813.89308893151</v>
      </c>
      <c r="F272" s="43">
        <f t="shared" si="20"/>
        <v>0</v>
      </c>
      <c r="G272" s="43">
        <f t="shared" si="20"/>
        <v>0</v>
      </c>
      <c r="H272" s="43">
        <f t="shared" si="21"/>
        <v>1928421.8834776378</v>
      </c>
      <c r="I272" s="1"/>
    </row>
    <row r="273" spans="2:10" x14ac:dyDescent="0.2">
      <c r="B273" s="9" t="str">
        <f>$B$37</f>
        <v>Engineering</v>
      </c>
      <c r="C273" s="43">
        <f t="shared" si="20"/>
        <v>1489945.9426552125</v>
      </c>
      <c r="D273" s="43">
        <f t="shared" si="20"/>
        <v>743115.68074638234</v>
      </c>
      <c r="E273" s="43">
        <f t="shared" si="20"/>
        <v>0</v>
      </c>
      <c r="F273" s="43">
        <f t="shared" si="20"/>
        <v>0</v>
      </c>
      <c r="G273" s="43">
        <f t="shared" si="20"/>
        <v>0</v>
      </c>
      <c r="H273" s="43">
        <f t="shared" si="21"/>
        <v>2233061.6234015948</v>
      </c>
      <c r="I273" s="1"/>
    </row>
    <row r="274" spans="2:10" x14ac:dyDescent="0.2">
      <c r="B274" s="9" t="str">
        <f>$B$38</f>
        <v>Home Economics</v>
      </c>
      <c r="C274" s="43">
        <f t="shared" si="20"/>
        <v>102364.03049846349</v>
      </c>
      <c r="D274" s="43">
        <f t="shared" si="20"/>
        <v>126468.48830665354</v>
      </c>
      <c r="E274" s="43">
        <f t="shared" si="20"/>
        <v>112908.14876623524</v>
      </c>
      <c r="F274" s="43">
        <f t="shared" si="20"/>
        <v>0</v>
      </c>
      <c r="G274" s="43">
        <f t="shared" si="20"/>
        <v>0</v>
      </c>
      <c r="H274" s="43">
        <f t="shared" si="21"/>
        <v>341740.66757135227</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270329.45624765835</v>
      </c>
      <c r="D276" s="43">
        <f t="shared" si="20"/>
        <v>611156.05273889378</v>
      </c>
      <c r="E276" s="43">
        <f t="shared" si="20"/>
        <v>0</v>
      </c>
      <c r="F276" s="43">
        <f t="shared" si="20"/>
        <v>0</v>
      </c>
      <c r="G276" s="43">
        <f t="shared" si="20"/>
        <v>0</v>
      </c>
      <c r="H276" s="43">
        <f t="shared" si="21"/>
        <v>881485.50898655213</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273224.93673179566</v>
      </c>
      <c r="D280" s="43">
        <f t="shared" si="20"/>
        <v>0</v>
      </c>
      <c r="E280" s="43">
        <f t="shared" si="20"/>
        <v>0</v>
      </c>
      <c r="F280" s="43">
        <f t="shared" si="20"/>
        <v>0</v>
      </c>
      <c r="G280" s="43">
        <f t="shared" si="20"/>
        <v>0</v>
      </c>
      <c r="H280" s="43">
        <f t="shared" si="21"/>
        <v>273224.93673179566</v>
      </c>
      <c r="I280" s="1"/>
    </row>
    <row r="281" spans="2:10" x14ac:dyDescent="0.2">
      <c r="B281" s="9" t="str">
        <f>$B$45</f>
        <v>Health Services</v>
      </c>
      <c r="C281" s="43">
        <f t="shared" si="20"/>
        <v>684553.96507547656</v>
      </c>
      <c r="D281" s="43">
        <f t="shared" si="20"/>
        <v>895638.34061186388</v>
      </c>
      <c r="E281" s="43">
        <f t="shared" si="20"/>
        <v>210446.46769952727</v>
      </c>
      <c r="F281" s="43">
        <f t="shared" si="20"/>
        <v>0</v>
      </c>
      <c r="G281" s="43">
        <f t="shared" si="20"/>
        <v>2013767.9273371741</v>
      </c>
      <c r="H281" s="43">
        <f t="shared" si="21"/>
        <v>3804406.700724042</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1862838.2710451526</v>
      </c>
      <c r="D283" s="43">
        <f t="shared" si="20"/>
        <v>3901259.7192308432</v>
      </c>
      <c r="E283" s="43">
        <f t="shared" si="20"/>
        <v>1810549.514466648</v>
      </c>
      <c r="F283" s="43">
        <f t="shared" si="20"/>
        <v>0</v>
      </c>
      <c r="G283" s="43">
        <f t="shared" si="20"/>
        <v>0</v>
      </c>
      <c r="H283" s="43">
        <f t="shared" si="21"/>
        <v>7574647.5047426438</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120038.43829896017</v>
      </c>
      <c r="E285" s="43">
        <f t="shared" si="22"/>
        <v>0</v>
      </c>
      <c r="F285" s="43">
        <f t="shared" si="22"/>
        <v>0</v>
      </c>
      <c r="G285" s="43">
        <f t="shared" si="22"/>
        <v>0</v>
      </c>
      <c r="H285" s="43">
        <f t="shared" si="21"/>
        <v>120038.43829896017</v>
      </c>
      <c r="I285" s="1"/>
    </row>
    <row r="286" spans="2:10" x14ac:dyDescent="0.2">
      <c r="B286" s="9" t="str">
        <f>$B$50</f>
        <v>Technology</v>
      </c>
      <c r="C286" s="43">
        <f t="shared" si="22"/>
        <v>410693.9242069191</v>
      </c>
      <c r="D286" s="43">
        <f t="shared" si="22"/>
        <v>445184.29303249874</v>
      </c>
      <c r="E286" s="43">
        <f t="shared" si="22"/>
        <v>364989.92029857537</v>
      </c>
      <c r="F286" s="43">
        <f t="shared" si="22"/>
        <v>0</v>
      </c>
      <c r="G286" s="43">
        <f t="shared" si="22"/>
        <v>0</v>
      </c>
      <c r="H286" s="43">
        <f t="shared" si="21"/>
        <v>1220868.1375379933</v>
      </c>
      <c r="I286" s="1"/>
    </row>
    <row r="287" spans="2:10" x14ac:dyDescent="0.2">
      <c r="B287" s="9" t="str">
        <f>$B$51</f>
        <v>Nursing</v>
      </c>
      <c r="C287" s="43">
        <f t="shared" si="22"/>
        <v>276069.65744753444</v>
      </c>
      <c r="D287" s="43">
        <f t="shared" si="22"/>
        <v>2745499.7265309123</v>
      </c>
      <c r="E287" s="43">
        <f t="shared" si="22"/>
        <v>1910234.6759639594</v>
      </c>
      <c r="F287" s="43">
        <f t="shared" si="22"/>
        <v>0</v>
      </c>
      <c r="G287" s="43">
        <f t="shared" si="22"/>
        <v>0</v>
      </c>
      <c r="H287" s="43">
        <f t="shared" si="21"/>
        <v>4931804.0599424066</v>
      </c>
      <c r="I287" s="1"/>
    </row>
    <row r="288" spans="2:10" x14ac:dyDescent="0.2">
      <c r="B288" s="39" t="str">
        <f>$B$52</f>
        <v>Totals</v>
      </c>
      <c r="C288" s="42">
        <f>SUM(C268:C287)</f>
        <v>36635928.786036417</v>
      </c>
      <c r="D288" s="42">
        <f>SUM(D268:D287)</f>
        <v>21443042.840591956</v>
      </c>
      <c r="E288" s="42">
        <f>SUM(E268:E287)</f>
        <v>11623815.44603445</v>
      </c>
      <c r="F288" s="42">
        <f>SUM(F268:F287)</f>
        <v>0</v>
      </c>
      <c r="G288" s="42">
        <f>SUM(G268:G287)</f>
        <v>2013767.9273371741</v>
      </c>
      <c r="H288" s="42">
        <f t="shared" si="21"/>
        <v>71716554.999999985</v>
      </c>
      <c r="I288" s="92"/>
      <c r="J288" s="58"/>
    </row>
    <row r="289" spans="2:10" x14ac:dyDescent="0.2">
      <c r="H289" s="58"/>
    </row>
    <row r="290" spans="2:10" x14ac:dyDescent="0.2">
      <c r="B290" s="288" t="s">
        <v>228</v>
      </c>
      <c r="C290" s="11"/>
      <c r="D290" s="11"/>
      <c r="E290" s="11"/>
      <c r="F290" s="11"/>
      <c r="G290" s="11"/>
      <c r="H290" s="17"/>
      <c r="J290" s="26"/>
    </row>
    <row r="291" spans="2:10" ht="30" customHeight="1" thickBot="1" x14ac:dyDescent="0.25">
      <c r="B291" s="334" t="s">
        <v>241</v>
      </c>
      <c r="C291" s="334"/>
      <c r="D291" s="334"/>
      <c r="E291" s="334"/>
      <c r="F291" s="334"/>
      <c r="G291" s="334"/>
      <c r="H291" s="334"/>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247.58067846661231</v>
      </c>
      <c r="D293" s="40">
        <f t="shared" si="23"/>
        <v>400.21990482594566</v>
      </c>
      <c r="E293" s="40">
        <f t="shared" si="23"/>
        <v>596.95973625928912</v>
      </c>
      <c r="F293" s="40">
        <f t="shared" si="23"/>
        <v>0</v>
      </c>
      <c r="G293" s="41">
        <f t="shared" si="23"/>
        <v>0</v>
      </c>
      <c r="H293" s="42">
        <f t="shared" si="23"/>
        <v>291.31944014645239</v>
      </c>
      <c r="I293" s="1"/>
    </row>
    <row r="294" spans="2:10" x14ac:dyDescent="0.2">
      <c r="B294" s="9" t="str">
        <f>$B$33</f>
        <v>Science</v>
      </c>
      <c r="C294" s="75">
        <f t="shared" si="23"/>
        <v>297.65083186866144</v>
      </c>
      <c r="D294" s="75">
        <f t="shared" si="23"/>
        <v>470.69375462318789</v>
      </c>
      <c r="E294" s="75">
        <f t="shared" si="23"/>
        <v>927.33266597103727</v>
      </c>
      <c r="F294" s="75">
        <f t="shared" si="23"/>
        <v>0</v>
      </c>
      <c r="G294" s="96">
        <f t="shared" si="23"/>
        <v>0</v>
      </c>
      <c r="H294" s="43">
        <f t="shared" si="23"/>
        <v>343.32570056505517</v>
      </c>
      <c r="I294" s="1"/>
    </row>
    <row r="295" spans="2:10" x14ac:dyDescent="0.2">
      <c r="B295" s="9" t="str">
        <f>$B$34</f>
        <v>Fine Arts</v>
      </c>
      <c r="C295" s="75">
        <f t="shared" si="23"/>
        <v>439.95045727236965</v>
      </c>
      <c r="D295" s="75">
        <f t="shared" si="23"/>
        <v>881.23246256873017</v>
      </c>
      <c r="E295" s="75">
        <f t="shared" si="23"/>
        <v>0</v>
      </c>
      <c r="F295" s="75">
        <f t="shared" si="23"/>
        <v>0</v>
      </c>
      <c r="G295" s="96">
        <f t="shared" si="23"/>
        <v>0</v>
      </c>
      <c r="H295" s="43">
        <f t="shared" si="23"/>
        <v>507.4443943448224</v>
      </c>
      <c r="I295" s="1"/>
    </row>
    <row r="296" spans="2:10" x14ac:dyDescent="0.2">
      <c r="B296" s="9" t="str">
        <f>$B$35</f>
        <v>Teacher Education</v>
      </c>
      <c r="C296" s="75">
        <f t="shared" si="23"/>
        <v>298.05358785052925</v>
      </c>
      <c r="D296" s="75">
        <f t="shared" si="23"/>
        <v>369.49108601378526</v>
      </c>
      <c r="E296" s="75">
        <f t="shared" si="23"/>
        <v>191.13740263052449</v>
      </c>
      <c r="F296" s="75">
        <f t="shared" si="23"/>
        <v>0</v>
      </c>
      <c r="G296" s="96">
        <f t="shared" si="23"/>
        <v>0</v>
      </c>
      <c r="H296" s="43">
        <f t="shared" si="23"/>
        <v>228.31935819137519</v>
      </c>
      <c r="I296" s="1"/>
    </row>
    <row r="297" spans="2:10" x14ac:dyDescent="0.2">
      <c r="B297" s="9" t="str">
        <f>$B$36</f>
        <v>Agriculture</v>
      </c>
      <c r="C297" s="75">
        <f t="shared" si="23"/>
        <v>253.22603767006373</v>
      </c>
      <c r="D297" s="75">
        <f t="shared" si="23"/>
        <v>374.6364012450486</v>
      </c>
      <c r="E297" s="75">
        <f t="shared" si="23"/>
        <v>835.00801047105244</v>
      </c>
      <c r="F297" s="75">
        <f t="shared" si="23"/>
        <v>0</v>
      </c>
      <c r="G297" s="96">
        <f t="shared" si="23"/>
        <v>0</v>
      </c>
      <c r="H297" s="43">
        <f t="shared" si="23"/>
        <v>358.77616436793261</v>
      </c>
      <c r="I297" s="1"/>
    </row>
    <row r="298" spans="2:10" x14ac:dyDescent="0.2">
      <c r="B298" s="9" t="str">
        <f>$B$37</f>
        <v>Engineering</v>
      </c>
      <c r="C298" s="75">
        <f t="shared" si="23"/>
        <v>564.15976624582072</v>
      </c>
      <c r="D298" s="75">
        <f t="shared" si="23"/>
        <v>769.27089104180368</v>
      </c>
      <c r="E298" s="75">
        <f t="shared" si="23"/>
        <v>0</v>
      </c>
      <c r="F298" s="75">
        <f t="shared" si="23"/>
        <v>0</v>
      </c>
      <c r="G298" s="96">
        <f t="shared" si="23"/>
        <v>0</v>
      </c>
      <c r="H298" s="43">
        <f t="shared" si="23"/>
        <v>619.09110712547681</v>
      </c>
      <c r="I298" s="1"/>
    </row>
    <row r="299" spans="2:10" x14ac:dyDescent="0.2">
      <c r="B299" s="9" t="str">
        <f>$B$38</f>
        <v>Home Economics</v>
      </c>
      <c r="C299" s="75">
        <f t="shared" si="23"/>
        <v>198.37990406678969</v>
      </c>
      <c r="D299" s="75">
        <f t="shared" si="23"/>
        <v>360.30908349473941</v>
      </c>
      <c r="E299" s="75">
        <f t="shared" si="23"/>
        <v>422.87696167129303</v>
      </c>
      <c r="F299" s="75">
        <f t="shared" si="23"/>
        <v>0</v>
      </c>
      <c r="G299" s="96">
        <f t="shared" si="23"/>
        <v>0</v>
      </c>
      <c r="H299" s="43">
        <f t="shared" si="23"/>
        <v>301.35861337861752</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517.87252154723819</v>
      </c>
      <c r="D301" s="75">
        <f t="shared" si="23"/>
        <v>412.38600049857882</v>
      </c>
      <c r="E301" s="75">
        <f t="shared" si="23"/>
        <v>0</v>
      </c>
      <c r="F301" s="75">
        <f t="shared" si="23"/>
        <v>0</v>
      </c>
      <c r="G301" s="96">
        <f t="shared" si="23"/>
        <v>0</v>
      </c>
      <c r="H301" s="43">
        <f t="shared" si="23"/>
        <v>439.86302843640328</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306.64976064174596</v>
      </c>
      <c r="D305" s="75">
        <f t="shared" si="23"/>
        <v>0</v>
      </c>
      <c r="E305" s="75">
        <f t="shared" si="23"/>
        <v>0</v>
      </c>
      <c r="F305" s="75">
        <f t="shared" si="23"/>
        <v>0</v>
      </c>
      <c r="G305" s="96">
        <f t="shared" si="23"/>
        <v>0</v>
      </c>
      <c r="H305" s="43">
        <f t="shared" si="23"/>
        <v>306.64976064174596</v>
      </c>
      <c r="I305" s="1"/>
    </row>
    <row r="306" spans="2:10" x14ac:dyDescent="0.2">
      <c r="B306" s="9" t="str">
        <f>$B$45</f>
        <v>Health Services</v>
      </c>
      <c r="C306" s="75">
        <f t="shared" si="23"/>
        <v>292.16985278509458</v>
      </c>
      <c r="D306" s="75">
        <f t="shared" si="23"/>
        <v>365.41751962948342</v>
      </c>
      <c r="E306" s="75">
        <f t="shared" si="23"/>
        <v>1057.5199381885793</v>
      </c>
      <c r="F306" s="75">
        <f t="shared" si="23"/>
        <v>0</v>
      </c>
      <c r="G306" s="96">
        <f t="shared" si="23"/>
        <v>834.54949330177124</v>
      </c>
      <c r="H306" s="43">
        <f t="shared" si="23"/>
        <v>513.69250617391867</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254.79938052867632</v>
      </c>
      <c r="D308" s="75">
        <f t="shared" si="23"/>
        <v>424.51139491086434</v>
      </c>
      <c r="E308" s="75">
        <f t="shared" si="23"/>
        <v>746.92636735422775</v>
      </c>
      <c r="F308" s="75">
        <f t="shared" si="23"/>
        <v>0</v>
      </c>
      <c r="G308" s="96">
        <f t="shared" si="23"/>
        <v>0</v>
      </c>
      <c r="H308" s="43">
        <f t="shared" si="23"/>
        <v>400.24557488732597</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134.72327530747495</v>
      </c>
      <c r="E310" s="75">
        <f t="shared" si="24"/>
        <v>0</v>
      </c>
      <c r="F310" s="75">
        <f t="shared" si="24"/>
        <v>0</v>
      </c>
      <c r="G310" s="96">
        <f t="shared" si="24"/>
        <v>0</v>
      </c>
      <c r="H310" s="43">
        <f t="shared" si="24"/>
        <v>134.72327530747495</v>
      </c>
      <c r="I310" s="1"/>
    </row>
    <row r="311" spans="2:10" x14ac:dyDescent="0.2">
      <c r="B311" s="9" t="str">
        <f>$B$50</f>
        <v>Technology</v>
      </c>
      <c r="C311" s="75">
        <f t="shared" si="24"/>
        <v>238.49821382515626</v>
      </c>
      <c r="D311" s="75">
        <f t="shared" si="24"/>
        <v>406.5609982031952</v>
      </c>
      <c r="E311" s="75">
        <f t="shared" si="24"/>
        <v>605.29008341388953</v>
      </c>
      <c r="F311" s="75">
        <f t="shared" si="24"/>
        <v>0</v>
      </c>
      <c r="G311" s="96">
        <f t="shared" si="24"/>
        <v>0</v>
      </c>
      <c r="H311" s="43">
        <f t="shared" si="24"/>
        <v>356.97898758420854</v>
      </c>
      <c r="I311" s="1"/>
    </row>
    <row r="312" spans="2:10" x14ac:dyDescent="0.2">
      <c r="B312" s="9" t="str">
        <f>$B$51</f>
        <v>Nursing</v>
      </c>
      <c r="C312" s="75">
        <f t="shared" si="24"/>
        <v>392.14439978342961</v>
      </c>
      <c r="D312" s="75">
        <f t="shared" si="24"/>
        <v>701.81485852017181</v>
      </c>
      <c r="E312" s="75">
        <f t="shared" si="24"/>
        <v>1260.0492585514244</v>
      </c>
      <c r="F312" s="75">
        <f t="shared" si="24"/>
        <v>0</v>
      </c>
      <c r="G312" s="96">
        <f t="shared" si="24"/>
        <v>0</v>
      </c>
      <c r="H312" s="43">
        <f t="shared" si="24"/>
        <v>804.27333006236245</v>
      </c>
      <c r="I312" s="1"/>
    </row>
    <row r="313" spans="2:10" x14ac:dyDescent="0.2">
      <c r="B313" s="39" t="str">
        <f>$B$52</f>
        <v>Totals</v>
      </c>
      <c r="C313" s="42">
        <f t="shared" si="24"/>
        <v>279.07772832631053</v>
      </c>
      <c r="D313" s="42">
        <f t="shared" si="24"/>
        <v>453.15925612527644</v>
      </c>
      <c r="E313" s="42">
        <f t="shared" si="24"/>
        <v>446.77770096607793</v>
      </c>
      <c r="F313" s="42">
        <f t="shared" si="24"/>
        <v>0</v>
      </c>
      <c r="G313" s="42">
        <f t="shared" si="24"/>
        <v>834.54949330177124</v>
      </c>
      <c r="H313" s="42">
        <f t="shared" si="24"/>
        <v>346.41662319344607</v>
      </c>
      <c r="I313" s="54"/>
    </row>
    <row r="315" spans="2:10" x14ac:dyDescent="0.2">
      <c r="B315" s="288" t="s">
        <v>39</v>
      </c>
      <c r="C315" s="11"/>
      <c r="D315" s="11"/>
      <c r="E315" s="11"/>
      <c r="F315" s="11"/>
      <c r="G315" s="11"/>
      <c r="H315" s="17"/>
      <c r="J315" s="26"/>
    </row>
    <row r="316" spans="2:10" ht="55.5" customHeight="1" thickBot="1" x14ac:dyDescent="0.25">
      <c r="B316" s="334" t="s">
        <v>242</v>
      </c>
      <c r="C316" s="334"/>
      <c r="D316" s="334"/>
      <c r="E316" s="334"/>
      <c r="F316" s="334"/>
      <c r="G316" s="334"/>
      <c r="H316" s="334"/>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1.6165231766255042</v>
      </c>
      <c r="E318" s="59">
        <f t="shared" si="25"/>
        <v>2.4111725517376859</v>
      </c>
      <c r="F318" s="59">
        <f t="shared" si="25"/>
        <v>0</v>
      </c>
      <c r="G318" s="59">
        <f t="shared" si="25"/>
        <v>0</v>
      </c>
      <c r="H318" s="59">
        <f t="shared" si="25"/>
        <v>1.1766646813908723</v>
      </c>
      <c r="I318" s="1"/>
    </row>
    <row r="319" spans="2:10" x14ac:dyDescent="0.2">
      <c r="B319" s="9" t="str">
        <f>$B$33</f>
        <v>Science</v>
      </c>
      <c r="C319" s="59">
        <f t="shared" ref="C319:H334" si="26">IF($C$293=0,"",C294/$C$293)</f>
        <v>1.2022377259492056</v>
      </c>
      <c r="D319" s="59">
        <f t="shared" si="26"/>
        <v>1.9011732156904306</v>
      </c>
      <c r="E319" s="59">
        <f t="shared" si="26"/>
        <v>3.7455776909347693</v>
      </c>
      <c r="F319" s="59">
        <f t="shared" si="26"/>
        <v>0</v>
      </c>
      <c r="G319" s="59">
        <f t="shared" si="26"/>
        <v>0</v>
      </c>
      <c r="H319" s="59">
        <f t="shared" si="26"/>
        <v>1.386722512804466</v>
      </c>
      <c r="I319" s="1"/>
    </row>
    <row r="320" spans="2:10" x14ac:dyDescent="0.2">
      <c r="B320" s="9" t="str">
        <f>$B$34</f>
        <v>Fine Arts</v>
      </c>
      <c r="C320" s="59">
        <f t="shared" si="26"/>
        <v>1.7769983505869562</v>
      </c>
      <c r="D320" s="59">
        <f t="shared" si="26"/>
        <v>3.5593749400261436</v>
      </c>
      <c r="E320" s="59">
        <f t="shared" si="26"/>
        <v>0</v>
      </c>
      <c r="F320" s="59">
        <f t="shared" si="26"/>
        <v>0</v>
      </c>
      <c r="G320" s="59">
        <f t="shared" si="26"/>
        <v>0</v>
      </c>
      <c r="H320" s="59">
        <f t="shared" si="26"/>
        <v>2.0496122616985808</v>
      </c>
      <c r="I320" s="1"/>
    </row>
    <row r="321" spans="2:9" x14ac:dyDescent="0.2">
      <c r="B321" s="9" t="str">
        <f>$B$35</f>
        <v>Teacher Education</v>
      </c>
      <c r="C321" s="59">
        <f t="shared" si="26"/>
        <v>1.2038644925626678</v>
      </c>
      <c r="D321" s="59">
        <f t="shared" si="26"/>
        <v>1.4924067916051587</v>
      </c>
      <c r="E321" s="59">
        <f t="shared" si="26"/>
        <v>0.77202067549992792</v>
      </c>
      <c r="F321" s="59">
        <f t="shared" si="26"/>
        <v>0</v>
      </c>
      <c r="G321" s="59">
        <f t="shared" si="26"/>
        <v>0</v>
      </c>
      <c r="H321" s="59">
        <f t="shared" si="26"/>
        <v>0.9222018438816314</v>
      </c>
      <c r="I321" s="1"/>
    </row>
    <row r="322" spans="2:9" x14ac:dyDescent="0.2">
      <c r="B322" s="9" t="str">
        <f>$B$36</f>
        <v>Agriculture</v>
      </c>
      <c r="C322" s="59">
        <f t="shared" si="26"/>
        <v>1.0228020992527198</v>
      </c>
      <c r="D322" s="59">
        <f t="shared" si="26"/>
        <v>1.5131891695481015</v>
      </c>
      <c r="E322" s="59">
        <f t="shared" si="26"/>
        <v>3.3726703377770173</v>
      </c>
      <c r="F322" s="59">
        <f t="shared" si="26"/>
        <v>0</v>
      </c>
      <c r="G322" s="59">
        <f t="shared" si="26"/>
        <v>0</v>
      </c>
      <c r="H322" s="59">
        <f t="shared" si="26"/>
        <v>1.4491282865448469</v>
      </c>
      <c r="I322" s="1"/>
    </row>
    <row r="323" spans="2:9" x14ac:dyDescent="0.2">
      <c r="B323" s="9" t="str">
        <f>$B$37</f>
        <v>Engineering</v>
      </c>
      <c r="C323" s="59">
        <f t="shared" si="26"/>
        <v>2.2786906059872556</v>
      </c>
      <c r="D323" s="59">
        <f t="shared" si="26"/>
        <v>3.1071523666801175</v>
      </c>
      <c r="E323" s="59">
        <f t="shared" si="26"/>
        <v>0</v>
      </c>
      <c r="F323" s="59">
        <f t="shared" si="26"/>
        <v>0</v>
      </c>
      <c r="G323" s="59">
        <f t="shared" si="26"/>
        <v>0</v>
      </c>
      <c r="H323" s="59">
        <f t="shared" si="26"/>
        <v>2.5005630930483327</v>
      </c>
      <c r="I323" s="1"/>
    </row>
    <row r="324" spans="2:9" x14ac:dyDescent="0.2">
      <c r="B324" s="9" t="str">
        <f>$B$38</f>
        <v>Home Economics</v>
      </c>
      <c r="C324" s="59">
        <f t="shared" si="26"/>
        <v>0.80127377182845216</v>
      </c>
      <c r="D324" s="59">
        <f t="shared" si="26"/>
        <v>1.4553198808820986</v>
      </c>
      <c r="E324" s="59">
        <f t="shared" si="26"/>
        <v>1.7080370095533139</v>
      </c>
      <c r="F324" s="59">
        <f t="shared" si="26"/>
        <v>0</v>
      </c>
      <c r="G324" s="59">
        <f t="shared" si="26"/>
        <v>0</v>
      </c>
      <c r="H324" s="59">
        <f t="shared" si="26"/>
        <v>1.2172137795448261</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2.0917323789347169</v>
      </c>
      <c r="D326" s="59">
        <f t="shared" si="26"/>
        <v>1.6656631004191689</v>
      </c>
      <c r="E326" s="59">
        <f t="shared" si="26"/>
        <v>0</v>
      </c>
      <c r="F326" s="59">
        <f t="shared" si="26"/>
        <v>0</v>
      </c>
      <c r="G326" s="59">
        <f t="shared" si="26"/>
        <v>0</v>
      </c>
      <c r="H326" s="59">
        <f t="shared" si="26"/>
        <v>1.7766452178768117</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1.2385851858108525</v>
      </c>
      <c r="D330" s="59">
        <f t="shared" si="26"/>
        <v>0</v>
      </c>
      <c r="E330" s="59">
        <f t="shared" si="26"/>
        <v>0</v>
      </c>
      <c r="F330" s="59">
        <f t="shared" si="26"/>
        <v>0</v>
      </c>
      <c r="G330" s="59">
        <f t="shared" si="26"/>
        <v>0</v>
      </c>
      <c r="H330" s="59">
        <f t="shared" si="26"/>
        <v>1.2385851858108525</v>
      </c>
      <c r="I330" s="1"/>
    </row>
    <row r="331" spans="2:9" x14ac:dyDescent="0.2">
      <c r="B331" s="9" t="str">
        <f>$B$45</f>
        <v>Health Services</v>
      </c>
      <c r="C331" s="59">
        <f t="shared" si="26"/>
        <v>1.180099572368267</v>
      </c>
      <c r="D331" s="59">
        <f t="shared" si="26"/>
        <v>1.4759533009307997</v>
      </c>
      <c r="E331" s="59">
        <f t="shared" si="26"/>
        <v>4.2714154623790321</v>
      </c>
      <c r="F331" s="59">
        <f t="shared" si="26"/>
        <v>0</v>
      </c>
      <c r="G331" s="59">
        <f t="shared" si="26"/>
        <v>3.3708183468538118</v>
      </c>
      <c r="H331" s="59">
        <f t="shared" si="26"/>
        <v>2.0748489314895915</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1.0291569685759525</v>
      </c>
      <c r="D333" s="59">
        <f t="shared" si="26"/>
        <v>1.7146386282648149</v>
      </c>
      <c r="E333" s="59">
        <f t="shared" si="26"/>
        <v>3.0169008824933612</v>
      </c>
      <c r="F333" s="59">
        <f t="shared" si="26"/>
        <v>0</v>
      </c>
      <c r="G333" s="59">
        <f t="shared" si="26"/>
        <v>0</v>
      </c>
      <c r="H333" s="59">
        <f t="shared" si="26"/>
        <v>1.6166268602470988</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0.54415908439172955</v>
      </c>
      <c r="E335" s="59">
        <f t="shared" si="27"/>
        <v>0</v>
      </c>
      <c r="F335" s="59">
        <f t="shared" si="27"/>
        <v>0</v>
      </c>
      <c r="G335" s="59">
        <f t="shared" si="27"/>
        <v>0</v>
      </c>
      <c r="H335" s="59">
        <f t="shared" si="27"/>
        <v>0.54415908439172955</v>
      </c>
      <c r="I335" s="1"/>
    </row>
    <row r="336" spans="2:9" x14ac:dyDescent="0.2">
      <c r="B336" s="9" t="str">
        <f>$B$50</f>
        <v>Technology</v>
      </c>
      <c r="C336" s="59">
        <f t="shared" si="27"/>
        <v>0.96331513146458692</v>
      </c>
      <c r="D336" s="59">
        <f t="shared" si="27"/>
        <v>1.6421354070165144</v>
      </c>
      <c r="E336" s="59">
        <f t="shared" si="27"/>
        <v>2.4448195520052121</v>
      </c>
      <c r="F336" s="59">
        <f t="shared" si="27"/>
        <v>0</v>
      </c>
      <c r="G336" s="59">
        <f t="shared" si="27"/>
        <v>0</v>
      </c>
      <c r="H336" s="59">
        <f t="shared" si="27"/>
        <v>1.4418693324339897</v>
      </c>
      <c r="I336" s="1"/>
    </row>
    <row r="337" spans="2:10" x14ac:dyDescent="0.2">
      <c r="B337" s="9" t="str">
        <f>$B$51</f>
        <v>Nursing</v>
      </c>
      <c r="C337" s="59">
        <f t="shared" si="27"/>
        <v>1.5839055059230422</v>
      </c>
      <c r="D337" s="59">
        <f t="shared" si="27"/>
        <v>2.834691555362288</v>
      </c>
      <c r="E337" s="59">
        <f t="shared" si="27"/>
        <v>5.0894490893050417</v>
      </c>
      <c r="F337" s="59">
        <f t="shared" si="27"/>
        <v>0</v>
      </c>
      <c r="G337" s="59">
        <f t="shared" si="27"/>
        <v>0</v>
      </c>
      <c r="H337" s="59">
        <f t="shared" si="27"/>
        <v>3.2485302772559588</v>
      </c>
      <c r="I337" s="1"/>
    </row>
    <row r="338" spans="2:10" x14ac:dyDescent="0.2">
      <c r="B338" s="39" t="str">
        <f>$B$52</f>
        <v>Totals</v>
      </c>
      <c r="C338" s="59">
        <f t="shared" si="27"/>
        <v>1.127219337368226</v>
      </c>
      <c r="D338" s="59">
        <f t="shared" si="27"/>
        <v>1.8303498436627299</v>
      </c>
      <c r="E338" s="59">
        <f t="shared" si="27"/>
        <v>1.8045741845978844</v>
      </c>
      <c r="F338" s="59">
        <f t="shared" si="27"/>
        <v>0</v>
      </c>
      <c r="G338" s="59">
        <f t="shared" si="27"/>
        <v>3.3708183468538118</v>
      </c>
      <c r="H338" s="59">
        <f t="shared" si="27"/>
        <v>1.3992070194611828</v>
      </c>
      <c r="I338" s="54"/>
    </row>
    <row r="340" spans="2:10" x14ac:dyDescent="0.2">
      <c r="B340" s="288" t="s">
        <v>243</v>
      </c>
      <c r="C340" s="11"/>
      <c r="D340" s="11"/>
      <c r="E340" s="11"/>
      <c r="F340" s="11"/>
      <c r="G340" s="11"/>
      <c r="H340" s="17"/>
      <c r="J340" s="26"/>
    </row>
    <row r="341" spans="2:10" ht="55.5" customHeight="1" thickBot="1" x14ac:dyDescent="0.25">
      <c r="B341" s="334" t="s">
        <v>244</v>
      </c>
      <c r="C341" s="334"/>
      <c r="D341" s="334"/>
      <c r="E341" s="334"/>
      <c r="F341" s="334"/>
      <c r="G341" s="334"/>
      <c r="H341" s="334"/>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7427.4203539983691</v>
      </c>
      <c r="D343" s="42">
        <f t="shared" si="28"/>
        <v>12006.59714477837</v>
      </c>
      <c r="E343" s="42">
        <f>E293*24</f>
        <v>14327.03367022294</v>
      </c>
      <c r="F343" s="42">
        <f>F293*18</f>
        <v>0</v>
      </c>
      <c r="G343" s="42">
        <f>G293*24</f>
        <v>0</v>
      </c>
      <c r="H343" s="42">
        <f>IF((C32/30+D32/30+E32/24+F32/18+G32/24)=0,0,H268/(C32/30+D32/30+E32/24+F32/18+G32/24))</f>
        <v>8598.4240362407709</v>
      </c>
      <c r="I343" s="1"/>
    </row>
    <row r="344" spans="2:10" x14ac:dyDescent="0.2">
      <c r="B344" s="9" t="str">
        <f>$B$33</f>
        <v>Science</v>
      </c>
      <c r="C344" s="43">
        <f t="shared" si="28"/>
        <v>8929.524956059844</v>
      </c>
      <c r="D344" s="43">
        <f t="shared" si="28"/>
        <v>14120.812638695637</v>
      </c>
      <c r="E344" s="43">
        <f>E294*24</f>
        <v>22255.983983304894</v>
      </c>
      <c r="F344" s="43">
        <f>F294*18</f>
        <v>0</v>
      </c>
      <c r="G344" s="43">
        <f>G294*24</f>
        <v>0</v>
      </c>
      <c r="H344" s="43">
        <f t="shared" ref="H344:H363" si="29">IF((C33/30+D33/30+E33/24+F33/18+G33/24)=0,0,H269/(C33/30+D33/30+E33/24+F33/18+G33/24))</f>
        <v>10268.928519028554</v>
      </c>
      <c r="I344" s="1"/>
    </row>
    <row r="345" spans="2:10" x14ac:dyDescent="0.2">
      <c r="B345" s="9" t="str">
        <f>$B$34</f>
        <v>Fine Arts</v>
      </c>
      <c r="C345" s="43">
        <f t="shared" si="28"/>
        <v>13198.513718171089</v>
      </c>
      <c r="D345" s="43">
        <f t="shared" si="28"/>
        <v>26436.973877061904</v>
      </c>
      <c r="E345" s="43">
        <f t="shared" ref="E345:E363" si="30">E295*24</f>
        <v>0</v>
      </c>
      <c r="F345" s="43">
        <f t="shared" ref="F345:F363" si="31">F295*18</f>
        <v>0</v>
      </c>
      <c r="G345" s="43">
        <f t="shared" ref="G345:G363" si="32">G295*24</f>
        <v>0</v>
      </c>
      <c r="H345" s="43">
        <f t="shared" si="29"/>
        <v>15223.331830344672</v>
      </c>
      <c r="I345" s="1"/>
    </row>
    <row r="346" spans="2:10" x14ac:dyDescent="0.2">
      <c r="B346" s="9" t="str">
        <f>$B$35</f>
        <v>Teacher Education</v>
      </c>
      <c r="C346" s="43">
        <f t="shared" si="28"/>
        <v>8941.6076355158784</v>
      </c>
      <c r="D346" s="43">
        <f t="shared" si="28"/>
        <v>11084.732580413558</v>
      </c>
      <c r="E346" s="43">
        <f t="shared" si="30"/>
        <v>4587.2976631325873</v>
      </c>
      <c r="F346" s="43">
        <f t="shared" si="31"/>
        <v>0</v>
      </c>
      <c r="G346" s="43">
        <f t="shared" si="32"/>
        <v>0</v>
      </c>
      <c r="H346" s="43">
        <f t="shared" si="29"/>
        <v>5758.5245351357044</v>
      </c>
      <c r="I346" s="1"/>
    </row>
    <row r="347" spans="2:10" x14ac:dyDescent="0.2">
      <c r="B347" s="9" t="str">
        <f>$B$36</f>
        <v>Agriculture</v>
      </c>
      <c r="C347" s="43">
        <f t="shared" si="28"/>
        <v>7596.7811301019119</v>
      </c>
      <c r="D347" s="43">
        <f t="shared" si="28"/>
        <v>11239.092037351458</v>
      </c>
      <c r="E347" s="43">
        <f t="shared" si="30"/>
        <v>20040.19225130526</v>
      </c>
      <c r="F347" s="43">
        <f t="shared" si="31"/>
        <v>0</v>
      </c>
      <c r="G347" s="43">
        <f t="shared" si="32"/>
        <v>0</v>
      </c>
      <c r="H347" s="43">
        <f t="shared" si="29"/>
        <v>10525.362777099816</v>
      </c>
      <c r="I347" s="1"/>
    </row>
    <row r="348" spans="2:10" x14ac:dyDescent="0.2">
      <c r="B348" s="9" t="str">
        <f>$B$37</f>
        <v>Engineering</v>
      </c>
      <c r="C348" s="43">
        <f t="shared" si="28"/>
        <v>16924.792987374622</v>
      </c>
      <c r="D348" s="43">
        <f t="shared" si="28"/>
        <v>23078.126731254109</v>
      </c>
      <c r="E348" s="43">
        <f t="shared" si="30"/>
        <v>0</v>
      </c>
      <c r="F348" s="43">
        <f t="shared" si="31"/>
        <v>0</v>
      </c>
      <c r="G348" s="43">
        <f t="shared" si="32"/>
        <v>0</v>
      </c>
      <c r="H348" s="43">
        <f t="shared" si="29"/>
        <v>18572.733213764302</v>
      </c>
      <c r="I348" s="1"/>
    </row>
    <row r="349" spans="2:10" x14ac:dyDescent="0.2">
      <c r="B349" s="9" t="str">
        <f>$B$38</f>
        <v>Home Economics</v>
      </c>
      <c r="C349" s="43">
        <f t="shared" si="28"/>
        <v>5951.397122003691</v>
      </c>
      <c r="D349" s="43">
        <f t="shared" si="28"/>
        <v>10809.272504842182</v>
      </c>
      <c r="E349" s="43">
        <f t="shared" si="30"/>
        <v>10149.047080111033</v>
      </c>
      <c r="F349" s="43">
        <f t="shared" si="31"/>
        <v>0</v>
      </c>
      <c r="G349" s="43">
        <f t="shared" si="32"/>
        <v>0</v>
      </c>
      <c r="H349" s="43">
        <f t="shared" si="29"/>
        <v>8538.1803265796952</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15536.175646417145</v>
      </c>
      <c r="D351" s="43">
        <f t="shared" si="28"/>
        <v>12371.580014957364</v>
      </c>
      <c r="E351" s="43">
        <f t="shared" si="30"/>
        <v>0</v>
      </c>
      <c r="F351" s="43">
        <f t="shared" si="31"/>
        <v>0</v>
      </c>
      <c r="G351" s="43">
        <f t="shared" si="32"/>
        <v>0</v>
      </c>
      <c r="H351" s="43">
        <f t="shared" si="29"/>
        <v>13195.890853092098</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9199.4928192523785</v>
      </c>
      <c r="D355" s="43">
        <f t="shared" si="28"/>
        <v>0</v>
      </c>
      <c r="E355" s="43">
        <f t="shared" si="30"/>
        <v>0</v>
      </c>
      <c r="F355" s="43">
        <f t="shared" si="31"/>
        <v>0</v>
      </c>
      <c r="G355" s="43">
        <f t="shared" si="32"/>
        <v>0</v>
      </c>
      <c r="H355" s="43">
        <f t="shared" si="29"/>
        <v>9199.4928192523803</v>
      </c>
      <c r="I355" s="1"/>
    </row>
    <row r="356" spans="2:9" x14ac:dyDescent="0.2">
      <c r="B356" s="9" t="str">
        <f>$B$45</f>
        <v>Health Services</v>
      </c>
      <c r="C356" s="43">
        <f t="shared" si="28"/>
        <v>8765.0955835528366</v>
      </c>
      <c r="D356" s="43">
        <f t="shared" si="28"/>
        <v>10962.525588884502</v>
      </c>
      <c r="E356" s="43">
        <f t="shared" si="30"/>
        <v>25380.478516525902</v>
      </c>
      <c r="F356" s="43">
        <f t="shared" si="31"/>
        <v>0</v>
      </c>
      <c r="G356" s="43">
        <f t="shared" si="32"/>
        <v>20029.18783924251</v>
      </c>
      <c r="H356" s="43">
        <f t="shared" si="29"/>
        <v>14162.079789269297</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7643.9814158602894</v>
      </c>
      <c r="D358" s="43">
        <f t="shared" si="28"/>
        <v>12735.34184732593</v>
      </c>
      <c r="E358" s="43">
        <f t="shared" si="30"/>
        <v>17926.232816501466</v>
      </c>
      <c r="F358" s="43">
        <f t="shared" si="31"/>
        <v>0</v>
      </c>
      <c r="G358" s="43">
        <f t="shared" si="32"/>
        <v>0</v>
      </c>
      <c r="H358" s="43">
        <f t="shared" si="29"/>
        <v>11634.80749282061</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4041.6982592242484</v>
      </c>
      <c r="E360" s="43">
        <f t="shared" si="30"/>
        <v>0</v>
      </c>
      <c r="F360" s="43">
        <f t="shared" si="31"/>
        <v>0</v>
      </c>
      <c r="G360" s="43">
        <f t="shared" si="32"/>
        <v>0</v>
      </c>
      <c r="H360" s="43">
        <f t="shared" si="29"/>
        <v>4041.6982592242484</v>
      </c>
      <c r="I360" s="1"/>
    </row>
    <row r="361" spans="2:9" x14ac:dyDescent="0.2">
      <c r="B361" s="9" t="str">
        <f>$B$50</f>
        <v>Technology</v>
      </c>
      <c r="C361" s="43">
        <f t="shared" si="33"/>
        <v>7154.9464147546878</v>
      </c>
      <c r="D361" s="43">
        <f t="shared" si="33"/>
        <v>12196.829946095855</v>
      </c>
      <c r="E361" s="43">
        <f t="shared" si="30"/>
        <v>14526.962001933349</v>
      </c>
      <c r="F361" s="43">
        <f t="shared" si="31"/>
        <v>0</v>
      </c>
      <c r="G361" s="43">
        <f t="shared" si="32"/>
        <v>0</v>
      </c>
      <c r="H361" s="43">
        <f t="shared" si="29"/>
        <v>10257.241231153062</v>
      </c>
      <c r="I361" s="1"/>
    </row>
    <row r="362" spans="2:9" x14ac:dyDescent="0.2">
      <c r="B362" s="9" t="str">
        <f>$B$51</f>
        <v>Nursing</v>
      </c>
      <c r="C362" s="43">
        <f t="shared" si="33"/>
        <v>11764.331993502889</v>
      </c>
      <c r="D362" s="43">
        <f t="shared" si="33"/>
        <v>21054.445755605153</v>
      </c>
      <c r="E362" s="43">
        <f t="shared" si="30"/>
        <v>30241.182205234185</v>
      </c>
      <c r="F362" s="43">
        <f t="shared" si="31"/>
        <v>0</v>
      </c>
      <c r="G362" s="43">
        <f t="shared" si="32"/>
        <v>0</v>
      </c>
      <c r="H362" s="43">
        <f t="shared" si="29"/>
        <v>22723.71706316575</v>
      </c>
      <c r="I362" s="1"/>
    </row>
    <row r="363" spans="2:9" x14ac:dyDescent="0.2">
      <c r="B363" s="39" t="str">
        <f>$B$52</f>
        <v>Totals</v>
      </c>
      <c r="C363" s="42">
        <f t="shared" si="33"/>
        <v>8372.331849789316</v>
      </c>
      <c r="D363" s="42">
        <f t="shared" si="33"/>
        <v>13594.777683758293</v>
      </c>
      <c r="E363" s="42">
        <f t="shared" si="30"/>
        <v>10722.664823185871</v>
      </c>
      <c r="F363" s="42">
        <f t="shared" si="31"/>
        <v>0</v>
      </c>
      <c r="G363" s="42">
        <f t="shared" si="32"/>
        <v>20029.18783924251</v>
      </c>
      <c r="H363" s="42">
        <f t="shared" si="29"/>
        <v>10047.54858579891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118</v>
      </c>
      <c r="C3" s="6"/>
      <c r="D3" s="6"/>
      <c r="E3" s="6"/>
      <c r="F3" s="6"/>
      <c r="G3" s="6"/>
      <c r="H3" s="6"/>
    </row>
    <row r="4" spans="2:8" x14ac:dyDescent="0.2">
      <c r="B4" s="90" t="s">
        <v>164</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Data!G33</f>
        <v>74964393</v>
      </c>
      <c r="G13" s="33"/>
      <c r="H13" s="60">
        <f>F13</f>
        <v>74964393</v>
      </c>
    </row>
    <row r="14" spans="2:8" x14ac:dyDescent="0.2">
      <c r="B14" s="338" t="s">
        <v>15</v>
      </c>
      <c r="C14" s="338"/>
      <c r="D14" s="338"/>
      <c r="E14" s="338"/>
      <c r="F14" s="82">
        <f>Data!H33</f>
        <v>3851115</v>
      </c>
      <c r="G14" s="33"/>
      <c r="H14" s="30">
        <f>F14</f>
        <v>3851115</v>
      </c>
    </row>
    <row r="15" spans="2:8" x14ac:dyDescent="0.2">
      <c r="B15" s="338" t="s">
        <v>16</v>
      </c>
      <c r="C15" s="338"/>
      <c r="D15" s="338"/>
      <c r="E15" s="338"/>
      <c r="F15" s="82">
        <f>Data!I33</f>
        <v>23801533</v>
      </c>
      <c r="G15" s="33"/>
      <c r="H15" s="30">
        <f>F15</f>
        <v>23801533</v>
      </c>
    </row>
    <row r="16" spans="2:8" x14ac:dyDescent="0.2">
      <c r="B16" s="338" t="s">
        <v>20</v>
      </c>
      <c r="C16" s="338"/>
      <c r="D16" s="338"/>
      <c r="E16" s="338"/>
      <c r="F16" s="82">
        <f>Data!J33</f>
        <v>12660741</v>
      </c>
      <c r="G16" s="33"/>
      <c r="H16" s="30">
        <f>F16-G16</f>
        <v>12660741</v>
      </c>
    </row>
    <row r="17" spans="2:23" x14ac:dyDescent="0.2">
      <c r="B17" s="338" t="s">
        <v>17</v>
      </c>
      <c r="C17" s="338"/>
      <c r="D17" s="338"/>
      <c r="E17" s="338"/>
      <c r="F17" s="82">
        <f>Data!K33</f>
        <v>18522690</v>
      </c>
      <c r="G17" s="33"/>
      <c r="H17" s="30">
        <f>F17</f>
        <v>18522690</v>
      </c>
    </row>
    <row r="18" spans="2:23" x14ac:dyDescent="0.2">
      <c r="B18" s="338" t="s">
        <v>1</v>
      </c>
      <c r="C18" s="338"/>
      <c r="D18" s="338"/>
      <c r="E18" s="338"/>
      <c r="F18" s="83">
        <f>SUM(F13:F17)</f>
        <v>133800472</v>
      </c>
      <c r="G18" s="34"/>
      <c r="H18" s="29">
        <f>SUM(H13:H17)</f>
        <v>133800472</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Data!L33</f>
        <v>June Orth</v>
      </c>
      <c r="E21" s="343"/>
      <c r="F21" s="343"/>
      <c r="G21" s="94" t="str">
        <f>Data!M33</f>
        <v>940-898-3522</v>
      </c>
      <c r="H21" s="84" t="str">
        <f>Data!N33</f>
        <v>borth@twu.edu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Data!O33</f>
        <v>4167</v>
      </c>
      <c r="D25" s="86">
        <f>Data!P33</f>
        <v>6235</v>
      </c>
      <c r="E25" s="86">
        <f>Data!Q33</f>
        <v>4057</v>
      </c>
      <c r="F25" s="86">
        <f>Data!R33</f>
        <v>722</v>
      </c>
      <c r="G25" s="86">
        <f>Data!S33</f>
        <v>330</v>
      </c>
      <c r="H25" s="74">
        <f>SUM(C25:G25)</f>
        <v>15511</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Data!T33</f>
        <v>Chalon, Grace</v>
      </c>
      <c r="E28" s="343"/>
      <c r="F28" s="343"/>
      <c r="G28" s="94" t="str">
        <f>Data!U33</f>
        <v>(940) 898-3298</v>
      </c>
      <c r="H28" s="84" t="str">
        <f>Data!V33</f>
        <v>gchalon@twu.edu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Data!W33</f>
        <v>70358</v>
      </c>
      <c r="D32" s="87">
        <f>Data!AQ33</f>
        <v>18773</v>
      </c>
      <c r="E32" s="87">
        <f>Data!BK33</f>
        <v>2685</v>
      </c>
      <c r="F32" s="87">
        <f>Data!CE33</f>
        <v>2474</v>
      </c>
      <c r="G32" s="87">
        <f>Data!CY33</f>
        <v>0</v>
      </c>
      <c r="H32" s="22">
        <f>SUM(C32:G32)</f>
        <v>94290</v>
      </c>
      <c r="I32" s="1"/>
      <c r="W32" s="18"/>
    </row>
    <row r="33" spans="2:23" x14ac:dyDescent="0.2">
      <c r="B33" s="7" t="s">
        <v>47</v>
      </c>
      <c r="C33" s="87">
        <f>Data!X33</f>
        <v>26182</v>
      </c>
      <c r="D33" s="87">
        <f>Data!AR33</f>
        <v>13253</v>
      </c>
      <c r="E33" s="87">
        <f>Data!BL33</f>
        <v>3709</v>
      </c>
      <c r="F33" s="87">
        <f>Data!CF33</f>
        <v>713</v>
      </c>
      <c r="G33" s="87">
        <f>Data!CZ33</f>
        <v>0</v>
      </c>
      <c r="H33" s="22">
        <f t="shared" ref="H33:H52" si="0">SUM(C33:G33)</f>
        <v>43857</v>
      </c>
      <c r="I33" s="1"/>
      <c r="W33" s="18"/>
    </row>
    <row r="34" spans="2:23" x14ac:dyDescent="0.2">
      <c r="B34" s="7" t="s">
        <v>48</v>
      </c>
      <c r="C34" s="87">
        <f>Data!Y33</f>
        <v>9191</v>
      </c>
      <c r="D34" s="87">
        <f>Data!AS33</f>
        <v>5046</v>
      </c>
      <c r="E34" s="87">
        <f>Data!BM33</f>
        <v>1590</v>
      </c>
      <c r="F34" s="87">
        <f>Data!CG33</f>
        <v>235</v>
      </c>
      <c r="G34" s="87">
        <f>Data!DA33</f>
        <v>0</v>
      </c>
      <c r="H34" s="22">
        <f t="shared" si="0"/>
        <v>16062</v>
      </c>
      <c r="I34" s="1"/>
      <c r="W34" s="18"/>
    </row>
    <row r="35" spans="2:23" x14ac:dyDescent="0.2">
      <c r="B35" s="7" t="s">
        <v>49</v>
      </c>
      <c r="C35" s="87">
        <f>Data!Z33</f>
        <v>1572</v>
      </c>
      <c r="D35" s="87">
        <f>Data!AT33</f>
        <v>7561</v>
      </c>
      <c r="E35" s="87">
        <f>Data!BN33</f>
        <v>4331</v>
      </c>
      <c r="F35" s="87">
        <f>Data!CH33</f>
        <v>368</v>
      </c>
      <c r="G35" s="87">
        <f>Data!DB33</f>
        <v>0</v>
      </c>
      <c r="H35" s="22">
        <f t="shared" si="0"/>
        <v>13832</v>
      </c>
      <c r="I35" s="1"/>
      <c r="W35" s="18"/>
    </row>
    <row r="36" spans="2:23" x14ac:dyDescent="0.2">
      <c r="B36" s="7" t="s">
        <v>50</v>
      </c>
      <c r="C36" s="87">
        <f>Data!AA33</f>
        <v>667</v>
      </c>
      <c r="D36" s="87">
        <f>Data!AU33</f>
        <v>559</v>
      </c>
      <c r="E36" s="87">
        <f>Data!BO33</f>
        <v>42</v>
      </c>
      <c r="F36" s="87">
        <f>Data!CI33</f>
        <v>3</v>
      </c>
      <c r="G36" s="87">
        <f>Data!DC33</f>
        <v>0</v>
      </c>
      <c r="H36" s="22">
        <f t="shared" si="0"/>
        <v>1271</v>
      </c>
      <c r="I36" s="1"/>
      <c r="W36" s="18"/>
    </row>
    <row r="37" spans="2:23" x14ac:dyDescent="0.2">
      <c r="B37" s="7" t="s">
        <v>51</v>
      </c>
      <c r="C37" s="87">
        <f>Data!AB33</f>
        <v>792</v>
      </c>
      <c r="D37" s="87">
        <f>Data!AV33</f>
        <v>955</v>
      </c>
      <c r="E37" s="87">
        <f>Data!BP33</f>
        <v>351</v>
      </c>
      <c r="F37" s="87">
        <f>Data!CJ33</f>
        <v>18</v>
      </c>
      <c r="G37" s="87">
        <f>Data!DD33</f>
        <v>0</v>
      </c>
      <c r="H37" s="22">
        <f t="shared" si="0"/>
        <v>2116</v>
      </c>
      <c r="I37" s="1"/>
      <c r="W37" s="18"/>
    </row>
    <row r="38" spans="2:23" x14ac:dyDescent="0.2">
      <c r="B38" s="7" t="s">
        <v>52</v>
      </c>
      <c r="C38" s="87">
        <f>Data!AC33</f>
        <v>3620</v>
      </c>
      <c r="D38" s="87">
        <f>Data!AW33</f>
        <v>5826</v>
      </c>
      <c r="E38" s="87">
        <f>Data!BQ33</f>
        <v>4634</v>
      </c>
      <c r="F38" s="87">
        <f>Data!CK33</f>
        <v>1457</v>
      </c>
      <c r="G38" s="87">
        <f>Data!DE33</f>
        <v>0</v>
      </c>
      <c r="H38" s="22">
        <f t="shared" si="0"/>
        <v>15537</v>
      </c>
      <c r="I38" s="1"/>
      <c r="W38" s="18"/>
    </row>
    <row r="39" spans="2:23" x14ac:dyDescent="0.2">
      <c r="B39" s="7" t="s">
        <v>53</v>
      </c>
      <c r="C39" s="87">
        <f>Data!AD33</f>
        <v>0</v>
      </c>
      <c r="D39" s="87">
        <f>Data!AX33</f>
        <v>0</v>
      </c>
      <c r="E39" s="87">
        <f>Data!BR33</f>
        <v>0</v>
      </c>
      <c r="F39" s="87">
        <f>Data!CL33</f>
        <v>0</v>
      </c>
      <c r="G39" s="87">
        <f>Data!DF33</f>
        <v>0</v>
      </c>
      <c r="H39" s="22">
        <f t="shared" si="0"/>
        <v>0</v>
      </c>
      <c r="I39" s="1"/>
      <c r="W39" s="18"/>
    </row>
    <row r="40" spans="2:23" x14ac:dyDescent="0.2">
      <c r="B40" s="7" t="s">
        <v>54</v>
      </c>
      <c r="C40" s="87">
        <f>Data!AE33</f>
        <v>648</v>
      </c>
      <c r="D40" s="87">
        <f>Data!AY33</f>
        <v>3037</v>
      </c>
      <c r="E40" s="87">
        <f>Data!BS33</f>
        <v>0</v>
      </c>
      <c r="F40" s="87">
        <f>Data!CM33</f>
        <v>0</v>
      </c>
      <c r="G40" s="87">
        <f>Data!DG33</f>
        <v>0</v>
      </c>
      <c r="H40" s="22">
        <f t="shared" si="0"/>
        <v>3685</v>
      </c>
      <c r="I40" s="1"/>
      <c r="W40" s="18"/>
    </row>
    <row r="41" spans="2:23" x14ac:dyDescent="0.2">
      <c r="B41" s="7" t="s">
        <v>55</v>
      </c>
      <c r="C41" s="87">
        <f>Data!AF33</f>
        <v>150</v>
      </c>
      <c r="D41" s="87">
        <f>Data!AZ33</f>
        <v>579</v>
      </c>
      <c r="E41" s="87">
        <f>Data!BT33</f>
        <v>6642</v>
      </c>
      <c r="F41" s="87">
        <f>Data!CN33</f>
        <v>93</v>
      </c>
      <c r="G41" s="87">
        <f>Data!DH33</f>
        <v>0</v>
      </c>
      <c r="H41" s="22">
        <f t="shared" si="0"/>
        <v>7464</v>
      </c>
      <c r="I41" s="1"/>
      <c r="W41" s="18"/>
    </row>
    <row r="42" spans="2:23" x14ac:dyDescent="0.2">
      <c r="B42" s="7" t="s">
        <v>56</v>
      </c>
      <c r="C42" s="87">
        <f>Data!AG33</f>
        <v>0</v>
      </c>
      <c r="D42" s="87">
        <f>Data!BA33</f>
        <v>0</v>
      </c>
      <c r="E42" s="87">
        <f>Data!BU33</f>
        <v>0</v>
      </c>
      <c r="F42" s="87">
        <f>Data!CO33</f>
        <v>0</v>
      </c>
      <c r="G42" s="87">
        <f>Data!DI33</f>
        <v>0</v>
      </c>
      <c r="H42" s="22">
        <f t="shared" si="0"/>
        <v>0</v>
      </c>
      <c r="I42" s="1"/>
      <c r="W42" s="18"/>
    </row>
    <row r="43" spans="2:23" x14ac:dyDescent="0.2">
      <c r="B43" s="7" t="s">
        <v>57</v>
      </c>
      <c r="C43" s="87">
        <f>Data!AH33</f>
        <v>0</v>
      </c>
      <c r="D43" s="87">
        <f>Data!BB33</f>
        <v>0</v>
      </c>
      <c r="E43" s="87">
        <f>Data!BV33</f>
        <v>0</v>
      </c>
      <c r="F43" s="87">
        <f>Data!CP33</f>
        <v>0</v>
      </c>
      <c r="G43" s="87">
        <f>Data!DJ33</f>
        <v>0</v>
      </c>
      <c r="H43" s="22">
        <f t="shared" si="0"/>
        <v>0</v>
      </c>
      <c r="I43" s="1"/>
      <c r="W43" s="18"/>
    </row>
    <row r="44" spans="2:23" x14ac:dyDescent="0.2">
      <c r="B44" s="7" t="s">
        <v>58</v>
      </c>
      <c r="C44" s="87">
        <f>Data!AI33</f>
        <v>0</v>
      </c>
      <c r="D44" s="87">
        <f>Data!BC33</f>
        <v>0</v>
      </c>
      <c r="E44" s="87">
        <f>Data!BW33</f>
        <v>0</v>
      </c>
      <c r="F44" s="87">
        <f>Data!CQ33</f>
        <v>0</v>
      </c>
      <c r="G44" s="87">
        <f>Data!DK33</f>
        <v>0</v>
      </c>
      <c r="H44" s="22">
        <f t="shared" si="0"/>
        <v>0</v>
      </c>
      <c r="I44" s="1"/>
      <c r="W44" s="18"/>
    </row>
    <row r="45" spans="2:23" x14ac:dyDescent="0.2">
      <c r="B45" s="7" t="s">
        <v>59</v>
      </c>
      <c r="C45" s="87">
        <f>Data!AJ33</f>
        <v>8294</v>
      </c>
      <c r="D45" s="87">
        <f>Data!BD33</f>
        <v>15239</v>
      </c>
      <c r="E45" s="87">
        <f>Data!BX33</f>
        <v>25600</v>
      </c>
      <c r="F45" s="87">
        <f>Data!CR33</f>
        <v>1818</v>
      </c>
      <c r="G45" s="87">
        <f>Data!DL33</f>
        <v>9663</v>
      </c>
      <c r="H45" s="22">
        <f t="shared" si="0"/>
        <v>60614</v>
      </c>
      <c r="I45" s="1"/>
      <c r="W45" s="18"/>
    </row>
    <row r="46" spans="2:23" x14ac:dyDescent="0.2">
      <c r="B46" s="7" t="s">
        <v>60</v>
      </c>
      <c r="C46" s="87">
        <f>Data!AK33</f>
        <v>0</v>
      </c>
      <c r="D46" s="87">
        <f>Data!BE33</f>
        <v>0</v>
      </c>
      <c r="E46" s="87">
        <f>Data!BY33</f>
        <v>0</v>
      </c>
      <c r="F46" s="87">
        <f>Data!CS33</f>
        <v>0</v>
      </c>
      <c r="G46" s="87">
        <f>Data!DM33</f>
        <v>0</v>
      </c>
      <c r="H46" s="22">
        <f t="shared" si="0"/>
        <v>0</v>
      </c>
      <c r="I46" s="1"/>
      <c r="W46" s="18"/>
    </row>
    <row r="47" spans="2:23" x14ac:dyDescent="0.2">
      <c r="B47" s="7" t="s">
        <v>61</v>
      </c>
      <c r="C47" s="87">
        <f>Data!AL33</f>
        <v>3426</v>
      </c>
      <c r="D47" s="87">
        <f>Data!BF33</f>
        <v>18662</v>
      </c>
      <c r="E47" s="87">
        <f>Data!BZ33</f>
        <v>14772</v>
      </c>
      <c r="F47" s="87">
        <f>Data!CT33</f>
        <v>42</v>
      </c>
      <c r="G47" s="87">
        <f>Data!DN33</f>
        <v>0</v>
      </c>
      <c r="H47" s="22">
        <f t="shared" si="0"/>
        <v>36902</v>
      </c>
      <c r="I47" s="1"/>
      <c r="W47" s="18"/>
    </row>
    <row r="48" spans="2:23" x14ac:dyDescent="0.2">
      <c r="B48" s="7" t="s">
        <v>62</v>
      </c>
      <c r="C48" s="87">
        <f>Data!AM33</f>
        <v>0</v>
      </c>
      <c r="D48" s="87">
        <f>Data!BG33</f>
        <v>0</v>
      </c>
      <c r="E48" s="87">
        <f>Data!CA33</f>
        <v>0</v>
      </c>
      <c r="F48" s="87">
        <f>Data!CU33</f>
        <v>0</v>
      </c>
      <c r="G48" s="87">
        <f>Data!DO33</f>
        <v>0</v>
      </c>
      <c r="H48" s="22">
        <f t="shared" si="0"/>
        <v>0</v>
      </c>
      <c r="I48" s="1"/>
      <c r="W48" s="18"/>
    </row>
    <row r="49" spans="2:23" x14ac:dyDescent="0.2">
      <c r="B49" s="7" t="s">
        <v>63</v>
      </c>
      <c r="C49" s="87">
        <f>Data!AN33</f>
        <v>0</v>
      </c>
      <c r="D49" s="87">
        <f>Data!BH33</f>
        <v>1353</v>
      </c>
      <c r="E49" s="87">
        <f>Data!CB33</f>
        <v>0</v>
      </c>
      <c r="F49" s="87">
        <f>Data!CV33</f>
        <v>0</v>
      </c>
      <c r="G49" s="87">
        <f>Data!DP33</f>
        <v>0</v>
      </c>
      <c r="H49" s="22">
        <f t="shared" si="0"/>
        <v>1353</v>
      </c>
      <c r="I49" s="1"/>
      <c r="W49" s="18"/>
    </row>
    <row r="50" spans="2:23" x14ac:dyDescent="0.2">
      <c r="B50" s="7" t="s">
        <v>64</v>
      </c>
      <c r="C50" s="87">
        <f>Data!AO33</f>
        <v>39</v>
      </c>
      <c r="D50" s="87">
        <f>Data!BI33</f>
        <v>240</v>
      </c>
      <c r="E50" s="87">
        <f>Data!CC33</f>
        <v>69</v>
      </c>
      <c r="F50" s="87">
        <f>Data!CW33</f>
        <v>0</v>
      </c>
      <c r="G50" s="87">
        <f>Data!DQ33</f>
        <v>0</v>
      </c>
      <c r="H50" s="22">
        <f t="shared" si="0"/>
        <v>348</v>
      </c>
      <c r="I50" s="1"/>
      <c r="W50" s="18"/>
    </row>
    <row r="51" spans="2:23" x14ac:dyDescent="0.2">
      <c r="B51" s="7" t="s">
        <v>0</v>
      </c>
      <c r="C51" s="87">
        <f>Data!AP33</f>
        <v>113</v>
      </c>
      <c r="D51" s="87">
        <f>Data!BJ33</f>
        <v>27436</v>
      </c>
      <c r="E51" s="87">
        <f>Data!CD33</f>
        <v>10259</v>
      </c>
      <c r="F51" s="87">
        <f>Data!CX33</f>
        <v>1911</v>
      </c>
      <c r="G51" s="87">
        <f>Data!DR33</f>
        <v>0</v>
      </c>
      <c r="H51" s="22">
        <f t="shared" si="0"/>
        <v>39719</v>
      </c>
      <c r="I51" s="1"/>
      <c r="W51" s="18"/>
    </row>
    <row r="52" spans="2:23" x14ac:dyDescent="0.2">
      <c r="B52" s="8" t="s">
        <v>35</v>
      </c>
      <c r="C52" s="22">
        <f>SUM(C32:C51)</f>
        <v>125052</v>
      </c>
      <c r="D52" s="22">
        <f>SUM(D32:D51)</f>
        <v>118519</v>
      </c>
      <c r="E52" s="22">
        <f>SUM(E32:E51)</f>
        <v>74684</v>
      </c>
      <c r="F52" s="22">
        <f>SUM(F32:F51)</f>
        <v>9132</v>
      </c>
      <c r="G52" s="22">
        <f>SUM(G32:G51)</f>
        <v>9663</v>
      </c>
      <c r="H52" s="22">
        <f t="shared" si="0"/>
        <v>337050</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Data!T33</f>
        <v>Chalon, Grace</v>
      </c>
      <c r="E55" s="343"/>
      <c r="F55" s="343"/>
      <c r="G55" s="94" t="str">
        <f>Data!U33</f>
        <v>(940) 898-3298</v>
      </c>
      <c r="H55" s="84" t="str">
        <f>Data!V33</f>
        <v>gchalon@twu.edu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Data!DS33</f>
        <v>3028230</v>
      </c>
      <c r="D61" s="88">
        <f>Data!EM33</f>
        <v>1645485</v>
      </c>
      <c r="E61" s="88">
        <f>Data!FG33</f>
        <v>1135495</v>
      </c>
      <c r="F61" s="88">
        <f>Data!GA33</f>
        <v>1655807</v>
      </c>
      <c r="G61" s="88">
        <f>Data!GU33</f>
        <v>0</v>
      </c>
      <c r="H61" s="21">
        <f>SUM(C61:G61)</f>
        <v>7465017</v>
      </c>
      <c r="I61" s="1"/>
    </row>
    <row r="62" spans="2:23" x14ac:dyDescent="0.2">
      <c r="B62" s="9" t="str">
        <f>$B$33</f>
        <v>Science</v>
      </c>
      <c r="C62" s="87">
        <f>Data!DT33</f>
        <v>1434174</v>
      </c>
      <c r="D62" s="87">
        <f>Data!EN33</f>
        <v>1362111</v>
      </c>
      <c r="E62" s="87">
        <f>Data!FH33</f>
        <v>941936</v>
      </c>
      <c r="F62" s="87">
        <f>Data!GB33</f>
        <v>477540</v>
      </c>
      <c r="G62" s="87">
        <f>Data!GV33</f>
        <v>0</v>
      </c>
      <c r="H62" s="22">
        <f t="shared" ref="H62:H81" si="1">SUM(C62:G62)</f>
        <v>4215761</v>
      </c>
      <c r="I62" s="1"/>
    </row>
    <row r="63" spans="2:23" x14ac:dyDescent="0.2">
      <c r="B63" s="9" t="str">
        <f>$B$34</f>
        <v>Fine Arts</v>
      </c>
      <c r="C63" s="87">
        <f>Data!DU33</f>
        <v>791629</v>
      </c>
      <c r="D63" s="87">
        <f>Data!EO33</f>
        <v>859330</v>
      </c>
      <c r="E63" s="87">
        <f>Data!FI33</f>
        <v>654085</v>
      </c>
      <c r="F63" s="87">
        <f>Data!GC33</f>
        <v>138704</v>
      </c>
      <c r="G63" s="87">
        <f>Data!GW33</f>
        <v>0</v>
      </c>
      <c r="H63" s="22">
        <f t="shared" si="1"/>
        <v>2443748</v>
      </c>
      <c r="I63" s="1"/>
    </row>
    <row r="64" spans="2:23" x14ac:dyDescent="0.2">
      <c r="B64" s="9" t="str">
        <f>$B$35</f>
        <v>Teacher Education</v>
      </c>
      <c r="C64" s="87">
        <f>Data!DV33</f>
        <v>134871</v>
      </c>
      <c r="D64" s="87">
        <f>Data!EP33</f>
        <v>838964</v>
      </c>
      <c r="E64" s="87">
        <f>Data!FJ33</f>
        <v>1314045</v>
      </c>
      <c r="F64" s="87">
        <f>Data!GD33</f>
        <v>315595</v>
      </c>
      <c r="G64" s="87">
        <f>Data!GX33</f>
        <v>0</v>
      </c>
      <c r="H64" s="22">
        <f t="shared" si="1"/>
        <v>2603475</v>
      </c>
      <c r="I64" s="1"/>
    </row>
    <row r="65" spans="2:9" x14ac:dyDescent="0.2">
      <c r="B65" s="9" t="str">
        <f>$B$36</f>
        <v>Agriculture</v>
      </c>
      <c r="C65" s="87">
        <f>Data!DW33</f>
        <v>82779</v>
      </c>
      <c r="D65" s="87">
        <f>Data!EQ33</f>
        <v>55984</v>
      </c>
      <c r="E65" s="87">
        <f>Data!FK33</f>
        <v>11100</v>
      </c>
      <c r="F65" s="87">
        <f>Data!GE33</f>
        <v>7500</v>
      </c>
      <c r="G65" s="87">
        <f>Data!GY33</f>
        <v>0</v>
      </c>
      <c r="H65" s="22">
        <f t="shared" si="1"/>
        <v>157363</v>
      </c>
      <c r="I65" s="1"/>
    </row>
    <row r="66" spans="2:9" x14ac:dyDescent="0.2">
      <c r="B66" s="9" t="str">
        <f>$B$37</f>
        <v>Engineering</v>
      </c>
      <c r="C66" s="87">
        <f>Data!DX33</f>
        <v>97700</v>
      </c>
      <c r="D66" s="87">
        <f>Data!ER33</f>
        <v>233933</v>
      </c>
      <c r="E66" s="87">
        <f>Data!FL33</f>
        <v>157386</v>
      </c>
      <c r="F66" s="87">
        <f>Data!GF33</f>
        <v>21394</v>
      </c>
      <c r="G66" s="87">
        <f>Data!GZ33</f>
        <v>0</v>
      </c>
      <c r="H66" s="22">
        <f t="shared" si="1"/>
        <v>510413</v>
      </c>
      <c r="I66" s="1"/>
    </row>
    <row r="67" spans="2:9" x14ac:dyDescent="0.2">
      <c r="B67" s="9" t="str">
        <f>$B$38</f>
        <v>Home Economics</v>
      </c>
      <c r="C67" s="87">
        <f>Data!DY33</f>
        <v>275238</v>
      </c>
      <c r="D67" s="87">
        <f>Data!ES33</f>
        <v>604152</v>
      </c>
      <c r="E67" s="87">
        <f>Data!FM33</f>
        <v>980228</v>
      </c>
      <c r="F67" s="87">
        <f>Data!GG33</f>
        <v>655864</v>
      </c>
      <c r="G67" s="87">
        <f>Data!HA33</f>
        <v>0</v>
      </c>
      <c r="H67" s="22">
        <f t="shared" si="1"/>
        <v>2515482</v>
      </c>
      <c r="I67" s="1"/>
    </row>
    <row r="68" spans="2:9" x14ac:dyDescent="0.2">
      <c r="B68" s="9" t="str">
        <f>$B$39</f>
        <v>Law</v>
      </c>
      <c r="C68" s="87">
        <f>Data!DZ33</f>
        <v>0</v>
      </c>
      <c r="D68" s="87">
        <f>Data!ET33</f>
        <v>0</v>
      </c>
      <c r="E68" s="87">
        <f>Data!FN33</f>
        <v>0</v>
      </c>
      <c r="F68" s="87">
        <f>Data!GH33</f>
        <v>0</v>
      </c>
      <c r="G68" s="87">
        <f>Data!HB33</f>
        <v>0</v>
      </c>
      <c r="H68" s="22">
        <f t="shared" si="1"/>
        <v>0</v>
      </c>
      <c r="I68" s="1"/>
    </row>
    <row r="69" spans="2:9" x14ac:dyDescent="0.2">
      <c r="B69" s="9" t="str">
        <f>$B$40</f>
        <v>Social Service</v>
      </c>
      <c r="C69" s="87">
        <f>Data!EA33</f>
        <v>113260</v>
      </c>
      <c r="D69" s="87">
        <f>Data!EU33</f>
        <v>356663</v>
      </c>
      <c r="E69" s="87">
        <f>Data!FO33</f>
        <v>0</v>
      </c>
      <c r="F69" s="87">
        <f>Data!GI33</f>
        <v>0</v>
      </c>
      <c r="G69" s="87">
        <f>Data!HC33</f>
        <v>0</v>
      </c>
      <c r="H69" s="22">
        <f t="shared" si="1"/>
        <v>469923</v>
      </c>
      <c r="I69" s="1"/>
    </row>
    <row r="70" spans="2:9" x14ac:dyDescent="0.2">
      <c r="B70" s="9" t="str">
        <f>$B$41</f>
        <v>Library Science</v>
      </c>
      <c r="C70" s="87">
        <f>Data!EB33</f>
        <v>5827</v>
      </c>
      <c r="D70" s="87">
        <f>Data!EV33</f>
        <v>36406</v>
      </c>
      <c r="E70" s="87">
        <f>Data!FP33</f>
        <v>952566</v>
      </c>
      <c r="F70" s="87">
        <f>Data!GJ33</f>
        <v>62218</v>
      </c>
      <c r="G70" s="87">
        <f>Data!HD33</f>
        <v>0</v>
      </c>
      <c r="H70" s="22">
        <f t="shared" si="1"/>
        <v>1057017</v>
      </c>
      <c r="I70" s="1"/>
    </row>
    <row r="71" spans="2:9" x14ac:dyDescent="0.2">
      <c r="B71" s="9" t="str">
        <f>$B$42</f>
        <v>Veterinary Science</v>
      </c>
      <c r="C71" s="87">
        <f>Data!EC33</f>
        <v>0</v>
      </c>
      <c r="D71" s="87">
        <f>Data!EW33</f>
        <v>0</v>
      </c>
      <c r="E71" s="87">
        <f>Data!FQ33</f>
        <v>0</v>
      </c>
      <c r="F71" s="87">
        <f>Data!GK33</f>
        <v>0</v>
      </c>
      <c r="G71" s="87">
        <f>Data!HE33</f>
        <v>0</v>
      </c>
      <c r="H71" s="22">
        <f t="shared" si="1"/>
        <v>0</v>
      </c>
      <c r="I71" s="1"/>
    </row>
    <row r="72" spans="2:9" x14ac:dyDescent="0.2">
      <c r="B72" s="9" t="str">
        <f>$B$43</f>
        <v>Vocational Training</v>
      </c>
      <c r="C72" s="87">
        <f>Data!ED33</f>
        <v>0</v>
      </c>
      <c r="D72" s="87">
        <f>Data!EX33</f>
        <v>0</v>
      </c>
      <c r="E72" s="87">
        <f>Data!FR33</f>
        <v>0</v>
      </c>
      <c r="F72" s="87">
        <f>Data!GL33</f>
        <v>0</v>
      </c>
      <c r="G72" s="87">
        <f>Data!HF33</f>
        <v>0</v>
      </c>
      <c r="H72" s="22">
        <f t="shared" si="1"/>
        <v>0</v>
      </c>
      <c r="I72" s="1"/>
    </row>
    <row r="73" spans="2:9" x14ac:dyDescent="0.2">
      <c r="B73" s="9" t="str">
        <f>$B$44</f>
        <v>Physical Training</v>
      </c>
      <c r="C73" s="87">
        <f>Data!EE33</f>
        <v>0</v>
      </c>
      <c r="D73" s="87">
        <f>Data!EY33</f>
        <v>0</v>
      </c>
      <c r="E73" s="87">
        <f>Data!FS33</f>
        <v>0</v>
      </c>
      <c r="F73" s="87">
        <f>Data!GM33</f>
        <v>0</v>
      </c>
      <c r="G73" s="87">
        <f>Data!HG33</f>
        <v>0</v>
      </c>
      <c r="H73" s="22">
        <f t="shared" si="1"/>
        <v>0</v>
      </c>
      <c r="I73" s="1"/>
    </row>
    <row r="74" spans="2:9" x14ac:dyDescent="0.2">
      <c r="B74" s="9" t="str">
        <f>$B$45</f>
        <v>Health Services</v>
      </c>
      <c r="C74" s="87">
        <f>Data!EF33</f>
        <v>589607</v>
      </c>
      <c r="D74" s="87">
        <f>Data!EZ33</f>
        <v>1359514</v>
      </c>
      <c r="E74" s="87">
        <f>Data!FT33</f>
        <v>4211172</v>
      </c>
      <c r="F74" s="87">
        <f>Data!GN33</f>
        <v>1270771</v>
      </c>
      <c r="G74" s="87">
        <f>Data!HH33</f>
        <v>1928232</v>
      </c>
      <c r="H74" s="22">
        <f t="shared" si="1"/>
        <v>9359296</v>
      </c>
      <c r="I74" s="1"/>
    </row>
    <row r="75" spans="2:9" x14ac:dyDescent="0.2">
      <c r="B75" s="9" t="str">
        <f>$B$46</f>
        <v>Pharmacy</v>
      </c>
      <c r="C75" s="87">
        <f>Data!EG33</f>
        <v>0</v>
      </c>
      <c r="D75" s="87">
        <f>Data!FA33</f>
        <v>0</v>
      </c>
      <c r="E75" s="87">
        <f>Data!FU33</f>
        <v>0</v>
      </c>
      <c r="F75" s="87">
        <f>Data!GO33</f>
        <v>0</v>
      </c>
      <c r="G75" s="87">
        <f>Data!HI33</f>
        <v>0</v>
      </c>
      <c r="H75" s="22">
        <f t="shared" si="1"/>
        <v>0</v>
      </c>
      <c r="I75" s="1"/>
    </row>
    <row r="76" spans="2:9" x14ac:dyDescent="0.2">
      <c r="B76" s="9" t="str">
        <f>$B$47</f>
        <v>Business Administration</v>
      </c>
      <c r="C76" s="87">
        <f>Data!EH33</f>
        <v>237997</v>
      </c>
      <c r="D76" s="87">
        <f>Data!FB33</f>
        <v>1602499</v>
      </c>
      <c r="E76" s="87">
        <f>Data!FV33</f>
        <v>1949524</v>
      </c>
      <c r="F76" s="87">
        <f>Data!GP33</f>
        <v>8242</v>
      </c>
      <c r="G76" s="87">
        <f>Data!HJ33</f>
        <v>0</v>
      </c>
      <c r="H76" s="22">
        <f t="shared" si="1"/>
        <v>3798262</v>
      </c>
      <c r="I76" s="1"/>
    </row>
    <row r="77" spans="2:9" x14ac:dyDescent="0.2">
      <c r="B77" s="9" t="str">
        <f>$B$48</f>
        <v>Optometry</v>
      </c>
      <c r="C77" s="87">
        <f>Data!EI33</f>
        <v>0</v>
      </c>
      <c r="D77" s="87">
        <f>Data!FC33</f>
        <v>0</v>
      </c>
      <c r="E77" s="87">
        <f>Data!FW33</f>
        <v>0</v>
      </c>
      <c r="F77" s="87">
        <f>Data!GQ33</f>
        <v>0</v>
      </c>
      <c r="G77" s="87">
        <f>Data!HK33</f>
        <v>0</v>
      </c>
      <c r="H77" s="22">
        <f t="shared" si="1"/>
        <v>0</v>
      </c>
      <c r="I77" s="1"/>
    </row>
    <row r="78" spans="2:9" x14ac:dyDescent="0.2">
      <c r="B78" s="9" t="str">
        <f>$B$49</f>
        <v>Teacher Ed-Practice Teaching</v>
      </c>
      <c r="C78" s="87">
        <f>Data!EJ33</f>
        <v>0</v>
      </c>
      <c r="D78" s="87">
        <f>Data!FD33</f>
        <v>226593</v>
      </c>
      <c r="E78" s="87">
        <f>Data!FX33</f>
        <v>0</v>
      </c>
      <c r="F78" s="87">
        <f>Data!GR33</f>
        <v>0</v>
      </c>
      <c r="G78" s="87">
        <f>Data!HL33</f>
        <v>0</v>
      </c>
      <c r="H78" s="22">
        <f t="shared" si="1"/>
        <v>226593</v>
      </c>
      <c r="I78" s="1"/>
    </row>
    <row r="79" spans="2:9" x14ac:dyDescent="0.2">
      <c r="B79" s="9" t="str">
        <f>$B$50</f>
        <v>Technology</v>
      </c>
      <c r="C79" s="87">
        <f>Data!EK33</f>
        <v>10081</v>
      </c>
      <c r="D79" s="87">
        <f>Data!FE33</f>
        <v>58886</v>
      </c>
      <c r="E79" s="87">
        <f>Data!FY33</f>
        <v>29004</v>
      </c>
      <c r="F79" s="87">
        <f>Data!GS33</f>
        <v>0</v>
      </c>
      <c r="G79" s="87">
        <f>Data!HM33</f>
        <v>0</v>
      </c>
      <c r="H79" s="22">
        <f t="shared" si="1"/>
        <v>97971</v>
      </c>
      <c r="I79" s="1"/>
    </row>
    <row r="80" spans="2:9" x14ac:dyDescent="0.2">
      <c r="B80" s="9" t="str">
        <f>$B$51</f>
        <v>Nursing</v>
      </c>
      <c r="C80" s="87">
        <f>Data!EL33</f>
        <v>21346</v>
      </c>
      <c r="D80" s="87">
        <f>Data!FF33</f>
        <v>5692771</v>
      </c>
      <c r="E80" s="87">
        <f>Data!FZ33</f>
        <v>3114250</v>
      </c>
      <c r="F80" s="87">
        <f>Data!GT33</f>
        <v>1881131</v>
      </c>
      <c r="G80" s="87">
        <f>Data!HN33</f>
        <v>0</v>
      </c>
      <c r="H80" s="22">
        <f t="shared" si="1"/>
        <v>10709498</v>
      </c>
      <c r="I80" s="1"/>
    </row>
    <row r="81" spans="2:9" x14ac:dyDescent="0.2">
      <c r="B81" s="39" t="str">
        <f>$B$52</f>
        <v>Totals</v>
      </c>
      <c r="C81" s="21">
        <f>SUM(C61:C80)</f>
        <v>6822739</v>
      </c>
      <c r="D81" s="21">
        <f>SUM(D61:D80)</f>
        <v>14933291</v>
      </c>
      <c r="E81" s="21">
        <f>SUM(E61:E80)</f>
        <v>15450791</v>
      </c>
      <c r="F81" s="21">
        <f>SUM(F61:F80)</f>
        <v>6494766</v>
      </c>
      <c r="G81" s="21">
        <f>SUM(G61:G80)</f>
        <v>1928232</v>
      </c>
      <c r="H81" s="21">
        <f t="shared" si="1"/>
        <v>45629819</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Data!T33</f>
        <v>Chalon, Grace</v>
      </c>
      <c r="E84" s="343"/>
      <c r="F84" s="343"/>
      <c r="G84" s="94" t="str">
        <f>Data!U33</f>
        <v>(940) 898-3298</v>
      </c>
      <c r="H84" s="84" t="str">
        <f>Data!V33</f>
        <v>gchalon@twu.edu</v>
      </c>
    </row>
    <row r="85" spans="2:9" ht="13.5" customHeight="1" x14ac:dyDescent="0.2">
      <c r="B85" s="27"/>
      <c r="C85" s="27"/>
      <c r="D85" s="27"/>
      <c r="E85" s="27"/>
      <c r="F85" s="27"/>
      <c r="G85" s="27"/>
      <c r="H85" s="5"/>
    </row>
    <row r="86" spans="2:9" x14ac:dyDescent="0.2">
      <c r="B86" s="28" t="s">
        <v>34</v>
      </c>
      <c r="C86" s="13"/>
      <c r="D86" s="13"/>
      <c r="E86" s="13"/>
      <c r="F86" s="13"/>
      <c r="G86" s="13"/>
      <c r="H86" s="17">
        <f>H13+H14</f>
        <v>78815508</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Data!HR33</f>
        <v>194139</v>
      </c>
      <c r="D91" s="172">
        <f>Data!IL33</f>
        <v>121730</v>
      </c>
      <c r="E91" s="172">
        <f>Data!JF33</f>
        <v>95651</v>
      </c>
      <c r="F91" s="172">
        <f>Data!JZ33</f>
        <v>163317</v>
      </c>
      <c r="G91" s="172">
        <f>Data!KT33</f>
        <v>0</v>
      </c>
      <c r="H91" s="40">
        <f t="shared" ref="H91:H111" si="2">SUM(C91:G91)</f>
        <v>574837</v>
      </c>
    </row>
    <row r="92" spans="2:9" x14ac:dyDescent="0.2">
      <c r="B92" s="9" t="str">
        <f>$B$33</f>
        <v>Science</v>
      </c>
      <c r="C92" s="172">
        <f>Data!HS33</f>
        <v>437892</v>
      </c>
      <c r="D92" s="172">
        <f>Data!IM33</f>
        <v>177035</v>
      </c>
      <c r="E92" s="172">
        <f>Data!JG33</f>
        <v>0</v>
      </c>
      <c r="F92" s="172">
        <f>Data!KA33</f>
        <v>23616</v>
      </c>
      <c r="G92" s="172">
        <f>Data!KU33</f>
        <v>0</v>
      </c>
      <c r="H92" s="75">
        <f t="shared" si="2"/>
        <v>638543</v>
      </c>
    </row>
    <row r="93" spans="2:9" x14ac:dyDescent="0.2">
      <c r="B93" s="9" t="str">
        <f>$B$34</f>
        <v>Fine Arts</v>
      </c>
      <c r="C93" s="172">
        <f>Data!HT33</f>
        <v>16526</v>
      </c>
      <c r="D93" s="172">
        <f>Data!IN33</f>
        <v>29747</v>
      </c>
      <c r="E93" s="172">
        <f>Data!JH33</f>
        <v>107287</v>
      </c>
      <c r="F93" s="172">
        <f>Data!KB33</f>
        <v>0</v>
      </c>
      <c r="G93" s="172">
        <f>Data!KV33</f>
        <v>0</v>
      </c>
      <c r="H93" s="75">
        <f t="shared" si="2"/>
        <v>153560</v>
      </c>
    </row>
    <row r="94" spans="2:9" x14ac:dyDescent="0.2">
      <c r="B94" s="9" t="str">
        <f>$B$35</f>
        <v>Teacher Education</v>
      </c>
      <c r="C94" s="172">
        <f>Data!HU33</f>
        <v>0</v>
      </c>
      <c r="D94" s="172">
        <f>Data!IO33</f>
        <v>0</v>
      </c>
      <c r="E94" s="172">
        <f>Data!JI33</f>
        <v>0</v>
      </c>
      <c r="F94" s="172">
        <f>Data!KC33</f>
        <v>72789</v>
      </c>
      <c r="G94" s="172">
        <f>Data!KW33</f>
        <v>0</v>
      </c>
      <c r="H94" s="75">
        <f t="shared" si="2"/>
        <v>72789</v>
      </c>
    </row>
    <row r="95" spans="2:9" x14ac:dyDescent="0.2">
      <c r="B95" s="9" t="str">
        <f>$B$36</f>
        <v>Agriculture</v>
      </c>
      <c r="C95" s="172">
        <f>Data!HV33</f>
        <v>0</v>
      </c>
      <c r="D95" s="172">
        <f>Data!IP33</f>
        <v>0</v>
      </c>
      <c r="E95" s="172">
        <f>Data!JJ33</f>
        <v>0</v>
      </c>
      <c r="F95" s="172">
        <f>Data!KD33</f>
        <v>0</v>
      </c>
      <c r="G95" s="172">
        <f>Data!KX33</f>
        <v>0</v>
      </c>
      <c r="H95" s="75">
        <f t="shared" si="2"/>
        <v>0</v>
      </c>
    </row>
    <row r="96" spans="2:9" x14ac:dyDescent="0.2">
      <c r="B96" s="9" t="str">
        <f>$B$37</f>
        <v>Engineering</v>
      </c>
      <c r="C96" s="172">
        <f>Data!HW33</f>
        <v>0</v>
      </c>
      <c r="D96" s="172">
        <f>Data!IQ33</f>
        <v>0</v>
      </c>
      <c r="E96" s="172">
        <f>Data!JK33</f>
        <v>0</v>
      </c>
      <c r="F96" s="172">
        <f>Data!KE33</f>
        <v>0</v>
      </c>
      <c r="G96" s="172">
        <f>Data!KY33</f>
        <v>0</v>
      </c>
      <c r="H96" s="75">
        <f t="shared" si="2"/>
        <v>0</v>
      </c>
    </row>
    <row r="97" spans="2:8" x14ac:dyDescent="0.2">
      <c r="B97" s="9" t="str">
        <f>$B$38</f>
        <v>Home Economics</v>
      </c>
      <c r="C97" s="172">
        <f>Data!HX33</f>
        <v>0</v>
      </c>
      <c r="D97" s="172">
        <f>Data!IR33</f>
        <v>0</v>
      </c>
      <c r="E97" s="172">
        <f>Data!JL33</f>
        <v>0</v>
      </c>
      <c r="F97" s="172">
        <f>Data!KF33</f>
        <v>0</v>
      </c>
      <c r="G97" s="172">
        <f>Data!KZ33</f>
        <v>0</v>
      </c>
      <c r="H97" s="75">
        <f t="shared" si="2"/>
        <v>0</v>
      </c>
    </row>
    <row r="98" spans="2:8" x14ac:dyDescent="0.2">
      <c r="B98" s="9" t="str">
        <f>$B$39</f>
        <v>Law</v>
      </c>
      <c r="C98" s="172">
        <f>Data!HY33</f>
        <v>0</v>
      </c>
      <c r="D98" s="172">
        <f>Data!IS33</f>
        <v>0</v>
      </c>
      <c r="E98" s="172">
        <f>Data!JM33</f>
        <v>0</v>
      </c>
      <c r="F98" s="172">
        <f>Data!KG33</f>
        <v>0</v>
      </c>
      <c r="G98" s="172">
        <f>Data!LA33</f>
        <v>0</v>
      </c>
      <c r="H98" s="75">
        <f t="shared" si="2"/>
        <v>0</v>
      </c>
    </row>
    <row r="99" spans="2:8" x14ac:dyDescent="0.2">
      <c r="B99" s="9" t="str">
        <f>$B$40</f>
        <v>Social Service</v>
      </c>
      <c r="C99" s="172">
        <f>Data!HZ33</f>
        <v>22646</v>
      </c>
      <c r="D99" s="172">
        <f>Data!IT33</f>
        <v>0</v>
      </c>
      <c r="E99" s="172">
        <f>Data!JN33</f>
        <v>0</v>
      </c>
      <c r="F99" s="172">
        <f>Data!KH33</f>
        <v>0</v>
      </c>
      <c r="G99" s="172">
        <f>Data!LB33</f>
        <v>0</v>
      </c>
      <c r="H99" s="75">
        <f t="shared" si="2"/>
        <v>22646</v>
      </c>
    </row>
    <row r="100" spans="2:8" x14ac:dyDescent="0.2">
      <c r="B100" s="9" t="str">
        <f>$B$41</f>
        <v>Library Science</v>
      </c>
      <c r="C100" s="172">
        <f>Data!IA33</f>
        <v>0</v>
      </c>
      <c r="D100" s="172">
        <f>Data!IU33</f>
        <v>0</v>
      </c>
      <c r="E100" s="172">
        <f>Data!JO33</f>
        <v>1897</v>
      </c>
      <c r="F100" s="172">
        <f>Data!KI33</f>
        <v>33031</v>
      </c>
      <c r="G100" s="172">
        <f>Data!LC33</f>
        <v>0</v>
      </c>
      <c r="H100" s="75">
        <f t="shared" si="2"/>
        <v>34928</v>
      </c>
    </row>
    <row r="101" spans="2:8" x14ac:dyDescent="0.2">
      <c r="B101" s="9" t="str">
        <f>$B$42</f>
        <v>Veterinary Science</v>
      </c>
      <c r="C101" s="172">
        <f>Data!IB33</f>
        <v>0</v>
      </c>
      <c r="D101" s="172">
        <f>Data!IV33</f>
        <v>0</v>
      </c>
      <c r="E101" s="172">
        <f>Data!JP33</f>
        <v>0</v>
      </c>
      <c r="F101" s="172">
        <f>Data!KJ33</f>
        <v>0</v>
      </c>
      <c r="G101" s="172">
        <f>Data!LD33</f>
        <v>0</v>
      </c>
      <c r="H101" s="75">
        <f t="shared" si="2"/>
        <v>0</v>
      </c>
    </row>
    <row r="102" spans="2:8" x14ac:dyDescent="0.2">
      <c r="B102" s="9" t="str">
        <f>$B$43</f>
        <v>Vocational Training</v>
      </c>
      <c r="C102" s="172">
        <f>Data!IC33</f>
        <v>0</v>
      </c>
      <c r="D102" s="172">
        <f>Data!IW33</f>
        <v>0</v>
      </c>
      <c r="E102" s="172">
        <f>Data!JQ33</f>
        <v>0</v>
      </c>
      <c r="F102" s="172">
        <f>Data!KK33</f>
        <v>0</v>
      </c>
      <c r="G102" s="172">
        <f>Data!LE33</f>
        <v>0</v>
      </c>
      <c r="H102" s="75">
        <f t="shared" si="2"/>
        <v>0</v>
      </c>
    </row>
    <row r="103" spans="2:8" x14ac:dyDescent="0.2">
      <c r="B103" s="9" t="str">
        <f>$B$44</f>
        <v>Physical Training</v>
      </c>
      <c r="C103" s="172">
        <f>Data!ID33</f>
        <v>0</v>
      </c>
      <c r="D103" s="172">
        <f>Data!IX33</f>
        <v>0</v>
      </c>
      <c r="E103" s="172">
        <f>Data!JR33</f>
        <v>0</v>
      </c>
      <c r="F103" s="172">
        <f>Data!KL33</f>
        <v>0</v>
      </c>
      <c r="G103" s="172">
        <f>Data!LF33</f>
        <v>0</v>
      </c>
      <c r="H103" s="75">
        <f t="shared" si="2"/>
        <v>0</v>
      </c>
    </row>
    <row r="104" spans="2:8" x14ac:dyDescent="0.2">
      <c r="B104" s="9" t="str">
        <f>$B$45</f>
        <v>Health Services</v>
      </c>
      <c r="C104" s="172">
        <f>Data!IE33</f>
        <v>0</v>
      </c>
      <c r="D104" s="172">
        <f>Data!IY33</f>
        <v>127149</v>
      </c>
      <c r="E104" s="172">
        <f>Data!JS33</f>
        <v>22882</v>
      </c>
      <c r="F104" s="172">
        <f>Data!KM33</f>
        <v>232743</v>
      </c>
      <c r="G104" s="172">
        <f>Data!LG33</f>
        <v>0</v>
      </c>
      <c r="H104" s="75">
        <f t="shared" si="2"/>
        <v>382774</v>
      </c>
    </row>
    <row r="105" spans="2:8" x14ac:dyDescent="0.2">
      <c r="B105" s="9" t="str">
        <f>$B$46</f>
        <v>Pharmacy</v>
      </c>
      <c r="C105" s="172">
        <f>Data!IF33</f>
        <v>0</v>
      </c>
      <c r="D105" s="172">
        <f>Data!IZ33</f>
        <v>0</v>
      </c>
      <c r="E105" s="172">
        <f>Data!JT33</f>
        <v>0</v>
      </c>
      <c r="F105" s="172">
        <f>Data!KN33</f>
        <v>0</v>
      </c>
      <c r="G105" s="172">
        <f>Data!LH33</f>
        <v>0</v>
      </c>
      <c r="H105" s="75">
        <f t="shared" si="2"/>
        <v>0</v>
      </c>
    </row>
    <row r="106" spans="2:8" x14ac:dyDescent="0.2">
      <c r="B106" s="9" t="str">
        <f>$B$47</f>
        <v>Business Administration</v>
      </c>
      <c r="C106" s="172">
        <f>Data!IG33</f>
        <v>0</v>
      </c>
      <c r="D106" s="172">
        <f>Data!JA33</f>
        <v>0</v>
      </c>
      <c r="E106" s="172">
        <f>Data!JU33</f>
        <v>123328</v>
      </c>
      <c r="F106" s="172">
        <f>Data!KO33</f>
        <v>0</v>
      </c>
      <c r="G106" s="172">
        <f>Data!LI33</f>
        <v>0</v>
      </c>
      <c r="H106" s="75">
        <f t="shared" si="2"/>
        <v>123328</v>
      </c>
    </row>
    <row r="107" spans="2:8" x14ac:dyDescent="0.2">
      <c r="B107" s="9" t="str">
        <f>$B$48</f>
        <v>Optometry</v>
      </c>
      <c r="C107" s="172">
        <f>Data!IH33</f>
        <v>0</v>
      </c>
      <c r="D107" s="172">
        <f>Data!JB33</f>
        <v>0</v>
      </c>
      <c r="E107" s="172">
        <f>Data!JV33</f>
        <v>0</v>
      </c>
      <c r="F107" s="172">
        <f>Data!KP33</f>
        <v>0</v>
      </c>
      <c r="G107" s="172">
        <f>Data!LJ33</f>
        <v>0</v>
      </c>
      <c r="H107" s="75">
        <f t="shared" si="2"/>
        <v>0</v>
      </c>
    </row>
    <row r="108" spans="2:8" x14ac:dyDescent="0.2">
      <c r="B108" s="9" t="str">
        <f>$B$49</f>
        <v>Teacher Ed-Practice Teaching</v>
      </c>
      <c r="C108" s="172">
        <f>Data!II33</f>
        <v>0</v>
      </c>
      <c r="D108" s="172">
        <f>Data!JC33</f>
        <v>17053</v>
      </c>
      <c r="E108" s="172">
        <f>Data!JW33</f>
        <v>0</v>
      </c>
      <c r="F108" s="172">
        <f>Data!KQ33</f>
        <v>0</v>
      </c>
      <c r="G108" s="172">
        <f>Data!LK33</f>
        <v>0</v>
      </c>
      <c r="H108" s="75">
        <f t="shared" si="2"/>
        <v>17053</v>
      </c>
    </row>
    <row r="109" spans="2:8" x14ac:dyDescent="0.2">
      <c r="B109" s="9" t="str">
        <f>$B$50</f>
        <v>Technology</v>
      </c>
      <c r="C109" s="172">
        <f>Data!IJ33</f>
        <v>0</v>
      </c>
      <c r="D109" s="172">
        <f>Data!JD33</f>
        <v>0</v>
      </c>
      <c r="E109" s="172">
        <f>Data!JX33</f>
        <v>0</v>
      </c>
      <c r="F109" s="172">
        <f>Data!KR33</f>
        <v>0</v>
      </c>
      <c r="G109" s="172">
        <f>Data!LL33</f>
        <v>0</v>
      </c>
      <c r="H109" s="75">
        <f t="shared" si="2"/>
        <v>0</v>
      </c>
    </row>
    <row r="110" spans="2:8" x14ac:dyDescent="0.2">
      <c r="B110" s="9" t="str">
        <f>$B$51</f>
        <v>Nursing</v>
      </c>
      <c r="C110" s="172">
        <f>Data!IK33</f>
        <v>0</v>
      </c>
      <c r="D110" s="172">
        <f>Data!JE33</f>
        <v>53594</v>
      </c>
      <c r="E110" s="172">
        <f>Data!JY33</f>
        <v>131136</v>
      </c>
      <c r="F110" s="172">
        <f>Data!KS33</f>
        <v>254692</v>
      </c>
      <c r="G110" s="172">
        <f>Data!HPM33</f>
        <v>0</v>
      </c>
      <c r="H110" s="75">
        <f t="shared" si="2"/>
        <v>439422</v>
      </c>
    </row>
    <row r="111" spans="2:8" x14ac:dyDescent="0.2">
      <c r="B111" s="39" t="str">
        <f>$B$52</f>
        <v>Totals</v>
      </c>
      <c r="C111" s="40">
        <f>SUM(C91:C110)</f>
        <v>671203</v>
      </c>
      <c r="D111" s="40">
        <f>SUM(D91:D110)</f>
        <v>526308</v>
      </c>
      <c r="E111" s="40">
        <f>SUM(E91:E110)</f>
        <v>482181</v>
      </c>
      <c r="F111" s="40">
        <f>SUM(F91:F110)</f>
        <v>780188</v>
      </c>
      <c r="G111" s="40">
        <f>SUM(G91:G110)</f>
        <v>0</v>
      </c>
      <c r="H111" s="40">
        <f t="shared" si="2"/>
        <v>2459880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3222369</v>
      </c>
      <c r="D116" s="21">
        <f t="shared" si="3"/>
        <v>1767215</v>
      </c>
      <c r="E116" s="21">
        <f t="shared" si="3"/>
        <v>1231146</v>
      </c>
      <c r="F116" s="21">
        <f t="shared" si="3"/>
        <v>1819124</v>
      </c>
      <c r="G116" s="21">
        <f t="shared" si="3"/>
        <v>0</v>
      </c>
      <c r="H116" s="40">
        <f t="shared" ref="H116:H136" si="4">SUM(C116:G116)</f>
        <v>8039854</v>
      </c>
      <c r="I116" s="1"/>
    </row>
    <row r="117" spans="2:9" x14ac:dyDescent="0.2">
      <c r="B117" s="9" t="str">
        <f>$B$33</f>
        <v>Science</v>
      </c>
      <c r="C117" s="22">
        <f t="shared" si="3"/>
        <v>1872066</v>
      </c>
      <c r="D117" s="22">
        <f t="shared" si="3"/>
        <v>1539146</v>
      </c>
      <c r="E117" s="22">
        <f t="shared" si="3"/>
        <v>941936</v>
      </c>
      <c r="F117" s="22">
        <f t="shared" si="3"/>
        <v>501156</v>
      </c>
      <c r="G117" s="22">
        <f t="shared" si="3"/>
        <v>0</v>
      </c>
      <c r="H117" s="75">
        <f t="shared" si="4"/>
        <v>4854304</v>
      </c>
      <c r="I117" s="1"/>
    </row>
    <row r="118" spans="2:9" x14ac:dyDescent="0.2">
      <c r="B118" s="9" t="str">
        <f>$B$34</f>
        <v>Fine Arts</v>
      </c>
      <c r="C118" s="22">
        <f t="shared" si="3"/>
        <v>808155</v>
      </c>
      <c r="D118" s="22">
        <f t="shared" si="3"/>
        <v>889077</v>
      </c>
      <c r="E118" s="22">
        <f t="shared" si="3"/>
        <v>761372</v>
      </c>
      <c r="F118" s="22">
        <f t="shared" si="3"/>
        <v>138704</v>
      </c>
      <c r="G118" s="22">
        <f t="shared" si="3"/>
        <v>0</v>
      </c>
      <c r="H118" s="75">
        <f t="shared" si="4"/>
        <v>2597308</v>
      </c>
      <c r="I118" s="1"/>
    </row>
    <row r="119" spans="2:9" x14ac:dyDescent="0.2">
      <c r="B119" s="9" t="str">
        <f>$B$35</f>
        <v>Teacher Education</v>
      </c>
      <c r="C119" s="22">
        <f t="shared" si="3"/>
        <v>134871</v>
      </c>
      <c r="D119" s="22">
        <f t="shared" si="3"/>
        <v>838964</v>
      </c>
      <c r="E119" s="22">
        <f t="shared" si="3"/>
        <v>1314045</v>
      </c>
      <c r="F119" s="22">
        <f t="shared" si="3"/>
        <v>388384</v>
      </c>
      <c r="G119" s="22">
        <f t="shared" si="3"/>
        <v>0</v>
      </c>
      <c r="H119" s="75">
        <f t="shared" si="4"/>
        <v>2676264</v>
      </c>
      <c r="I119" s="1"/>
    </row>
    <row r="120" spans="2:9" x14ac:dyDescent="0.2">
      <c r="B120" s="9" t="str">
        <f>$B$36</f>
        <v>Agriculture</v>
      </c>
      <c r="C120" s="22">
        <f t="shared" si="3"/>
        <v>82779</v>
      </c>
      <c r="D120" s="22">
        <f t="shared" si="3"/>
        <v>55984</v>
      </c>
      <c r="E120" s="22">
        <f t="shared" si="3"/>
        <v>11100</v>
      </c>
      <c r="F120" s="22">
        <f t="shared" si="3"/>
        <v>7500</v>
      </c>
      <c r="G120" s="22">
        <f t="shared" si="3"/>
        <v>0</v>
      </c>
      <c r="H120" s="75">
        <f t="shared" si="4"/>
        <v>157363</v>
      </c>
      <c r="I120" s="1"/>
    </row>
    <row r="121" spans="2:9" x14ac:dyDescent="0.2">
      <c r="B121" s="9" t="str">
        <f>$B$37</f>
        <v>Engineering</v>
      </c>
      <c r="C121" s="22">
        <f t="shared" si="3"/>
        <v>97700</v>
      </c>
      <c r="D121" s="22">
        <f t="shared" si="3"/>
        <v>233933</v>
      </c>
      <c r="E121" s="22">
        <f t="shared" si="3"/>
        <v>157386</v>
      </c>
      <c r="F121" s="22">
        <f t="shared" si="3"/>
        <v>21394</v>
      </c>
      <c r="G121" s="22">
        <f t="shared" si="3"/>
        <v>0</v>
      </c>
      <c r="H121" s="75">
        <f t="shared" si="4"/>
        <v>510413</v>
      </c>
      <c r="I121" s="1"/>
    </row>
    <row r="122" spans="2:9" x14ac:dyDescent="0.2">
      <c r="B122" s="9" t="str">
        <f>$B$38</f>
        <v>Home Economics</v>
      </c>
      <c r="C122" s="22">
        <f t="shared" si="3"/>
        <v>275238</v>
      </c>
      <c r="D122" s="22">
        <f t="shared" si="3"/>
        <v>604152</v>
      </c>
      <c r="E122" s="22">
        <f t="shared" si="3"/>
        <v>980228</v>
      </c>
      <c r="F122" s="22">
        <f t="shared" si="3"/>
        <v>655864</v>
      </c>
      <c r="G122" s="22">
        <f t="shared" si="3"/>
        <v>0</v>
      </c>
      <c r="H122" s="75">
        <f t="shared" si="4"/>
        <v>2515482</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135906</v>
      </c>
      <c r="D124" s="22">
        <f t="shared" si="3"/>
        <v>356663</v>
      </c>
      <c r="E124" s="22">
        <f t="shared" si="3"/>
        <v>0</v>
      </c>
      <c r="F124" s="22">
        <f t="shared" si="3"/>
        <v>0</v>
      </c>
      <c r="G124" s="22">
        <f t="shared" si="3"/>
        <v>0</v>
      </c>
      <c r="H124" s="75">
        <f t="shared" si="4"/>
        <v>492569</v>
      </c>
      <c r="I124" s="1"/>
    </row>
    <row r="125" spans="2:9" x14ac:dyDescent="0.2">
      <c r="B125" s="9" t="str">
        <f>$B$41</f>
        <v>Library Science</v>
      </c>
      <c r="C125" s="22">
        <f t="shared" si="3"/>
        <v>5827</v>
      </c>
      <c r="D125" s="22">
        <f t="shared" si="3"/>
        <v>36406</v>
      </c>
      <c r="E125" s="22">
        <f t="shared" si="3"/>
        <v>954463</v>
      </c>
      <c r="F125" s="22">
        <f t="shared" si="3"/>
        <v>95249</v>
      </c>
      <c r="G125" s="22">
        <f t="shared" si="3"/>
        <v>0</v>
      </c>
      <c r="H125" s="75">
        <f t="shared" si="4"/>
        <v>1091945</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0</v>
      </c>
      <c r="D128" s="22">
        <f t="shared" si="3"/>
        <v>0</v>
      </c>
      <c r="E128" s="22">
        <f t="shared" si="3"/>
        <v>0</v>
      </c>
      <c r="F128" s="22">
        <f t="shared" si="3"/>
        <v>0</v>
      </c>
      <c r="G128" s="22">
        <f t="shared" si="3"/>
        <v>0</v>
      </c>
      <c r="H128" s="75">
        <f t="shared" si="4"/>
        <v>0</v>
      </c>
      <c r="I128" s="1"/>
    </row>
    <row r="129" spans="2:12" x14ac:dyDescent="0.2">
      <c r="B129" s="9" t="str">
        <f>$B$45</f>
        <v>Health Services</v>
      </c>
      <c r="C129" s="22">
        <f t="shared" si="3"/>
        <v>589607</v>
      </c>
      <c r="D129" s="22">
        <f t="shared" si="3"/>
        <v>1486663</v>
      </c>
      <c r="E129" s="22">
        <f t="shared" si="3"/>
        <v>4234054</v>
      </c>
      <c r="F129" s="22">
        <f t="shared" si="3"/>
        <v>1503514</v>
      </c>
      <c r="G129" s="22">
        <f t="shared" si="3"/>
        <v>1928232</v>
      </c>
      <c r="H129" s="75">
        <f t="shared" si="4"/>
        <v>9742070</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237997</v>
      </c>
      <c r="D131" s="22">
        <f t="shared" si="3"/>
        <v>1602499</v>
      </c>
      <c r="E131" s="22">
        <f t="shared" si="3"/>
        <v>2072852</v>
      </c>
      <c r="F131" s="22">
        <f t="shared" si="3"/>
        <v>8242</v>
      </c>
      <c r="G131" s="22">
        <f t="shared" si="3"/>
        <v>0</v>
      </c>
      <c r="H131" s="75">
        <f t="shared" si="4"/>
        <v>3921590</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243646</v>
      </c>
      <c r="E133" s="22">
        <f t="shared" si="5"/>
        <v>0</v>
      </c>
      <c r="F133" s="22">
        <f t="shared" si="5"/>
        <v>0</v>
      </c>
      <c r="G133" s="22">
        <f t="shared" si="5"/>
        <v>0</v>
      </c>
      <c r="H133" s="75">
        <f t="shared" si="4"/>
        <v>243646</v>
      </c>
      <c r="I133" s="1"/>
    </row>
    <row r="134" spans="2:12" x14ac:dyDescent="0.2">
      <c r="B134" s="9" t="str">
        <f>$B$50</f>
        <v>Technology</v>
      </c>
      <c r="C134" s="22">
        <f t="shared" si="5"/>
        <v>10081</v>
      </c>
      <c r="D134" s="22">
        <f t="shared" si="5"/>
        <v>58886</v>
      </c>
      <c r="E134" s="22">
        <f t="shared" si="5"/>
        <v>29004</v>
      </c>
      <c r="F134" s="22">
        <f t="shared" si="5"/>
        <v>0</v>
      </c>
      <c r="G134" s="22">
        <f t="shared" si="5"/>
        <v>0</v>
      </c>
      <c r="H134" s="75">
        <f t="shared" si="4"/>
        <v>97971</v>
      </c>
      <c r="I134" s="1"/>
    </row>
    <row r="135" spans="2:12" x14ac:dyDescent="0.2">
      <c r="B135" s="9" t="str">
        <f>$B$51</f>
        <v>Nursing</v>
      </c>
      <c r="C135" s="22">
        <f t="shared" si="5"/>
        <v>21346</v>
      </c>
      <c r="D135" s="22">
        <f t="shared" si="5"/>
        <v>5746365</v>
      </c>
      <c r="E135" s="22">
        <f t="shared" si="5"/>
        <v>3245386</v>
      </c>
      <c r="F135" s="22">
        <f t="shared" si="5"/>
        <v>2135823</v>
      </c>
      <c r="G135" s="22">
        <f t="shared" si="5"/>
        <v>0</v>
      </c>
      <c r="H135" s="75">
        <f t="shared" si="4"/>
        <v>11148920</v>
      </c>
      <c r="I135" s="1"/>
    </row>
    <row r="136" spans="2:12" x14ac:dyDescent="0.2">
      <c r="B136" s="39" t="str">
        <f>$B$52</f>
        <v>Totals</v>
      </c>
      <c r="C136" s="40">
        <f>SUM(C116:C135)</f>
        <v>7493942</v>
      </c>
      <c r="D136" s="40">
        <f>SUM(D116:D135)</f>
        <v>15459599</v>
      </c>
      <c r="E136" s="40">
        <f>SUM(E116:E135)</f>
        <v>15932972</v>
      </c>
      <c r="F136" s="40">
        <f>SUM(F116:F135)</f>
        <v>7274954</v>
      </c>
      <c r="G136" s="40">
        <f>SUM(G116:G135)</f>
        <v>1928232</v>
      </c>
      <c r="H136" s="40">
        <f t="shared" si="4"/>
        <v>48089699</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30725809</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Data!QD33</f>
        <v>0</v>
      </c>
      <c r="I140" s="333" t="str">
        <f>IF(H140+H141=1,"","Error, the two cells on the left must equal 100%")</f>
        <v/>
      </c>
      <c r="L140" s="57"/>
    </row>
    <row r="141" spans="2:12" ht="25.5" customHeight="1" thickBot="1" x14ac:dyDescent="0.25">
      <c r="B141" s="352"/>
      <c r="C141" s="353"/>
      <c r="D141" s="353"/>
      <c r="E141" s="353"/>
      <c r="F141" s="356" t="s">
        <v>3</v>
      </c>
      <c r="G141" s="357"/>
      <c r="H141" s="95">
        <f>1-H140</f>
        <v>1</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Data!LN33</f>
        <v>0</v>
      </c>
      <c r="D143" s="172">
        <f>Data!MH33</f>
        <v>0</v>
      </c>
      <c r="E143" s="172">
        <f>Data!NB33</f>
        <v>0</v>
      </c>
      <c r="F143" s="172">
        <f>Data!NV33</f>
        <v>0</v>
      </c>
      <c r="G143" s="172">
        <f>Data!OP33</f>
        <v>0</v>
      </c>
      <c r="H143" s="173">
        <f>Data!PJ33</f>
        <v>5136880.1100000003</v>
      </c>
      <c r="I143" s="76">
        <f t="shared" ref="I143:I162" si="6">SUM(C143:H143)</f>
        <v>5136880.1100000003</v>
      </c>
    </row>
    <row r="144" spans="2:12" x14ac:dyDescent="0.2">
      <c r="B144" s="9" t="str">
        <f>$B$33</f>
        <v>Science</v>
      </c>
      <c r="C144" s="172">
        <f>Data!LO33</f>
        <v>0</v>
      </c>
      <c r="D144" s="172">
        <f>Data!MI33</f>
        <v>0</v>
      </c>
      <c r="E144" s="172">
        <f>Data!NC33</f>
        <v>0</v>
      </c>
      <c r="F144" s="172">
        <f>Data!NW33</f>
        <v>0</v>
      </c>
      <c r="G144" s="172">
        <f>Data!OQ33</f>
        <v>0</v>
      </c>
      <c r="H144" s="174">
        <f>Data!PK33</f>
        <v>3101546.08</v>
      </c>
      <c r="I144" s="76">
        <f t="shared" si="6"/>
        <v>3101546.08</v>
      </c>
    </row>
    <row r="145" spans="2:9" x14ac:dyDescent="0.2">
      <c r="B145" s="9" t="str">
        <f>$B$34</f>
        <v>Fine Arts</v>
      </c>
      <c r="C145" s="172">
        <f>Data!LP33</f>
        <v>0</v>
      </c>
      <c r="D145" s="172">
        <f>Data!MJ33</f>
        <v>0</v>
      </c>
      <c r="E145" s="172">
        <f>Data!ND33</f>
        <v>0</v>
      </c>
      <c r="F145" s="172">
        <f>Data!NX33</f>
        <v>0</v>
      </c>
      <c r="G145" s="172">
        <f>Data!OR33</f>
        <v>0</v>
      </c>
      <c r="H145" s="174">
        <f>Data!PL33</f>
        <v>1659490.31</v>
      </c>
      <c r="I145" s="76">
        <f t="shared" si="6"/>
        <v>1659490.31</v>
      </c>
    </row>
    <row r="146" spans="2:9" x14ac:dyDescent="0.2">
      <c r="B146" s="9" t="str">
        <f>$B$35</f>
        <v>Teacher Education</v>
      </c>
      <c r="C146" s="172">
        <f>Data!LQ33</f>
        <v>0</v>
      </c>
      <c r="D146" s="172">
        <f>Data!MK33</f>
        <v>0</v>
      </c>
      <c r="E146" s="172">
        <f>Data!NE33</f>
        <v>0</v>
      </c>
      <c r="F146" s="172">
        <f>Data!NY33</f>
        <v>0</v>
      </c>
      <c r="G146" s="172">
        <f>Data!OS33</f>
        <v>0</v>
      </c>
      <c r="H146" s="174">
        <f>Data!PN33</f>
        <v>1709937.43</v>
      </c>
      <c r="I146" s="76">
        <f t="shared" si="6"/>
        <v>1709937.43</v>
      </c>
    </row>
    <row r="147" spans="2:9" x14ac:dyDescent="0.2">
      <c r="B147" s="9" t="str">
        <f>$B$36</f>
        <v>Agriculture</v>
      </c>
      <c r="C147" s="172">
        <f>Data!LR33</f>
        <v>0</v>
      </c>
      <c r="D147" s="172">
        <f>Data!ML33</f>
        <v>0</v>
      </c>
      <c r="E147" s="172">
        <f>Data!NF33</f>
        <v>0</v>
      </c>
      <c r="F147" s="172">
        <f>Data!NZ33</f>
        <v>0</v>
      </c>
      <c r="G147" s="172">
        <f>Data!OT33</f>
        <v>0</v>
      </c>
      <c r="H147" s="174">
        <f>Data!PM33</f>
        <v>100543.48</v>
      </c>
      <c r="I147" s="76">
        <f t="shared" si="6"/>
        <v>100543.48</v>
      </c>
    </row>
    <row r="148" spans="2:9" x14ac:dyDescent="0.2">
      <c r="B148" s="9" t="str">
        <f>$B$37</f>
        <v>Engineering</v>
      </c>
      <c r="C148" s="172">
        <f>Data!LS33</f>
        <v>0</v>
      </c>
      <c r="D148" s="172">
        <f>Data!MM33</f>
        <v>0</v>
      </c>
      <c r="E148" s="172">
        <f>Data!NG33</f>
        <v>0</v>
      </c>
      <c r="F148" s="172">
        <f>Data!OA33</f>
        <v>0</v>
      </c>
      <c r="G148" s="172">
        <f>Data!OU33</f>
        <v>0</v>
      </c>
      <c r="H148" s="174">
        <f>Data!PO33</f>
        <v>326116.67</v>
      </c>
      <c r="I148" s="76">
        <f t="shared" si="6"/>
        <v>326116.67</v>
      </c>
    </row>
    <row r="149" spans="2:9" x14ac:dyDescent="0.2">
      <c r="B149" s="9" t="str">
        <f>$B$38</f>
        <v>Home Economics</v>
      </c>
      <c r="C149" s="172">
        <f>Data!LT33</f>
        <v>0</v>
      </c>
      <c r="D149" s="172">
        <f>Data!MN33</f>
        <v>0</v>
      </c>
      <c r="E149" s="172">
        <f>Data!NH33</f>
        <v>0</v>
      </c>
      <c r="F149" s="172">
        <f>Data!OB33</f>
        <v>0</v>
      </c>
      <c r="G149" s="172">
        <f>Data!OV33</f>
        <v>0</v>
      </c>
      <c r="H149" s="174">
        <f>Data!PP33</f>
        <v>1607209.47</v>
      </c>
      <c r="I149" s="76">
        <f t="shared" si="6"/>
        <v>1607209.47</v>
      </c>
    </row>
    <row r="150" spans="2:9" x14ac:dyDescent="0.2">
      <c r="B150" s="9" t="str">
        <f>$B$39</f>
        <v>Law</v>
      </c>
      <c r="C150" s="172">
        <f>Data!LU33</f>
        <v>0</v>
      </c>
      <c r="D150" s="172">
        <f>Data!MO33</f>
        <v>0</v>
      </c>
      <c r="E150" s="172">
        <f>Data!NI33</f>
        <v>0</v>
      </c>
      <c r="F150" s="172">
        <f>Data!OC33</f>
        <v>0</v>
      </c>
      <c r="G150" s="172">
        <f>Data!OW33</f>
        <v>0</v>
      </c>
      <c r="H150" s="174">
        <f>Data!PQ33</f>
        <v>0</v>
      </c>
      <c r="I150" s="76">
        <f t="shared" si="6"/>
        <v>0</v>
      </c>
    </row>
    <row r="151" spans="2:9" x14ac:dyDescent="0.2">
      <c r="B151" s="9" t="str">
        <f>$B$40</f>
        <v>Social Service</v>
      </c>
      <c r="C151" s="172">
        <f>Data!LV33</f>
        <v>0</v>
      </c>
      <c r="D151" s="172">
        <f>Data!MP33</f>
        <v>0</v>
      </c>
      <c r="E151" s="172">
        <f>Data!NJ33</f>
        <v>0</v>
      </c>
      <c r="F151" s="172">
        <f>Data!OD33</f>
        <v>0</v>
      </c>
      <c r="G151" s="172">
        <f>Data!OX33</f>
        <v>0</v>
      </c>
      <c r="H151" s="174">
        <f>Data!PR33</f>
        <v>314715.65000000002</v>
      </c>
      <c r="I151" s="76">
        <f t="shared" si="6"/>
        <v>314715.65000000002</v>
      </c>
    </row>
    <row r="152" spans="2:9" x14ac:dyDescent="0.2">
      <c r="B152" s="9" t="str">
        <f>$B$41</f>
        <v>Library Science</v>
      </c>
      <c r="C152" s="172">
        <f>Data!LW33</f>
        <v>0</v>
      </c>
      <c r="D152" s="172">
        <f>Data!MQ33</f>
        <v>0</v>
      </c>
      <c r="E152" s="172">
        <f>Data!NK33</f>
        <v>0</v>
      </c>
      <c r="F152" s="172">
        <f>Data!OE33</f>
        <v>0</v>
      </c>
      <c r="G152" s="172">
        <f>Data!OY33</f>
        <v>0</v>
      </c>
      <c r="H152" s="174">
        <f>Data!PS33</f>
        <v>697673.19</v>
      </c>
      <c r="I152" s="76">
        <f t="shared" si="6"/>
        <v>697673.19</v>
      </c>
    </row>
    <row r="153" spans="2:9" x14ac:dyDescent="0.2">
      <c r="B153" s="9" t="str">
        <f>$B$42</f>
        <v>Veterinary Science</v>
      </c>
      <c r="C153" s="172">
        <f>Data!LX33</f>
        <v>0</v>
      </c>
      <c r="D153" s="172">
        <f>Data!MR33</f>
        <v>0</v>
      </c>
      <c r="E153" s="172">
        <f>Data!NL33</f>
        <v>0</v>
      </c>
      <c r="F153" s="172">
        <f>Data!OF33</f>
        <v>0</v>
      </c>
      <c r="G153" s="172">
        <f>Data!OZ33</f>
        <v>0</v>
      </c>
      <c r="H153" s="174">
        <f>Data!PT33</f>
        <v>0</v>
      </c>
      <c r="I153" s="76">
        <f t="shared" si="6"/>
        <v>0</v>
      </c>
    </row>
    <row r="154" spans="2:9" x14ac:dyDescent="0.2">
      <c r="B154" s="9" t="str">
        <f>$B$43</f>
        <v>Vocational Training</v>
      </c>
      <c r="C154" s="172">
        <f>Data!LY33</f>
        <v>0</v>
      </c>
      <c r="D154" s="172">
        <f>Data!MS33</f>
        <v>0</v>
      </c>
      <c r="E154" s="172">
        <f>Data!NM33</f>
        <v>0</v>
      </c>
      <c r="F154" s="172">
        <f>Data!OG33</f>
        <v>0</v>
      </c>
      <c r="G154" s="172">
        <f>Data!PA33</f>
        <v>0</v>
      </c>
      <c r="H154" s="174">
        <f>Data!PU33</f>
        <v>0</v>
      </c>
      <c r="I154" s="76">
        <f t="shared" si="6"/>
        <v>0</v>
      </c>
    </row>
    <row r="155" spans="2:9" x14ac:dyDescent="0.2">
      <c r="B155" s="9" t="str">
        <f>$B$44</f>
        <v>Physical Training</v>
      </c>
      <c r="C155" s="172">
        <f>Data!LZ33</f>
        <v>0</v>
      </c>
      <c r="D155" s="172">
        <f>Data!MT33</f>
        <v>0</v>
      </c>
      <c r="E155" s="172">
        <f>Data!NN33</f>
        <v>0</v>
      </c>
      <c r="F155" s="172">
        <f>Data!OH33</f>
        <v>0</v>
      </c>
      <c r="G155" s="172">
        <f>Data!PB33</f>
        <v>0</v>
      </c>
      <c r="H155" s="174">
        <f>Data!PV33</f>
        <v>0</v>
      </c>
      <c r="I155" s="76">
        <f t="shared" si="6"/>
        <v>0</v>
      </c>
    </row>
    <row r="156" spans="2:9" x14ac:dyDescent="0.2">
      <c r="B156" s="9" t="str">
        <f>$B$45</f>
        <v>Health Services</v>
      </c>
      <c r="C156" s="172">
        <f>Data!MA33</f>
        <v>0</v>
      </c>
      <c r="D156" s="172">
        <f>Data!MU33</f>
        <v>0</v>
      </c>
      <c r="E156" s="172">
        <f>Data!NO33</f>
        <v>0</v>
      </c>
      <c r="F156" s="172">
        <f>Data!OI33</f>
        <v>0</v>
      </c>
      <c r="G156" s="172">
        <f>Data!PC33</f>
        <v>0</v>
      </c>
      <c r="H156" s="174">
        <f>Data!PW33</f>
        <v>6224471.9400000004</v>
      </c>
      <c r="I156" s="76">
        <f t="shared" si="6"/>
        <v>6224471.9400000004</v>
      </c>
    </row>
    <row r="157" spans="2:9" x14ac:dyDescent="0.2">
      <c r="B157" s="9" t="str">
        <f>$B$46</f>
        <v>Pharmacy</v>
      </c>
      <c r="C157" s="172">
        <f>Data!MB33</f>
        <v>0</v>
      </c>
      <c r="D157" s="172">
        <f>Data!MV33</f>
        <v>0</v>
      </c>
      <c r="E157" s="172">
        <f>Data!NP33</f>
        <v>0</v>
      </c>
      <c r="F157" s="172">
        <f>Data!OJ33</f>
        <v>0</v>
      </c>
      <c r="G157" s="172">
        <f>Data!PD33</f>
        <v>0</v>
      </c>
      <c r="H157" s="174">
        <f>Data!PX33</f>
        <v>0</v>
      </c>
      <c r="I157" s="76">
        <f t="shared" si="6"/>
        <v>0</v>
      </c>
    </row>
    <row r="158" spans="2:9" x14ac:dyDescent="0.2">
      <c r="B158" s="9" t="str">
        <f>$B$47</f>
        <v>Business Administration</v>
      </c>
      <c r="C158" s="172">
        <f>Data!MC33</f>
        <v>0</v>
      </c>
      <c r="D158" s="172">
        <f>Data!MW33</f>
        <v>0</v>
      </c>
      <c r="E158" s="172">
        <f>Data!NQ33</f>
        <v>0</v>
      </c>
      <c r="F158" s="172">
        <f>Data!OK33</f>
        <v>0</v>
      </c>
      <c r="G158" s="172">
        <f>Data!PE33</f>
        <v>0</v>
      </c>
      <c r="H158" s="174">
        <f>Data!PY33</f>
        <v>2505609.89</v>
      </c>
      <c r="I158" s="76">
        <f t="shared" si="6"/>
        <v>2505609.89</v>
      </c>
    </row>
    <row r="159" spans="2:9" x14ac:dyDescent="0.2">
      <c r="B159" s="9" t="str">
        <f>$B$48</f>
        <v>Optometry</v>
      </c>
      <c r="C159" s="172">
        <f>Data!MD33</f>
        <v>0</v>
      </c>
      <c r="D159" s="172">
        <f>Data!MX33</f>
        <v>0</v>
      </c>
      <c r="E159" s="172">
        <f>Data!NR33</f>
        <v>0</v>
      </c>
      <c r="F159" s="172">
        <f>Data!OL33</f>
        <v>0</v>
      </c>
      <c r="G159" s="172">
        <f>Data!PF33</f>
        <v>0</v>
      </c>
      <c r="H159" s="174">
        <f>Data!PZ33</f>
        <v>0</v>
      </c>
      <c r="I159" s="76">
        <f t="shared" si="6"/>
        <v>0</v>
      </c>
    </row>
    <row r="160" spans="2:9" x14ac:dyDescent="0.2">
      <c r="B160" s="9" t="str">
        <f>$B$49</f>
        <v>Teacher Ed-Practice Teaching</v>
      </c>
      <c r="C160" s="172">
        <f>Data!ME33</f>
        <v>0</v>
      </c>
      <c r="D160" s="172">
        <f>Data!MY33</f>
        <v>0</v>
      </c>
      <c r="E160" s="172">
        <f>Data!NS33</f>
        <v>0</v>
      </c>
      <c r="F160" s="172">
        <f>Data!OM33</f>
        <v>0</v>
      </c>
      <c r="G160" s="172">
        <f>Data!PG33</f>
        <v>0</v>
      </c>
      <c r="H160" s="174">
        <f>Data!QA33</f>
        <v>155672.01999999999</v>
      </c>
      <c r="I160" s="76">
        <f t="shared" si="6"/>
        <v>155672.01999999999</v>
      </c>
    </row>
    <row r="161" spans="2:10" x14ac:dyDescent="0.2">
      <c r="B161" s="9" t="str">
        <f>$B$50</f>
        <v>Technology</v>
      </c>
      <c r="C161" s="172">
        <f>Data!MF33</f>
        <v>0</v>
      </c>
      <c r="D161" s="172">
        <f>Data!MZ33</f>
        <v>0</v>
      </c>
      <c r="E161" s="172">
        <f>Data!NT33</f>
        <v>0</v>
      </c>
      <c r="F161" s="172">
        <f>Data!ON33</f>
        <v>0</v>
      </c>
      <c r="G161" s="172">
        <f>Data!PH33</f>
        <v>0</v>
      </c>
      <c r="H161" s="174">
        <f>Data!QB33</f>
        <v>62596.32</v>
      </c>
      <c r="I161" s="76">
        <f t="shared" si="6"/>
        <v>62596.32</v>
      </c>
    </row>
    <row r="162" spans="2:10" x14ac:dyDescent="0.2">
      <c r="B162" s="9" t="str">
        <f>$B$51</f>
        <v>Nursing</v>
      </c>
      <c r="C162" s="172">
        <f>Data!MG33</f>
        <v>0</v>
      </c>
      <c r="D162" s="172">
        <f>Data!NA33</f>
        <v>0</v>
      </c>
      <c r="E162" s="172">
        <f>Data!NU33</f>
        <v>0</v>
      </c>
      <c r="F162" s="172">
        <f>Data!OO33</f>
        <v>0</v>
      </c>
      <c r="G162" s="172">
        <f>Data!PI33</f>
        <v>0</v>
      </c>
      <c r="H162" s="174">
        <f>Data!QC33</f>
        <v>7123346.4400000004</v>
      </c>
      <c r="I162" s="76">
        <f t="shared" si="6"/>
        <v>7123346.4400000004</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30725809.000000004</v>
      </c>
      <c r="I163" s="76">
        <f>SUM(I143:I162)</f>
        <v>30725809.000000004</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3833074.6715386575</v>
      </c>
      <c r="D168" s="21">
        <f t="shared" si="8"/>
        <v>1022745.2572386255</v>
      </c>
      <c r="E168" s="21">
        <f t="shared" si="8"/>
        <v>146277.68687400574</v>
      </c>
      <c r="F168" s="21">
        <f t="shared" si="8"/>
        <v>134782.49434871142</v>
      </c>
      <c r="G168" s="21">
        <f t="shared" si="8"/>
        <v>0</v>
      </c>
      <c r="H168" s="40">
        <f t="shared" ref="H168:H188" si="9">SUM(C168:G168)</f>
        <v>5136880.1100000003</v>
      </c>
      <c r="I168" s="56"/>
      <c r="J168" s="57"/>
    </row>
    <row r="169" spans="2:10" x14ac:dyDescent="0.2">
      <c r="B169" s="9" t="str">
        <f>$B$33</f>
        <v>Science</v>
      </c>
      <c r="C169" s="22">
        <f t="shared" si="8"/>
        <v>1851578.5271806098</v>
      </c>
      <c r="D169" s="22">
        <f t="shared" si="8"/>
        <v>937245.82616777252</v>
      </c>
      <c r="E169" s="22">
        <f t="shared" si="8"/>
        <v>262298.70740634337</v>
      </c>
      <c r="F169" s="22">
        <f t="shared" si="8"/>
        <v>50423.019245274416</v>
      </c>
      <c r="G169" s="22">
        <f t="shared" si="8"/>
        <v>0</v>
      </c>
      <c r="H169" s="75">
        <f t="shared" si="9"/>
        <v>3101546.08</v>
      </c>
      <c r="I169" s="56"/>
      <c r="J169" s="57"/>
    </row>
    <row r="170" spans="2:10" x14ac:dyDescent="0.2">
      <c r="B170" s="9" t="str">
        <f>$B$34</f>
        <v>Fine Arts</v>
      </c>
      <c r="C170" s="22">
        <f t="shared" si="8"/>
        <v>949593.78901817964</v>
      </c>
      <c r="D170" s="22">
        <f t="shared" si="8"/>
        <v>521341.55797908106</v>
      </c>
      <c r="E170" s="22">
        <f t="shared" si="8"/>
        <v>164275.28283526335</v>
      </c>
      <c r="F170" s="22">
        <f t="shared" si="8"/>
        <v>24279.680167476032</v>
      </c>
      <c r="G170" s="22">
        <f t="shared" si="8"/>
        <v>0</v>
      </c>
      <c r="H170" s="75">
        <f t="shared" si="9"/>
        <v>1659490.3099999998</v>
      </c>
      <c r="I170" s="56"/>
      <c r="J170" s="57"/>
    </row>
    <row r="171" spans="2:10" x14ac:dyDescent="0.2">
      <c r="B171" s="9" t="str">
        <f>$B$35</f>
        <v>Teacher Education</v>
      </c>
      <c r="C171" s="22">
        <f t="shared" si="8"/>
        <v>194333.5482909196</v>
      </c>
      <c r="D171" s="22">
        <f t="shared" si="8"/>
        <v>934704.80828730471</v>
      </c>
      <c r="E171" s="22">
        <f t="shared" si="8"/>
        <v>535406.23260049161</v>
      </c>
      <c r="F171" s="22">
        <f t="shared" si="8"/>
        <v>45492.840821283979</v>
      </c>
      <c r="G171" s="22">
        <f t="shared" si="8"/>
        <v>0</v>
      </c>
      <c r="H171" s="75">
        <f t="shared" si="9"/>
        <v>1709937.4299999997</v>
      </c>
      <c r="I171" s="56"/>
      <c r="J171" s="57"/>
    </row>
    <row r="172" spans="2:10" x14ac:dyDescent="0.2">
      <c r="B172" s="9" t="str">
        <f>$B$36</f>
        <v>Agriculture</v>
      </c>
      <c r="C172" s="22">
        <f t="shared" si="8"/>
        <v>52763.572903225802</v>
      </c>
      <c r="D172" s="22">
        <f t="shared" si="8"/>
        <v>44220.145806451612</v>
      </c>
      <c r="E172" s="22">
        <f t="shared" si="8"/>
        <v>3322.443870967742</v>
      </c>
      <c r="F172" s="22">
        <f t="shared" si="8"/>
        <v>237.31741935483871</v>
      </c>
      <c r="G172" s="22">
        <f t="shared" si="8"/>
        <v>0</v>
      </c>
      <c r="H172" s="75">
        <f t="shared" si="9"/>
        <v>100543.48</v>
      </c>
      <c r="I172" s="56"/>
      <c r="J172" s="57"/>
    </row>
    <row r="173" spans="2:10" x14ac:dyDescent="0.2">
      <c r="B173" s="9" t="str">
        <f>$B$37</f>
        <v>Engineering</v>
      </c>
      <c r="C173" s="22">
        <f t="shared" si="8"/>
        <v>122062.57213610585</v>
      </c>
      <c r="D173" s="22">
        <f t="shared" si="8"/>
        <v>147184.03584593572</v>
      </c>
      <c r="E173" s="22">
        <f t="shared" si="8"/>
        <v>54095.912651228726</v>
      </c>
      <c r="F173" s="22">
        <f t="shared" si="8"/>
        <v>2774.1493667296786</v>
      </c>
      <c r="G173" s="22">
        <f t="shared" si="8"/>
        <v>0</v>
      </c>
      <c r="H173" s="75">
        <f t="shared" si="9"/>
        <v>326116.66999999993</v>
      </c>
      <c r="I173" s="56"/>
      <c r="J173" s="57"/>
    </row>
    <row r="174" spans="2:10" x14ac:dyDescent="0.2">
      <c r="B174" s="9" t="str">
        <f>$B$38</f>
        <v>Home Economics</v>
      </c>
      <c r="C174" s="22">
        <f t="shared" si="8"/>
        <v>374467.28978567291</v>
      </c>
      <c r="D174" s="22">
        <f t="shared" si="8"/>
        <v>602664.75974898622</v>
      </c>
      <c r="E174" s="22">
        <f t="shared" si="8"/>
        <v>479359.50852674257</v>
      </c>
      <c r="F174" s="22">
        <f t="shared" si="8"/>
        <v>150717.91193859818</v>
      </c>
      <c r="G174" s="22">
        <f t="shared" si="8"/>
        <v>0</v>
      </c>
      <c r="H174" s="75">
        <f t="shared" si="9"/>
        <v>1607209.47</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55342.127869742202</v>
      </c>
      <c r="D176" s="22">
        <f t="shared" si="8"/>
        <v>259373.52213025783</v>
      </c>
      <c r="E176" s="22">
        <f t="shared" si="8"/>
        <v>0</v>
      </c>
      <c r="F176" s="22">
        <f t="shared" si="8"/>
        <v>0</v>
      </c>
      <c r="G176" s="22">
        <f t="shared" si="8"/>
        <v>0</v>
      </c>
      <c r="H176" s="75">
        <f t="shared" si="9"/>
        <v>314715.65000000002</v>
      </c>
      <c r="I176" s="56"/>
      <c r="J176" s="57"/>
    </row>
    <row r="177" spans="2:10" x14ac:dyDescent="0.2">
      <c r="B177" s="9" t="str">
        <f>$B$41</f>
        <v>Library Science</v>
      </c>
      <c r="C177" s="22">
        <f t="shared" si="8"/>
        <v>14020.763464630223</v>
      </c>
      <c r="D177" s="22">
        <f t="shared" si="8"/>
        <v>54120.146973472671</v>
      </c>
      <c r="E177" s="22">
        <f t="shared" si="8"/>
        <v>620839.40621382627</v>
      </c>
      <c r="F177" s="22">
        <f t="shared" si="8"/>
        <v>8692.8733480707397</v>
      </c>
      <c r="G177" s="22">
        <f t="shared" si="8"/>
        <v>0</v>
      </c>
      <c r="H177" s="75">
        <f t="shared" si="9"/>
        <v>697673.19</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851713.63497475837</v>
      </c>
      <c r="D181" s="22">
        <f t="shared" si="8"/>
        <v>1564898.0086062627</v>
      </c>
      <c r="E181" s="22">
        <f t="shared" si="8"/>
        <v>2628872.5651499652</v>
      </c>
      <c r="F181" s="22">
        <f t="shared" si="8"/>
        <v>186691.02825947801</v>
      </c>
      <c r="G181" s="22">
        <f t="shared" si="8"/>
        <v>992296.70300953579</v>
      </c>
      <c r="H181" s="75">
        <f t="shared" si="9"/>
        <v>6224471.9399999995</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232622.06609777248</v>
      </c>
      <c r="D183" s="22">
        <f t="shared" si="8"/>
        <v>1267131.6396721045</v>
      </c>
      <c r="E183" s="22">
        <f t="shared" si="8"/>
        <v>1003004.4251010786</v>
      </c>
      <c r="F183" s="22">
        <f t="shared" si="8"/>
        <v>2851.7591290444966</v>
      </c>
      <c r="G183" s="22">
        <f t="shared" si="8"/>
        <v>0</v>
      </c>
      <c r="H183" s="75">
        <f t="shared" si="9"/>
        <v>2505609.89</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155672.01999999999</v>
      </c>
      <c r="E185" s="22">
        <f t="shared" si="10"/>
        <v>0</v>
      </c>
      <c r="F185" s="22">
        <f t="shared" si="10"/>
        <v>0</v>
      </c>
      <c r="G185" s="22">
        <f t="shared" si="10"/>
        <v>0</v>
      </c>
      <c r="H185" s="75">
        <f t="shared" si="9"/>
        <v>155672.01999999999</v>
      </c>
      <c r="I185" s="56"/>
      <c r="J185" s="57"/>
    </row>
    <row r="186" spans="2:10" x14ac:dyDescent="0.2">
      <c r="B186" s="9" t="str">
        <f>$B$50</f>
        <v>Technology</v>
      </c>
      <c r="C186" s="22">
        <f t="shared" si="10"/>
        <v>7015.1048275862067</v>
      </c>
      <c r="D186" s="22">
        <f t="shared" si="10"/>
        <v>43169.87586206897</v>
      </c>
      <c r="E186" s="22">
        <f t="shared" si="10"/>
        <v>12411.339310344827</v>
      </c>
      <c r="F186" s="22">
        <f t="shared" si="10"/>
        <v>0</v>
      </c>
      <c r="G186" s="22">
        <f t="shared" si="10"/>
        <v>0</v>
      </c>
      <c r="H186" s="75">
        <f t="shared" si="9"/>
        <v>62596.32</v>
      </c>
      <c r="I186" s="56"/>
      <c r="J186" s="57"/>
    </row>
    <row r="187" spans="2:10" x14ac:dyDescent="0.2">
      <c r="B187" s="9" t="str">
        <f>$B$51</f>
        <v>Nursing</v>
      </c>
      <c r="C187" s="22">
        <f t="shared" si="10"/>
        <v>20265.821086130065</v>
      </c>
      <c r="D187" s="22">
        <f t="shared" si="10"/>
        <v>4920469.6222926052</v>
      </c>
      <c r="E187" s="22">
        <f t="shared" si="10"/>
        <v>1839885.4736514012</v>
      </c>
      <c r="F187" s="22">
        <f t="shared" si="10"/>
        <v>342725.52296986332</v>
      </c>
      <c r="G187" s="22">
        <f t="shared" si="10"/>
        <v>0</v>
      </c>
      <c r="H187" s="75">
        <f t="shared" si="9"/>
        <v>7123346.4400000004</v>
      </c>
      <c r="I187" s="56"/>
      <c r="J187" s="57"/>
    </row>
    <row r="188" spans="2:10" x14ac:dyDescent="0.2">
      <c r="B188" s="39" t="str">
        <f>$B$52</f>
        <v>Totals</v>
      </c>
      <c r="C188" s="40">
        <f>SUM(C168:C187)</f>
        <v>8558853.4891739897</v>
      </c>
      <c r="D188" s="40">
        <f>SUM(D168:D187)</f>
        <v>12474941.226610929</v>
      </c>
      <c r="E188" s="40">
        <f>SUM(E168:E187)</f>
        <v>7750048.9841916598</v>
      </c>
      <c r="F188" s="40">
        <f>SUM(F168:F187)</f>
        <v>949668.59701388516</v>
      </c>
      <c r="G188" s="40">
        <f>SUM(G168:G187)</f>
        <v>992296.70300953579</v>
      </c>
      <c r="H188" s="40">
        <f t="shared" si="9"/>
        <v>30725808.999999996</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23801533</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1594880.4772447629</v>
      </c>
      <c r="D193" s="42">
        <f t="shared" si="11"/>
        <v>874666.03067311784</v>
      </c>
      <c r="E193" s="42">
        <f t="shared" si="11"/>
        <v>609343.84610762482</v>
      </c>
      <c r="F193" s="42">
        <f t="shared" si="11"/>
        <v>900357.8898901405</v>
      </c>
      <c r="G193" s="42">
        <f t="shared" si="11"/>
        <v>0</v>
      </c>
      <c r="H193" s="42">
        <f>SUM(C193:G193)</f>
        <v>3979248.2439156463</v>
      </c>
      <c r="I193" s="1"/>
    </row>
    <row r="194" spans="2:9" x14ac:dyDescent="0.2">
      <c r="B194" s="9" t="str">
        <f>$B$33</f>
        <v>Science</v>
      </c>
      <c r="C194" s="43">
        <f t="shared" si="11"/>
        <v>926561.02250043198</v>
      </c>
      <c r="D194" s="43">
        <f t="shared" si="11"/>
        <v>761785.4774016781</v>
      </c>
      <c r="E194" s="43">
        <f t="shared" si="11"/>
        <v>466202.14420323161</v>
      </c>
      <c r="F194" s="43">
        <f t="shared" si="11"/>
        <v>248042.33172987835</v>
      </c>
      <c r="G194" s="43">
        <f t="shared" si="11"/>
        <v>0</v>
      </c>
      <c r="H194" s="43">
        <f t="shared" ref="H194:H213" si="12">SUM(C194:G194)</f>
        <v>2402590.97583522</v>
      </c>
      <c r="I194" s="1"/>
    </row>
    <row r="195" spans="2:9" x14ac:dyDescent="0.2">
      <c r="B195" s="9" t="str">
        <f>$B$34</f>
        <v>Fine Arts</v>
      </c>
      <c r="C195" s="43">
        <f t="shared" si="11"/>
        <v>399988.52772222587</v>
      </c>
      <c r="D195" s="43">
        <f t="shared" si="11"/>
        <v>440040.09164293169</v>
      </c>
      <c r="E195" s="43">
        <f t="shared" si="11"/>
        <v>376833.73279745417</v>
      </c>
      <c r="F195" s="43">
        <f t="shared" si="11"/>
        <v>68650.20787990377</v>
      </c>
      <c r="G195" s="43">
        <f t="shared" si="11"/>
        <v>0</v>
      </c>
      <c r="H195" s="43">
        <f t="shared" si="12"/>
        <v>1285512.5600425154</v>
      </c>
      <c r="I195" s="1"/>
    </row>
    <row r="196" spans="2:9" x14ac:dyDescent="0.2">
      <c r="B196" s="9" t="str">
        <f>$B$35</f>
        <v>Teacher Education</v>
      </c>
      <c r="C196" s="43">
        <f t="shared" si="11"/>
        <v>66753.101474870957</v>
      </c>
      <c r="D196" s="43">
        <f t="shared" si="11"/>
        <v>415237.14531488332</v>
      </c>
      <c r="E196" s="43">
        <f t="shared" si="11"/>
        <v>650373.90712270839</v>
      </c>
      <c r="F196" s="43">
        <f t="shared" si="11"/>
        <v>192226.91730035577</v>
      </c>
      <c r="G196" s="43">
        <f t="shared" si="11"/>
        <v>0</v>
      </c>
      <c r="H196" s="43">
        <f t="shared" si="12"/>
        <v>1324591.0712128186</v>
      </c>
      <c r="I196" s="1"/>
    </row>
    <row r="197" spans="2:9" x14ac:dyDescent="0.2">
      <c r="B197" s="9" t="str">
        <f>$B$36</f>
        <v>Agriculture</v>
      </c>
      <c r="C197" s="43">
        <f t="shared" si="11"/>
        <v>40970.66817172218</v>
      </c>
      <c r="D197" s="43">
        <f t="shared" si="11"/>
        <v>27708.741189500895</v>
      </c>
      <c r="E197" s="43">
        <f t="shared" si="11"/>
        <v>5493.8380109220479</v>
      </c>
      <c r="F197" s="43">
        <f t="shared" si="11"/>
        <v>3712.0527100824647</v>
      </c>
      <c r="G197" s="43">
        <f t="shared" si="11"/>
        <v>0</v>
      </c>
      <c r="H197" s="43">
        <f t="shared" si="12"/>
        <v>77885.300082227594</v>
      </c>
      <c r="I197" s="1"/>
    </row>
    <row r="198" spans="2:9" x14ac:dyDescent="0.2">
      <c r="B198" s="9" t="str">
        <f>$B$37</f>
        <v>Engineering</v>
      </c>
      <c r="C198" s="43">
        <f t="shared" si="11"/>
        <v>48355.673303340911</v>
      </c>
      <c r="D198" s="43">
        <f t="shared" si="11"/>
        <v>115782.88355036284</v>
      </c>
      <c r="E198" s="43">
        <f t="shared" si="11"/>
        <v>77896.683710538506</v>
      </c>
      <c r="F198" s="43">
        <f t="shared" si="11"/>
        <v>10588.754090600567</v>
      </c>
      <c r="G198" s="43">
        <f t="shared" si="11"/>
        <v>0</v>
      </c>
      <c r="H198" s="43">
        <f t="shared" si="12"/>
        <v>252623.9946548428</v>
      </c>
      <c r="I198" s="1"/>
    </row>
    <row r="199" spans="2:9" x14ac:dyDescent="0.2">
      <c r="B199" s="9" t="str">
        <f>$B$38</f>
        <v>Home Economics</v>
      </c>
      <c r="C199" s="43">
        <f t="shared" si="11"/>
        <v>136226.39517569033</v>
      </c>
      <c r="D199" s="43">
        <f t="shared" si="11"/>
        <v>299019.20918689884</v>
      </c>
      <c r="E199" s="43">
        <f t="shared" si="11"/>
        <v>485154.4005198286</v>
      </c>
      <c r="F199" s="43">
        <f t="shared" si="11"/>
        <v>324613.56515273673</v>
      </c>
      <c r="G199" s="43">
        <f t="shared" si="11"/>
        <v>0</v>
      </c>
      <c r="H199" s="43">
        <f t="shared" si="12"/>
        <v>1245013.5700351545</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67265.364748862325</v>
      </c>
      <c r="D201" s="43">
        <f t="shared" si="11"/>
        <v>176526.91409815231</v>
      </c>
      <c r="E201" s="43">
        <f t="shared" si="11"/>
        <v>0</v>
      </c>
      <c r="F201" s="43">
        <f t="shared" si="11"/>
        <v>0</v>
      </c>
      <c r="G201" s="43">
        <f t="shared" si="11"/>
        <v>0</v>
      </c>
      <c r="H201" s="43">
        <f t="shared" si="12"/>
        <v>243792.27884701465</v>
      </c>
      <c r="I201" s="1"/>
    </row>
    <row r="202" spans="2:9" x14ac:dyDescent="0.2">
      <c r="B202" s="9" t="str">
        <f>$B$41</f>
        <v>Library Science</v>
      </c>
      <c r="C202" s="43">
        <f t="shared" si="11"/>
        <v>2884.0174855534033</v>
      </c>
      <c r="D202" s="43">
        <f t="shared" si="11"/>
        <v>18018.798795101629</v>
      </c>
      <c r="E202" s="43">
        <f t="shared" si="11"/>
        <v>472402.26210979198</v>
      </c>
      <c r="F202" s="43">
        <f t="shared" si="11"/>
        <v>47142.574477685957</v>
      </c>
      <c r="G202" s="43">
        <f t="shared" si="11"/>
        <v>0</v>
      </c>
      <c r="H202" s="43">
        <f t="shared" si="12"/>
        <v>540447.65286813292</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0</v>
      </c>
      <c r="D205" s="43">
        <f t="shared" si="11"/>
        <v>0</v>
      </c>
      <c r="E205" s="43">
        <f t="shared" si="11"/>
        <v>0</v>
      </c>
      <c r="F205" s="43">
        <f t="shared" si="11"/>
        <v>0</v>
      </c>
      <c r="G205" s="43">
        <f t="shared" si="11"/>
        <v>0</v>
      </c>
      <c r="H205" s="43">
        <f t="shared" si="12"/>
        <v>0</v>
      </c>
      <c r="I205" s="1"/>
    </row>
    <row r="206" spans="2:9" x14ac:dyDescent="0.2">
      <c r="B206" s="9" t="str">
        <f>$B$45</f>
        <v>Health Services</v>
      </c>
      <c r="C206" s="43">
        <f t="shared" si="11"/>
        <v>291820.30163114559</v>
      </c>
      <c r="D206" s="43">
        <f t="shared" si="11"/>
        <v>735809.52241724369</v>
      </c>
      <c r="E206" s="43">
        <f t="shared" si="11"/>
        <v>2095604.2167114003</v>
      </c>
      <c r="F206" s="43">
        <f t="shared" si="11"/>
        <v>744149.76244625694</v>
      </c>
      <c r="G206" s="43">
        <f t="shared" si="11"/>
        <v>954359.84283569758</v>
      </c>
      <c r="H206" s="43">
        <f t="shared" si="12"/>
        <v>4821743.6460417444</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117794.32117886619</v>
      </c>
      <c r="D208" s="43">
        <f t="shared" si="11"/>
        <v>793141.43411392532</v>
      </c>
      <c r="E208" s="43">
        <f t="shared" si="11"/>
        <v>1025938.1178933143</v>
      </c>
      <c r="F208" s="43">
        <f t="shared" si="11"/>
        <v>4079.2984581999563</v>
      </c>
      <c r="G208" s="43">
        <f t="shared" si="11"/>
        <v>0</v>
      </c>
      <c r="H208" s="43">
        <f t="shared" si="12"/>
        <v>1940953.1716443058</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120590.2392801003</v>
      </c>
      <c r="E210" s="43">
        <f t="shared" si="13"/>
        <v>0</v>
      </c>
      <c r="F210" s="43">
        <f t="shared" si="13"/>
        <v>0</v>
      </c>
      <c r="G210" s="43">
        <f t="shared" si="13"/>
        <v>0</v>
      </c>
      <c r="H210" s="43">
        <f t="shared" si="12"/>
        <v>120590.2392801003</v>
      </c>
      <c r="I210" s="1"/>
    </row>
    <row r="211" spans="2:9" x14ac:dyDescent="0.2">
      <c r="B211" s="9" t="str">
        <f>$B$50</f>
        <v>Technology</v>
      </c>
      <c r="C211" s="43">
        <f t="shared" si="13"/>
        <v>4989.4937827121767</v>
      </c>
      <c r="D211" s="43">
        <f t="shared" si="13"/>
        <v>29145.058118122135</v>
      </c>
      <c r="E211" s="43">
        <f t="shared" si="13"/>
        <v>14355.250240430907</v>
      </c>
      <c r="F211" s="43">
        <f t="shared" si="13"/>
        <v>0</v>
      </c>
      <c r="G211" s="43">
        <f t="shared" si="13"/>
        <v>0</v>
      </c>
      <c r="H211" s="43">
        <f t="shared" si="12"/>
        <v>48489.802141265216</v>
      </c>
      <c r="I211" s="1"/>
    </row>
    <row r="212" spans="2:9" x14ac:dyDescent="0.2">
      <c r="B212" s="9" t="str">
        <f>$B$51</f>
        <v>Nursing</v>
      </c>
      <c r="C212" s="43">
        <f t="shared" si="13"/>
        <v>10564.996953256039</v>
      </c>
      <c r="D212" s="43">
        <f t="shared" si="13"/>
        <v>2844107.969516403</v>
      </c>
      <c r="E212" s="43">
        <f t="shared" si="13"/>
        <v>1606272.5195418252</v>
      </c>
      <c r="F212" s="43">
        <f t="shared" si="13"/>
        <v>1057105.007387528</v>
      </c>
      <c r="G212" s="43">
        <f t="shared" si="13"/>
        <v>0</v>
      </c>
      <c r="H212" s="43">
        <f t="shared" si="12"/>
        <v>5518050.4933990128</v>
      </c>
      <c r="I212" s="1"/>
    </row>
    <row r="213" spans="2:9" x14ac:dyDescent="0.2">
      <c r="B213" s="39" t="str">
        <f>$B$52</f>
        <v>Totals</v>
      </c>
      <c r="C213" s="42">
        <f>SUM(C193:C212)</f>
        <v>3709054.3613734404</v>
      </c>
      <c r="D213" s="42">
        <f>SUM(D193:D212)</f>
        <v>7651579.5152984206</v>
      </c>
      <c r="E213" s="42">
        <f>SUM(E193:E212)</f>
        <v>7885870.9189690705</v>
      </c>
      <c r="F213" s="42">
        <f>SUM(F193:F212)</f>
        <v>3600668.3615233693</v>
      </c>
      <c r="G213" s="42">
        <f>SUM(G193:G212)</f>
        <v>954359.84283569758</v>
      </c>
      <c r="H213" s="42">
        <f t="shared" si="12"/>
        <v>23801532.999999996</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18522690</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2799694.2457544468</v>
      </c>
      <c r="D218" s="42">
        <f t="shared" si="14"/>
        <v>1179360.070936349</v>
      </c>
      <c r="E218" s="42">
        <f t="shared" si="14"/>
        <v>174175.0676767593</v>
      </c>
      <c r="F218" s="42">
        <f t="shared" si="14"/>
        <v>233579.78294662826</v>
      </c>
      <c r="G218" s="42">
        <f t="shared" si="14"/>
        <v>0</v>
      </c>
      <c r="H218" s="42">
        <f>SUM(C218:G218)</f>
        <v>4386809.1673141839</v>
      </c>
      <c r="I218" s="1"/>
    </row>
    <row r="219" spans="2:9" x14ac:dyDescent="0.2">
      <c r="B219" s="9" t="str">
        <f>$B$33</f>
        <v>Science</v>
      </c>
      <c r="C219" s="43">
        <f t="shared" si="14"/>
        <v>1041837.3851209944</v>
      </c>
      <c r="D219" s="43">
        <f t="shared" si="14"/>
        <v>832581.84734029905</v>
      </c>
      <c r="E219" s="43">
        <f t="shared" si="14"/>
        <v>240601.61117806341</v>
      </c>
      <c r="F219" s="43">
        <f t="shared" si="14"/>
        <v>67317.05143126352</v>
      </c>
      <c r="G219" s="43">
        <f t="shared" si="14"/>
        <v>0</v>
      </c>
      <c r="H219" s="43">
        <f t="shared" ref="H219:H238" si="15">SUM(C219:G219)</f>
        <v>2182337.8950706203</v>
      </c>
      <c r="I219" s="1"/>
    </row>
    <row r="220" spans="2:9" x14ac:dyDescent="0.2">
      <c r="B220" s="9" t="str">
        <f>$B$34</f>
        <v>Fine Arts</v>
      </c>
      <c r="C220" s="43">
        <f t="shared" si="14"/>
        <v>365729.40977186844</v>
      </c>
      <c r="D220" s="43">
        <f t="shared" si="14"/>
        <v>317000.52830899786</v>
      </c>
      <c r="E220" s="43">
        <f t="shared" si="14"/>
        <v>103142.77750690773</v>
      </c>
      <c r="F220" s="43">
        <f t="shared" si="14"/>
        <v>22187.246965423463</v>
      </c>
      <c r="G220" s="43">
        <f t="shared" si="14"/>
        <v>0</v>
      </c>
      <c r="H220" s="43">
        <f t="shared" si="15"/>
        <v>808059.96255319752</v>
      </c>
      <c r="I220" s="1"/>
    </row>
    <row r="221" spans="2:9" x14ac:dyDescent="0.2">
      <c r="B221" s="9" t="str">
        <f>$B$35</f>
        <v>Teacher Education</v>
      </c>
      <c r="C221" s="43">
        <f t="shared" si="14"/>
        <v>62553.218600954977</v>
      </c>
      <c r="D221" s="43">
        <f t="shared" si="14"/>
        <v>474998.21532785031</v>
      </c>
      <c r="E221" s="43">
        <f t="shared" si="14"/>
        <v>280950.54678139457</v>
      </c>
      <c r="F221" s="43">
        <f t="shared" si="14"/>
        <v>34744.2846096844</v>
      </c>
      <c r="G221" s="43">
        <f t="shared" si="14"/>
        <v>0</v>
      </c>
      <c r="H221" s="43">
        <f t="shared" si="15"/>
        <v>853246.26531988417</v>
      </c>
      <c r="I221" s="1"/>
    </row>
    <row r="222" spans="2:9" x14ac:dyDescent="0.2">
      <c r="B222" s="9" t="str">
        <f>$B$36</f>
        <v>Agriculture</v>
      </c>
      <c r="C222" s="43">
        <f t="shared" si="14"/>
        <v>26541.346569234713</v>
      </c>
      <c r="D222" s="43">
        <f t="shared" si="14"/>
        <v>35117.577353295645</v>
      </c>
      <c r="E222" s="43">
        <f t="shared" si="14"/>
        <v>2724.5261982956758</v>
      </c>
      <c r="F222" s="43">
        <f t="shared" si="14"/>
        <v>283.24145062242718</v>
      </c>
      <c r="G222" s="43">
        <f t="shared" si="14"/>
        <v>0</v>
      </c>
      <c r="H222" s="43">
        <f t="shared" si="15"/>
        <v>64666.691571448464</v>
      </c>
      <c r="I222" s="1"/>
    </row>
    <row r="223" spans="2:9" x14ac:dyDescent="0.2">
      <c r="B223" s="9" t="str">
        <f>$B$37</f>
        <v>Engineering</v>
      </c>
      <c r="C223" s="43">
        <f t="shared" si="14"/>
        <v>31515.362043229226</v>
      </c>
      <c r="D223" s="43">
        <f t="shared" si="14"/>
        <v>59995.145567794869</v>
      </c>
      <c r="E223" s="43">
        <f t="shared" si="14"/>
        <v>22769.254657185291</v>
      </c>
      <c r="F223" s="43">
        <f t="shared" si="14"/>
        <v>1699.4487037345627</v>
      </c>
      <c r="G223" s="43">
        <f t="shared" si="14"/>
        <v>0</v>
      </c>
      <c r="H223" s="43">
        <f t="shared" si="15"/>
        <v>115979.21097194395</v>
      </c>
      <c r="I223" s="1"/>
    </row>
    <row r="224" spans="2:9" x14ac:dyDescent="0.2">
      <c r="B224" s="9" t="str">
        <f>$B$38</f>
        <v>Home Economics</v>
      </c>
      <c r="C224" s="43">
        <f t="shared" si="14"/>
        <v>144047.48812688104</v>
      </c>
      <c r="D224" s="43">
        <f t="shared" si="14"/>
        <v>366001.79903452669</v>
      </c>
      <c r="E224" s="43">
        <f t="shared" si="14"/>
        <v>300606.05721195624</v>
      </c>
      <c r="F224" s="43">
        <f t="shared" si="14"/>
        <v>137560.93118562546</v>
      </c>
      <c r="G224" s="43">
        <f t="shared" si="14"/>
        <v>0</v>
      </c>
      <c r="H224" s="43">
        <f t="shared" si="15"/>
        <v>948216.2755589895</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25785.296217187548</v>
      </c>
      <c r="D226" s="43">
        <f t="shared" si="14"/>
        <v>190790.84511978328</v>
      </c>
      <c r="E226" s="43">
        <f t="shared" si="14"/>
        <v>0</v>
      </c>
      <c r="F226" s="43">
        <f t="shared" si="14"/>
        <v>0</v>
      </c>
      <c r="G226" s="43">
        <f t="shared" si="14"/>
        <v>0</v>
      </c>
      <c r="H226" s="43">
        <f t="shared" si="15"/>
        <v>216576.14133697082</v>
      </c>
      <c r="I226" s="1"/>
    </row>
    <row r="227" spans="2:10" x14ac:dyDescent="0.2">
      <c r="B227" s="9" t="str">
        <f>$B$41</f>
        <v>Library Science</v>
      </c>
      <c r="C227" s="43">
        <f t="shared" si="14"/>
        <v>5968.8185687934129</v>
      </c>
      <c r="D227" s="43">
        <f t="shared" si="14"/>
        <v>36374.020192411765</v>
      </c>
      <c r="E227" s="43">
        <f t="shared" si="14"/>
        <v>430864.35735904478</v>
      </c>
      <c r="F227" s="43">
        <f t="shared" si="14"/>
        <v>8780.4849692952412</v>
      </c>
      <c r="G227" s="43">
        <f t="shared" si="14"/>
        <v>0</v>
      </c>
      <c r="H227" s="43">
        <f t="shared" si="15"/>
        <v>481987.68108954513</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0</v>
      </c>
      <c r="D230" s="43">
        <f t="shared" si="14"/>
        <v>0</v>
      </c>
      <c r="E230" s="43">
        <f t="shared" si="14"/>
        <v>0</v>
      </c>
      <c r="F230" s="43">
        <f t="shared" si="14"/>
        <v>0</v>
      </c>
      <c r="G230" s="43">
        <f t="shared" si="14"/>
        <v>0</v>
      </c>
      <c r="H230" s="43">
        <f t="shared" si="15"/>
        <v>0</v>
      </c>
      <c r="I230" s="1"/>
    </row>
    <row r="231" spans="2:10" x14ac:dyDescent="0.2">
      <c r="B231" s="9" t="str">
        <f>$B$45</f>
        <v>Health Services</v>
      </c>
      <c r="C231" s="43">
        <f t="shared" si="14"/>
        <v>330035.8747304838</v>
      </c>
      <c r="D231" s="43">
        <f t="shared" si="14"/>
        <v>957346.62126453</v>
      </c>
      <c r="E231" s="43">
        <f t="shared" si="14"/>
        <v>1660663.5875326025</v>
      </c>
      <c r="F231" s="43">
        <f t="shared" si="14"/>
        <v>171644.31907719086</v>
      </c>
      <c r="G231" s="43">
        <f t="shared" si="14"/>
        <v>394074.37947263231</v>
      </c>
      <c r="H231" s="43">
        <f t="shared" si="15"/>
        <v>3513764.7820774396</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136327.81611124155</v>
      </c>
      <c r="D233" s="43">
        <f t="shared" si="14"/>
        <v>1172386.8131792545</v>
      </c>
      <c r="E233" s="43">
        <f t="shared" si="14"/>
        <v>958254.78574342199</v>
      </c>
      <c r="F233" s="43">
        <f t="shared" si="14"/>
        <v>3965.38030871398</v>
      </c>
      <c r="G233" s="43">
        <f t="shared" si="14"/>
        <v>0</v>
      </c>
      <c r="H233" s="43">
        <f t="shared" si="15"/>
        <v>2270934.7953426316</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84998.358066205736</v>
      </c>
      <c r="E235" s="43">
        <f t="shared" si="16"/>
        <v>0</v>
      </c>
      <c r="F235" s="43">
        <f t="shared" si="16"/>
        <v>0</v>
      </c>
      <c r="G235" s="43">
        <f t="shared" si="16"/>
        <v>0</v>
      </c>
      <c r="H235" s="43">
        <f t="shared" si="15"/>
        <v>84998.358066205736</v>
      </c>
      <c r="I235" s="1"/>
    </row>
    <row r="236" spans="2:10" x14ac:dyDescent="0.2">
      <c r="B236" s="9" t="str">
        <f>$B$50</f>
        <v>Technology</v>
      </c>
      <c r="C236" s="43">
        <f t="shared" si="16"/>
        <v>1551.8928278862877</v>
      </c>
      <c r="D236" s="43">
        <f t="shared" si="16"/>
        <v>15077.314069393478</v>
      </c>
      <c r="E236" s="43">
        <f t="shared" si="16"/>
        <v>4476.0073257714675</v>
      </c>
      <c r="F236" s="43">
        <f t="shared" si="16"/>
        <v>0</v>
      </c>
      <c r="G236" s="43">
        <f t="shared" si="16"/>
        <v>0</v>
      </c>
      <c r="H236" s="43">
        <f t="shared" si="15"/>
        <v>21105.214223051233</v>
      </c>
      <c r="I236" s="1"/>
    </row>
    <row r="237" spans="2:10" x14ac:dyDescent="0.2">
      <c r="B237" s="9" t="str">
        <f>$B$51</f>
        <v>Nursing</v>
      </c>
      <c r="C237" s="43">
        <f t="shared" si="16"/>
        <v>4496.5099884910378</v>
      </c>
      <c r="D237" s="43">
        <f t="shared" si="16"/>
        <v>1723588.2866994976</v>
      </c>
      <c r="E237" s="43">
        <f t="shared" si="16"/>
        <v>665497.95876941283</v>
      </c>
      <c r="F237" s="43">
        <f t="shared" si="16"/>
        <v>180424.8040464861</v>
      </c>
      <c r="G237" s="43">
        <f t="shared" si="16"/>
        <v>0</v>
      </c>
      <c r="H237" s="43">
        <f t="shared" si="15"/>
        <v>2574007.5595038873</v>
      </c>
      <c r="I237" s="1"/>
    </row>
    <row r="238" spans="2:10" x14ac:dyDescent="0.2">
      <c r="B238" s="39" t="str">
        <f>$B$52</f>
        <v>Totals</v>
      </c>
      <c r="C238" s="42">
        <f>SUM(C218:C237)</f>
        <v>4976084.6644316921</v>
      </c>
      <c r="D238" s="42">
        <f>SUM(D218:D237)</f>
        <v>7445617.4424601905</v>
      </c>
      <c r="E238" s="42">
        <f>SUM(E218:E237)</f>
        <v>4844726.5379408151</v>
      </c>
      <c r="F238" s="42">
        <f>SUM(F218:F237)</f>
        <v>862186.97569466825</v>
      </c>
      <c r="G238" s="42">
        <f>SUM(G218:G237)</f>
        <v>394074.37947263231</v>
      </c>
      <c r="H238" s="42">
        <f t="shared" si="15"/>
        <v>18522689.999999996</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12660741</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1913663.9291964287</v>
      </c>
      <c r="D243" s="42">
        <f t="shared" si="17"/>
        <v>806123.32246918452</v>
      </c>
      <c r="E243" s="42">
        <f t="shared" si="17"/>
        <v>119053.19478504047</v>
      </c>
      <c r="F243" s="42">
        <f t="shared" si="17"/>
        <v>159657.86474445541</v>
      </c>
      <c r="G243" s="42">
        <f t="shared" si="17"/>
        <v>0</v>
      </c>
      <c r="H243" s="42">
        <f>SUM(C243:G243)</f>
        <v>2998498.311195109</v>
      </c>
      <c r="I243" s="1"/>
    </row>
    <row r="244" spans="2:9" x14ac:dyDescent="0.2">
      <c r="B244" s="9" t="str">
        <f>$B$33</f>
        <v>Science</v>
      </c>
      <c r="C244" s="43">
        <f t="shared" si="17"/>
        <v>712122.98522159376</v>
      </c>
      <c r="D244" s="43">
        <f t="shared" si="17"/>
        <v>569091.3755225112</v>
      </c>
      <c r="E244" s="43">
        <f t="shared" si="17"/>
        <v>164457.4672095773</v>
      </c>
      <c r="F244" s="43">
        <f t="shared" si="17"/>
        <v>46012.957786094063</v>
      </c>
      <c r="G244" s="43">
        <f t="shared" si="17"/>
        <v>0</v>
      </c>
      <c r="H244" s="43">
        <f t="shared" ref="H244:H263" si="18">SUM(C244:G244)</f>
        <v>1491684.7857397764</v>
      </c>
      <c r="I244" s="1"/>
    </row>
    <row r="245" spans="2:9" x14ac:dyDescent="0.2">
      <c r="B245" s="9" t="str">
        <f>$B$34</f>
        <v>Fine Arts</v>
      </c>
      <c r="C245" s="43">
        <f t="shared" si="17"/>
        <v>249985.57624213843</v>
      </c>
      <c r="D245" s="43">
        <f t="shared" si="17"/>
        <v>216678.11671973072</v>
      </c>
      <c r="E245" s="43">
        <f t="shared" si="17"/>
        <v>70500.77456544296</v>
      </c>
      <c r="F245" s="43">
        <f t="shared" si="17"/>
        <v>15165.561121643907</v>
      </c>
      <c r="G245" s="43">
        <f t="shared" si="17"/>
        <v>0</v>
      </c>
      <c r="H245" s="43">
        <f t="shared" si="18"/>
        <v>552330.02864895598</v>
      </c>
      <c r="I245" s="1"/>
    </row>
    <row r="246" spans="2:9" x14ac:dyDescent="0.2">
      <c r="B246" s="9" t="str">
        <f>$B$35</f>
        <v>Teacher Education</v>
      </c>
      <c r="C246" s="43">
        <f t="shared" si="17"/>
        <v>42756.753982443872</v>
      </c>
      <c r="D246" s="43">
        <f t="shared" si="17"/>
        <v>324673.6505188038</v>
      </c>
      <c r="E246" s="43">
        <f t="shared" si="17"/>
        <v>192037.01549870029</v>
      </c>
      <c r="F246" s="43">
        <f t="shared" si="17"/>
        <v>23748.623373467904</v>
      </c>
      <c r="G246" s="43">
        <f t="shared" si="17"/>
        <v>0</v>
      </c>
      <c r="H246" s="43">
        <f t="shared" si="18"/>
        <v>583216.04337341595</v>
      </c>
      <c r="I246" s="1"/>
    </row>
    <row r="247" spans="2:9" x14ac:dyDescent="0.2">
      <c r="B247" s="9" t="str">
        <f>$B$36</f>
        <v>Agriculture</v>
      </c>
      <c r="C247" s="43">
        <f t="shared" si="17"/>
        <v>18141.701594332102</v>
      </c>
      <c r="D247" s="43">
        <f t="shared" si="17"/>
        <v>24003.778685360583</v>
      </c>
      <c r="E247" s="43">
        <f t="shared" si="17"/>
        <v>1862.2846111626441</v>
      </c>
      <c r="F247" s="43">
        <f t="shared" si="17"/>
        <v>193.60290793587967</v>
      </c>
      <c r="G247" s="43">
        <f t="shared" si="17"/>
        <v>0</v>
      </c>
      <c r="H247" s="43">
        <f t="shared" si="18"/>
        <v>44201.367798791201</v>
      </c>
      <c r="I247" s="1"/>
    </row>
    <row r="248" spans="2:9" x14ac:dyDescent="0.2">
      <c r="B248" s="9" t="str">
        <f>$B$37</f>
        <v>Engineering</v>
      </c>
      <c r="C248" s="43">
        <f t="shared" si="17"/>
        <v>21541.570708712181</v>
      </c>
      <c r="D248" s="43">
        <f t="shared" si="17"/>
        <v>41008.244444578449</v>
      </c>
      <c r="E248" s="43">
        <f t="shared" si="17"/>
        <v>15563.378536144954</v>
      </c>
      <c r="F248" s="43">
        <f t="shared" si="17"/>
        <v>1161.6174476152778</v>
      </c>
      <c r="G248" s="43">
        <f t="shared" si="17"/>
        <v>0</v>
      </c>
      <c r="H248" s="43">
        <f t="shared" si="18"/>
        <v>79274.81113705087</v>
      </c>
      <c r="I248" s="1"/>
    </row>
    <row r="249" spans="2:9" x14ac:dyDescent="0.2">
      <c r="B249" s="9" t="str">
        <f>$B$38</f>
        <v>Home Economics</v>
      </c>
      <c r="C249" s="43">
        <f t="shared" si="17"/>
        <v>98460.209552447079</v>
      </c>
      <c r="D249" s="43">
        <f t="shared" si="17"/>
        <v>250171.76139697808</v>
      </c>
      <c r="E249" s="43">
        <f t="shared" si="17"/>
        <v>205472.06876494506</v>
      </c>
      <c r="F249" s="43">
        <f t="shared" si="17"/>
        <v>94026.478954192222</v>
      </c>
      <c r="G249" s="43">
        <f t="shared" si="17"/>
        <v>0</v>
      </c>
      <c r="H249" s="43">
        <f t="shared" si="18"/>
        <v>648130.51866856241</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17624.921488946329</v>
      </c>
      <c r="D251" s="43">
        <f t="shared" si="17"/>
        <v>130410.51139076937</v>
      </c>
      <c r="E251" s="43">
        <f t="shared" si="17"/>
        <v>0</v>
      </c>
      <c r="F251" s="43">
        <f t="shared" si="17"/>
        <v>0</v>
      </c>
      <c r="G251" s="43">
        <f t="shared" si="17"/>
        <v>0</v>
      </c>
      <c r="H251" s="43">
        <f t="shared" si="18"/>
        <v>148035.43287971569</v>
      </c>
      <c r="I251" s="1"/>
    </row>
    <row r="252" spans="2:9" x14ac:dyDescent="0.2">
      <c r="B252" s="9" t="str">
        <f>$B$41</f>
        <v>Library Science</v>
      </c>
      <c r="C252" s="43">
        <f t="shared" si="17"/>
        <v>4079.842937256094</v>
      </c>
      <c r="D252" s="43">
        <f t="shared" si="17"/>
        <v>24862.590087341279</v>
      </c>
      <c r="E252" s="43">
        <f t="shared" si="17"/>
        <v>294507.0092224353</v>
      </c>
      <c r="F252" s="43">
        <f t="shared" si="17"/>
        <v>6001.690146012269</v>
      </c>
      <c r="G252" s="43">
        <f t="shared" si="17"/>
        <v>0</v>
      </c>
      <c r="H252" s="43">
        <f t="shared" si="18"/>
        <v>329451.13239304494</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0</v>
      </c>
      <c r="D255" s="43">
        <f t="shared" si="17"/>
        <v>0</v>
      </c>
      <c r="E255" s="43">
        <f t="shared" si="17"/>
        <v>0</v>
      </c>
      <c r="F255" s="43">
        <f t="shared" si="17"/>
        <v>0</v>
      </c>
      <c r="G255" s="43">
        <f t="shared" si="17"/>
        <v>0</v>
      </c>
      <c r="H255" s="43">
        <f t="shared" si="18"/>
        <v>0</v>
      </c>
      <c r="I255" s="1"/>
    </row>
    <row r="256" spans="2:9" x14ac:dyDescent="0.2">
      <c r="B256" s="9" t="str">
        <f>$B$45</f>
        <v>Health Services</v>
      </c>
      <c r="C256" s="43">
        <f t="shared" si="17"/>
        <v>225588.11547734699</v>
      </c>
      <c r="D256" s="43">
        <f t="shared" si="17"/>
        <v>654371.34773919475</v>
      </c>
      <c r="E256" s="43">
        <f t="shared" si="17"/>
        <v>1135106.8106134213</v>
      </c>
      <c r="F256" s="43">
        <f t="shared" si="17"/>
        <v>117323.36220914307</v>
      </c>
      <c r="G256" s="43">
        <f t="shared" si="17"/>
        <v>269360.1012184901</v>
      </c>
      <c r="H256" s="43">
        <f t="shared" si="18"/>
        <v>2401749.7372575961</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93183.612686929206</v>
      </c>
      <c r="D258" s="43">
        <f t="shared" si="17"/>
        <v>801356.91918819165</v>
      </c>
      <c r="E258" s="43">
        <f t="shared" si="17"/>
        <v>654992.10181177559</v>
      </c>
      <c r="F258" s="43">
        <f t="shared" si="17"/>
        <v>2710.4407111023152</v>
      </c>
      <c r="G258" s="43">
        <f t="shared" si="17"/>
        <v>0</v>
      </c>
      <c r="H258" s="43">
        <f t="shared" si="18"/>
        <v>1552243.0743979986</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58098.591343994391</v>
      </c>
      <c r="E260" s="43">
        <f t="shared" si="19"/>
        <v>0</v>
      </c>
      <c r="F260" s="43">
        <f t="shared" si="19"/>
        <v>0</v>
      </c>
      <c r="G260" s="43">
        <f t="shared" si="19"/>
        <v>0</v>
      </c>
      <c r="H260" s="43">
        <f t="shared" si="18"/>
        <v>58098.591343994391</v>
      </c>
      <c r="I260" s="1"/>
    </row>
    <row r="261" spans="2:10" x14ac:dyDescent="0.2">
      <c r="B261" s="9" t="str">
        <f>$B$50</f>
        <v>Technology</v>
      </c>
      <c r="C261" s="43">
        <f t="shared" si="19"/>
        <v>1060.7591636865848</v>
      </c>
      <c r="D261" s="43">
        <f t="shared" si="19"/>
        <v>10305.736823768408</v>
      </c>
      <c r="E261" s="43">
        <f t="shared" si="19"/>
        <v>3059.4675754814866</v>
      </c>
      <c r="F261" s="43">
        <f t="shared" si="19"/>
        <v>0</v>
      </c>
      <c r="G261" s="43">
        <f t="shared" si="19"/>
        <v>0</v>
      </c>
      <c r="H261" s="43">
        <f t="shared" si="18"/>
        <v>14425.96356293648</v>
      </c>
      <c r="I261" s="1"/>
    </row>
    <row r="262" spans="2:10" x14ac:dyDescent="0.2">
      <c r="B262" s="9" t="str">
        <f>$B$51</f>
        <v>Nursing</v>
      </c>
      <c r="C262" s="43">
        <f t="shared" si="19"/>
        <v>3073.481679399591</v>
      </c>
      <c r="D262" s="43">
        <f t="shared" si="19"/>
        <v>1178117.4812371249</v>
      </c>
      <c r="E262" s="43">
        <f t="shared" si="19"/>
        <v>454885.18633137061</v>
      </c>
      <c r="F262" s="43">
        <f t="shared" si="19"/>
        <v>123325.05235515533</v>
      </c>
      <c r="G262" s="43">
        <f t="shared" si="19"/>
        <v>0</v>
      </c>
      <c r="H262" s="43">
        <f t="shared" si="18"/>
        <v>1759401.2016030503</v>
      </c>
      <c r="I262" s="1"/>
    </row>
    <row r="263" spans="2:10" x14ac:dyDescent="0.2">
      <c r="B263" s="39" t="str">
        <f>$B$52</f>
        <v>Totals</v>
      </c>
      <c r="C263" s="42">
        <f>SUM(C243:C262)</f>
        <v>3401283.4599316609</v>
      </c>
      <c r="D263" s="42">
        <f>SUM(D243:D262)</f>
        <v>5089273.4275675323</v>
      </c>
      <c r="E263" s="42">
        <f>SUM(E243:E262)</f>
        <v>3311496.7595254984</v>
      </c>
      <c r="F263" s="42">
        <f>SUM(F243:F262)</f>
        <v>589327.25175681768</v>
      </c>
      <c r="G263" s="42">
        <f>SUM(G243:G262)</f>
        <v>269360.1012184901</v>
      </c>
      <c r="H263" s="42">
        <f t="shared" si="18"/>
        <v>12660740.999999998</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13363682.323734295</v>
      </c>
      <c r="D268" s="42">
        <f t="shared" si="20"/>
        <v>5650109.6813172773</v>
      </c>
      <c r="E268" s="42">
        <f t="shared" si="20"/>
        <v>2279995.7954434305</v>
      </c>
      <c r="F268" s="42">
        <f t="shared" si="20"/>
        <v>3247502.0319299353</v>
      </c>
      <c r="G268" s="42">
        <f t="shared" si="20"/>
        <v>0</v>
      </c>
      <c r="H268" s="42">
        <f>SUM(C268:G268)</f>
        <v>24541289.832424939</v>
      </c>
      <c r="I268" s="1"/>
    </row>
    <row r="269" spans="2:10" x14ac:dyDescent="0.2">
      <c r="B269" s="9" t="str">
        <f>$B$33</f>
        <v>Science</v>
      </c>
      <c r="C269" s="43">
        <f t="shared" si="20"/>
        <v>6404165.9200236294</v>
      </c>
      <c r="D269" s="43">
        <f t="shared" si="20"/>
        <v>4639850.5264322609</v>
      </c>
      <c r="E269" s="43">
        <f t="shared" si="20"/>
        <v>2075495.9299972157</v>
      </c>
      <c r="F269" s="43">
        <f t="shared" si="20"/>
        <v>912951.3601925103</v>
      </c>
      <c r="G269" s="43">
        <f t="shared" si="20"/>
        <v>0</v>
      </c>
      <c r="H269" s="43">
        <f t="shared" ref="H269:H288" si="21">SUM(C269:G269)</f>
        <v>14032463.736645617</v>
      </c>
      <c r="I269" s="1"/>
    </row>
    <row r="270" spans="2:10" x14ac:dyDescent="0.2">
      <c r="B270" s="9" t="str">
        <f>$B$34</f>
        <v>Fine Arts</v>
      </c>
      <c r="C270" s="43">
        <f t="shared" si="20"/>
        <v>2773452.3027544124</v>
      </c>
      <c r="D270" s="43">
        <f t="shared" si="20"/>
        <v>2384137.2946507414</v>
      </c>
      <c r="E270" s="43">
        <f t="shared" si="20"/>
        <v>1476124.5677050683</v>
      </c>
      <c r="F270" s="43">
        <f t="shared" si="20"/>
        <v>268986.69613444718</v>
      </c>
      <c r="G270" s="43">
        <f t="shared" si="20"/>
        <v>0</v>
      </c>
      <c r="H270" s="43">
        <f t="shared" si="21"/>
        <v>6902700.8612446701</v>
      </c>
      <c r="I270" s="1"/>
    </row>
    <row r="271" spans="2:10" x14ac:dyDescent="0.2">
      <c r="B271" s="9" t="str">
        <f>$B$35</f>
        <v>Teacher Education</v>
      </c>
      <c r="C271" s="43">
        <f t="shared" si="20"/>
        <v>501267.62234918936</v>
      </c>
      <c r="D271" s="43">
        <f t="shared" si="20"/>
        <v>2988577.8194488422</v>
      </c>
      <c r="E271" s="43">
        <f t="shared" si="20"/>
        <v>2972812.7020032946</v>
      </c>
      <c r="F271" s="43">
        <f t="shared" si="20"/>
        <v>684596.66610479204</v>
      </c>
      <c r="G271" s="43">
        <f t="shared" si="20"/>
        <v>0</v>
      </c>
      <c r="H271" s="43">
        <f t="shared" si="21"/>
        <v>7147254.8099061176</v>
      </c>
      <c r="I271" s="1"/>
    </row>
    <row r="272" spans="2:10" x14ac:dyDescent="0.2">
      <c r="B272" s="9" t="str">
        <f>$B$36</f>
        <v>Agriculture</v>
      </c>
      <c r="C272" s="43">
        <f t="shared" si="20"/>
        <v>221196.28923851479</v>
      </c>
      <c r="D272" s="43">
        <f t="shared" si="20"/>
        <v>187034.24303460875</v>
      </c>
      <c r="E272" s="43">
        <f t="shared" si="20"/>
        <v>24503.092691348109</v>
      </c>
      <c r="F272" s="43">
        <f t="shared" si="20"/>
        <v>11926.21448799561</v>
      </c>
      <c r="G272" s="43">
        <f t="shared" si="20"/>
        <v>0</v>
      </c>
      <c r="H272" s="43">
        <f t="shared" si="21"/>
        <v>444659.83945246722</v>
      </c>
      <c r="I272" s="1"/>
    </row>
    <row r="273" spans="2:10" x14ac:dyDescent="0.2">
      <c r="B273" s="9" t="str">
        <f>$B$37</f>
        <v>Engineering</v>
      </c>
      <c r="C273" s="43">
        <f t="shared" si="20"/>
        <v>321175.17819138814</v>
      </c>
      <c r="D273" s="43">
        <f t="shared" si="20"/>
        <v>597903.30940867192</v>
      </c>
      <c r="E273" s="43">
        <f t="shared" si="20"/>
        <v>327711.22955509747</v>
      </c>
      <c r="F273" s="43">
        <f t="shared" si="20"/>
        <v>37617.969608680083</v>
      </c>
      <c r="G273" s="43">
        <f t="shared" si="20"/>
        <v>0</v>
      </c>
      <c r="H273" s="43">
        <f t="shared" si="21"/>
        <v>1284407.6867638377</v>
      </c>
      <c r="I273" s="1"/>
    </row>
    <row r="274" spans="2:10" x14ac:dyDescent="0.2">
      <c r="B274" s="9" t="str">
        <f>$B$38</f>
        <v>Home Economics</v>
      </c>
      <c r="C274" s="43">
        <f t="shared" si="20"/>
        <v>1028439.3826406914</v>
      </c>
      <c r="D274" s="43">
        <f t="shared" si="20"/>
        <v>2122009.5293673901</v>
      </c>
      <c r="E274" s="43">
        <f t="shared" si="20"/>
        <v>2450820.0350234723</v>
      </c>
      <c r="F274" s="43">
        <f t="shared" si="20"/>
        <v>1362782.8872311525</v>
      </c>
      <c r="G274" s="43">
        <f t="shared" si="20"/>
        <v>0</v>
      </c>
      <c r="H274" s="43">
        <f t="shared" si="21"/>
        <v>6964051.8342627063</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301923.71032473841</v>
      </c>
      <c r="D276" s="43">
        <f t="shared" si="20"/>
        <v>1113764.7927389629</v>
      </c>
      <c r="E276" s="43">
        <f t="shared" si="20"/>
        <v>0</v>
      </c>
      <c r="F276" s="43">
        <f t="shared" si="20"/>
        <v>0</v>
      </c>
      <c r="G276" s="43">
        <f t="shared" si="20"/>
        <v>0</v>
      </c>
      <c r="H276" s="43">
        <f t="shared" si="21"/>
        <v>1415688.5030637013</v>
      </c>
      <c r="I276" s="1"/>
    </row>
    <row r="277" spans="2:10" x14ac:dyDescent="0.2">
      <c r="B277" s="9" t="str">
        <f>$B$41</f>
        <v>Library Science</v>
      </c>
      <c r="C277" s="43">
        <f t="shared" si="20"/>
        <v>32780.442456233133</v>
      </c>
      <c r="D277" s="43">
        <f t="shared" si="20"/>
        <v>169781.55604832736</v>
      </c>
      <c r="E277" s="43">
        <f t="shared" si="20"/>
        <v>2773076.0349050984</v>
      </c>
      <c r="F277" s="43">
        <f t="shared" si="20"/>
        <v>165866.62294106421</v>
      </c>
      <c r="G277" s="43">
        <f t="shared" si="20"/>
        <v>0</v>
      </c>
      <c r="H277" s="43">
        <f t="shared" si="21"/>
        <v>3141504.656350723</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0</v>
      </c>
      <c r="D280" s="43">
        <f t="shared" si="20"/>
        <v>0</v>
      </c>
      <c r="E280" s="43">
        <f t="shared" si="20"/>
        <v>0</v>
      </c>
      <c r="F280" s="43">
        <f t="shared" si="20"/>
        <v>0</v>
      </c>
      <c r="G280" s="43">
        <f t="shared" si="20"/>
        <v>0</v>
      </c>
      <c r="H280" s="43">
        <f t="shared" si="21"/>
        <v>0</v>
      </c>
      <c r="I280" s="1"/>
    </row>
    <row r="281" spans="2:10" x14ac:dyDescent="0.2">
      <c r="B281" s="9" t="str">
        <f>$B$45</f>
        <v>Health Services</v>
      </c>
      <c r="C281" s="43">
        <f t="shared" si="20"/>
        <v>2288764.9268137347</v>
      </c>
      <c r="D281" s="43">
        <f t="shared" si="20"/>
        <v>5399088.5000272309</v>
      </c>
      <c r="E281" s="43">
        <f t="shared" si="20"/>
        <v>11754301.180007389</v>
      </c>
      <c r="F281" s="43">
        <f t="shared" si="20"/>
        <v>2723322.4719920689</v>
      </c>
      <c r="G281" s="43">
        <f t="shared" si="20"/>
        <v>4538323.0265363557</v>
      </c>
      <c r="H281" s="43">
        <f t="shared" si="21"/>
        <v>26703800.10537678</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817924.81607480941</v>
      </c>
      <c r="D283" s="43">
        <f t="shared" si="20"/>
        <v>5636515.8061534762</v>
      </c>
      <c r="E283" s="43">
        <f t="shared" si="20"/>
        <v>5715041.4305495899</v>
      </c>
      <c r="F283" s="43">
        <f t="shared" si="20"/>
        <v>21848.878607060746</v>
      </c>
      <c r="G283" s="43">
        <f t="shared" si="20"/>
        <v>0</v>
      </c>
      <c r="H283" s="43">
        <f t="shared" si="21"/>
        <v>12191330.931384936</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663005.20869030047</v>
      </c>
      <c r="E285" s="43">
        <f t="shared" si="22"/>
        <v>0</v>
      </c>
      <c r="F285" s="43">
        <f t="shared" si="22"/>
        <v>0</v>
      </c>
      <c r="G285" s="43">
        <f t="shared" si="22"/>
        <v>0</v>
      </c>
      <c r="H285" s="43">
        <f t="shared" si="21"/>
        <v>663005.20869030047</v>
      </c>
      <c r="I285" s="1"/>
    </row>
    <row r="286" spans="2:10" x14ac:dyDescent="0.2">
      <c r="B286" s="9" t="str">
        <f>$B$50</f>
        <v>Technology</v>
      </c>
      <c r="C286" s="43">
        <f t="shared" si="22"/>
        <v>24698.250601871256</v>
      </c>
      <c r="D286" s="43">
        <f t="shared" si="22"/>
        <v>156583.98487335298</v>
      </c>
      <c r="E286" s="43">
        <f t="shared" si="22"/>
        <v>63306.064452028688</v>
      </c>
      <c r="F286" s="43">
        <f t="shared" si="22"/>
        <v>0</v>
      </c>
      <c r="G286" s="43">
        <f t="shared" si="22"/>
        <v>0</v>
      </c>
      <c r="H286" s="43">
        <f t="shared" si="21"/>
        <v>244588.29992725293</v>
      </c>
      <c r="I286" s="1"/>
    </row>
    <row r="287" spans="2:10" x14ac:dyDescent="0.2">
      <c r="B287" s="9" t="str">
        <f>$B$51</f>
        <v>Nursing</v>
      </c>
      <c r="C287" s="43">
        <f t="shared" si="22"/>
        <v>59746.809707276727</v>
      </c>
      <c r="D287" s="43">
        <f t="shared" si="22"/>
        <v>16412648.359745631</v>
      </c>
      <c r="E287" s="43">
        <f t="shared" si="22"/>
        <v>7811927.1382940095</v>
      </c>
      <c r="F287" s="43">
        <f t="shared" si="22"/>
        <v>3839403.3867590325</v>
      </c>
      <c r="G287" s="43">
        <f t="shared" si="22"/>
        <v>0</v>
      </c>
      <c r="H287" s="43">
        <f t="shared" si="21"/>
        <v>28123725.694505949</v>
      </c>
      <c r="I287" s="1"/>
    </row>
    <row r="288" spans="2:10" x14ac:dyDescent="0.2">
      <c r="B288" s="39" t="str">
        <f>$B$52</f>
        <v>Totals</v>
      </c>
      <c r="C288" s="42">
        <f>SUM(C268:C287)</f>
        <v>28139217.974910788</v>
      </c>
      <c r="D288" s="42">
        <f>SUM(D268:D287)</f>
        <v>48121010.611937076</v>
      </c>
      <c r="E288" s="42">
        <f>SUM(E268:E287)</f>
        <v>39725115.200627051</v>
      </c>
      <c r="F288" s="42">
        <f>SUM(F268:F287)</f>
        <v>13276805.185988739</v>
      </c>
      <c r="G288" s="42">
        <f>SUM(G268:G287)</f>
        <v>4538323.0265363557</v>
      </c>
      <c r="H288" s="42">
        <f t="shared" si="21"/>
        <v>133800472.00000003</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189.938348499592</v>
      </c>
      <c r="D293" s="40">
        <f t="shared" si="23"/>
        <v>300.96999314532985</v>
      </c>
      <c r="E293" s="40">
        <f t="shared" si="23"/>
        <v>849.16044523032792</v>
      </c>
      <c r="F293" s="40">
        <f t="shared" si="23"/>
        <v>1312.6523977081388</v>
      </c>
      <c r="G293" s="41">
        <f t="shared" si="23"/>
        <v>0</v>
      </c>
      <c r="H293" s="42">
        <f t="shared" si="23"/>
        <v>260.27457665102281</v>
      </c>
      <c r="I293" s="1"/>
    </row>
    <row r="294" spans="2:10" x14ac:dyDescent="0.2">
      <c r="B294" s="9" t="str">
        <f>$B$33</f>
        <v>Science</v>
      </c>
      <c r="C294" s="75">
        <f t="shared" si="23"/>
        <v>244.60186082131347</v>
      </c>
      <c r="D294" s="75">
        <f t="shared" si="23"/>
        <v>350.09813072000759</v>
      </c>
      <c r="E294" s="75">
        <f t="shared" si="23"/>
        <v>559.58369641337708</v>
      </c>
      <c r="F294" s="75">
        <f t="shared" si="23"/>
        <v>1280.4366903120761</v>
      </c>
      <c r="G294" s="96">
        <f t="shared" si="23"/>
        <v>0</v>
      </c>
      <c r="H294" s="43">
        <f t="shared" si="23"/>
        <v>319.95949874924452</v>
      </c>
      <c r="I294" s="1"/>
    </row>
    <row r="295" spans="2:10" x14ac:dyDescent="0.2">
      <c r="B295" s="9" t="str">
        <f>$B$34</f>
        <v>Fine Arts</v>
      </c>
      <c r="C295" s="75">
        <f t="shared" si="23"/>
        <v>301.7574042818423</v>
      </c>
      <c r="D295" s="75">
        <f t="shared" si="23"/>
        <v>472.48063706911245</v>
      </c>
      <c r="E295" s="75">
        <f t="shared" si="23"/>
        <v>928.38023126104918</v>
      </c>
      <c r="F295" s="75">
        <f t="shared" si="23"/>
        <v>1144.6242388699879</v>
      </c>
      <c r="G295" s="96">
        <f t="shared" si="23"/>
        <v>0</v>
      </c>
      <c r="H295" s="43">
        <f t="shared" si="23"/>
        <v>429.75350898049248</v>
      </c>
      <c r="I295" s="1"/>
    </row>
    <row r="296" spans="2:10" x14ac:dyDescent="0.2">
      <c r="B296" s="9" t="str">
        <f>$B$35</f>
        <v>Teacher Education</v>
      </c>
      <c r="C296" s="75">
        <f t="shared" si="23"/>
        <v>318.87253330101106</v>
      </c>
      <c r="D296" s="75">
        <f t="shared" si="23"/>
        <v>395.26224301664359</v>
      </c>
      <c r="E296" s="75">
        <f t="shared" si="23"/>
        <v>686.40330224042816</v>
      </c>
      <c r="F296" s="75">
        <f t="shared" si="23"/>
        <v>1860.3170274586739</v>
      </c>
      <c r="G296" s="96">
        <f t="shared" si="23"/>
        <v>0</v>
      </c>
      <c r="H296" s="43">
        <f t="shared" si="23"/>
        <v>516.71882662710505</v>
      </c>
      <c r="I296" s="1"/>
    </row>
    <row r="297" spans="2:10" x14ac:dyDescent="0.2">
      <c r="B297" s="9" t="str">
        <f>$B$36</f>
        <v>Agriculture</v>
      </c>
      <c r="C297" s="75">
        <f t="shared" si="23"/>
        <v>331.6286195479982</v>
      </c>
      <c r="D297" s="75">
        <f t="shared" si="23"/>
        <v>334.58719684187611</v>
      </c>
      <c r="E297" s="75">
        <f t="shared" si="23"/>
        <v>583.40696884162162</v>
      </c>
      <c r="F297" s="75">
        <f t="shared" si="23"/>
        <v>3975.4048293318701</v>
      </c>
      <c r="G297" s="96">
        <f t="shared" si="23"/>
        <v>0</v>
      </c>
      <c r="H297" s="43">
        <f t="shared" si="23"/>
        <v>349.85038509242111</v>
      </c>
      <c r="I297" s="1"/>
    </row>
    <row r="298" spans="2:10" x14ac:dyDescent="0.2">
      <c r="B298" s="9" t="str">
        <f>$B$37</f>
        <v>Engineering</v>
      </c>
      <c r="C298" s="75">
        <f t="shared" si="23"/>
        <v>405.52421488811632</v>
      </c>
      <c r="D298" s="75">
        <f t="shared" si="23"/>
        <v>626.07676377871405</v>
      </c>
      <c r="E298" s="75">
        <f t="shared" si="23"/>
        <v>933.6502266526993</v>
      </c>
      <c r="F298" s="75">
        <f t="shared" si="23"/>
        <v>2089.8872004822269</v>
      </c>
      <c r="G298" s="96">
        <f t="shared" si="23"/>
        <v>0</v>
      </c>
      <c r="H298" s="43">
        <f t="shared" si="23"/>
        <v>606.99796160861899</v>
      </c>
      <c r="I298" s="1"/>
    </row>
    <row r="299" spans="2:10" x14ac:dyDescent="0.2">
      <c r="B299" s="9" t="str">
        <f>$B$38</f>
        <v>Home Economics</v>
      </c>
      <c r="C299" s="75">
        <f t="shared" si="23"/>
        <v>284.09927697256666</v>
      </c>
      <c r="D299" s="75">
        <f t="shared" si="23"/>
        <v>364.23095251757468</v>
      </c>
      <c r="E299" s="75">
        <f t="shared" si="23"/>
        <v>528.8778668587554</v>
      </c>
      <c r="F299" s="75">
        <f t="shared" si="23"/>
        <v>935.33485739955563</v>
      </c>
      <c r="G299" s="96">
        <f t="shared" si="23"/>
        <v>0</v>
      </c>
      <c r="H299" s="43">
        <f t="shared" si="23"/>
        <v>448.22371334638001</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465.93165173570742</v>
      </c>
      <c r="D301" s="75">
        <f t="shared" si="23"/>
        <v>366.73190409580604</v>
      </c>
      <c r="E301" s="75">
        <f t="shared" si="23"/>
        <v>0</v>
      </c>
      <c r="F301" s="75">
        <f t="shared" si="23"/>
        <v>0</v>
      </c>
      <c r="G301" s="96">
        <f t="shared" si="23"/>
        <v>0</v>
      </c>
      <c r="H301" s="43">
        <f t="shared" si="23"/>
        <v>384.17598454917265</v>
      </c>
      <c r="I301" s="1"/>
    </row>
    <row r="302" spans="2:10" x14ac:dyDescent="0.2">
      <c r="B302" s="9" t="str">
        <f>$B$41</f>
        <v>Library Science</v>
      </c>
      <c r="C302" s="75">
        <f t="shared" si="23"/>
        <v>218.53628304155421</v>
      </c>
      <c r="D302" s="75">
        <f t="shared" si="23"/>
        <v>293.23239386585038</v>
      </c>
      <c r="E302" s="75">
        <f t="shared" si="23"/>
        <v>417.50617809471521</v>
      </c>
      <c r="F302" s="75">
        <f t="shared" si="23"/>
        <v>1783.512074635099</v>
      </c>
      <c r="G302" s="96">
        <f t="shared" si="23"/>
        <v>0</v>
      </c>
      <c r="H302" s="43">
        <f t="shared" si="23"/>
        <v>420.88754774259417</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0</v>
      </c>
      <c r="D305" s="75">
        <f t="shared" si="23"/>
        <v>0</v>
      </c>
      <c r="E305" s="75">
        <f t="shared" si="23"/>
        <v>0</v>
      </c>
      <c r="F305" s="75">
        <f t="shared" si="23"/>
        <v>0</v>
      </c>
      <c r="G305" s="96">
        <f t="shared" si="23"/>
        <v>0</v>
      </c>
      <c r="H305" s="43">
        <f t="shared" si="23"/>
        <v>0</v>
      </c>
      <c r="I305" s="1"/>
    </row>
    <row r="306" spans="2:10" x14ac:dyDescent="0.2">
      <c r="B306" s="9" t="str">
        <f>$B$45</f>
        <v>Health Services</v>
      </c>
      <c r="C306" s="75">
        <f t="shared" si="23"/>
        <v>275.95429549237218</v>
      </c>
      <c r="D306" s="75">
        <f t="shared" si="23"/>
        <v>354.29414659933269</v>
      </c>
      <c r="E306" s="75">
        <f t="shared" si="23"/>
        <v>459.15238984403862</v>
      </c>
      <c r="F306" s="75">
        <f t="shared" si="23"/>
        <v>1497.977157311369</v>
      </c>
      <c r="G306" s="96">
        <f t="shared" si="23"/>
        <v>469.65983923588487</v>
      </c>
      <c r="H306" s="43">
        <f t="shared" si="23"/>
        <v>440.55498903515326</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238.7404600335112</v>
      </c>
      <c r="D308" s="75">
        <f t="shared" si="23"/>
        <v>302.03171182903634</v>
      </c>
      <c r="E308" s="75">
        <f t="shared" si="23"/>
        <v>386.88338955791971</v>
      </c>
      <c r="F308" s="75">
        <f t="shared" si="23"/>
        <v>520.21139540620823</v>
      </c>
      <c r="G308" s="96">
        <f t="shared" si="23"/>
        <v>0</v>
      </c>
      <c r="H308" s="43">
        <f t="shared" si="23"/>
        <v>330.3704658659405</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490.02602268314888</v>
      </c>
      <c r="E310" s="75">
        <f t="shared" si="24"/>
        <v>0</v>
      </c>
      <c r="F310" s="75">
        <f t="shared" si="24"/>
        <v>0</v>
      </c>
      <c r="G310" s="96">
        <f t="shared" si="24"/>
        <v>0</v>
      </c>
      <c r="H310" s="43">
        <f t="shared" si="24"/>
        <v>490.02602268314888</v>
      </c>
      <c r="I310" s="1"/>
    </row>
    <row r="311" spans="2:10" x14ac:dyDescent="0.2">
      <c r="B311" s="9" t="str">
        <f>$B$50</f>
        <v>Technology</v>
      </c>
      <c r="C311" s="75">
        <f t="shared" si="24"/>
        <v>633.28847697105789</v>
      </c>
      <c r="D311" s="75">
        <f t="shared" si="24"/>
        <v>652.43327030563739</v>
      </c>
      <c r="E311" s="75">
        <f t="shared" si="24"/>
        <v>917.47919495693748</v>
      </c>
      <c r="F311" s="75">
        <f t="shared" si="24"/>
        <v>0</v>
      </c>
      <c r="G311" s="96">
        <f t="shared" si="24"/>
        <v>0</v>
      </c>
      <c r="H311" s="43">
        <f t="shared" si="24"/>
        <v>702.83994231969234</v>
      </c>
      <c r="I311" s="1"/>
    </row>
    <row r="312" spans="2:10" x14ac:dyDescent="0.2">
      <c r="B312" s="9" t="str">
        <f>$B$51</f>
        <v>Nursing</v>
      </c>
      <c r="C312" s="75">
        <f t="shared" si="24"/>
        <v>528.73282926793559</v>
      </c>
      <c r="D312" s="75">
        <f t="shared" si="24"/>
        <v>598.21578800647433</v>
      </c>
      <c r="E312" s="75">
        <f t="shared" si="24"/>
        <v>761.47062465094155</v>
      </c>
      <c r="F312" s="75">
        <f t="shared" si="24"/>
        <v>2009.1069527781438</v>
      </c>
      <c r="G312" s="96">
        <f t="shared" si="24"/>
        <v>0</v>
      </c>
      <c r="H312" s="43">
        <f t="shared" si="24"/>
        <v>708.06731525229611</v>
      </c>
      <c r="I312" s="1"/>
    </row>
    <row r="313" spans="2:10" x14ac:dyDescent="0.2">
      <c r="B313" s="39" t="str">
        <f>$B$52</f>
        <v>Totals</v>
      </c>
      <c r="C313" s="42">
        <f t="shared" si="24"/>
        <v>225.02013542295035</v>
      </c>
      <c r="D313" s="42">
        <f t="shared" si="24"/>
        <v>406.01937758449765</v>
      </c>
      <c r="E313" s="42">
        <f t="shared" si="24"/>
        <v>531.90931391766708</v>
      </c>
      <c r="F313" s="42">
        <f t="shared" si="24"/>
        <v>1453.8770462098926</v>
      </c>
      <c r="G313" s="42">
        <f t="shared" si="24"/>
        <v>469.65983923588487</v>
      </c>
      <c r="H313" s="42">
        <f t="shared" si="24"/>
        <v>396.97514315383484</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1.5845667582287963</v>
      </c>
      <c r="E318" s="59">
        <f t="shared" si="25"/>
        <v>4.4707161662625072</v>
      </c>
      <c r="F318" s="59">
        <f t="shared" si="25"/>
        <v>6.9109393025545787</v>
      </c>
      <c r="G318" s="59">
        <f t="shared" si="25"/>
        <v>0</v>
      </c>
      <c r="H318" s="59">
        <f t="shared" si="25"/>
        <v>1.3703108335259739</v>
      </c>
      <c r="I318" s="1"/>
    </row>
    <row r="319" spans="2:10" x14ac:dyDescent="0.2">
      <c r="B319" s="9" t="str">
        <f>$B$33</f>
        <v>Science</v>
      </c>
      <c r="C319" s="59">
        <f t="shared" ref="C319:H334" si="26">IF($C$293=0,"",C294/$C$293)</f>
        <v>1.2877960809574949</v>
      </c>
      <c r="D319" s="59">
        <f t="shared" si="26"/>
        <v>1.8432198315168546</v>
      </c>
      <c r="E319" s="59">
        <f t="shared" si="26"/>
        <v>2.9461333155404326</v>
      </c>
      <c r="F319" s="59">
        <f t="shared" si="26"/>
        <v>6.7413279120663017</v>
      </c>
      <c r="G319" s="59">
        <f t="shared" si="26"/>
        <v>0</v>
      </c>
      <c r="H319" s="59">
        <f t="shared" si="26"/>
        <v>1.6845439653274221</v>
      </c>
      <c r="I319" s="1"/>
    </row>
    <row r="320" spans="2:10" x14ac:dyDescent="0.2">
      <c r="B320" s="9" t="str">
        <f>$B$34</f>
        <v>Fine Arts</v>
      </c>
      <c r="C320" s="59">
        <f t="shared" si="26"/>
        <v>1.588712372543823</v>
      </c>
      <c r="D320" s="59">
        <f t="shared" si="26"/>
        <v>2.4875473584004939</v>
      </c>
      <c r="E320" s="59">
        <f t="shared" si="26"/>
        <v>4.887797743819192</v>
      </c>
      <c r="F320" s="59">
        <f t="shared" si="26"/>
        <v>6.02629352056542</v>
      </c>
      <c r="G320" s="59">
        <f t="shared" si="26"/>
        <v>0</v>
      </c>
      <c r="H320" s="59">
        <f t="shared" si="26"/>
        <v>2.2625947439014173</v>
      </c>
      <c r="I320" s="1"/>
    </row>
    <row r="321" spans="2:9" x14ac:dyDescent="0.2">
      <c r="B321" s="9" t="str">
        <f>$B$35</f>
        <v>Teacher Education</v>
      </c>
      <c r="C321" s="59">
        <f t="shared" si="26"/>
        <v>1.6788212376275138</v>
      </c>
      <c r="D321" s="59">
        <f t="shared" si="26"/>
        <v>2.081002841916848</v>
      </c>
      <c r="E321" s="59">
        <f t="shared" si="26"/>
        <v>3.6138215776994747</v>
      </c>
      <c r="F321" s="59">
        <f t="shared" si="26"/>
        <v>9.7943203263277301</v>
      </c>
      <c r="G321" s="59">
        <f t="shared" si="26"/>
        <v>0</v>
      </c>
      <c r="H321" s="59">
        <f t="shared" si="26"/>
        <v>2.7204555094266021</v>
      </c>
      <c r="I321" s="1"/>
    </row>
    <row r="322" spans="2:9" x14ac:dyDescent="0.2">
      <c r="B322" s="9" t="str">
        <f>$B$36</f>
        <v>Agriculture</v>
      </c>
      <c r="C322" s="59">
        <f t="shared" si="26"/>
        <v>1.7459803255513227</v>
      </c>
      <c r="D322" s="59">
        <f t="shared" si="26"/>
        <v>1.7615568392845893</v>
      </c>
      <c r="E322" s="59">
        <f t="shared" si="26"/>
        <v>3.0715596584376685</v>
      </c>
      <c r="F322" s="59">
        <f t="shared" si="26"/>
        <v>20.929974703557082</v>
      </c>
      <c r="G322" s="59">
        <f t="shared" si="26"/>
        <v>0</v>
      </c>
      <c r="H322" s="59">
        <f t="shared" si="26"/>
        <v>1.8419154839243672</v>
      </c>
      <c r="I322" s="1"/>
    </row>
    <row r="323" spans="2:9" x14ac:dyDescent="0.2">
      <c r="B323" s="9" t="str">
        <f>$B$37</f>
        <v>Engineering</v>
      </c>
      <c r="C323" s="59">
        <f t="shared" si="26"/>
        <v>2.1350307512492002</v>
      </c>
      <c r="D323" s="59">
        <f t="shared" si="26"/>
        <v>3.2962104215624413</v>
      </c>
      <c r="E323" s="59">
        <f t="shared" si="26"/>
        <v>4.9155435646778027</v>
      </c>
      <c r="F323" s="59">
        <f t="shared" si="26"/>
        <v>11.002976581565445</v>
      </c>
      <c r="G323" s="59">
        <f t="shared" si="26"/>
        <v>0</v>
      </c>
      <c r="H323" s="59">
        <f t="shared" si="26"/>
        <v>3.1957630799865719</v>
      </c>
      <c r="I323" s="1"/>
    </row>
    <row r="324" spans="2:9" x14ac:dyDescent="0.2">
      <c r="B324" s="9" t="str">
        <f>$B$38</f>
        <v>Home Economics</v>
      </c>
      <c r="C324" s="59">
        <f t="shared" si="26"/>
        <v>1.4957446940904455</v>
      </c>
      <c r="D324" s="59">
        <f t="shared" si="26"/>
        <v>1.9176272479717653</v>
      </c>
      <c r="E324" s="59">
        <f t="shared" si="26"/>
        <v>2.7844712299364414</v>
      </c>
      <c r="F324" s="59">
        <f t="shared" si="26"/>
        <v>4.9244129202353513</v>
      </c>
      <c r="G324" s="59">
        <f t="shared" si="26"/>
        <v>0</v>
      </c>
      <c r="H324" s="59">
        <f t="shared" si="26"/>
        <v>2.3598378994400009</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2.4530678265674628</v>
      </c>
      <c r="D326" s="59">
        <f t="shared" si="26"/>
        <v>1.930794423521029</v>
      </c>
      <c r="E326" s="59">
        <f t="shared" si="26"/>
        <v>0</v>
      </c>
      <c r="F326" s="59">
        <f t="shared" si="26"/>
        <v>0</v>
      </c>
      <c r="G326" s="59">
        <f t="shared" si="26"/>
        <v>0</v>
      </c>
      <c r="H326" s="59">
        <f t="shared" si="26"/>
        <v>2.0226351739074846</v>
      </c>
      <c r="I326" s="1"/>
    </row>
    <row r="327" spans="2:9" x14ac:dyDescent="0.2">
      <c r="B327" s="9" t="str">
        <f>$B$41</f>
        <v>Library Science</v>
      </c>
      <c r="C327" s="59">
        <f t="shared" si="26"/>
        <v>1.1505643002999135</v>
      </c>
      <c r="D327" s="59">
        <f t="shared" si="26"/>
        <v>1.5438293329505299</v>
      </c>
      <c r="E327" s="59">
        <f t="shared" si="26"/>
        <v>2.1981141849067516</v>
      </c>
      <c r="F327" s="59">
        <f t="shared" si="26"/>
        <v>9.3899525226151486</v>
      </c>
      <c r="G327" s="59">
        <f t="shared" si="26"/>
        <v>0</v>
      </c>
      <c r="H327" s="59">
        <f t="shared" si="26"/>
        <v>2.2159166438340296</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v>
      </c>
      <c r="D330" s="59">
        <f t="shared" si="26"/>
        <v>0</v>
      </c>
      <c r="E330" s="59">
        <f t="shared" si="26"/>
        <v>0</v>
      </c>
      <c r="F330" s="59">
        <f t="shared" si="26"/>
        <v>0</v>
      </c>
      <c r="G330" s="59">
        <f t="shared" si="26"/>
        <v>0</v>
      </c>
      <c r="H330" s="59">
        <f t="shared" si="26"/>
        <v>0</v>
      </c>
      <c r="I330" s="1"/>
    </row>
    <row r="331" spans="2:9" x14ac:dyDescent="0.2">
      <c r="B331" s="9" t="str">
        <f>$B$45</f>
        <v>Health Services</v>
      </c>
      <c r="C331" s="59">
        <f t="shared" si="26"/>
        <v>1.4528624560140626</v>
      </c>
      <c r="D331" s="59">
        <f t="shared" si="26"/>
        <v>1.8653112938912058</v>
      </c>
      <c r="E331" s="59">
        <f t="shared" si="26"/>
        <v>2.4173759194553854</v>
      </c>
      <c r="F331" s="59">
        <f t="shared" si="26"/>
        <v>7.8866493740972308</v>
      </c>
      <c r="G331" s="59">
        <f t="shared" si="26"/>
        <v>2.4726962350991157</v>
      </c>
      <c r="H331" s="59">
        <f t="shared" si="26"/>
        <v>2.3194630916573415</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1.256936589790471</v>
      </c>
      <c r="D333" s="59">
        <f t="shared" si="26"/>
        <v>1.5901565650903042</v>
      </c>
      <c r="E333" s="59">
        <f t="shared" si="26"/>
        <v>2.0368892991546188</v>
      </c>
      <c r="F333" s="59">
        <f t="shared" si="26"/>
        <v>2.7388434169065428</v>
      </c>
      <c r="G333" s="59">
        <f t="shared" si="26"/>
        <v>0</v>
      </c>
      <c r="H333" s="59">
        <f t="shared" si="26"/>
        <v>1.7393563146972932</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2.5799214669079924</v>
      </c>
      <c r="E335" s="59">
        <f t="shared" si="27"/>
        <v>0</v>
      </c>
      <c r="F335" s="59">
        <f t="shared" si="27"/>
        <v>0</v>
      </c>
      <c r="G335" s="59">
        <f t="shared" si="27"/>
        <v>0</v>
      </c>
      <c r="H335" s="59">
        <f t="shared" si="27"/>
        <v>2.5799214669079924</v>
      </c>
      <c r="I335" s="1"/>
    </row>
    <row r="336" spans="2:9" x14ac:dyDescent="0.2">
      <c r="B336" s="9" t="str">
        <f>$B$50</f>
        <v>Technology</v>
      </c>
      <c r="C336" s="59">
        <f t="shared" si="27"/>
        <v>3.3341791269308536</v>
      </c>
      <c r="D336" s="59">
        <f t="shared" si="27"/>
        <v>3.4349739031612083</v>
      </c>
      <c r="E336" s="59">
        <f t="shared" si="27"/>
        <v>4.8304052457258697</v>
      </c>
      <c r="F336" s="59">
        <f t="shared" si="27"/>
        <v>0</v>
      </c>
      <c r="G336" s="59">
        <f t="shared" si="27"/>
        <v>0</v>
      </c>
      <c r="H336" s="59">
        <f t="shared" si="27"/>
        <v>3.7003582892645932</v>
      </c>
      <c r="I336" s="1"/>
    </row>
    <row r="337" spans="2:10" x14ac:dyDescent="0.2">
      <c r="B337" s="9" t="str">
        <f>$B$51</f>
        <v>Nursing</v>
      </c>
      <c r="C337" s="59">
        <f t="shared" si="27"/>
        <v>2.7837076264200085</v>
      </c>
      <c r="D337" s="59">
        <f t="shared" si="27"/>
        <v>3.149526110614568</v>
      </c>
      <c r="E337" s="59">
        <f t="shared" si="27"/>
        <v>4.009040989700809</v>
      </c>
      <c r="F337" s="59">
        <f t="shared" si="27"/>
        <v>10.577679382015157</v>
      </c>
      <c r="G337" s="59">
        <f t="shared" si="27"/>
        <v>0</v>
      </c>
      <c r="H337" s="59">
        <f t="shared" si="27"/>
        <v>3.7278797085772131</v>
      </c>
      <c r="I337" s="1"/>
    </row>
    <row r="338" spans="2:10" x14ac:dyDescent="0.2">
      <c r="B338" s="39" t="str">
        <f>$B$52</f>
        <v>Totals</v>
      </c>
      <c r="C338" s="59">
        <f t="shared" si="27"/>
        <v>1.1847009158523547</v>
      </c>
      <c r="D338" s="59">
        <f t="shared" si="27"/>
        <v>2.1376377166160832</v>
      </c>
      <c r="E338" s="59">
        <f t="shared" si="27"/>
        <v>2.8004313932360514</v>
      </c>
      <c r="F338" s="59">
        <f t="shared" si="27"/>
        <v>7.6544681876762537</v>
      </c>
      <c r="G338" s="59">
        <f t="shared" si="27"/>
        <v>2.4726962350991157</v>
      </c>
      <c r="H338" s="59">
        <f t="shared" si="27"/>
        <v>2.0900210320333894</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5698.15045498776</v>
      </c>
      <c r="D343" s="42">
        <f t="shared" si="28"/>
        <v>9029.0997943598959</v>
      </c>
      <c r="E343" s="42">
        <f>E293*24</f>
        <v>20379.850685527868</v>
      </c>
      <c r="F343" s="42">
        <f>F293*18</f>
        <v>23627.743158746496</v>
      </c>
      <c r="G343" s="42">
        <f>G293*24</f>
        <v>0</v>
      </c>
      <c r="H343" s="42">
        <f>IF((C32/30+D32/30+E32/24+F32/18+G32/24)=0,0,H268/(C32/30+D32/30+E32/24+F32/18+G32/24))</f>
        <v>7620.6836722279195</v>
      </c>
      <c r="I343" s="1"/>
    </row>
    <row r="344" spans="2:10" x14ac:dyDescent="0.2">
      <c r="B344" s="9" t="str">
        <f>$B$33</f>
        <v>Science</v>
      </c>
      <c r="C344" s="43">
        <f t="shared" si="28"/>
        <v>7338.0558246394039</v>
      </c>
      <c r="D344" s="43">
        <f t="shared" si="28"/>
        <v>10502.943921600228</v>
      </c>
      <c r="E344" s="43">
        <f>E294*24</f>
        <v>13430.00871392105</v>
      </c>
      <c r="F344" s="43">
        <f>F294*18</f>
        <v>23047.860425617368</v>
      </c>
      <c r="G344" s="43">
        <f>G294*24</f>
        <v>0</v>
      </c>
      <c r="H344" s="43">
        <f t="shared" ref="H344:H363" si="29">IF((C33/30+D33/30+E33/24+F33/18+G33/24)=0,0,H269/(C33/30+D33/30+E33/24+F33/18+G33/24))</f>
        <v>9301.3209820984903</v>
      </c>
      <c r="I344" s="1"/>
    </row>
    <row r="345" spans="2:10" x14ac:dyDescent="0.2">
      <c r="B345" s="9" t="str">
        <f>$B$34</f>
        <v>Fine Arts</v>
      </c>
      <c r="C345" s="43">
        <f t="shared" si="28"/>
        <v>9052.7221284552688</v>
      </c>
      <c r="D345" s="43">
        <f t="shared" si="28"/>
        <v>14174.419112073374</v>
      </c>
      <c r="E345" s="43">
        <f t="shared" ref="E345:E363" si="30">E295*24</f>
        <v>22281.12555026518</v>
      </c>
      <c r="F345" s="43">
        <f t="shared" ref="F345:F363" si="31">F295*18</f>
        <v>20603.236299659784</v>
      </c>
      <c r="G345" s="43">
        <f t="shared" ref="G345:G363" si="32">G295*24</f>
        <v>0</v>
      </c>
      <c r="H345" s="43">
        <f t="shared" si="29"/>
        <v>12462.623298835881</v>
      </c>
      <c r="I345" s="1"/>
    </row>
    <row r="346" spans="2:10" x14ac:dyDescent="0.2">
      <c r="B346" s="9" t="str">
        <f>$B$35</f>
        <v>Teacher Education</v>
      </c>
      <c r="C346" s="43">
        <f t="shared" si="28"/>
        <v>9566.1759990303326</v>
      </c>
      <c r="D346" s="43">
        <f t="shared" si="28"/>
        <v>11857.867290499307</v>
      </c>
      <c r="E346" s="43">
        <f t="shared" si="30"/>
        <v>16473.679253770275</v>
      </c>
      <c r="F346" s="43">
        <f t="shared" si="31"/>
        <v>33485.706494256134</v>
      </c>
      <c r="G346" s="43">
        <f t="shared" si="32"/>
        <v>0</v>
      </c>
      <c r="H346" s="43">
        <f t="shared" si="29"/>
        <v>14143.566336850625</v>
      </c>
      <c r="I346" s="1"/>
    </row>
    <row r="347" spans="2:10" x14ac:dyDescent="0.2">
      <c r="B347" s="9" t="str">
        <f>$B$36</f>
        <v>Agriculture</v>
      </c>
      <c r="C347" s="43">
        <f t="shared" si="28"/>
        <v>9948.8585864399465</v>
      </c>
      <c r="D347" s="43">
        <f t="shared" si="28"/>
        <v>10037.615905256283</v>
      </c>
      <c r="E347" s="43">
        <f t="shared" si="30"/>
        <v>14001.767252198919</v>
      </c>
      <c r="F347" s="43">
        <f t="shared" si="31"/>
        <v>71557.286927973662</v>
      </c>
      <c r="G347" s="43">
        <f t="shared" si="32"/>
        <v>0</v>
      </c>
      <c r="H347" s="43">
        <f t="shared" si="29"/>
        <v>10393.295818912362</v>
      </c>
      <c r="I347" s="1"/>
    </row>
    <row r="348" spans="2:10" x14ac:dyDescent="0.2">
      <c r="B348" s="9" t="str">
        <f>$B$37</f>
        <v>Engineering</v>
      </c>
      <c r="C348" s="43">
        <f t="shared" si="28"/>
        <v>12165.72644664349</v>
      </c>
      <c r="D348" s="43">
        <f t="shared" si="28"/>
        <v>18782.302913361422</v>
      </c>
      <c r="E348" s="43">
        <f t="shared" si="30"/>
        <v>22407.605439664781</v>
      </c>
      <c r="F348" s="43">
        <f t="shared" si="31"/>
        <v>37617.969608680083</v>
      </c>
      <c r="G348" s="43">
        <f t="shared" si="32"/>
        <v>0</v>
      </c>
      <c r="H348" s="43">
        <f t="shared" si="29"/>
        <v>17390.152590732316</v>
      </c>
      <c r="I348" s="1"/>
    </row>
    <row r="349" spans="2:10" x14ac:dyDescent="0.2">
      <c r="B349" s="9" t="str">
        <f>$B$38</f>
        <v>Home Economics</v>
      </c>
      <c r="C349" s="43">
        <f t="shared" si="28"/>
        <v>8522.9783091770005</v>
      </c>
      <c r="D349" s="43">
        <f t="shared" si="28"/>
        <v>10926.928575527239</v>
      </c>
      <c r="E349" s="43">
        <f t="shared" si="30"/>
        <v>12693.06880461013</v>
      </c>
      <c r="F349" s="43">
        <f t="shared" si="31"/>
        <v>16836.027433192001</v>
      </c>
      <c r="G349" s="43">
        <f t="shared" si="32"/>
        <v>0</v>
      </c>
      <c r="H349" s="43">
        <f t="shared" si="29"/>
        <v>11825.636835192941</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13977.949552071223</v>
      </c>
      <c r="D351" s="43">
        <f t="shared" si="28"/>
        <v>11001.957122874181</v>
      </c>
      <c r="E351" s="43">
        <f t="shared" si="30"/>
        <v>0</v>
      </c>
      <c r="F351" s="43">
        <f t="shared" si="31"/>
        <v>0</v>
      </c>
      <c r="G351" s="43">
        <f t="shared" si="32"/>
        <v>0</v>
      </c>
      <c r="H351" s="43">
        <f t="shared" si="29"/>
        <v>11525.27953647518</v>
      </c>
      <c r="I351" s="1"/>
    </row>
    <row r="352" spans="2:10" x14ac:dyDescent="0.2">
      <c r="B352" s="9" t="str">
        <f>$B$41</f>
        <v>Library Science</v>
      </c>
      <c r="C352" s="43">
        <f t="shared" si="28"/>
        <v>6556.0884912466263</v>
      </c>
      <c r="D352" s="43">
        <f t="shared" si="28"/>
        <v>8796.9718159755121</v>
      </c>
      <c r="E352" s="43">
        <f t="shared" si="30"/>
        <v>10020.148274273164</v>
      </c>
      <c r="F352" s="43">
        <f t="shared" si="31"/>
        <v>32103.217343431781</v>
      </c>
      <c r="G352" s="43">
        <f t="shared" si="32"/>
        <v>0</v>
      </c>
      <c r="H352" s="43">
        <f t="shared" si="29"/>
        <v>10259.091023841689</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0</v>
      </c>
      <c r="D355" s="43">
        <f t="shared" si="28"/>
        <v>0</v>
      </c>
      <c r="E355" s="43">
        <f t="shared" si="30"/>
        <v>0</v>
      </c>
      <c r="F355" s="43">
        <f t="shared" si="31"/>
        <v>0</v>
      </c>
      <c r="G355" s="43">
        <f t="shared" si="32"/>
        <v>0</v>
      </c>
      <c r="H355" s="43">
        <f t="shared" si="29"/>
        <v>0</v>
      </c>
      <c r="I355" s="1"/>
    </row>
    <row r="356" spans="2:9" x14ac:dyDescent="0.2">
      <c r="B356" s="9" t="str">
        <f>$B$45</f>
        <v>Health Services</v>
      </c>
      <c r="C356" s="43">
        <f t="shared" si="28"/>
        <v>8278.6288647711663</v>
      </c>
      <c r="D356" s="43">
        <f t="shared" si="28"/>
        <v>10628.824397979981</v>
      </c>
      <c r="E356" s="43">
        <f t="shared" si="30"/>
        <v>11019.657356256927</v>
      </c>
      <c r="F356" s="43">
        <f t="shared" si="31"/>
        <v>26963.58883160464</v>
      </c>
      <c r="G356" s="43">
        <f t="shared" si="32"/>
        <v>11271.836141661237</v>
      </c>
      <c r="H356" s="43">
        <f t="shared" si="29"/>
        <v>11340.517514944115</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7162.2138010053359</v>
      </c>
      <c r="D358" s="43">
        <f t="shared" si="28"/>
        <v>9060.9513548710893</v>
      </c>
      <c r="E358" s="43">
        <f t="shared" si="30"/>
        <v>9285.201349390074</v>
      </c>
      <c r="F358" s="43">
        <f t="shared" si="31"/>
        <v>9363.8051173117474</v>
      </c>
      <c r="G358" s="43">
        <f t="shared" si="32"/>
        <v>0</v>
      </c>
      <c r="H358" s="43">
        <f t="shared" si="29"/>
        <v>9003.272233501908</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14700.780680494467</v>
      </c>
      <c r="E360" s="43">
        <f t="shared" si="30"/>
        <v>0</v>
      </c>
      <c r="F360" s="43">
        <f t="shared" si="31"/>
        <v>0</v>
      </c>
      <c r="G360" s="43">
        <f t="shared" si="32"/>
        <v>0</v>
      </c>
      <c r="H360" s="43">
        <f t="shared" si="29"/>
        <v>14700.780680494467</v>
      </c>
      <c r="I360" s="1"/>
    </row>
    <row r="361" spans="2:9" x14ac:dyDescent="0.2">
      <c r="B361" s="9" t="str">
        <f>$B$50</f>
        <v>Technology</v>
      </c>
      <c r="C361" s="43">
        <f t="shared" si="33"/>
        <v>18998.654309131736</v>
      </c>
      <c r="D361" s="43">
        <f t="shared" si="33"/>
        <v>19572.998109169122</v>
      </c>
      <c r="E361" s="43">
        <f t="shared" si="30"/>
        <v>22019.500678966499</v>
      </c>
      <c r="F361" s="43">
        <f t="shared" si="31"/>
        <v>0</v>
      </c>
      <c r="G361" s="43">
        <f t="shared" si="32"/>
        <v>0</v>
      </c>
      <c r="H361" s="43">
        <f t="shared" si="29"/>
        <v>20089.388084373957</v>
      </c>
      <c r="I361" s="1"/>
    </row>
    <row r="362" spans="2:9" x14ac:dyDescent="0.2">
      <c r="B362" s="9" t="str">
        <f>$B$51</f>
        <v>Nursing</v>
      </c>
      <c r="C362" s="43">
        <f t="shared" si="33"/>
        <v>15861.984878038067</v>
      </c>
      <c r="D362" s="43">
        <f t="shared" si="33"/>
        <v>17946.473640194228</v>
      </c>
      <c r="E362" s="43">
        <f t="shared" si="30"/>
        <v>18275.294991622599</v>
      </c>
      <c r="F362" s="43">
        <f t="shared" si="31"/>
        <v>36163.925150006588</v>
      </c>
      <c r="G362" s="43">
        <f t="shared" si="32"/>
        <v>0</v>
      </c>
      <c r="H362" s="43">
        <f t="shared" si="29"/>
        <v>19369.957604219191</v>
      </c>
      <c r="I362" s="1"/>
    </row>
    <row r="363" spans="2:9" x14ac:dyDescent="0.2">
      <c r="B363" s="39" t="str">
        <f>$B$52</f>
        <v>Totals</v>
      </c>
      <c r="C363" s="42">
        <f t="shared" si="33"/>
        <v>6750.6040626885106</v>
      </c>
      <c r="D363" s="42">
        <f t="shared" si="33"/>
        <v>12180.58132753493</v>
      </c>
      <c r="E363" s="42">
        <f t="shared" si="30"/>
        <v>12765.82353402401</v>
      </c>
      <c r="F363" s="42">
        <f t="shared" si="31"/>
        <v>26169.786831778067</v>
      </c>
      <c r="G363" s="42">
        <f t="shared" si="32"/>
        <v>11271.836141661237</v>
      </c>
      <c r="H363" s="42">
        <f t="shared" si="29"/>
        <v>11020.706747688071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C25">
    <cfRule type="expression" dxfId="97" priority="14" stopIfTrue="1"/>
  </conditionalFormatting>
  <conditionalFormatting sqref="D25:G25">
    <cfRule type="expression" dxfId="96" priority="13" stopIfTrue="1">
      <formula>D52=0</formula>
    </cfRule>
  </conditionalFormatting>
  <conditionalFormatting sqref="C25:G25">
    <cfRule type="expression" dxfId="95" priority="12" stopIfTrue="1">
      <formula>AND(C52=0,C25&gt;0)</formula>
    </cfRule>
  </conditionalFormatting>
  <conditionalFormatting sqref="C116:G135">
    <cfRule type="expression" dxfId="94" priority="11" stopIfTrue="1">
      <formula>C32=0</formula>
    </cfRule>
  </conditionalFormatting>
  <conditionalFormatting sqref="H143:H162">
    <cfRule type="expression" dxfId="93" priority="10" stopIfTrue="1">
      <formula>OR(AND(#REF!&gt;0,H143&gt;0,H61=0),AND(#REF!&gt;0,H143&gt;0,H32=0))</formula>
    </cfRule>
  </conditionalFormatting>
  <conditionalFormatting sqref="H188">
    <cfRule type="expression" dxfId="92" priority="9" stopIfTrue="1">
      <formula>$H$188&lt;&gt;$I$163</formula>
    </cfRule>
  </conditionalFormatting>
  <conditionalFormatting sqref="H288">
    <cfRule type="expression" dxfId="91" priority="8" stopIfTrue="1">
      <formula>ROUND($H$288,-1)&lt;&gt;ROUND($H$18,-1)</formula>
    </cfRule>
  </conditionalFormatting>
  <conditionalFormatting sqref="C293:G312">
    <cfRule type="expression" dxfId="90" priority="7" stopIfTrue="1">
      <formula>C32=0</formula>
    </cfRule>
  </conditionalFormatting>
  <conditionalFormatting sqref="H138">
    <cfRule type="cellIs" dxfId="89" priority="6" operator="lessThan">
      <formula>0</formula>
    </cfRule>
  </conditionalFormatting>
  <conditionalFormatting sqref="C91:G110">
    <cfRule type="expression" dxfId="88" priority="5" stopIfTrue="1">
      <formula>C32=0</formula>
    </cfRule>
  </conditionalFormatting>
  <conditionalFormatting sqref="C143:H162">
    <cfRule type="expression" dxfId="87" priority="4" stopIfTrue="1">
      <formula>C32=0</formula>
    </cfRule>
  </conditionalFormatting>
  <conditionalFormatting sqref="H143:H162">
    <cfRule type="expression" dxfId="86" priority="3" stopIfTrue="1">
      <formula>OR(AND(#REF!&gt;0,H143&gt;0,H61=0),AND(#REF!&gt;0,H143&gt;0,H32=0))</formula>
    </cfRule>
  </conditionalFormatting>
  <conditionalFormatting sqref="H143:H162">
    <cfRule type="expression" dxfId="85" priority="2" stopIfTrue="1">
      <formula>OR(AND(#REF!&gt;0,H143&gt;0,H61=0),AND(#REF!&gt;0,H143&gt;0,H32=0))</formula>
    </cfRule>
  </conditionalFormatting>
  <conditionalFormatting sqref="H143:H162">
    <cfRule type="expression" dxfId="84"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FFC000"/>
    <pageSetUpPr fitToPage="1"/>
  </sheetPr>
  <dimension ref="B1:W363"/>
  <sheetViews>
    <sheetView showGridLines="0" showZeros="0" topLeftCell="A4" zoomScale="70" zoomScaleNormal="70" workbookViewId="0">
      <selection activeCell="L31" sqref="L31"/>
    </sheetView>
  </sheetViews>
  <sheetFormatPr defaultColWidth="9.140625" defaultRowHeight="14.25" x14ac:dyDescent="0.2"/>
  <cols>
    <col min="1" max="1" width="1.85546875" style="4" customWidth="1"/>
    <col min="2" max="2" width="30.5703125" style="4" customWidth="1"/>
    <col min="3" max="3" width="14.5703125" style="4" bestFit="1" customWidth="1"/>
    <col min="4"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94</v>
      </c>
      <c r="C3" s="6"/>
      <c r="D3" s="6"/>
      <c r="E3" s="6"/>
      <c r="F3" s="6"/>
      <c r="G3" s="6"/>
      <c r="H3" s="6"/>
    </row>
    <row r="4" spans="2:8" x14ac:dyDescent="0.2">
      <c r="B4" s="90" t="s">
        <v>165</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Data!G34</f>
        <v>68406830</v>
      </c>
      <c r="G13" s="33"/>
      <c r="H13" s="60">
        <f>F13</f>
        <v>68406830</v>
      </c>
    </row>
    <row r="14" spans="2:8" x14ac:dyDescent="0.2">
      <c r="B14" s="338" t="s">
        <v>15</v>
      </c>
      <c r="C14" s="338"/>
      <c r="D14" s="338"/>
      <c r="E14" s="338"/>
      <c r="F14" s="82">
        <f>Data!H34</f>
        <v>3740098</v>
      </c>
      <c r="G14" s="33"/>
      <c r="H14" s="30">
        <f>F14</f>
        <v>3740098</v>
      </c>
    </row>
    <row r="15" spans="2:8" x14ac:dyDescent="0.2">
      <c r="B15" s="338" t="s">
        <v>16</v>
      </c>
      <c r="C15" s="338"/>
      <c r="D15" s="338"/>
      <c r="E15" s="338"/>
      <c r="F15" s="82">
        <f>Data!I34</f>
        <v>33293826</v>
      </c>
      <c r="G15" s="33"/>
      <c r="H15" s="30">
        <f>F15</f>
        <v>33293826</v>
      </c>
    </row>
    <row r="16" spans="2:8" x14ac:dyDescent="0.2">
      <c r="B16" s="338" t="s">
        <v>20</v>
      </c>
      <c r="C16" s="338"/>
      <c r="D16" s="338"/>
      <c r="E16" s="338"/>
      <c r="F16" s="82">
        <f>Data!J34</f>
        <v>9061826</v>
      </c>
      <c r="G16" s="33"/>
      <c r="H16" s="30">
        <f>F16-G16</f>
        <v>9061826</v>
      </c>
    </row>
    <row r="17" spans="2:23" x14ac:dyDescent="0.2">
      <c r="B17" s="338" t="s">
        <v>17</v>
      </c>
      <c r="C17" s="338"/>
      <c r="D17" s="338"/>
      <c r="E17" s="338"/>
      <c r="F17" s="82">
        <f>Data!K34</f>
        <v>23603924</v>
      </c>
      <c r="G17" s="33"/>
      <c r="H17" s="30">
        <f>F17</f>
        <v>23603924</v>
      </c>
    </row>
    <row r="18" spans="2:23" x14ac:dyDescent="0.2">
      <c r="B18" s="338" t="s">
        <v>1</v>
      </c>
      <c r="C18" s="338"/>
      <c r="D18" s="338"/>
      <c r="E18" s="338"/>
      <c r="F18" s="83">
        <f>SUM(F13:F17)</f>
        <v>138106504</v>
      </c>
      <c r="G18" s="34"/>
      <c r="H18" s="29">
        <f>SUM(H13:H17)</f>
        <v>138106504</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ht="28.5" x14ac:dyDescent="0.2">
      <c r="B21" s="344" t="s">
        <v>23</v>
      </c>
      <c r="C21" s="345"/>
      <c r="D21" s="343" t="str">
        <f>Data!L34</f>
        <v>Cynthia Brown</v>
      </c>
      <c r="E21" s="343"/>
      <c r="F21" s="343"/>
      <c r="G21" s="94" t="str">
        <f>Data!M34</f>
        <v>409-880-7925</v>
      </c>
      <c r="H21" s="84" t="str">
        <f>Data!N34</f>
        <v>cynthia.brown@lamar.edu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Data!O34</f>
        <v>4351</v>
      </c>
      <c r="D25" s="86">
        <f>Data!P34</f>
        <v>5728</v>
      </c>
      <c r="E25" s="86">
        <f>Data!Q34</f>
        <v>3973</v>
      </c>
      <c r="F25" s="86">
        <f>Data!R34</f>
        <v>311</v>
      </c>
      <c r="G25" s="86">
        <f>Data!S34</f>
        <v>28</v>
      </c>
      <c r="H25" s="74">
        <f>SUM(C25:G25)</f>
        <v>14391</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ht="28.5" x14ac:dyDescent="0.2">
      <c r="B28" s="344" t="s">
        <v>40</v>
      </c>
      <c r="C28" s="345"/>
      <c r="D28" s="343" t="str">
        <f>Data!T34</f>
        <v>Marsh, Gregory</v>
      </c>
      <c r="E28" s="343"/>
      <c r="F28" s="343"/>
      <c r="G28" s="94" t="str">
        <f>Data!U34</f>
        <v>(409) 880-2100</v>
      </c>
      <c r="H28" s="84" t="str">
        <f>Data!V34</f>
        <v>gregory.marsh@lamar.edu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Data!W34</f>
        <v>82045</v>
      </c>
      <c r="D32" s="87">
        <f>Data!AQ34</f>
        <v>26309</v>
      </c>
      <c r="E32" s="87">
        <f>Data!BK34</f>
        <v>9262</v>
      </c>
      <c r="F32" s="87">
        <f>Data!CE34</f>
        <v>51</v>
      </c>
      <c r="G32" s="87">
        <f>Data!CY34</f>
        <v>0</v>
      </c>
      <c r="H32" s="22">
        <f>SUM(C32:G32)</f>
        <v>117667</v>
      </c>
      <c r="I32" s="1"/>
      <c r="W32" s="18"/>
    </row>
    <row r="33" spans="2:23" x14ac:dyDescent="0.2">
      <c r="B33" s="7" t="s">
        <v>47</v>
      </c>
      <c r="C33" s="87">
        <f>Data!X34</f>
        <v>21977</v>
      </c>
      <c r="D33" s="87">
        <f>Data!AR34</f>
        <v>8559</v>
      </c>
      <c r="E33" s="87">
        <f>Data!BL34</f>
        <v>1945</v>
      </c>
      <c r="F33" s="87">
        <f>Data!CF34</f>
        <v>0</v>
      </c>
      <c r="G33" s="87">
        <f>Data!CZ34</f>
        <v>0</v>
      </c>
      <c r="H33" s="22">
        <f t="shared" ref="H33:H52" si="0">SUM(C33:G33)</f>
        <v>32481</v>
      </c>
      <c r="I33" s="1"/>
      <c r="W33" s="18"/>
    </row>
    <row r="34" spans="2:23" x14ac:dyDescent="0.2">
      <c r="B34" s="7" t="s">
        <v>48</v>
      </c>
      <c r="C34" s="87">
        <f>Data!Y34</f>
        <v>11100</v>
      </c>
      <c r="D34" s="87">
        <f>Data!AS34</f>
        <v>3038</v>
      </c>
      <c r="E34" s="87">
        <f>Data!BM34</f>
        <v>217</v>
      </c>
      <c r="F34" s="87">
        <f>Data!CG34</f>
        <v>0</v>
      </c>
      <c r="G34" s="87">
        <f>Data!DA34</f>
        <v>0</v>
      </c>
      <c r="H34" s="22">
        <f t="shared" si="0"/>
        <v>14355</v>
      </c>
      <c r="I34" s="1"/>
      <c r="W34" s="18"/>
    </row>
    <row r="35" spans="2:23" x14ac:dyDescent="0.2">
      <c r="B35" s="7" t="s">
        <v>49</v>
      </c>
      <c r="C35" s="87">
        <f>Data!Z34</f>
        <v>1218</v>
      </c>
      <c r="D35" s="87">
        <f>Data!AT34</f>
        <v>2364</v>
      </c>
      <c r="E35" s="87">
        <f>Data!BN34</f>
        <v>48804</v>
      </c>
      <c r="F35" s="87">
        <f>Data!CH34</f>
        <v>4326</v>
      </c>
      <c r="G35" s="87">
        <f>Data!DB34-15</f>
        <v>0</v>
      </c>
      <c r="H35" s="22">
        <f t="shared" si="0"/>
        <v>56712</v>
      </c>
      <c r="I35" s="1"/>
      <c r="W35" s="18"/>
    </row>
    <row r="36" spans="2:23" x14ac:dyDescent="0.2">
      <c r="B36" s="7" t="s">
        <v>50</v>
      </c>
      <c r="C36" s="87">
        <f>Data!AA34</f>
        <v>0</v>
      </c>
      <c r="D36" s="87">
        <f>Data!AU34</f>
        <v>0</v>
      </c>
      <c r="E36" s="87">
        <f>Data!BO34</f>
        <v>0</v>
      </c>
      <c r="F36" s="87">
        <f>Data!CI34</f>
        <v>0</v>
      </c>
      <c r="G36" s="87">
        <f>Data!DC34</f>
        <v>0</v>
      </c>
      <c r="H36" s="22">
        <f t="shared" si="0"/>
        <v>0</v>
      </c>
      <c r="I36" s="1"/>
      <c r="W36" s="18"/>
    </row>
    <row r="37" spans="2:23" x14ac:dyDescent="0.2">
      <c r="B37" s="7" t="s">
        <v>51</v>
      </c>
      <c r="C37" s="87">
        <f>Data!AB34</f>
        <v>7443</v>
      </c>
      <c r="D37" s="87">
        <f>Data!AV34</f>
        <v>11297</v>
      </c>
      <c r="E37" s="87">
        <f>Data!BP34</f>
        <v>9016</v>
      </c>
      <c r="F37" s="87">
        <f>Data!CJ34</f>
        <v>1417</v>
      </c>
      <c r="G37" s="87">
        <f>Data!DD34</f>
        <v>0</v>
      </c>
      <c r="H37" s="22">
        <f t="shared" si="0"/>
        <v>29173</v>
      </c>
      <c r="I37" s="1"/>
      <c r="W37" s="18"/>
    </row>
    <row r="38" spans="2:23" x14ac:dyDescent="0.2">
      <c r="B38" s="7" t="s">
        <v>52</v>
      </c>
      <c r="C38" s="87">
        <f>Data!AC34</f>
        <v>642</v>
      </c>
      <c r="D38" s="87">
        <f>Data!AW34</f>
        <v>1599</v>
      </c>
      <c r="E38" s="87">
        <f>Data!BQ34</f>
        <v>345</v>
      </c>
      <c r="F38" s="87">
        <f>Data!CK34</f>
        <v>0</v>
      </c>
      <c r="G38" s="87">
        <f>Data!DE34</f>
        <v>0</v>
      </c>
      <c r="H38" s="22">
        <f t="shared" si="0"/>
        <v>2586</v>
      </c>
      <c r="I38" s="1"/>
      <c r="W38" s="18"/>
    </row>
    <row r="39" spans="2:23" x14ac:dyDescent="0.2">
      <c r="B39" s="7" t="s">
        <v>53</v>
      </c>
      <c r="C39" s="87">
        <f>Data!AD34</f>
        <v>0</v>
      </c>
      <c r="D39" s="87">
        <f>Data!AX34</f>
        <v>0</v>
      </c>
      <c r="E39" s="87">
        <f>Data!BR34</f>
        <v>0</v>
      </c>
      <c r="F39" s="87">
        <f>Data!CL34</f>
        <v>0</v>
      </c>
      <c r="G39" s="87">
        <f>Data!DF34</f>
        <v>0</v>
      </c>
      <c r="H39" s="22">
        <f t="shared" si="0"/>
        <v>0</v>
      </c>
      <c r="I39" s="1"/>
      <c r="W39" s="18"/>
    </row>
    <row r="40" spans="2:23" x14ac:dyDescent="0.2">
      <c r="B40" s="7" t="s">
        <v>54</v>
      </c>
      <c r="C40" s="87">
        <f>Data!AE34</f>
        <v>738</v>
      </c>
      <c r="D40" s="87">
        <f>Data!AY34</f>
        <v>1877</v>
      </c>
      <c r="E40" s="87">
        <f>Data!BS34</f>
        <v>0</v>
      </c>
      <c r="F40" s="87">
        <f>Data!CM34</f>
        <v>0</v>
      </c>
      <c r="G40" s="87">
        <f>Data!DG34</f>
        <v>0</v>
      </c>
      <c r="H40" s="22">
        <f t="shared" si="0"/>
        <v>2615</v>
      </c>
      <c r="I40" s="1"/>
      <c r="W40" s="18"/>
    </row>
    <row r="41" spans="2:23" x14ac:dyDescent="0.2">
      <c r="B41" s="7" t="s">
        <v>55</v>
      </c>
      <c r="C41" s="87">
        <f>Data!AF34</f>
        <v>181</v>
      </c>
      <c r="D41" s="87">
        <f>Data!AZ34</f>
        <v>0</v>
      </c>
      <c r="E41" s="87">
        <f>Data!BT34</f>
        <v>0</v>
      </c>
      <c r="F41" s="87">
        <f>Data!CN34</f>
        <v>0</v>
      </c>
      <c r="G41" s="87">
        <f>Data!DH34</f>
        <v>0</v>
      </c>
      <c r="H41" s="22">
        <f t="shared" si="0"/>
        <v>181</v>
      </c>
      <c r="I41" s="1"/>
      <c r="W41" s="18"/>
    </row>
    <row r="42" spans="2:23" x14ac:dyDescent="0.2">
      <c r="B42" s="7" t="s">
        <v>56</v>
      </c>
      <c r="C42" s="87">
        <f>Data!AG34</f>
        <v>0</v>
      </c>
      <c r="D42" s="87">
        <f>Data!BA34</f>
        <v>0</v>
      </c>
      <c r="E42" s="87">
        <f>Data!BU34</f>
        <v>0</v>
      </c>
      <c r="F42" s="87">
        <f>Data!CO34</f>
        <v>0</v>
      </c>
      <c r="G42" s="87">
        <f>Data!DI34</f>
        <v>0</v>
      </c>
      <c r="H42" s="22">
        <f t="shared" si="0"/>
        <v>0</v>
      </c>
      <c r="I42" s="1"/>
      <c r="W42" s="18"/>
    </row>
    <row r="43" spans="2:23" x14ac:dyDescent="0.2">
      <c r="B43" s="7" t="s">
        <v>57</v>
      </c>
      <c r="C43" s="87">
        <f>Data!AH34</f>
        <v>81</v>
      </c>
      <c r="D43" s="87">
        <f>Data!BB34</f>
        <v>72</v>
      </c>
      <c r="E43" s="87">
        <f>Data!BV34</f>
        <v>0</v>
      </c>
      <c r="F43" s="87">
        <f>Data!CP34</f>
        <v>0</v>
      </c>
      <c r="G43" s="87">
        <f>Data!DJ34</f>
        <v>0</v>
      </c>
      <c r="H43" s="22">
        <f t="shared" si="0"/>
        <v>153</v>
      </c>
      <c r="I43" s="1"/>
      <c r="W43" s="18"/>
    </row>
    <row r="44" spans="2:23" x14ac:dyDescent="0.2">
      <c r="B44" s="7" t="s">
        <v>58</v>
      </c>
      <c r="C44" s="87">
        <f>Data!AI34</f>
        <v>451</v>
      </c>
      <c r="D44" s="87">
        <f>Data!BC34</f>
        <v>0</v>
      </c>
      <c r="E44" s="87">
        <f>Data!BW34</f>
        <v>0</v>
      </c>
      <c r="F44" s="87">
        <f>Data!CQ34</f>
        <v>0</v>
      </c>
      <c r="G44" s="87">
        <f>Data!DK34</f>
        <v>0</v>
      </c>
      <c r="H44" s="22">
        <f t="shared" si="0"/>
        <v>451</v>
      </c>
      <c r="I44" s="1"/>
      <c r="W44" s="18"/>
    </row>
    <row r="45" spans="2:23" x14ac:dyDescent="0.2">
      <c r="B45" s="7" t="s">
        <v>59</v>
      </c>
      <c r="C45" s="87">
        <f>Data!AJ34</f>
        <v>4269</v>
      </c>
      <c r="D45" s="87">
        <f>Data!BD34</f>
        <v>5527</v>
      </c>
      <c r="E45" s="87">
        <f>Data!BX34</f>
        <v>13346</v>
      </c>
      <c r="F45" s="87">
        <f>Data!CR34</f>
        <v>0</v>
      </c>
      <c r="G45" s="87">
        <f>Data!DL34+15</f>
        <v>864</v>
      </c>
      <c r="H45" s="22">
        <f t="shared" si="0"/>
        <v>24006</v>
      </c>
      <c r="I45" s="1"/>
      <c r="W45" s="18"/>
    </row>
    <row r="46" spans="2:23" x14ac:dyDescent="0.2">
      <c r="B46" s="7" t="s">
        <v>60</v>
      </c>
      <c r="C46" s="87">
        <f>Data!AK34</f>
        <v>0</v>
      </c>
      <c r="D46" s="87">
        <f>Data!BE34</f>
        <v>0</v>
      </c>
      <c r="E46" s="87">
        <f>Data!BY34</f>
        <v>0</v>
      </c>
      <c r="F46" s="87">
        <f>Data!CS34</f>
        <v>0</v>
      </c>
      <c r="G46" s="87">
        <f>Data!DM34</f>
        <v>0</v>
      </c>
      <c r="H46" s="22">
        <f t="shared" si="0"/>
        <v>0</v>
      </c>
      <c r="I46" s="1"/>
      <c r="W46" s="18"/>
    </row>
    <row r="47" spans="2:23" x14ac:dyDescent="0.2">
      <c r="B47" s="7" t="s">
        <v>61</v>
      </c>
      <c r="C47" s="87">
        <f>Data!AL34</f>
        <v>8253</v>
      </c>
      <c r="D47" s="87">
        <f>Data!BF34</f>
        <v>13203</v>
      </c>
      <c r="E47" s="87">
        <f>Data!BZ34</f>
        <v>9982</v>
      </c>
      <c r="F47" s="87">
        <f>Data!CT34</f>
        <v>0</v>
      </c>
      <c r="G47" s="87">
        <f>Data!DN34</f>
        <v>0</v>
      </c>
      <c r="H47" s="22">
        <f t="shared" si="0"/>
        <v>31438</v>
      </c>
      <c r="I47" s="1"/>
      <c r="W47" s="18"/>
    </row>
    <row r="48" spans="2:23" x14ac:dyDescent="0.2">
      <c r="B48" s="7" t="s">
        <v>62</v>
      </c>
      <c r="C48" s="87">
        <f>Data!AM34</f>
        <v>0</v>
      </c>
      <c r="D48" s="87">
        <f>Data!BG34</f>
        <v>0</v>
      </c>
      <c r="E48" s="87">
        <f>Data!CA34</f>
        <v>0</v>
      </c>
      <c r="F48" s="87">
        <f>Data!CU34</f>
        <v>0</v>
      </c>
      <c r="G48" s="87">
        <f>Data!DO34</f>
        <v>0</v>
      </c>
      <c r="H48" s="22">
        <f t="shared" si="0"/>
        <v>0</v>
      </c>
      <c r="I48" s="1"/>
      <c r="W48" s="18"/>
    </row>
    <row r="49" spans="2:23" x14ac:dyDescent="0.2">
      <c r="B49" s="7" t="s">
        <v>63</v>
      </c>
      <c r="C49" s="87">
        <f>Data!AN34</f>
        <v>0</v>
      </c>
      <c r="D49" s="87">
        <f>Data!BH34</f>
        <v>450</v>
      </c>
      <c r="E49" s="87">
        <f>Data!CB34</f>
        <v>0</v>
      </c>
      <c r="F49" s="87">
        <f>Data!CV34</f>
        <v>0</v>
      </c>
      <c r="G49" s="87">
        <f>Data!DP34</f>
        <v>0</v>
      </c>
      <c r="H49" s="22">
        <f t="shared" si="0"/>
        <v>450</v>
      </c>
      <c r="I49" s="1"/>
      <c r="W49" s="18"/>
    </row>
    <row r="50" spans="2:23" x14ac:dyDescent="0.2">
      <c r="B50" s="7" t="s">
        <v>64</v>
      </c>
      <c r="C50" s="87">
        <f>Data!AO34</f>
        <v>336</v>
      </c>
      <c r="D50" s="87">
        <f>Data!BI34</f>
        <v>1068</v>
      </c>
      <c r="E50" s="87">
        <f>Data!CC34</f>
        <v>126</v>
      </c>
      <c r="F50" s="87">
        <f>Data!CW34</f>
        <v>0</v>
      </c>
      <c r="G50" s="87">
        <f>Data!DQ34</f>
        <v>0</v>
      </c>
      <c r="H50" s="22">
        <f t="shared" si="0"/>
        <v>1530</v>
      </c>
      <c r="I50" s="1"/>
      <c r="W50" s="18"/>
    </row>
    <row r="51" spans="2:23" x14ac:dyDescent="0.2">
      <c r="B51" s="7" t="s">
        <v>0</v>
      </c>
      <c r="C51" s="87">
        <f>Data!AP34</f>
        <v>1722</v>
      </c>
      <c r="D51" s="87">
        <f>Data!BJ34</f>
        <v>11821</v>
      </c>
      <c r="E51" s="87">
        <f>Data!CD34</f>
        <v>1104</v>
      </c>
      <c r="F51" s="87">
        <f>Data!CX34</f>
        <v>0</v>
      </c>
      <c r="G51" s="87">
        <f>Data!DR34</f>
        <v>0</v>
      </c>
      <c r="H51" s="22">
        <f t="shared" si="0"/>
        <v>14647</v>
      </c>
      <c r="I51" s="1"/>
      <c r="W51" s="18"/>
    </row>
    <row r="52" spans="2:23" x14ac:dyDescent="0.2">
      <c r="B52" s="8" t="s">
        <v>35</v>
      </c>
      <c r="C52" s="22">
        <f>SUM(C32:C51)</f>
        <v>140456</v>
      </c>
      <c r="D52" s="22">
        <f>SUM(D32:D51)</f>
        <v>87184</v>
      </c>
      <c r="E52" s="22">
        <f>SUM(E32:E51)</f>
        <v>94147</v>
      </c>
      <c r="F52" s="22">
        <f>SUM(F32:F51)</f>
        <v>5794</v>
      </c>
      <c r="G52" s="22">
        <f>SUM(G32:G51)</f>
        <v>864</v>
      </c>
      <c r="H52" s="22">
        <f t="shared" si="0"/>
        <v>328445</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ht="28.5" x14ac:dyDescent="0.2">
      <c r="B55" s="344" t="s">
        <v>41</v>
      </c>
      <c r="C55" s="345"/>
      <c r="D55" s="343" t="str">
        <f>Data!T34</f>
        <v>Marsh, Gregory</v>
      </c>
      <c r="E55" s="343"/>
      <c r="F55" s="343"/>
      <c r="G55" s="94" t="str">
        <f>Data!U34</f>
        <v>(409) 880-2100</v>
      </c>
      <c r="H55" s="84" t="str">
        <f>Data!V34</f>
        <v>gregory.marsh@lamar.edu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Data!DS34</f>
        <v>5823725</v>
      </c>
      <c r="D61" s="88">
        <f>Data!EM34</f>
        <v>2918133</v>
      </c>
      <c r="E61" s="88">
        <f>Data!FG34</f>
        <v>1370420</v>
      </c>
      <c r="F61" s="88">
        <f>Data!GA34</f>
        <v>27512</v>
      </c>
      <c r="G61" s="88">
        <f>Data!GU34</f>
        <v>0</v>
      </c>
      <c r="H61" s="21">
        <f>SUM(C61:G61)</f>
        <v>10139790</v>
      </c>
      <c r="I61" s="1"/>
    </row>
    <row r="62" spans="2:23" x14ac:dyDescent="0.2">
      <c r="B62" s="9" t="str">
        <f>$B$33</f>
        <v>Science</v>
      </c>
      <c r="C62" s="87">
        <f>Data!DT34</f>
        <v>1188433</v>
      </c>
      <c r="D62" s="87">
        <f>Data!EN34</f>
        <v>1575168</v>
      </c>
      <c r="E62" s="87">
        <f>Data!FH34</f>
        <v>841475</v>
      </c>
      <c r="F62" s="87">
        <f>Data!GB34</f>
        <v>0</v>
      </c>
      <c r="G62" s="87">
        <f>Data!GV34</f>
        <v>0</v>
      </c>
      <c r="H62" s="22">
        <f t="shared" ref="H62:H81" si="1">SUM(C62:G62)</f>
        <v>3605076</v>
      </c>
      <c r="I62" s="1"/>
    </row>
    <row r="63" spans="2:23" x14ac:dyDescent="0.2">
      <c r="B63" s="9" t="str">
        <f>$B$34</f>
        <v>Fine Arts</v>
      </c>
      <c r="C63" s="87">
        <f>Data!DU34</f>
        <v>1542632</v>
      </c>
      <c r="D63" s="87">
        <f>Data!EO34</f>
        <v>1048067</v>
      </c>
      <c r="E63" s="87">
        <f>Data!FI34</f>
        <v>257296</v>
      </c>
      <c r="F63" s="87">
        <f>Data!GC34</f>
        <v>0</v>
      </c>
      <c r="G63" s="87">
        <f>Data!GW34</f>
        <v>0</v>
      </c>
      <c r="H63" s="22">
        <f t="shared" si="1"/>
        <v>2847995</v>
      </c>
      <c r="I63" s="1"/>
    </row>
    <row r="64" spans="2:23" x14ac:dyDescent="0.2">
      <c r="B64" s="9" t="str">
        <f>$B$35</f>
        <v>Teacher Education</v>
      </c>
      <c r="C64" s="87">
        <f>Data!DV34</f>
        <v>135602</v>
      </c>
      <c r="D64" s="87">
        <f>Data!EP34</f>
        <v>515146</v>
      </c>
      <c r="E64" s="87">
        <f>Data!FJ34</f>
        <v>1890076</v>
      </c>
      <c r="F64" s="87">
        <f>Data!GD34</f>
        <v>1747747</v>
      </c>
      <c r="G64" s="87">
        <f>Data!GX34</f>
        <v>0</v>
      </c>
      <c r="H64" s="22">
        <f t="shared" si="1"/>
        <v>4288571</v>
      </c>
      <c r="I64" s="1"/>
    </row>
    <row r="65" spans="2:9" x14ac:dyDescent="0.2">
      <c r="B65" s="9" t="str">
        <f>$B$36</f>
        <v>Agriculture</v>
      </c>
      <c r="C65" s="87">
        <f>Data!DW34</f>
        <v>0</v>
      </c>
      <c r="D65" s="87">
        <f>Data!EQ34</f>
        <v>0</v>
      </c>
      <c r="E65" s="87">
        <f>Data!FK34</f>
        <v>0</v>
      </c>
      <c r="F65" s="87">
        <f>Data!GE34</f>
        <v>0</v>
      </c>
      <c r="G65" s="87">
        <f>Data!GY34</f>
        <v>0</v>
      </c>
      <c r="H65" s="22">
        <f t="shared" si="1"/>
        <v>0</v>
      </c>
      <c r="I65" s="1"/>
    </row>
    <row r="66" spans="2:9" x14ac:dyDescent="0.2">
      <c r="B66" s="9" t="str">
        <f>$B$37</f>
        <v>Engineering</v>
      </c>
      <c r="C66" s="87">
        <f>Data!DX34</f>
        <v>928576</v>
      </c>
      <c r="D66" s="87">
        <f>Data!ER34</f>
        <v>1985962</v>
      </c>
      <c r="E66" s="87">
        <f>Data!FL34</f>
        <v>2541232</v>
      </c>
      <c r="F66" s="87">
        <f>Data!GF34</f>
        <v>1428491</v>
      </c>
      <c r="G66" s="87">
        <f>Data!GZ34</f>
        <v>0</v>
      </c>
      <c r="H66" s="22">
        <f t="shared" si="1"/>
        <v>6884261</v>
      </c>
      <c r="I66" s="1"/>
    </row>
    <row r="67" spans="2:9" x14ac:dyDescent="0.2">
      <c r="B67" s="9" t="str">
        <f>$B$38</f>
        <v>Home Economics</v>
      </c>
      <c r="C67" s="87">
        <f>Data!DY34</f>
        <v>72923</v>
      </c>
      <c r="D67" s="87">
        <f>Data!ES34</f>
        <v>238740</v>
      </c>
      <c r="E67" s="87">
        <f>Data!FM34</f>
        <v>160006</v>
      </c>
      <c r="F67" s="87">
        <f>Data!GG34</f>
        <v>0</v>
      </c>
      <c r="G67" s="87">
        <f>Data!HA34</f>
        <v>0</v>
      </c>
      <c r="H67" s="22">
        <f t="shared" si="1"/>
        <v>471669</v>
      </c>
      <c r="I67" s="1"/>
    </row>
    <row r="68" spans="2:9" x14ac:dyDescent="0.2">
      <c r="B68" s="9" t="str">
        <f>$B$39</f>
        <v>Law</v>
      </c>
      <c r="C68" s="87">
        <f>Data!DZ34</f>
        <v>0</v>
      </c>
      <c r="D68" s="87">
        <f>Data!ET34</f>
        <v>0</v>
      </c>
      <c r="E68" s="87">
        <f>Data!FN34</f>
        <v>0</v>
      </c>
      <c r="F68" s="87">
        <f>Data!GH34</f>
        <v>0</v>
      </c>
      <c r="G68" s="87">
        <f>Data!HB34</f>
        <v>0</v>
      </c>
      <c r="H68" s="22">
        <f t="shared" si="1"/>
        <v>0</v>
      </c>
      <c r="I68" s="1"/>
    </row>
    <row r="69" spans="2:9" x14ac:dyDescent="0.2">
      <c r="B69" s="9" t="str">
        <f>$B$40</f>
        <v>Social Service</v>
      </c>
      <c r="C69" s="87">
        <f>Data!EA34</f>
        <v>93523</v>
      </c>
      <c r="D69" s="87">
        <f>Data!EU34</f>
        <v>238795</v>
      </c>
      <c r="E69" s="87">
        <f>Data!FO34</f>
        <v>0</v>
      </c>
      <c r="F69" s="87">
        <f>Data!GI34</f>
        <v>0</v>
      </c>
      <c r="G69" s="87">
        <f>Data!HC34</f>
        <v>0</v>
      </c>
      <c r="H69" s="22">
        <f t="shared" si="1"/>
        <v>332318</v>
      </c>
      <c r="I69" s="1"/>
    </row>
    <row r="70" spans="2:9" x14ac:dyDescent="0.2">
      <c r="B70" s="9" t="str">
        <f>$B$41</f>
        <v>Library Science</v>
      </c>
      <c r="C70" s="87">
        <f>Data!EB34</f>
        <v>8645</v>
      </c>
      <c r="D70" s="87">
        <f>Data!EV34</f>
        <v>0</v>
      </c>
      <c r="E70" s="87">
        <f>Data!FP34</f>
        <v>0</v>
      </c>
      <c r="F70" s="87">
        <f>Data!GJ34</f>
        <v>0</v>
      </c>
      <c r="G70" s="87">
        <f>Data!HD34</f>
        <v>0</v>
      </c>
      <c r="H70" s="22">
        <f t="shared" si="1"/>
        <v>8645</v>
      </c>
      <c r="I70" s="1"/>
    </row>
    <row r="71" spans="2:9" x14ac:dyDescent="0.2">
      <c r="B71" s="9" t="str">
        <f>$B$42</f>
        <v>Veterinary Science</v>
      </c>
      <c r="C71" s="87">
        <f>Data!EC34</f>
        <v>0</v>
      </c>
      <c r="D71" s="87">
        <f>Data!EW34</f>
        <v>0</v>
      </c>
      <c r="E71" s="87">
        <f>Data!FQ34</f>
        <v>0</v>
      </c>
      <c r="F71" s="87">
        <f>Data!GK34</f>
        <v>0</v>
      </c>
      <c r="G71" s="87">
        <f>Data!HE34</f>
        <v>0</v>
      </c>
      <c r="H71" s="22">
        <f t="shared" si="1"/>
        <v>0</v>
      </c>
      <c r="I71" s="1"/>
    </row>
    <row r="72" spans="2:9" x14ac:dyDescent="0.2">
      <c r="B72" s="9" t="str">
        <f>$B$43</f>
        <v>Vocational Training</v>
      </c>
      <c r="C72" s="87">
        <f>Data!ED34</f>
        <v>19368</v>
      </c>
      <c r="D72" s="87">
        <f>Data!EX34</f>
        <v>11534</v>
      </c>
      <c r="E72" s="87">
        <f>Data!FR34</f>
        <v>0</v>
      </c>
      <c r="F72" s="87">
        <f>Data!GL34</f>
        <v>0</v>
      </c>
      <c r="G72" s="87">
        <f>Data!HF34</f>
        <v>0</v>
      </c>
      <c r="H72" s="22">
        <f t="shared" si="1"/>
        <v>30902</v>
      </c>
      <c r="I72" s="1"/>
    </row>
    <row r="73" spans="2:9" x14ac:dyDescent="0.2">
      <c r="B73" s="9" t="str">
        <f>$B$44</f>
        <v>Physical Training</v>
      </c>
      <c r="C73" s="87">
        <f>Data!EE34</f>
        <v>94303</v>
      </c>
      <c r="D73" s="87">
        <f>Data!EY34</f>
        <v>0</v>
      </c>
      <c r="E73" s="87">
        <f>Data!FS34</f>
        <v>0</v>
      </c>
      <c r="F73" s="87">
        <f>Data!GM34</f>
        <v>0</v>
      </c>
      <c r="G73" s="87">
        <f>Data!HG34</f>
        <v>0</v>
      </c>
      <c r="H73" s="22">
        <f t="shared" si="1"/>
        <v>94303</v>
      </c>
      <c r="I73" s="1"/>
    </row>
    <row r="74" spans="2:9" x14ac:dyDescent="0.2">
      <c r="B74" s="9" t="str">
        <f>$B$45</f>
        <v>Health Services</v>
      </c>
      <c r="C74" s="87">
        <f>Data!EF34</f>
        <v>250089</v>
      </c>
      <c r="D74" s="87">
        <f>Data!EZ34</f>
        <v>468782</v>
      </c>
      <c r="E74" s="87">
        <f>Data!FT34</f>
        <v>1346438</v>
      </c>
      <c r="F74" s="87">
        <f>Data!GN34</f>
        <v>0</v>
      </c>
      <c r="G74" s="87">
        <f>Data!HH34</f>
        <v>293905</v>
      </c>
      <c r="H74" s="22">
        <f t="shared" si="1"/>
        <v>2359214</v>
      </c>
      <c r="I74" s="1"/>
    </row>
    <row r="75" spans="2:9" x14ac:dyDescent="0.2">
      <c r="B75" s="9" t="str">
        <f>$B$46</f>
        <v>Pharmacy</v>
      </c>
      <c r="C75" s="87">
        <f>Data!EG34</f>
        <v>0</v>
      </c>
      <c r="D75" s="87">
        <f>Data!FA34</f>
        <v>0</v>
      </c>
      <c r="E75" s="87">
        <f>Data!FU34</f>
        <v>0</v>
      </c>
      <c r="F75" s="87">
        <f>Data!GO34</f>
        <v>0</v>
      </c>
      <c r="G75" s="87">
        <f>Data!HI34</f>
        <v>0</v>
      </c>
      <c r="H75" s="22">
        <f t="shared" si="1"/>
        <v>0</v>
      </c>
      <c r="I75" s="1"/>
    </row>
    <row r="76" spans="2:9" x14ac:dyDescent="0.2">
      <c r="B76" s="9" t="str">
        <f>$B$47</f>
        <v>Business Administration</v>
      </c>
      <c r="C76" s="87">
        <f>Data!EH34</f>
        <v>931717</v>
      </c>
      <c r="D76" s="87">
        <f>Data!FB34</f>
        <v>2694099</v>
      </c>
      <c r="E76" s="87">
        <f>Data!FV34</f>
        <v>1562202</v>
      </c>
      <c r="F76" s="87">
        <f>Data!GP34</f>
        <v>0</v>
      </c>
      <c r="G76" s="87">
        <f>Data!HJ34</f>
        <v>0</v>
      </c>
      <c r="H76" s="22">
        <f t="shared" si="1"/>
        <v>5188018</v>
      </c>
      <c r="I76" s="1"/>
    </row>
    <row r="77" spans="2:9" x14ac:dyDescent="0.2">
      <c r="B77" s="9" t="str">
        <f>$B$48</f>
        <v>Optometry</v>
      </c>
      <c r="C77" s="87">
        <f>Data!EI34</f>
        <v>0</v>
      </c>
      <c r="D77" s="87">
        <f>Data!FC34</f>
        <v>0</v>
      </c>
      <c r="E77" s="87">
        <f>Data!FW34</f>
        <v>0</v>
      </c>
      <c r="F77" s="87">
        <f>Data!GQ34</f>
        <v>0</v>
      </c>
      <c r="G77" s="87">
        <f>Data!HK34</f>
        <v>0</v>
      </c>
      <c r="H77" s="22">
        <f t="shared" si="1"/>
        <v>0</v>
      </c>
      <c r="I77" s="1"/>
    </row>
    <row r="78" spans="2:9" x14ac:dyDescent="0.2">
      <c r="B78" s="9" t="str">
        <f>$B$49</f>
        <v>Teacher Ed-Practice Teaching</v>
      </c>
      <c r="C78" s="87">
        <f>Data!EJ34</f>
        <v>0</v>
      </c>
      <c r="D78" s="87">
        <f>Data!FD34</f>
        <v>87234</v>
      </c>
      <c r="E78" s="87">
        <f>Data!FX34</f>
        <v>0</v>
      </c>
      <c r="F78" s="87">
        <f>Data!GR34</f>
        <v>0</v>
      </c>
      <c r="G78" s="87">
        <f>Data!HL34</f>
        <v>0</v>
      </c>
      <c r="H78" s="22">
        <f t="shared" si="1"/>
        <v>87234</v>
      </c>
      <c r="I78" s="1"/>
    </row>
    <row r="79" spans="2:9" x14ac:dyDescent="0.2">
      <c r="B79" s="9" t="str">
        <f>$B$50</f>
        <v>Technology</v>
      </c>
      <c r="C79" s="87">
        <f>Data!EK34</f>
        <v>68663</v>
      </c>
      <c r="D79" s="87">
        <f>Data!FE34</f>
        <v>165359</v>
      </c>
      <c r="E79" s="87">
        <f>Data!FY34</f>
        <v>19536</v>
      </c>
      <c r="F79" s="87">
        <f>Data!GS34</f>
        <v>0</v>
      </c>
      <c r="G79" s="87">
        <f>Data!HM34</f>
        <v>0</v>
      </c>
      <c r="H79" s="22">
        <f t="shared" si="1"/>
        <v>253558</v>
      </c>
      <c r="I79" s="1"/>
    </row>
    <row r="80" spans="2:9" x14ac:dyDescent="0.2">
      <c r="B80" s="9" t="str">
        <f>$B$51</f>
        <v>Nursing</v>
      </c>
      <c r="C80" s="87">
        <f>Data!EL34</f>
        <v>186215</v>
      </c>
      <c r="D80" s="87">
        <f>Data!FF34</f>
        <v>1953531</v>
      </c>
      <c r="E80" s="87">
        <f>Data!FZ34</f>
        <v>533235</v>
      </c>
      <c r="F80" s="87">
        <f>Data!GT34</f>
        <v>0</v>
      </c>
      <c r="G80" s="87">
        <f>Data!HN34</f>
        <v>0</v>
      </c>
      <c r="H80" s="22">
        <f t="shared" si="1"/>
        <v>2672981</v>
      </c>
      <c r="I80" s="1"/>
    </row>
    <row r="81" spans="2:9" x14ac:dyDescent="0.2">
      <c r="B81" s="39" t="str">
        <f>$B$52</f>
        <v>Totals</v>
      </c>
      <c r="C81" s="21">
        <f>SUM(C61:C80)</f>
        <v>11344414</v>
      </c>
      <c r="D81" s="21">
        <f>SUM(D61:D80)</f>
        <v>13900550</v>
      </c>
      <c r="E81" s="21">
        <f>SUM(E61:E80)</f>
        <v>10521916</v>
      </c>
      <c r="F81" s="21">
        <f>SUM(F61:F80)</f>
        <v>3203750</v>
      </c>
      <c r="G81" s="21">
        <f>SUM(G61:G80)</f>
        <v>293905</v>
      </c>
      <c r="H81" s="21">
        <f t="shared" si="1"/>
        <v>39264535</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Data!T34</f>
        <v>Marsh, Gregory</v>
      </c>
      <c r="E84" s="343"/>
      <c r="F84" s="343"/>
      <c r="G84" s="94" t="str">
        <f>Data!U34</f>
        <v>(409) 880-2100</v>
      </c>
      <c r="H84" s="84" t="str">
        <f>Data!V34</f>
        <v>gregory.marsh@lamar.edu</v>
      </c>
    </row>
    <row r="85" spans="2:9" ht="13.5" customHeight="1" x14ac:dyDescent="0.2">
      <c r="B85" s="27"/>
      <c r="C85" s="27"/>
      <c r="D85" s="27"/>
      <c r="E85" s="27"/>
      <c r="F85" s="27"/>
      <c r="G85" s="27"/>
      <c r="H85" s="5"/>
    </row>
    <row r="86" spans="2:9" x14ac:dyDescent="0.2">
      <c r="B86" s="28" t="s">
        <v>34</v>
      </c>
      <c r="C86" s="13"/>
      <c r="D86" s="13"/>
      <c r="E86" s="13"/>
      <c r="F86" s="13"/>
      <c r="G86" s="13"/>
      <c r="H86" s="17">
        <f>H13+H14</f>
        <v>72146928</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Data!HR34</f>
        <v>0</v>
      </c>
      <c r="D91" s="172">
        <f>Data!IL34</f>
        <v>57000</v>
      </c>
      <c r="E91" s="172">
        <f>Data!JF34</f>
        <v>0</v>
      </c>
      <c r="F91" s="172">
        <f>Data!JZ34</f>
        <v>0</v>
      </c>
      <c r="G91" s="172">
        <f>Data!KT34</f>
        <v>0</v>
      </c>
      <c r="H91" s="40">
        <f t="shared" ref="H91:H111" si="2">SUM(C91:G91)</f>
        <v>57000</v>
      </c>
    </row>
    <row r="92" spans="2:9" x14ac:dyDescent="0.2">
      <c r="B92" s="9" t="str">
        <f>$B$33</f>
        <v>Science</v>
      </c>
      <c r="C92" s="172">
        <f>Data!HS34</f>
        <v>0</v>
      </c>
      <c r="D92" s="172">
        <f>Data!IM34</f>
        <v>0</v>
      </c>
      <c r="E92" s="172">
        <f>Data!JG34</f>
        <v>0</v>
      </c>
      <c r="F92" s="172">
        <f>Data!KA34</f>
        <v>0</v>
      </c>
      <c r="G92" s="172">
        <f>Data!KU34</f>
        <v>0</v>
      </c>
      <c r="H92" s="75">
        <f t="shared" si="2"/>
        <v>0</v>
      </c>
    </row>
    <row r="93" spans="2:9" x14ac:dyDescent="0.2">
      <c r="B93" s="9" t="str">
        <f>$B$34</f>
        <v>Fine Arts</v>
      </c>
      <c r="C93" s="172">
        <f>Data!HT34</f>
        <v>0</v>
      </c>
      <c r="D93" s="172">
        <f>Data!IN34</f>
        <v>12840</v>
      </c>
      <c r="E93" s="172">
        <f>Data!JH34</f>
        <v>0</v>
      </c>
      <c r="F93" s="172">
        <f>Data!KB34</f>
        <v>0</v>
      </c>
      <c r="G93" s="172">
        <f>Data!KV34</f>
        <v>0</v>
      </c>
      <c r="H93" s="75">
        <f t="shared" si="2"/>
        <v>12840</v>
      </c>
    </row>
    <row r="94" spans="2:9" x14ac:dyDescent="0.2">
      <c r="B94" s="9" t="str">
        <f>$B$35</f>
        <v>Teacher Education</v>
      </c>
      <c r="C94" s="172">
        <f>Data!HU34</f>
        <v>0</v>
      </c>
      <c r="D94" s="172">
        <f>Data!IO34</f>
        <v>0</v>
      </c>
      <c r="E94" s="172">
        <f>Data!JI34</f>
        <v>0</v>
      </c>
      <c r="F94" s="172">
        <f>Data!KC34</f>
        <v>0</v>
      </c>
      <c r="G94" s="172">
        <f>Data!KW34</f>
        <v>0</v>
      </c>
      <c r="H94" s="75">
        <f t="shared" si="2"/>
        <v>0</v>
      </c>
    </row>
    <row r="95" spans="2:9" x14ac:dyDescent="0.2">
      <c r="B95" s="9" t="str">
        <f>$B$36</f>
        <v>Agriculture</v>
      </c>
      <c r="C95" s="172">
        <f>Data!HV34</f>
        <v>0</v>
      </c>
      <c r="D95" s="172">
        <f>Data!IP34</f>
        <v>0</v>
      </c>
      <c r="E95" s="172">
        <f>Data!JJ34</f>
        <v>0</v>
      </c>
      <c r="F95" s="172">
        <f>Data!KD34</f>
        <v>0</v>
      </c>
      <c r="G95" s="172">
        <f>Data!KX34</f>
        <v>0</v>
      </c>
      <c r="H95" s="75">
        <f t="shared" si="2"/>
        <v>0</v>
      </c>
    </row>
    <row r="96" spans="2:9" x14ac:dyDescent="0.2">
      <c r="B96" s="9" t="str">
        <f>$B$37</f>
        <v>Engineering</v>
      </c>
      <c r="C96" s="172">
        <f>Data!HW34</f>
        <v>0</v>
      </c>
      <c r="D96" s="172">
        <f>Data!IQ34</f>
        <v>0</v>
      </c>
      <c r="E96" s="172">
        <f>Data!JK34</f>
        <v>0</v>
      </c>
      <c r="F96" s="172">
        <f>Data!KE34</f>
        <v>0</v>
      </c>
      <c r="G96" s="172">
        <f>Data!KY34</f>
        <v>0</v>
      </c>
      <c r="H96" s="75">
        <f t="shared" si="2"/>
        <v>0</v>
      </c>
    </row>
    <row r="97" spans="2:8" x14ac:dyDescent="0.2">
      <c r="B97" s="9" t="str">
        <f>$B$38</f>
        <v>Home Economics</v>
      </c>
      <c r="C97" s="172">
        <f>Data!HX34</f>
        <v>0</v>
      </c>
      <c r="D97" s="172">
        <f>Data!IR34</f>
        <v>0</v>
      </c>
      <c r="E97" s="172">
        <f>Data!JL34</f>
        <v>0</v>
      </c>
      <c r="F97" s="172">
        <f>Data!KF34</f>
        <v>0</v>
      </c>
      <c r="G97" s="172">
        <f>Data!KZ34</f>
        <v>0</v>
      </c>
      <c r="H97" s="75">
        <f t="shared" si="2"/>
        <v>0</v>
      </c>
    </row>
    <row r="98" spans="2:8" x14ac:dyDescent="0.2">
      <c r="B98" s="9" t="str">
        <f>$B$39</f>
        <v>Law</v>
      </c>
      <c r="C98" s="172">
        <f>Data!HY34</f>
        <v>0</v>
      </c>
      <c r="D98" s="172">
        <f>Data!IS34</f>
        <v>0</v>
      </c>
      <c r="E98" s="172">
        <f>Data!JM34</f>
        <v>0</v>
      </c>
      <c r="F98" s="172">
        <f>Data!KG34</f>
        <v>0</v>
      </c>
      <c r="G98" s="172">
        <f>Data!LA34</f>
        <v>0</v>
      </c>
      <c r="H98" s="75">
        <f t="shared" si="2"/>
        <v>0</v>
      </c>
    </row>
    <row r="99" spans="2:8" x14ac:dyDescent="0.2">
      <c r="B99" s="9" t="str">
        <f>$B$40</f>
        <v>Social Service</v>
      </c>
      <c r="C99" s="172">
        <f>Data!HZ34</f>
        <v>0</v>
      </c>
      <c r="D99" s="172">
        <f>Data!IT34</f>
        <v>0</v>
      </c>
      <c r="E99" s="172">
        <f>Data!JN34</f>
        <v>0</v>
      </c>
      <c r="F99" s="172">
        <f>Data!KH34</f>
        <v>0</v>
      </c>
      <c r="G99" s="172">
        <f>Data!LB34</f>
        <v>0</v>
      </c>
      <c r="H99" s="75">
        <f t="shared" si="2"/>
        <v>0</v>
      </c>
    </row>
    <row r="100" spans="2:8" x14ac:dyDescent="0.2">
      <c r="B100" s="9" t="str">
        <f>$B$41</f>
        <v>Library Science</v>
      </c>
      <c r="C100" s="172">
        <f>Data!IA34</f>
        <v>0</v>
      </c>
      <c r="D100" s="172">
        <f>Data!IU34</f>
        <v>0</v>
      </c>
      <c r="E100" s="172">
        <f>Data!JO34</f>
        <v>0</v>
      </c>
      <c r="F100" s="172">
        <f>Data!KI34</f>
        <v>0</v>
      </c>
      <c r="G100" s="172">
        <f>Data!LC34</f>
        <v>0</v>
      </c>
      <c r="H100" s="75">
        <f t="shared" si="2"/>
        <v>0</v>
      </c>
    </row>
    <row r="101" spans="2:8" x14ac:dyDescent="0.2">
      <c r="B101" s="9" t="str">
        <f>$B$42</f>
        <v>Veterinary Science</v>
      </c>
      <c r="C101" s="172">
        <f>Data!IB34</f>
        <v>0</v>
      </c>
      <c r="D101" s="172">
        <f>Data!IV34</f>
        <v>0</v>
      </c>
      <c r="E101" s="172">
        <f>Data!JP34</f>
        <v>0</v>
      </c>
      <c r="F101" s="172">
        <f>Data!KJ34</f>
        <v>0</v>
      </c>
      <c r="G101" s="172">
        <f>Data!LD34</f>
        <v>0</v>
      </c>
      <c r="H101" s="75">
        <f t="shared" si="2"/>
        <v>0</v>
      </c>
    </row>
    <row r="102" spans="2:8" x14ac:dyDescent="0.2">
      <c r="B102" s="9" t="str">
        <f>$B$43</f>
        <v>Vocational Training</v>
      </c>
      <c r="C102" s="172">
        <f>Data!IC34</f>
        <v>0</v>
      </c>
      <c r="D102" s="172">
        <f>Data!IW34</f>
        <v>0</v>
      </c>
      <c r="E102" s="172">
        <f>Data!JQ34</f>
        <v>0</v>
      </c>
      <c r="F102" s="172">
        <f>Data!KK34</f>
        <v>0</v>
      </c>
      <c r="G102" s="172">
        <f>Data!LE34</f>
        <v>0</v>
      </c>
      <c r="H102" s="75">
        <f t="shared" si="2"/>
        <v>0</v>
      </c>
    </row>
    <row r="103" spans="2:8" x14ac:dyDescent="0.2">
      <c r="B103" s="9" t="str">
        <f>$B$44</f>
        <v>Physical Training</v>
      </c>
      <c r="C103" s="172">
        <f>Data!ID34</f>
        <v>0</v>
      </c>
      <c r="D103" s="172">
        <f>Data!IX34</f>
        <v>0</v>
      </c>
      <c r="E103" s="172">
        <f>Data!JR34</f>
        <v>0</v>
      </c>
      <c r="F103" s="172">
        <f>Data!KL34</f>
        <v>0</v>
      </c>
      <c r="G103" s="172">
        <f>Data!LF34</f>
        <v>0</v>
      </c>
      <c r="H103" s="75">
        <f t="shared" si="2"/>
        <v>0</v>
      </c>
    </row>
    <row r="104" spans="2:8" x14ac:dyDescent="0.2">
      <c r="B104" s="9" t="str">
        <f>$B$45</f>
        <v>Health Services</v>
      </c>
      <c r="C104" s="172">
        <f>Data!IE34</f>
        <v>0</v>
      </c>
      <c r="D104" s="172">
        <f>Data!IY34</f>
        <v>6000</v>
      </c>
      <c r="E104" s="172">
        <f>Data!JS34</f>
        <v>0</v>
      </c>
      <c r="F104" s="172">
        <f>Data!KM34</f>
        <v>0</v>
      </c>
      <c r="G104" s="172">
        <f>Data!LG34</f>
        <v>0</v>
      </c>
      <c r="H104" s="75">
        <f t="shared" si="2"/>
        <v>6000</v>
      </c>
    </row>
    <row r="105" spans="2:8" x14ac:dyDescent="0.2">
      <c r="B105" s="9" t="str">
        <f>$B$46</f>
        <v>Pharmacy</v>
      </c>
      <c r="C105" s="172">
        <f>Data!IF34</f>
        <v>0</v>
      </c>
      <c r="D105" s="172">
        <f>Data!IZ34</f>
        <v>0</v>
      </c>
      <c r="E105" s="172">
        <f>Data!JT34</f>
        <v>0</v>
      </c>
      <c r="F105" s="172">
        <f>Data!KN34</f>
        <v>0</v>
      </c>
      <c r="G105" s="172">
        <f>Data!LH34</f>
        <v>0</v>
      </c>
      <c r="H105" s="75">
        <f t="shared" si="2"/>
        <v>0</v>
      </c>
    </row>
    <row r="106" spans="2:8" x14ac:dyDescent="0.2">
      <c r="B106" s="9" t="str">
        <f>$B$47</f>
        <v>Business Administration</v>
      </c>
      <c r="C106" s="172">
        <f>Data!IG34</f>
        <v>0</v>
      </c>
      <c r="D106" s="172">
        <f>Data!JA34</f>
        <v>0</v>
      </c>
      <c r="E106" s="172">
        <f>Data!JU34</f>
        <v>0</v>
      </c>
      <c r="F106" s="172">
        <f>Data!KO34</f>
        <v>0</v>
      </c>
      <c r="G106" s="172">
        <f>Data!LI34</f>
        <v>0</v>
      </c>
      <c r="H106" s="75">
        <f t="shared" si="2"/>
        <v>0</v>
      </c>
    </row>
    <row r="107" spans="2:8" x14ac:dyDescent="0.2">
      <c r="B107" s="9" t="str">
        <f>$B$48</f>
        <v>Optometry</v>
      </c>
      <c r="C107" s="172">
        <f>Data!IH34</f>
        <v>0</v>
      </c>
      <c r="D107" s="172">
        <f>Data!JB34</f>
        <v>0</v>
      </c>
      <c r="E107" s="172">
        <f>Data!JV34</f>
        <v>0</v>
      </c>
      <c r="F107" s="172">
        <f>Data!KP34</f>
        <v>0</v>
      </c>
      <c r="G107" s="172">
        <f>Data!LJ34</f>
        <v>0</v>
      </c>
      <c r="H107" s="75">
        <f t="shared" si="2"/>
        <v>0</v>
      </c>
    </row>
    <row r="108" spans="2:8" x14ac:dyDescent="0.2">
      <c r="B108" s="9" t="str">
        <f>$B$49</f>
        <v>Teacher Ed-Practice Teaching</v>
      </c>
      <c r="C108" s="172">
        <f>Data!II34</f>
        <v>0</v>
      </c>
      <c r="D108" s="172">
        <f>Data!JC34</f>
        <v>0</v>
      </c>
      <c r="E108" s="172">
        <f>Data!JW34</f>
        <v>0</v>
      </c>
      <c r="F108" s="172">
        <f>Data!KQ34</f>
        <v>0</v>
      </c>
      <c r="G108" s="172">
        <f>Data!LK34</f>
        <v>0</v>
      </c>
      <c r="H108" s="75">
        <f t="shared" si="2"/>
        <v>0</v>
      </c>
    </row>
    <row r="109" spans="2:8" x14ac:dyDescent="0.2">
      <c r="B109" s="9" t="str">
        <f>$B$50</f>
        <v>Technology</v>
      </c>
      <c r="C109" s="172">
        <f>Data!IJ34</f>
        <v>0</v>
      </c>
      <c r="D109" s="172">
        <f>Data!JD34</f>
        <v>0</v>
      </c>
      <c r="E109" s="172">
        <f>Data!JX34</f>
        <v>0</v>
      </c>
      <c r="F109" s="172">
        <f>Data!KR34</f>
        <v>0</v>
      </c>
      <c r="G109" s="172">
        <f>Data!LL34</f>
        <v>0</v>
      </c>
      <c r="H109" s="75">
        <f t="shared" si="2"/>
        <v>0</v>
      </c>
    </row>
    <row r="110" spans="2:8" x14ac:dyDescent="0.2">
      <c r="B110" s="9" t="str">
        <f>$B$51</f>
        <v>Nursing</v>
      </c>
      <c r="C110" s="172">
        <f>Data!IK34</f>
        <v>0</v>
      </c>
      <c r="D110" s="172">
        <f>Data!JE34</f>
        <v>0</v>
      </c>
      <c r="E110" s="172">
        <f>Data!JY34</f>
        <v>0</v>
      </c>
      <c r="F110" s="172">
        <f>Data!KS34</f>
        <v>0</v>
      </c>
      <c r="G110" s="172">
        <f>Data!HPM34</f>
        <v>0</v>
      </c>
      <c r="H110" s="75">
        <f t="shared" si="2"/>
        <v>0</v>
      </c>
    </row>
    <row r="111" spans="2:8" x14ac:dyDescent="0.2">
      <c r="B111" s="39" t="str">
        <f>$B$52</f>
        <v>Totals</v>
      </c>
      <c r="C111" s="40">
        <f>SUM(C91:C110)</f>
        <v>0</v>
      </c>
      <c r="D111" s="40">
        <f>SUM(D91:D110)</f>
        <v>75840</v>
      </c>
      <c r="E111" s="40">
        <f>SUM(E91:E110)</f>
        <v>0</v>
      </c>
      <c r="F111" s="40">
        <f>SUM(F91:F110)</f>
        <v>0</v>
      </c>
      <c r="G111" s="40">
        <f>SUM(G91:G110)</f>
        <v>0</v>
      </c>
      <c r="H111" s="40">
        <f t="shared" si="2"/>
        <v>75840</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5823725</v>
      </c>
      <c r="D116" s="21">
        <f t="shared" si="3"/>
        <v>2975133</v>
      </c>
      <c r="E116" s="21">
        <f t="shared" si="3"/>
        <v>1370420</v>
      </c>
      <c r="F116" s="21">
        <f t="shared" si="3"/>
        <v>27512</v>
      </c>
      <c r="G116" s="21">
        <f t="shared" si="3"/>
        <v>0</v>
      </c>
      <c r="H116" s="40">
        <f t="shared" ref="H116:H136" si="4">SUM(C116:G116)</f>
        <v>10196790</v>
      </c>
      <c r="I116" s="1"/>
    </row>
    <row r="117" spans="2:9" x14ac:dyDescent="0.2">
      <c r="B117" s="9" t="str">
        <f>$B$33</f>
        <v>Science</v>
      </c>
      <c r="C117" s="22">
        <f t="shared" si="3"/>
        <v>1188433</v>
      </c>
      <c r="D117" s="22">
        <f t="shared" si="3"/>
        <v>1575168</v>
      </c>
      <c r="E117" s="22">
        <f t="shared" si="3"/>
        <v>841475</v>
      </c>
      <c r="F117" s="22">
        <f t="shared" si="3"/>
        <v>0</v>
      </c>
      <c r="G117" s="22">
        <f t="shared" si="3"/>
        <v>0</v>
      </c>
      <c r="H117" s="75">
        <f t="shared" si="4"/>
        <v>3605076</v>
      </c>
      <c r="I117" s="1"/>
    </row>
    <row r="118" spans="2:9" x14ac:dyDescent="0.2">
      <c r="B118" s="9" t="str">
        <f>$B$34</f>
        <v>Fine Arts</v>
      </c>
      <c r="C118" s="22">
        <f t="shared" si="3"/>
        <v>1542632</v>
      </c>
      <c r="D118" s="22">
        <f t="shared" si="3"/>
        <v>1060907</v>
      </c>
      <c r="E118" s="22">
        <f t="shared" si="3"/>
        <v>257296</v>
      </c>
      <c r="F118" s="22">
        <f t="shared" si="3"/>
        <v>0</v>
      </c>
      <c r="G118" s="22">
        <f t="shared" si="3"/>
        <v>0</v>
      </c>
      <c r="H118" s="75">
        <f t="shared" si="4"/>
        <v>2860835</v>
      </c>
      <c r="I118" s="1"/>
    </row>
    <row r="119" spans="2:9" x14ac:dyDescent="0.2">
      <c r="B119" s="9" t="str">
        <f>$B$35</f>
        <v>Teacher Education</v>
      </c>
      <c r="C119" s="22">
        <f t="shared" si="3"/>
        <v>135602</v>
      </c>
      <c r="D119" s="22">
        <f t="shared" si="3"/>
        <v>515146</v>
      </c>
      <c r="E119" s="22">
        <f t="shared" si="3"/>
        <v>1890076</v>
      </c>
      <c r="F119" s="22">
        <f t="shared" si="3"/>
        <v>1747747</v>
      </c>
      <c r="G119" s="22">
        <f t="shared" si="3"/>
        <v>0</v>
      </c>
      <c r="H119" s="75">
        <f t="shared" si="4"/>
        <v>4288571</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928576</v>
      </c>
      <c r="D121" s="22">
        <f t="shared" si="3"/>
        <v>1985962</v>
      </c>
      <c r="E121" s="22">
        <f t="shared" si="3"/>
        <v>2541232</v>
      </c>
      <c r="F121" s="22">
        <f t="shared" si="3"/>
        <v>1428491</v>
      </c>
      <c r="G121" s="22">
        <f t="shared" si="3"/>
        <v>0</v>
      </c>
      <c r="H121" s="75">
        <f t="shared" si="4"/>
        <v>6884261</v>
      </c>
      <c r="I121" s="1"/>
    </row>
    <row r="122" spans="2:9" x14ac:dyDescent="0.2">
      <c r="B122" s="9" t="str">
        <f>$B$38</f>
        <v>Home Economics</v>
      </c>
      <c r="C122" s="22">
        <f t="shared" si="3"/>
        <v>72923</v>
      </c>
      <c r="D122" s="22">
        <f t="shared" si="3"/>
        <v>238740</v>
      </c>
      <c r="E122" s="22">
        <f t="shared" si="3"/>
        <v>160006</v>
      </c>
      <c r="F122" s="22">
        <f t="shared" si="3"/>
        <v>0</v>
      </c>
      <c r="G122" s="22">
        <f t="shared" si="3"/>
        <v>0</v>
      </c>
      <c r="H122" s="75">
        <f t="shared" si="4"/>
        <v>471669</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93523</v>
      </c>
      <c r="D124" s="22">
        <f t="shared" si="3"/>
        <v>238795</v>
      </c>
      <c r="E124" s="22">
        <f t="shared" si="3"/>
        <v>0</v>
      </c>
      <c r="F124" s="22">
        <f t="shared" si="3"/>
        <v>0</v>
      </c>
      <c r="G124" s="22">
        <f t="shared" si="3"/>
        <v>0</v>
      </c>
      <c r="H124" s="75">
        <f t="shared" si="4"/>
        <v>332318</v>
      </c>
      <c r="I124" s="1"/>
    </row>
    <row r="125" spans="2:9" x14ac:dyDescent="0.2">
      <c r="B125" s="9" t="str">
        <f>$B$41</f>
        <v>Library Science</v>
      </c>
      <c r="C125" s="22">
        <f t="shared" si="3"/>
        <v>8645</v>
      </c>
      <c r="D125" s="22">
        <f t="shared" si="3"/>
        <v>0</v>
      </c>
      <c r="E125" s="22">
        <f t="shared" si="3"/>
        <v>0</v>
      </c>
      <c r="F125" s="22">
        <f t="shared" si="3"/>
        <v>0</v>
      </c>
      <c r="G125" s="22">
        <f t="shared" si="3"/>
        <v>0</v>
      </c>
      <c r="H125" s="75">
        <f t="shared" si="4"/>
        <v>8645</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19368</v>
      </c>
      <c r="D127" s="22">
        <f t="shared" si="3"/>
        <v>11534</v>
      </c>
      <c r="E127" s="22">
        <f t="shared" si="3"/>
        <v>0</v>
      </c>
      <c r="F127" s="22">
        <f t="shared" si="3"/>
        <v>0</v>
      </c>
      <c r="G127" s="22">
        <f t="shared" si="3"/>
        <v>0</v>
      </c>
      <c r="H127" s="75">
        <f t="shared" si="4"/>
        <v>30902</v>
      </c>
      <c r="I127" s="1"/>
    </row>
    <row r="128" spans="2:9" x14ac:dyDescent="0.2">
      <c r="B128" s="9" t="str">
        <f>$B$44</f>
        <v>Physical Training</v>
      </c>
      <c r="C128" s="22">
        <f t="shared" si="3"/>
        <v>94303</v>
      </c>
      <c r="D128" s="22">
        <f t="shared" si="3"/>
        <v>0</v>
      </c>
      <c r="E128" s="22">
        <f t="shared" si="3"/>
        <v>0</v>
      </c>
      <c r="F128" s="22">
        <f t="shared" si="3"/>
        <v>0</v>
      </c>
      <c r="G128" s="22">
        <f t="shared" si="3"/>
        <v>0</v>
      </c>
      <c r="H128" s="75">
        <f t="shared" si="4"/>
        <v>94303</v>
      </c>
      <c r="I128" s="1"/>
    </row>
    <row r="129" spans="2:12" x14ac:dyDescent="0.2">
      <c r="B129" s="9" t="str">
        <f>$B$45</f>
        <v>Health Services</v>
      </c>
      <c r="C129" s="22">
        <f t="shared" si="3"/>
        <v>250089</v>
      </c>
      <c r="D129" s="22">
        <f t="shared" si="3"/>
        <v>474782</v>
      </c>
      <c r="E129" s="22">
        <f t="shared" si="3"/>
        <v>1346438</v>
      </c>
      <c r="F129" s="22">
        <f t="shared" si="3"/>
        <v>0</v>
      </c>
      <c r="G129" s="22">
        <f t="shared" si="3"/>
        <v>293905</v>
      </c>
      <c r="H129" s="75">
        <f t="shared" si="4"/>
        <v>2365214</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931717</v>
      </c>
      <c r="D131" s="22">
        <f t="shared" si="3"/>
        <v>2694099</v>
      </c>
      <c r="E131" s="22">
        <f t="shared" si="3"/>
        <v>1562202</v>
      </c>
      <c r="F131" s="22">
        <f t="shared" si="3"/>
        <v>0</v>
      </c>
      <c r="G131" s="22">
        <f t="shared" si="3"/>
        <v>0</v>
      </c>
      <c r="H131" s="75">
        <f t="shared" si="4"/>
        <v>5188018</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87234</v>
      </c>
      <c r="E133" s="22">
        <f t="shared" si="5"/>
        <v>0</v>
      </c>
      <c r="F133" s="22">
        <f t="shared" si="5"/>
        <v>0</v>
      </c>
      <c r="G133" s="22">
        <f t="shared" si="5"/>
        <v>0</v>
      </c>
      <c r="H133" s="75">
        <f t="shared" si="4"/>
        <v>87234</v>
      </c>
      <c r="I133" s="1"/>
    </row>
    <row r="134" spans="2:12" x14ac:dyDescent="0.2">
      <c r="B134" s="9" t="str">
        <f>$B$50</f>
        <v>Technology</v>
      </c>
      <c r="C134" s="22">
        <f t="shared" si="5"/>
        <v>68663</v>
      </c>
      <c r="D134" s="22">
        <f t="shared" si="5"/>
        <v>165359</v>
      </c>
      <c r="E134" s="22">
        <f t="shared" si="5"/>
        <v>19536</v>
      </c>
      <c r="F134" s="22">
        <f t="shared" si="5"/>
        <v>0</v>
      </c>
      <c r="G134" s="22">
        <f t="shared" si="5"/>
        <v>0</v>
      </c>
      <c r="H134" s="75">
        <f t="shared" si="4"/>
        <v>253558</v>
      </c>
      <c r="I134" s="1"/>
    </row>
    <row r="135" spans="2:12" x14ac:dyDescent="0.2">
      <c r="B135" s="9" t="str">
        <f>$B$51</f>
        <v>Nursing</v>
      </c>
      <c r="C135" s="22">
        <f t="shared" si="5"/>
        <v>186215</v>
      </c>
      <c r="D135" s="22">
        <f t="shared" si="5"/>
        <v>1953531</v>
      </c>
      <c r="E135" s="22">
        <f t="shared" si="5"/>
        <v>533235</v>
      </c>
      <c r="F135" s="22">
        <f t="shared" si="5"/>
        <v>0</v>
      </c>
      <c r="G135" s="22">
        <f t="shared" si="5"/>
        <v>0</v>
      </c>
      <c r="H135" s="75">
        <f t="shared" si="4"/>
        <v>2672981</v>
      </c>
      <c r="I135" s="1"/>
    </row>
    <row r="136" spans="2:12" x14ac:dyDescent="0.2">
      <c r="B136" s="39" t="str">
        <f>$B$52</f>
        <v>Totals</v>
      </c>
      <c r="C136" s="40">
        <f>SUM(C116:C135)</f>
        <v>11344414</v>
      </c>
      <c r="D136" s="40">
        <f>SUM(D116:D135)</f>
        <v>13976390</v>
      </c>
      <c r="E136" s="40">
        <f>SUM(E116:E135)</f>
        <v>10521916</v>
      </c>
      <c r="F136" s="40">
        <f>SUM(F116:F135)</f>
        <v>3203750</v>
      </c>
      <c r="G136" s="40">
        <f>SUM(G116:G135)</f>
        <v>293905</v>
      </c>
      <c r="H136" s="40">
        <f t="shared" si="4"/>
        <v>39340375</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32806553</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Data!QD34</f>
        <v>1</v>
      </c>
      <c r="I140" s="333" t="str">
        <f>IF(H140+H141=1,"","Error, the two cells on the left must equal 100%")</f>
        <v/>
      </c>
      <c r="L140" s="57"/>
    </row>
    <row r="141" spans="2:12" ht="25.5" customHeight="1" thickBot="1" x14ac:dyDescent="0.25">
      <c r="B141" s="352"/>
      <c r="C141" s="353"/>
      <c r="D141" s="353"/>
      <c r="E141" s="353"/>
      <c r="F141" s="356" t="s">
        <v>3</v>
      </c>
      <c r="G141" s="357"/>
      <c r="H141" s="95">
        <f>1-H140</f>
        <v>0</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Data!LN34</f>
        <v>0</v>
      </c>
      <c r="D143" s="172">
        <f>Data!MH34</f>
        <v>0</v>
      </c>
      <c r="E143" s="172">
        <f>Data!NB34</f>
        <v>0</v>
      </c>
      <c r="F143" s="172">
        <f>Data!NV34</f>
        <v>0</v>
      </c>
      <c r="G143" s="172">
        <f>Data!OP34</f>
        <v>0</v>
      </c>
      <c r="H143" s="173">
        <f>Data!PJ34</f>
        <v>8503262.4006474279</v>
      </c>
      <c r="I143" s="76">
        <f t="shared" ref="I143:I162" si="6">SUM(C143:H143)</f>
        <v>8503262.4006474279</v>
      </c>
    </row>
    <row r="144" spans="2:12" x14ac:dyDescent="0.2">
      <c r="B144" s="9" t="str">
        <f>$B$33</f>
        <v>Science</v>
      </c>
      <c r="C144" s="172">
        <f>Data!LO34</f>
        <v>0</v>
      </c>
      <c r="D144" s="172">
        <f>Data!MI34</f>
        <v>0</v>
      </c>
      <c r="E144" s="172">
        <f>Data!NC34</f>
        <v>0</v>
      </c>
      <c r="F144" s="172">
        <f>Data!NW34</f>
        <v>0</v>
      </c>
      <c r="G144" s="172">
        <f>Data!OQ34</f>
        <v>0</v>
      </c>
      <c r="H144" s="174">
        <f>Data!PK34</f>
        <v>3006329.1685203305</v>
      </c>
      <c r="I144" s="76">
        <f t="shared" si="6"/>
        <v>3006329.1685203305</v>
      </c>
    </row>
    <row r="145" spans="2:9" x14ac:dyDescent="0.2">
      <c r="B145" s="9" t="str">
        <f>$B$34</f>
        <v>Fine Arts</v>
      </c>
      <c r="C145" s="172">
        <f>Data!LP34</f>
        <v>0</v>
      </c>
      <c r="D145" s="172">
        <f>Data!MJ34</f>
        <v>0</v>
      </c>
      <c r="E145" s="172">
        <f>Data!ND34</f>
        <v>0</v>
      </c>
      <c r="F145" s="172">
        <f>Data!NX34</f>
        <v>0</v>
      </c>
      <c r="G145" s="172">
        <f>Data!OR34</f>
        <v>0</v>
      </c>
      <c r="H145" s="174">
        <f>Data!PL34</f>
        <v>2385694.9775327514</v>
      </c>
      <c r="I145" s="76">
        <f t="shared" si="6"/>
        <v>2385694.9775327514</v>
      </c>
    </row>
    <row r="146" spans="2:9" x14ac:dyDescent="0.2">
      <c r="B146" s="9" t="str">
        <f>$B$35</f>
        <v>Teacher Education</v>
      </c>
      <c r="C146" s="172">
        <f>Data!LQ34</f>
        <v>0</v>
      </c>
      <c r="D146" s="172">
        <f>Data!MK34</f>
        <v>0</v>
      </c>
      <c r="E146" s="172">
        <f>Data!NE34</f>
        <v>0</v>
      </c>
      <c r="F146" s="172">
        <f>Data!NY34</f>
        <v>0</v>
      </c>
      <c r="G146" s="172">
        <f>Data!OS34</f>
        <v>0</v>
      </c>
      <c r="H146" s="174">
        <f>Data!PN34</f>
        <v>3576306.3215783532</v>
      </c>
      <c r="I146" s="76">
        <f t="shared" si="6"/>
        <v>3576306.3215783532</v>
      </c>
    </row>
    <row r="147" spans="2:9" x14ac:dyDescent="0.2">
      <c r="B147" s="9" t="str">
        <f>$B$36</f>
        <v>Agriculture</v>
      </c>
      <c r="C147" s="172">
        <f>Data!LR34</f>
        <v>0</v>
      </c>
      <c r="D147" s="172">
        <f>Data!ML34</f>
        <v>0</v>
      </c>
      <c r="E147" s="172">
        <f>Data!NF34</f>
        <v>0</v>
      </c>
      <c r="F147" s="172">
        <f>Data!NZ34</f>
        <v>0</v>
      </c>
      <c r="G147" s="172">
        <f>Data!OT34</f>
        <v>0</v>
      </c>
      <c r="H147" s="174">
        <f>Data!PM34</f>
        <v>0</v>
      </c>
      <c r="I147" s="76">
        <f t="shared" si="6"/>
        <v>0</v>
      </c>
    </row>
    <row r="148" spans="2:9" x14ac:dyDescent="0.2">
      <c r="B148" s="9" t="str">
        <f>$B$37</f>
        <v>Engineering</v>
      </c>
      <c r="C148" s="172">
        <f>Data!LS34</f>
        <v>0</v>
      </c>
      <c r="D148" s="172">
        <f>Data!MM34</f>
        <v>0</v>
      </c>
      <c r="E148" s="172">
        <f>Data!NG34</f>
        <v>0</v>
      </c>
      <c r="F148" s="172">
        <f>Data!OA34</f>
        <v>0</v>
      </c>
      <c r="G148" s="172">
        <f>Data!OU34</f>
        <v>0</v>
      </c>
      <c r="H148" s="174">
        <f>Data!PO34</f>
        <v>5740892.7434558775</v>
      </c>
      <c r="I148" s="76">
        <f t="shared" si="6"/>
        <v>5740892.7434558775</v>
      </c>
    </row>
    <row r="149" spans="2:9" x14ac:dyDescent="0.2">
      <c r="B149" s="9" t="str">
        <f>$B$38</f>
        <v>Home Economics</v>
      </c>
      <c r="C149" s="172">
        <f>Data!LT34</f>
        <v>0</v>
      </c>
      <c r="D149" s="172">
        <f>Data!MN34</f>
        <v>0</v>
      </c>
      <c r="E149" s="172">
        <f>Data!NH34</f>
        <v>0</v>
      </c>
      <c r="F149" s="172">
        <f>Data!OB34</f>
        <v>0</v>
      </c>
      <c r="G149" s="172">
        <f>Data!OV34</f>
        <v>0</v>
      </c>
      <c r="H149" s="174">
        <f>Data!PP34</f>
        <v>393332.14406209905</v>
      </c>
      <c r="I149" s="76">
        <f t="shared" si="6"/>
        <v>393332.14406209905</v>
      </c>
    </row>
    <row r="150" spans="2:9" x14ac:dyDescent="0.2">
      <c r="B150" s="9" t="str">
        <f>$B$39</f>
        <v>Law</v>
      </c>
      <c r="C150" s="172">
        <f>Data!LU34</f>
        <v>0</v>
      </c>
      <c r="D150" s="172">
        <f>Data!MO34</f>
        <v>0</v>
      </c>
      <c r="E150" s="172">
        <f>Data!NI34</f>
        <v>0</v>
      </c>
      <c r="F150" s="172">
        <f>Data!OC34</f>
        <v>0</v>
      </c>
      <c r="G150" s="172">
        <f>Data!OW34</f>
        <v>0</v>
      </c>
      <c r="H150" s="174">
        <f>Data!PQ34</f>
        <v>0</v>
      </c>
      <c r="I150" s="76">
        <f t="shared" si="6"/>
        <v>0</v>
      </c>
    </row>
    <row r="151" spans="2:9" x14ac:dyDescent="0.2">
      <c r="B151" s="9" t="str">
        <f>$B$40</f>
        <v>Social Service</v>
      </c>
      <c r="C151" s="172">
        <f>Data!LV34</f>
        <v>0</v>
      </c>
      <c r="D151" s="172">
        <f>Data!MP34</f>
        <v>0</v>
      </c>
      <c r="E151" s="172">
        <f>Data!NJ34</f>
        <v>0</v>
      </c>
      <c r="F151" s="172">
        <f>Data!OD34</f>
        <v>0</v>
      </c>
      <c r="G151" s="172">
        <f>Data!OX34</f>
        <v>0</v>
      </c>
      <c r="H151" s="174">
        <f>Data!PR34</f>
        <v>277125.16924035421</v>
      </c>
      <c r="I151" s="76">
        <f t="shared" si="6"/>
        <v>277125.16924035421</v>
      </c>
    </row>
    <row r="152" spans="2:9" x14ac:dyDescent="0.2">
      <c r="B152" s="9" t="str">
        <f>$B$41</f>
        <v>Library Science</v>
      </c>
      <c r="C152" s="172">
        <f>Data!LW34</f>
        <v>0</v>
      </c>
      <c r="D152" s="172">
        <f>Data!MQ34</f>
        <v>0</v>
      </c>
      <c r="E152" s="172">
        <f>Data!NK34</f>
        <v>0</v>
      </c>
      <c r="F152" s="172">
        <f>Data!OE34</f>
        <v>0</v>
      </c>
      <c r="G152" s="172">
        <f>Data!OY34</f>
        <v>0</v>
      </c>
      <c r="H152" s="174">
        <f>Data!PS34</f>
        <v>7209.2004889378914</v>
      </c>
      <c r="I152" s="76">
        <f t="shared" si="6"/>
        <v>7209.2004889378914</v>
      </c>
    </row>
    <row r="153" spans="2:9" x14ac:dyDescent="0.2">
      <c r="B153" s="9" t="str">
        <f>$B$42</f>
        <v>Veterinary Science</v>
      </c>
      <c r="C153" s="172">
        <f>Data!LX34</f>
        <v>0</v>
      </c>
      <c r="D153" s="172">
        <f>Data!MR34</f>
        <v>0</v>
      </c>
      <c r="E153" s="172">
        <f>Data!NL34</f>
        <v>0</v>
      </c>
      <c r="F153" s="172">
        <f>Data!OF34</f>
        <v>0</v>
      </c>
      <c r="G153" s="172">
        <f>Data!OZ34</f>
        <v>0</v>
      </c>
      <c r="H153" s="174">
        <f>Data!PT34</f>
        <v>0</v>
      </c>
      <c r="I153" s="76">
        <f t="shared" si="6"/>
        <v>0</v>
      </c>
    </row>
    <row r="154" spans="2:9" x14ac:dyDescent="0.2">
      <c r="B154" s="9" t="str">
        <f>$B$43</f>
        <v>Vocational Training</v>
      </c>
      <c r="C154" s="172">
        <f>Data!LY34</f>
        <v>0</v>
      </c>
      <c r="D154" s="172">
        <f>Data!MS34</f>
        <v>0</v>
      </c>
      <c r="E154" s="172">
        <f>Data!NM34</f>
        <v>0</v>
      </c>
      <c r="F154" s="172">
        <f>Data!OG34</f>
        <v>0</v>
      </c>
      <c r="G154" s="172">
        <f>Data!PA34</f>
        <v>0</v>
      </c>
      <c r="H154" s="174">
        <f>Data!PU34</f>
        <v>25769.660324946064</v>
      </c>
      <c r="I154" s="76">
        <f t="shared" si="6"/>
        <v>25769.660324946064</v>
      </c>
    </row>
    <row r="155" spans="2:9" x14ac:dyDescent="0.2">
      <c r="B155" s="9" t="str">
        <f>$B$44</f>
        <v>Physical Training</v>
      </c>
      <c r="C155" s="172">
        <f>Data!LZ34</f>
        <v>0</v>
      </c>
      <c r="D155" s="172">
        <f>Data!MT34</f>
        <v>0</v>
      </c>
      <c r="E155" s="172">
        <f>Data!NN34</f>
        <v>0</v>
      </c>
      <c r="F155" s="172">
        <f>Data!OH34</f>
        <v>0</v>
      </c>
      <c r="G155" s="172">
        <f>Data!PB34</f>
        <v>0</v>
      </c>
      <c r="H155" s="174">
        <f>Data!PV34</f>
        <v>78640.744211487559</v>
      </c>
      <c r="I155" s="76">
        <f t="shared" si="6"/>
        <v>78640.744211487559</v>
      </c>
    </row>
    <row r="156" spans="2:9" x14ac:dyDescent="0.2">
      <c r="B156" s="9" t="str">
        <f>$B$45</f>
        <v>Health Services</v>
      </c>
      <c r="C156" s="172">
        <f>Data!MA34</f>
        <v>0</v>
      </c>
      <c r="D156" s="172">
        <f>Data!MU34</f>
        <v>0</v>
      </c>
      <c r="E156" s="172">
        <f>Data!NO34</f>
        <v>0</v>
      </c>
      <c r="F156" s="172">
        <f>Data!OI34</f>
        <v>0</v>
      </c>
      <c r="G156" s="172">
        <f>Data!PC34</f>
        <v>0</v>
      </c>
      <c r="H156" s="174">
        <f>Data!PW34</f>
        <v>1972388.8866677554</v>
      </c>
      <c r="I156" s="76">
        <f t="shared" si="6"/>
        <v>1972388.8866677554</v>
      </c>
    </row>
    <row r="157" spans="2:9" x14ac:dyDescent="0.2">
      <c r="B157" s="9" t="str">
        <f>$B$46</f>
        <v>Pharmacy</v>
      </c>
      <c r="C157" s="172">
        <f>Data!MB34</f>
        <v>0</v>
      </c>
      <c r="D157" s="172">
        <f>Data!MV34</f>
        <v>0</v>
      </c>
      <c r="E157" s="172">
        <f>Data!NP34</f>
        <v>0</v>
      </c>
      <c r="F157" s="172">
        <f>Data!OJ34</f>
        <v>0</v>
      </c>
      <c r="G157" s="172">
        <f>Data!PD34</f>
        <v>0</v>
      </c>
      <c r="H157" s="174">
        <f>Data!PX34</f>
        <v>0</v>
      </c>
      <c r="I157" s="76">
        <f t="shared" si="6"/>
        <v>0</v>
      </c>
    </row>
    <row r="158" spans="2:9" x14ac:dyDescent="0.2">
      <c r="B158" s="9" t="str">
        <f>$B$47</f>
        <v>Business Administration</v>
      </c>
      <c r="C158" s="172">
        <f>Data!MC34</f>
        <v>0</v>
      </c>
      <c r="D158" s="172">
        <f>Data!MW34</f>
        <v>0</v>
      </c>
      <c r="E158" s="172">
        <f>Data!NQ34</f>
        <v>0</v>
      </c>
      <c r="F158" s="172">
        <f>Data!OK34</f>
        <v>0</v>
      </c>
      <c r="G158" s="172">
        <f>Data!PE34</f>
        <v>0</v>
      </c>
      <c r="H158" s="174">
        <f>Data!PY34</f>
        <v>4326369.2194584822</v>
      </c>
      <c r="I158" s="76">
        <f t="shared" si="6"/>
        <v>4326369.2194584822</v>
      </c>
    </row>
    <row r="159" spans="2:9" x14ac:dyDescent="0.2">
      <c r="B159" s="9" t="str">
        <f>$B$48</f>
        <v>Optometry</v>
      </c>
      <c r="C159" s="172">
        <f>Data!MD34</f>
        <v>0</v>
      </c>
      <c r="D159" s="172">
        <f>Data!MX34</f>
        <v>0</v>
      </c>
      <c r="E159" s="172">
        <f>Data!NR34</f>
        <v>0</v>
      </c>
      <c r="F159" s="172">
        <f>Data!OL34</f>
        <v>0</v>
      </c>
      <c r="G159" s="172">
        <f>Data!PF34</f>
        <v>0</v>
      </c>
      <c r="H159" s="174">
        <f>Data!PZ34</f>
        <v>0</v>
      </c>
      <c r="I159" s="76">
        <f t="shared" si="6"/>
        <v>0</v>
      </c>
    </row>
    <row r="160" spans="2:9" x14ac:dyDescent="0.2">
      <c r="B160" s="9" t="str">
        <f>$B$49</f>
        <v>Teacher Ed-Practice Teaching</v>
      </c>
      <c r="C160" s="172">
        <f>Data!ME34</f>
        <v>0</v>
      </c>
      <c r="D160" s="172">
        <f>Data!MY34</f>
        <v>0</v>
      </c>
      <c r="E160" s="172">
        <f>Data!NS34</f>
        <v>0</v>
      </c>
      <c r="F160" s="172">
        <f>Data!OM34</f>
        <v>0</v>
      </c>
      <c r="G160" s="172">
        <f>Data!PG34</f>
        <v>0</v>
      </c>
      <c r="H160" s="174">
        <f>Data!QA34</f>
        <v>72745.794731290691</v>
      </c>
      <c r="I160" s="76">
        <f t="shared" si="6"/>
        <v>72745.794731290691</v>
      </c>
    </row>
    <row r="161" spans="2:10" x14ac:dyDescent="0.2">
      <c r="B161" s="9" t="str">
        <f>$B$50</f>
        <v>Technology</v>
      </c>
      <c r="C161" s="172">
        <f>Data!MF34</f>
        <v>0</v>
      </c>
      <c r="D161" s="172">
        <f>Data!MZ34</f>
        <v>0</v>
      </c>
      <c r="E161" s="172">
        <f>Data!NT34</f>
        <v>0</v>
      </c>
      <c r="F161" s="172">
        <f>Data!ON34</f>
        <v>0</v>
      </c>
      <c r="G161" s="172">
        <f>Data!PH34</f>
        <v>0</v>
      </c>
      <c r="H161" s="174">
        <f>Data!QB34</f>
        <v>211445.97542789055</v>
      </c>
      <c r="I161" s="76">
        <f t="shared" si="6"/>
        <v>211445.97542789055</v>
      </c>
    </row>
    <row r="162" spans="2:10" x14ac:dyDescent="0.2">
      <c r="B162" s="9" t="str">
        <f>$B$51</f>
        <v>Nursing</v>
      </c>
      <c r="C162" s="172">
        <f>Data!MG34</f>
        <v>0</v>
      </c>
      <c r="D162" s="172">
        <f>Data!NA34</f>
        <v>0</v>
      </c>
      <c r="E162" s="172">
        <f>Data!NU34</f>
        <v>0</v>
      </c>
      <c r="F162" s="172">
        <f>Data!OO34</f>
        <v>0</v>
      </c>
      <c r="G162" s="172">
        <f>Data!PI34</f>
        <v>0</v>
      </c>
      <c r="H162" s="174">
        <f>Data!QC34</f>
        <v>2229040.5936520179</v>
      </c>
      <c r="I162" s="76">
        <f t="shared" si="6"/>
        <v>2229040.5936520179</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32806553</v>
      </c>
      <c r="I163" s="76">
        <f>SUM(I143:I162)</f>
        <v>32806553</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4856495.2131220168</v>
      </c>
      <c r="D168" s="21">
        <f t="shared" si="8"/>
        <v>2481009.8644598331</v>
      </c>
      <c r="E168" s="21">
        <f t="shared" si="8"/>
        <v>1142814.636674409</v>
      </c>
      <c r="F168" s="21">
        <f t="shared" si="8"/>
        <v>22942.68639116938</v>
      </c>
      <c r="G168" s="21">
        <f t="shared" si="8"/>
        <v>0</v>
      </c>
      <c r="H168" s="40">
        <f t="shared" ref="H168:H188" si="9">SUM(C168:G168)</f>
        <v>8503262.4006474279</v>
      </c>
      <c r="I168" s="56"/>
      <c r="J168" s="57"/>
    </row>
    <row r="169" spans="2:10" x14ac:dyDescent="0.2">
      <c r="B169" s="9" t="str">
        <f>$B$33</f>
        <v>Science</v>
      </c>
      <c r="C169" s="22">
        <f t="shared" si="8"/>
        <v>991052.83570502314</v>
      </c>
      <c r="D169" s="22">
        <f t="shared" si="8"/>
        <v>1313557.1909496032</v>
      </c>
      <c r="E169" s="22">
        <f t="shared" si="8"/>
        <v>701719.14186570409</v>
      </c>
      <c r="F169" s="22">
        <f t="shared" si="8"/>
        <v>0</v>
      </c>
      <c r="G169" s="22">
        <f t="shared" si="8"/>
        <v>0</v>
      </c>
      <c r="H169" s="75">
        <f t="shared" si="9"/>
        <v>3006329.1685203305</v>
      </c>
      <c r="I169" s="56"/>
      <c r="J169" s="57"/>
    </row>
    <row r="170" spans="2:10" x14ac:dyDescent="0.2">
      <c r="B170" s="9" t="str">
        <f>$B$34</f>
        <v>Fine Arts</v>
      </c>
      <c r="C170" s="22">
        <f t="shared" si="8"/>
        <v>1286424.9125102647</v>
      </c>
      <c r="D170" s="22">
        <f t="shared" si="8"/>
        <v>884706.91302690958</v>
      </c>
      <c r="E170" s="22">
        <f t="shared" si="8"/>
        <v>214563.15199557712</v>
      </c>
      <c r="F170" s="22">
        <f t="shared" si="8"/>
        <v>0</v>
      </c>
      <c r="G170" s="22">
        <f t="shared" si="8"/>
        <v>0</v>
      </c>
      <c r="H170" s="75">
        <f t="shared" si="9"/>
        <v>2385694.9775327509</v>
      </c>
      <c r="I170" s="56"/>
      <c r="J170" s="57"/>
    </row>
    <row r="171" spans="2:10" x14ac:dyDescent="0.2">
      <c r="B171" s="9" t="str">
        <f>$B$35</f>
        <v>Teacher Education</v>
      </c>
      <c r="C171" s="22">
        <f t="shared" si="8"/>
        <v>113080.62518229682</v>
      </c>
      <c r="D171" s="22">
        <f t="shared" si="8"/>
        <v>429588.29324168875</v>
      </c>
      <c r="E171" s="22">
        <f t="shared" si="8"/>
        <v>1576163.8893383197</v>
      </c>
      <c r="F171" s="22">
        <f t="shared" si="8"/>
        <v>1457473.5138160477</v>
      </c>
      <c r="G171" s="22">
        <f t="shared" si="8"/>
        <v>0</v>
      </c>
      <c r="H171" s="75">
        <f t="shared" si="9"/>
        <v>3576306.3215783527</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774354.02582024201</v>
      </c>
      <c r="D173" s="22">
        <f t="shared" si="8"/>
        <v>1656124.7219678513</v>
      </c>
      <c r="E173" s="22">
        <f t="shared" si="8"/>
        <v>2119173.0453330963</v>
      </c>
      <c r="F173" s="22">
        <f t="shared" si="8"/>
        <v>1191240.9503346882</v>
      </c>
      <c r="G173" s="22">
        <f t="shared" si="8"/>
        <v>0</v>
      </c>
      <c r="H173" s="75">
        <f t="shared" si="9"/>
        <v>5740892.7434558775</v>
      </c>
      <c r="I173" s="56"/>
      <c r="J173" s="57"/>
    </row>
    <row r="174" spans="2:10" x14ac:dyDescent="0.2">
      <c r="B174" s="9" t="str">
        <f>$B$38</f>
        <v>Home Economics</v>
      </c>
      <c r="C174" s="22">
        <f t="shared" si="8"/>
        <v>60811.628369556718</v>
      </c>
      <c r="D174" s="22">
        <f t="shared" si="8"/>
        <v>199089.01384951212</v>
      </c>
      <c r="E174" s="22">
        <f t="shared" si="8"/>
        <v>133431.50184303022</v>
      </c>
      <c r="F174" s="22">
        <f t="shared" si="8"/>
        <v>0</v>
      </c>
      <c r="G174" s="22">
        <f t="shared" si="8"/>
        <v>0</v>
      </c>
      <c r="H174" s="75">
        <f t="shared" si="9"/>
        <v>393332.14406209905</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77990.290032034522</v>
      </c>
      <c r="D176" s="22">
        <f t="shared" si="8"/>
        <v>199134.87920831967</v>
      </c>
      <c r="E176" s="22">
        <f t="shared" si="8"/>
        <v>0</v>
      </c>
      <c r="F176" s="22">
        <f t="shared" si="8"/>
        <v>0</v>
      </c>
      <c r="G176" s="22">
        <f t="shared" si="8"/>
        <v>0</v>
      </c>
      <c r="H176" s="75">
        <f t="shared" si="9"/>
        <v>277125.16924035421</v>
      </c>
      <c r="I176" s="56"/>
      <c r="J176" s="57"/>
    </row>
    <row r="177" spans="2:10" x14ac:dyDescent="0.2">
      <c r="B177" s="9" t="str">
        <f>$B$41</f>
        <v>Library Science</v>
      </c>
      <c r="C177" s="22">
        <f t="shared" si="8"/>
        <v>7209.2004889378914</v>
      </c>
      <c r="D177" s="22">
        <f t="shared" si="8"/>
        <v>0</v>
      </c>
      <c r="E177" s="22">
        <f t="shared" si="8"/>
        <v>0</v>
      </c>
      <c r="F177" s="22">
        <f t="shared" si="8"/>
        <v>0</v>
      </c>
      <c r="G177" s="22">
        <f t="shared" si="8"/>
        <v>0</v>
      </c>
      <c r="H177" s="75">
        <f t="shared" si="9"/>
        <v>7209.2004889378914</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16151.277625187864</v>
      </c>
      <c r="D179" s="22">
        <f t="shared" si="8"/>
        <v>9618.3826997582</v>
      </c>
      <c r="E179" s="22">
        <f t="shared" si="8"/>
        <v>0</v>
      </c>
      <c r="F179" s="22">
        <f t="shared" si="8"/>
        <v>0</v>
      </c>
      <c r="G179" s="22">
        <f t="shared" si="8"/>
        <v>0</v>
      </c>
      <c r="H179" s="75">
        <f t="shared" si="9"/>
        <v>25769.660324946064</v>
      </c>
      <c r="I179" s="56"/>
      <c r="J179" s="57"/>
    </row>
    <row r="180" spans="2:10" x14ac:dyDescent="0.2">
      <c r="B180" s="9" t="str">
        <f>$B$44</f>
        <v>Physical Training</v>
      </c>
      <c r="C180" s="22">
        <f t="shared" si="8"/>
        <v>78640.744211487559</v>
      </c>
      <c r="D180" s="22">
        <f t="shared" si="8"/>
        <v>0</v>
      </c>
      <c r="E180" s="22">
        <f t="shared" si="8"/>
        <v>0</v>
      </c>
      <c r="F180" s="22">
        <f t="shared" si="8"/>
        <v>0</v>
      </c>
      <c r="G180" s="22">
        <f t="shared" si="8"/>
        <v>0</v>
      </c>
      <c r="H180" s="75">
        <f t="shared" si="9"/>
        <v>78640.744211487559</v>
      </c>
      <c r="I180" s="56"/>
      <c r="J180" s="57"/>
    </row>
    <row r="181" spans="2:10" x14ac:dyDescent="0.2">
      <c r="B181" s="9" t="str">
        <f>$B$45</f>
        <v>Health Services</v>
      </c>
      <c r="C181" s="22">
        <f t="shared" si="8"/>
        <v>208553.12216055387</v>
      </c>
      <c r="D181" s="22">
        <f t="shared" si="8"/>
        <v>395928.12337060843</v>
      </c>
      <c r="E181" s="22">
        <f t="shared" si="8"/>
        <v>1122815.6724030718</v>
      </c>
      <c r="F181" s="22">
        <f t="shared" si="8"/>
        <v>0</v>
      </c>
      <c r="G181" s="22">
        <f t="shared" si="8"/>
        <v>245091.96873352124</v>
      </c>
      <c r="H181" s="75">
        <f t="shared" si="9"/>
        <v>1972388.8866677552</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776973.35476596246</v>
      </c>
      <c r="D183" s="22">
        <f t="shared" si="8"/>
        <v>2246651.2236029012</v>
      </c>
      <c r="E183" s="22">
        <f t="shared" si="8"/>
        <v>1302744.6410896184</v>
      </c>
      <c r="F183" s="22">
        <f t="shared" si="8"/>
        <v>0</v>
      </c>
      <c r="G183" s="22">
        <f t="shared" si="8"/>
        <v>0</v>
      </c>
      <c r="H183" s="75">
        <f t="shared" si="9"/>
        <v>4326369.2194584822</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72745.794731290691</v>
      </c>
      <c r="E185" s="22">
        <f t="shared" si="10"/>
        <v>0</v>
      </c>
      <c r="F185" s="22">
        <f t="shared" si="10"/>
        <v>0</v>
      </c>
      <c r="G185" s="22">
        <f t="shared" si="10"/>
        <v>0</v>
      </c>
      <c r="H185" s="75">
        <f t="shared" si="9"/>
        <v>72745.794731290691</v>
      </c>
      <c r="I185" s="56"/>
      <c r="J185" s="57"/>
    </row>
    <row r="186" spans="2:10" x14ac:dyDescent="0.2">
      <c r="B186" s="9" t="str">
        <f>$B$50</f>
        <v>Technology</v>
      </c>
      <c r="C186" s="22">
        <f t="shared" si="10"/>
        <v>57259.14785100548</v>
      </c>
      <c r="D186" s="22">
        <f t="shared" si="10"/>
        <v>137895.45212843039</v>
      </c>
      <c r="E186" s="22">
        <f t="shared" si="10"/>
        <v>16291.375448454672</v>
      </c>
      <c r="F186" s="22">
        <f t="shared" si="10"/>
        <v>0</v>
      </c>
      <c r="G186" s="22">
        <f t="shared" si="10"/>
        <v>0</v>
      </c>
      <c r="H186" s="75">
        <f t="shared" si="9"/>
        <v>211445.97542789055</v>
      </c>
      <c r="I186" s="56"/>
      <c r="J186" s="57"/>
    </row>
    <row r="187" spans="2:10" x14ac:dyDescent="0.2">
      <c r="B187" s="9" t="str">
        <f>$B$51</f>
        <v>Nursing</v>
      </c>
      <c r="C187" s="22">
        <f t="shared" si="10"/>
        <v>155287.59618826714</v>
      </c>
      <c r="D187" s="22">
        <f t="shared" si="10"/>
        <v>1629080.0046680542</v>
      </c>
      <c r="E187" s="22">
        <f t="shared" si="10"/>
        <v>444672.99279569654</v>
      </c>
      <c r="F187" s="22">
        <f t="shared" si="10"/>
        <v>0</v>
      </c>
      <c r="G187" s="22">
        <f t="shared" si="10"/>
        <v>0</v>
      </c>
      <c r="H187" s="75">
        <f t="shared" si="9"/>
        <v>2229040.5936520179</v>
      </c>
      <c r="I187" s="56"/>
      <c r="J187" s="57"/>
    </row>
    <row r="188" spans="2:10" x14ac:dyDescent="0.2">
      <c r="B188" s="39" t="str">
        <f>$B$52</f>
        <v>Totals</v>
      </c>
      <c r="C188" s="40">
        <f>SUM(C168:C187)</f>
        <v>9460283.9740328379</v>
      </c>
      <c r="D188" s="40">
        <f>SUM(D168:D187)</f>
        <v>11655129.857904762</v>
      </c>
      <c r="E188" s="40">
        <f>SUM(E168:E187)</f>
        <v>8774390.0487869792</v>
      </c>
      <c r="F188" s="40">
        <f>SUM(F168:F187)</f>
        <v>2671657.1505419053</v>
      </c>
      <c r="G188" s="40">
        <f>SUM(G168:G187)</f>
        <v>245091.96873352124</v>
      </c>
      <c r="H188" s="40">
        <f t="shared" si="9"/>
        <v>32806553.000000007</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33293826</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4928628.3321358776</v>
      </c>
      <c r="D193" s="42">
        <f t="shared" si="11"/>
        <v>2517860.0973899714</v>
      </c>
      <c r="E193" s="42">
        <f t="shared" si="11"/>
        <v>1159788.7673139872</v>
      </c>
      <c r="F193" s="42">
        <f t="shared" si="11"/>
        <v>23283.452201764725</v>
      </c>
      <c r="G193" s="42">
        <f t="shared" si="11"/>
        <v>0</v>
      </c>
      <c r="H193" s="42">
        <f>SUM(C193:G193)</f>
        <v>8629560.6490416005</v>
      </c>
      <c r="I193" s="1"/>
    </row>
    <row r="194" spans="2:9" x14ac:dyDescent="0.2">
      <c r="B194" s="9" t="str">
        <f>$B$33</f>
        <v>Science</v>
      </c>
      <c r="C194" s="43">
        <f t="shared" si="11"/>
        <v>1005772.8609515796</v>
      </c>
      <c r="D194" s="43">
        <f t="shared" si="11"/>
        <v>1333067.3465305807</v>
      </c>
      <c r="E194" s="43">
        <f t="shared" si="11"/>
        <v>712141.71784966462</v>
      </c>
      <c r="F194" s="43">
        <f t="shared" si="11"/>
        <v>0</v>
      </c>
      <c r="G194" s="43">
        <f t="shared" si="11"/>
        <v>0</v>
      </c>
      <c r="H194" s="43">
        <f t="shared" ref="H194:H213" si="12">SUM(C194:G194)</f>
        <v>3050981.9253318245</v>
      </c>
      <c r="I194" s="1"/>
    </row>
    <row r="195" spans="2:9" x14ac:dyDescent="0.2">
      <c r="B195" s="9" t="str">
        <f>$B$34</f>
        <v>Fine Arts</v>
      </c>
      <c r="C195" s="43">
        <f t="shared" si="11"/>
        <v>1305532.0746188108</v>
      </c>
      <c r="D195" s="43">
        <f t="shared" si="11"/>
        <v>897847.39113905246</v>
      </c>
      <c r="E195" s="43">
        <f t="shared" si="11"/>
        <v>217750.0406260998</v>
      </c>
      <c r="F195" s="43">
        <f t="shared" si="11"/>
        <v>0</v>
      </c>
      <c r="G195" s="43">
        <f t="shared" si="11"/>
        <v>0</v>
      </c>
      <c r="H195" s="43">
        <f t="shared" si="12"/>
        <v>2421129.5063839629</v>
      </c>
      <c r="I195" s="1"/>
    </row>
    <row r="196" spans="2:9" x14ac:dyDescent="0.2">
      <c r="B196" s="9" t="str">
        <f>$B$35</f>
        <v>Teacher Education</v>
      </c>
      <c r="C196" s="43">
        <f t="shared" si="11"/>
        <v>114760.20229222522</v>
      </c>
      <c r="D196" s="43">
        <f t="shared" si="11"/>
        <v>435968.93239060382</v>
      </c>
      <c r="E196" s="43">
        <f t="shared" si="11"/>
        <v>1599574.520343947</v>
      </c>
      <c r="F196" s="43">
        <f t="shared" si="11"/>
        <v>1479121.246557055</v>
      </c>
      <c r="G196" s="43">
        <f t="shared" si="11"/>
        <v>0</v>
      </c>
      <c r="H196" s="43">
        <f t="shared" si="12"/>
        <v>3629424.9015838308</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785855.44168747752</v>
      </c>
      <c r="D198" s="43">
        <f t="shared" si="11"/>
        <v>1680723.0045624119</v>
      </c>
      <c r="E198" s="43">
        <f t="shared" si="11"/>
        <v>2150648.9461178752</v>
      </c>
      <c r="F198" s="43">
        <f t="shared" si="11"/>
        <v>1208934.3529787399</v>
      </c>
      <c r="G198" s="43">
        <f t="shared" si="11"/>
        <v>0</v>
      </c>
      <c r="H198" s="43">
        <f t="shared" si="12"/>
        <v>5826161.7453465043</v>
      </c>
      <c r="I198" s="1"/>
    </row>
    <row r="199" spans="2:9" x14ac:dyDescent="0.2">
      <c r="B199" s="9" t="str">
        <f>$B$38</f>
        <v>Home Economics</v>
      </c>
      <c r="C199" s="43">
        <f t="shared" si="11"/>
        <v>61714.858422117228</v>
      </c>
      <c r="D199" s="43">
        <f t="shared" si="11"/>
        <v>202046.06639463909</v>
      </c>
      <c r="E199" s="43">
        <f t="shared" si="11"/>
        <v>135413.34882944051</v>
      </c>
      <c r="F199" s="43">
        <f t="shared" si="11"/>
        <v>0</v>
      </c>
      <c r="G199" s="43">
        <f t="shared" si="11"/>
        <v>0</v>
      </c>
      <c r="H199" s="43">
        <f t="shared" si="12"/>
        <v>399174.27364619682</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79148.673315849184</v>
      </c>
      <c r="D201" s="43">
        <f t="shared" si="11"/>
        <v>202092.61298780199</v>
      </c>
      <c r="E201" s="43">
        <f t="shared" si="11"/>
        <v>0</v>
      </c>
      <c r="F201" s="43">
        <f t="shared" si="11"/>
        <v>0</v>
      </c>
      <c r="G201" s="43">
        <f t="shared" si="11"/>
        <v>0</v>
      </c>
      <c r="H201" s="43">
        <f t="shared" si="12"/>
        <v>281241.28630365117</v>
      </c>
      <c r="I201" s="1"/>
    </row>
    <row r="202" spans="2:9" x14ac:dyDescent="0.2">
      <c r="B202" s="9" t="str">
        <f>$B$41</f>
        <v>Library Science</v>
      </c>
      <c r="C202" s="43">
        <f t="shared" si="11"/>
        <v>7316.2781435103243</v>
      </c>
      <c r="D202" s="43">
        <f t="shared" si="11"/>
        <v>0</v>
      </c>
      <c r="E202" s="43">
        <f t="shared" si="11"/>
        <v>0</v>
      </c>
      <c r="F202" s="43">
        <f t="shared" si="11"/>
        <v>0</v>
      </c>
      <c r="G202" s="43">
        <f t="shared" si="11"/>
        <v>0</v>
      </c>
      <c r="H202" s="43">
        <f t="shared" si="12"/>
        <v>7316.2781435103243</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16391.171206883511</v>
      </c>
      <c r="D204" s="43">
        <f t="shared" si="11"/>
        <v>9761.2437371021515</v>
      </c>
      <c r="E204" s="43">
        <f t="shared" si="11"/>
        <v>0</v>
      </c>
      <c r="F204" s="43">
        <f t="shared" si="11"/>
        <v>0</v>
      </c>
      <c r="G204" s="43">
        <f t="shared" si="11"/>
        <v>0</v>
      </c>
      <c r="H204" s="43">
        <f t="shared" si="12"/>
        <v>26152.414943985663</v>
      </c>
      <c r="I204" s="1"/>
    </row>
    <row r="205" spans="2:9" x14ac:dyDescent="0.2">
      <c r="B205" s="9" t="str">
        <f>$B$44</f>
        <v>Physical Training</v>
      </c>
      <c r="C205" s="43">
        <f t="shared" si="11"/>
        <v>79808.788637068152</v>
      </c>
      <c r="D205" s="43">
        <f t="shared" si="11"/>
        <v>0</v>
      </c>
      <c r="E205" s="43">
        <f t="shared" si="11"/>
        <v>0</v>
      </c>
      <c r="F205" s="43">
        <f t="shared" si="11"/>
        <v>0</v>
      </c>
      <c r="G205" s="43">
        <f t="shared" si="11"/>
        <v>0</v>
      </c>
      <c r="H205" s="43">
        <f t="shared" si="12"/>
        <v>79808.788637068152</v>
      </c>
      <c r="I205" s="1"/>
    </row>
    <row r="206" spans="2:9" x14ac:dyDescent="0.2">
      <c r="B206" s="9" t="str">
        <f>$B$45</f>
        <v>Health Services</v>
      </c>
      <c r="C206" s="43">
        <f t="shared" si="11"/>
        <v>211650.74431837522</v>
      </c>
      <c r="D206" s="43">
        <f t="shared" si="11"/>
        <v>401808.81081921561</v>
      </c>
      <c r="E206" s="43">
        <f t="shared" si="11"/>
        <v>1139492.7600915853</v>
      </c>
      <c r="F206" s="43">
        <f t="shared" si="11"/>
        <v>0</v>
      </c>
      <c r="G206" s="43">
        <f t="shared" si="11"/>
        <v>248732.29933700428</v>
      </c>
      <c r="H206" s="43">
        <f t="shared" si="12"/>
        <v>2001684.6145661804</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788513.67530792474</v>
      </c>
      <c r="D208" s="43">
        <f t="shared" si="11"/>
        <v>2280020.547154774</v>
      </c>
      <c r="E208" s="43">
        <f t="shared" si="11"/>
        <v>1322094.198767856</v>
      </c>
      <c r="F208" s="43">
        <f t="shared" si="11"/>
        <v>0</v>
      </c>
      <c r="G208" s="43">
        <f t="shared" si="11"/>
        <v>0</v>
      </c>
      <c r="H208" s="43">
        <f t="shared" si="12"/>
        <v>4390628.4212305546</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73826.281963097703</v>
      </c>
      <c r="E210" s="43">
        <f t="shared" si="13"/>
        <v>0</v>
      </c>
      <c r="F210" s="43">
        <f t="shared" si="13"/>
        <v>0</v>
      </c>
      <c r="G210" s="43">
        <f t="shared" si="13"/>
        <v>0</v>
      </c>
      <c r="H210" s="43">
        <f t="shared" si="12"/>
        <v>73826.281963097703</v>
      </c>
      <c r="I210" s="1"/>
    </row>
    <row r="211" spans="2:9" x14ac:dyDescent="0.2">
      <c r="B211" s="9" t="str">
        <f>$B$50</f>
        <v>Technology</v>
      </c>
      <c r="C211" s="43">
        <f t="shared" si="13"/>
        <v>58109.613206228969</v>
      </c>
      <c r="D211" s="43">
        <f t="shared" si="13"/>
        <v>139943.6017967292</v>
      </c>
      <c r="E211" s="43">
        <f t="shared" si="13"/>
        <v>16533.349891453756</v>
      </c>
      <c r="F211" s="43">
        <f t="shared" si="13"/>
        <v>0</v>
      </c>
      <c r="G211" s="43">
        <f t="shared" si="13"/>
        <v>0</v>
      </c>
      <c r="H211" s="43">
        <f t="shared" si="12"/>
        <v>214586.56489441192</v>
      </c>
      <c r="I211" s="1"/>
    </row>
    <row r="212" spans="2:9" x14ac:dyDescent="0.2">
      <c r="B212" s="9" t="str">
        <f>$B$51</f>
        <v>Nursing</v>
      </c>
      <c r="C212" s="43">
        <f t="shared" si="13"/>
        <v>157594.06992409198</v>
      </c>
      <c r="D212" s="43">
        <f t="shared" si="13"/>
        <v>1653276.5943284982</v>
      </c>
      <c r="E212" s="43">
        <f t="shared" si="13"/>
        <v>451277.68373102701</v>
      </c>
      <c r="F212" s="43">
        <f t="shared" si="13"/>
        <v>0</v>
      </c>
      <c r="G212" s="43">
        <f t="shared" si="13"/>
        <v>0</v>
      </c>
      <c r="H212" s="43">
        <f t="shared" si="12"/>
        <v>2262148.3479836173</v>
      </c>
      <c r="I212" s="1"/>
    </row>
    <row r="213" spans="2:9" x14ac:dyDescent="0.2">
      <c r="B213" s="39" t="str">
        <f>$B$52</f>
        <v>Totals</v>
      </c>
      <c r="C213" s="42">
        <f>SUM(C193:C212)</f>
        <v>9600796.784168018</v>
      </c>
      <c r="D213" s="42">
        <f>SUM(D193:D212)</f>
        <v>11828242.53119448</v>
      </c>
      <c r="E213" s="42">
        <f>SUM(E193:E212)</f>
        <v>8904715.3335629366</v>
      </c>
      <c r="F213" s="42">
        <f>SUM(F193:F212)</f>
        <v>2711339.05173756</v>
      </c>
      <c r="G213" s="42">
        <f>SUM(G193:G212)</f>
        <v>248732.29933700428</v>
      </c>
      <c r="H213" s="42">
        <f t="shared" si="12"/>
        <v>33293825.999999996</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23603924</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4168637.5954463272</v>
      </c>
      <c r="D218" s="42">
        <f t="shared" si="14"/>
        <v>2835070.0503541352</v>
      </c>
      <c r="E218" s="42">
        <f t="shared" si="14"/>
        <v>641076.84423215024</v>
      </c>
      <c r="F218" s="42">
        <f t="shared" si="14"/>
        <v>4489.9893274108654</v>
      </c>
      <c r="G218" s="42">
        <f t="shared" si="14"/>
        <v>0</v>
      </c>
      <c r="H218" s="42">
        <f>SUM(C218:G218)</f>
        <v>7649274.4793600235</v>
      </c>
      <c r="I218" s="1"/>
    </row>
    <row r="219" spans="2:9" x14ac:dyDescent="0.2">
      <c r="B219" s="9" t="str">
        <f>$B$33</f>
        <v>Science</v>
      </c>
      <c r="C219" s="43">
        <f t="shared" si="14"/>
        <v>1116632.9262614897</v>
      </c>
      <c r="D219" s="43">
        <f t="shared" si="14"/>
        <v>922321.81234486459</v>
      </c>
      <c r="E219" s="43">
        <f t="shared" si="14"/>
        <v>134624.7529725256</v>
      </c>
      <c r="F219" s="43">
        <f t="shared" si="14"/>
        <v>0</v>
      </c>
      <c r="G219" s="43">
        <f t="shared" si="14"/>
        <v>0</v>
      </c>
      <c r="H219" s="43">
        <f t="shared" ref="H219:H238" si="15">SUM(C219:G219)</f>
        <v>2173579.4915788798</v>
      </c>
      <c r="I219" s="1"/>
    </row>
    <row r="220" spans="2:9" x14ac:dyDescent="0.2">
      <c r="B220" s="9" t="str">
        <f>$B$34</f>
        <v>Fine Arts</v>
      </c>
      <c r="C220" s="43">
        <f t="shared" si="14"/>
        <v>563981.68455669726</v>
      </c>
      <c r="D220" s="43">
        <f t="shared" si="14"/>
        <v>327376.28997589659</v>
      </c>
      <c r="E220" s="43">
        <f t="shared" si="14"/>
        <v>15019.83105143345</v>
      </c>
      <c r="F220" s="43">
        <f t="shared" si="14"/>
        <v>0</v>
      </c>
      <c r="G220" s="43">
        <f t="shared" si="14"/>
        <v>0</v>
      </c>
      <c r="H220" s="43">
        <f t="shared" si="15"/>
        <v>906377.80558402732</v>
      </c>
      <c r="I220" s="1"/>
    </row>
    <row r="221" spans="2:9" x14ac:dyDescent="0.2">
      <c r="B221" s="9" t="str">
        <f>$B$35</f>
        <v>Teacher Education</v>
      </c>
      <c r="C221" s="43">
        <f t="shared" si="14"/>
        <v>61885.557818924084</v>
      </c>
      <c r="D221" s="43">
        <f t="shared" si="14"/>
        <v>254745.73716360089</v>
      </c>
      <c r="E221" s="43">
        <f t="shared" si="14"/>
        <v>3378008.4545352906</v>
      </c>
      <c r="F221" s="43">
        <f t="shared" si="14"/>
        <v>380856.74177214515</v>
      </c>
      <c r="G221" s="43">
        <f t="shared" si="14"/>
        <v>0</v>
      </c>
      <c r="H221" s="43">
        <f t="shared" si="15"/>
        <v>4075496.4912899607</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378172.58361761243</v>
      </c>
      <c r="D223" s="43">
        <f t="shared" si="14"/>
        <v>1217369.9630868016</v>
      </c>
      <c r="E223" s="43">
        <f t="shared" si="14"/>
        <v>624049.75465310598</v>
      </c>
      <c r="F223" s="43">
        <f t="shared" si="14"/>
        <v>124751.27209688618</v>
      </c>
      <c r="G223" s="43">
        <f t="shared" si="14"/>
        <v>0</v>
      </c>
      <c r="H223" s="43">
        <f t="shared" si="15"/>
        <v>2344343.5734544061</v>
      </c>
      <c r="I223" s="1"/>
    </row>
    <row r="224" spans="2:9" x14ac:dyDescent="0.2">
      <c r="B224" s="9" t="str">
        <f>$B$38</f>
        <v>Home Economics</v>
      </c>
      <c r="C224" s="43">
        <f t="shared" si="14"/>
        <v>32619.481214900869</v>
      </c>
      <c r="D224" s="43">
        <f t="shared" si="14"/>
        <v>172308.98211700417</v>
      </c>
      <c r="E224" s="43">
        <f t="shared" si="14"/>
        <v>23879.454897440279</v>
      </c>
      <c r="F224" s="43">
        <f t="shared" si="14"/>
        <v>0</v>
      </c>
      <c r="G224" s="43">
        <f t="shared" si="14"/>
        <v>0</v>
      </c>
      <c r="H224" s="43">
        <f t="shared" si="15"/>
        <v>228807.91822934532</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37497.160648904741</v>
      </c>
      <c r="D226" s="43">
        <f t="shared" si="14"/>
        <v>202266.39114047328</v>
      </c>
      <c r="E226" s="43">
        <f t="shared" si="14"/>
        <v>0</v>
      </c>
      <c r="F226" s="43">
        <f t="shared" si="14"/>
        <v>0</v>
      </c>
      <c r="G226" s="43">
        <f t="shared" si="14"/>
        <v>0</v>
      </c>
      <c r="H226" s="43">
        <f t="shared" si="15"/>
        <v>239763.55178937802</v>
      </c>
      <c r="I226" s="1"/>
    </row>
    <row r="227" spans="2:10" x14ac:dyDescent="0.2">
      <c r="B227" s="9" t="str">
        <f>$B$41</f>
        <v>Library Science</v>
      </c>
      <c r="C227" s="43">
        <f t="shared" si="14"/>
        <v>9196.4580995281267</v>
      </c>
      <c r="D227" s="43">
        <f t="shared" si="14"/>
        <v>0</v>
      </c>
      <c r="E227" s="43">
        <f t="shared" si="14"/>
        <v>0</v>
      </c>
      <c r="F227" s="43">
        <f t="shared" si="14"/>
        <v>0</v>
      </c>
      <c r="G227" s="43">
        <f t="shared" si="14"/>
        <v>0</v>
      </c>
      <c r="H227" s="43">
        <f t="shared" si="15"/>
        <v>9196.4580995281267</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4115.5420224407644</v>
      </c>
      <c r="D229" s="43">
        <f t="shared" si="14"/>
        <v>7758.7534161502808</v>
      </c>
      <c r="E229" s="43">
        <f t="shared" si="14"/>
        <v>0</v>
      </c>
      <c r="F229" s="43">
        <f t="shared" si="14"/>
        <v>0</v>
      </c>
      <c r="G229" s="43">
        <f t="shared" si="14"/>
        <v>0</v>
      </c>
      <c r="H229" s="43">
        <f t="shared" si="15"/>
        <v>11874.295438591045</v>
      </c>
      <c r="I229" s="1"/>
    </row>
    <row r="230" spans="2:10" x14ac:dyDescent="0.2">
      <c r="B230" s="9" t="str">
        <f>$B$44</f>
        <v>Physical Training</v>
      </c>
      <c r="C230" s="43">
        <f t="shared" si="14"/>
        <v>22914.931507664005</v>
      </c>
      <c r="D230" s="43">
        <f t="shared" si="14"/>
        <v>0</v>
      </c>
      <c r="E230" s="43">
        <f t="shared" si="14"/>
        <v>0</v>
      </c>
      <c r="F230" s="43">
        <f t="shared" si="14"/>
        <v>0</v>
      </c>
      <c r="G230" s="43">
        <f t="shared" si="14"/>
        <v>0</v>
      </c>
      <c r="H230" s="43">
        <f t="shared" si="15"/>
        <v>22914.931507664005</v>
      </c>
      <c r="I230" s="1"/>
    </row>
    <row r="231" spans="2:10" x14ac:dyDescent="0.2">
      <c r="B231" s="9" t="str">
        <f>$B$45</f>
        <v>Health Services</v>
      </c>
      <c r="C231" s="43">
        <f t="shared" si="14"/>
        <v>216904.30733085953</v>
      </c>
      <c r="D231" s="43">
        <f t="shared" si="14"/>
        <v>595592.08515364723</v>
      </c>
      <c r="E231" s="43">
        <f t="shared" si="14"/>
        <v>923754.21756880567</v>
      </c>
      <c r="F231" s="43">
        <f t="shared" si="14"/>
        <v>0</v>
      </c>
      <c r="G231" s="43">
        <f t="shared" si="14"/>
        <v>45925.22215273435</v>
      </c>
      <c r="H231" s="43">
        <f t="shared" si="15"/>
        <v>1782175.8322060469</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419328.00384202006</v>
      </c>
      <c r="D233" s="43">
        <f t="shared" si="14"/>
        <v>1422761.4076865579</v>
      </c>
      <c r="E233" s="43">
        <f t="shared" si="14"/>
        <v>690912.22836593864</v>
      </c>
      <c r="F233" s="43">
        <f t="shared" si="14"/>
        <v>0</v>
      </c>
      <c r="G233" s="43">
        <f t="shared" si="14"/>
        <v>0</v>
      </c>
      <c r="H233" s="43">
        <f t="shared" si="15"/>
        <v>2533001.6398945167</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48492.208850939256</v>
      </c>
      <c r="E235" s="43">
        <f t="shared" si="16"/>
        <v>0</v>
      </c>
      <c r="F235" s="43">
        <f t="shared" si="16"/>
        <v>0</v>
      </c>
      <c r="G235" s="43">
        <f t="shared" si="16"/>
        <v>0</v>
      </c>
      <c r="H235" s="43">
        <f t="shared" si="15"/>
        <v>48492.208850939256</v>
      </c>
      <c r="I235" s="1"/>
    </row>
    <row r="236" spans="2:10" x14ac:dyDescent="0.2">
      <c r="B236" s="9" t="str">
        <f>$B$50</f>
        <v>Technology</v>
      </c>
      <c r="C236" s="43">
        <f t="shared" si="16"/>
        <v>17071.87801901354</v>
      </c>
      <c r="D236" s="43">
        <f t="shared" si="16"/>
        <v>115088.17567289583</v>
      </c>
      <c r="E236" s="43">
        <f t="shared" si="16"/>
        <v>8721.1922234129706</v>
      </c>
      <c r="F236" s="43">
        <f t="shared" si="16"/>
        <v>0</v>
      </c>
      <c r="G236" s="43">
        <f t="shared" si="16"/>
        <v>0</v>
      </c>
      <c r="H236" s="43">
        <f t="shared" si="15"/>
        <v>140881.24591532233</v>
      </c>
      <c r="I236" s="1"/>
    </row>
    <row r="237" spans="2:10" x14ac:dyDescent="0.2">
      <c r="B237" s="9" t="str">
        <f>$B$51</f>
        <v>Nursing</v>
      </c>
      <c r="C237" s="43">
        <f t="shared" si="16"/>
        <v>87493.374847444386</v>
      </c>
      <c r="D237" s="43">
        <f t="shared" si="16"/>
        <v>1273836.4462821176</v>
      </c>
      <c r="E237" s="43">
        <f t="shared" si="16"/>
        <v>76414.255671808889</v>
      </c>
      <c r="F237" s="43">
        <f t="shared" si="16"/>
        <v>0</v>
      </c>
      <c r="G237" s="43">
        <f t="shared" si="16"/>
        <v>0</v>
      </c>
      <c r="H237" s="43">
        <f t="shared" si="15"/>
        <v>1437744.0768013711</v>
      </c>
      <c r="I237" s="1"/>
    </row>
    <row r="238" spans="2:10" x14ac:dyDescent="0.2">
      <c r="B238" s="39" t="str">
        <f>$B$52</f>
        <v>Totals</v>
      </c>
      <c r="C238" s="42">
        <f>SUM(C218:C237)</f>
        <v>7136451.4852338275</v>
      </c>
      <c r="D238" s="42">
        <f>SUM(D218:D237)</f>
        <v>9394988.3032450825</v>
      </c>
      <c r="E238" s="42">
        <f>SUM(E218:E237)</f>
        <v>6516460.9861719105</v>
      </c>
      <c r="F238" s="42">
        <f>SUM(F218:F237)</f>
        <v>510098.00319644221</v>
      </c>
      <c r="G238" s="42">
        <f>SUM(G218:G237)</f>
        <v>45925.22215273435</v>
      </c>
      <c r="H238" s="42">
        <f t="shared" si="15"/>
        <v>23603923.999999996</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9061826</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1600389.3482707795</v>
      </c>
      <c r="D243" s="42">
        <f t="shared" si="17"/>
        <v>1088416.972284795</v>
      </c>
      <c r="E243" s="42">
        <f t="shared" si="17"/>
        <v>246116.99372785853</v>
      </c>
      <c r="F243" s="42">
        <f t="shared" si="17"/>
        <v>1723.7600844187727</v>
      </c>
      <c r="G243" s="42">
        <f t="shared" si="17"/>
        <v>0</v>
      </c>
      <c r="H243" s="42">
        <f>SUM(C243:G243)</f>
        <v>2936647.0743678515</v>
      </c>
      <c r="I243" s="1"/>
    </row>
    <row r="244" spans="2:9" x14ac:dyDescent="0.2">
      <c r="B244" s="9" t="str">
        <f>$B$33</f>
        <v>Science</v>
      </c>
      <c r="C244" s="43">
        <f t="shared" si="17"/>
        <v>428688.60633733828</v>
      </c>
      <c r="D244" s="43">
        <f t="shared" si="17"/>
        <v>354090.26818904409</v>
      </c>
      <c r="E244" s="43">
        <f t="shared" si="17"/>
        <v>51684.037227454639</v>
      </c>
      <c r="F244" s="43">
        <f t="shared" si="17"/>
        <v>0</v>
      </c>
      <c r="G244" s="43">
        <f t="shared" si="17"/>
        <v>0</v>
      </c>
      <c r="H244" s="43">
        <f t="shared" ref="H244:H263" si="18">SUM(C244:G244)</f>
        <v>834462.91175383702</v>
      </c>
      <c r="I244" s="1"/>
    </row>
    <row r="245" spans="2:9" x14ac:dyDescent="0.2">
      <c r="B245" s="9" t="str">
        <f>$B$34</f>
        <v>Fine Arts</v>
      </c>
      <c r="C245" s="43">
        <f t="shared" si="17"/>
        <v>216519.24877574077</v>
      </c>
      <c r="D245" s="43">
        <f t="shared" si="17"/>
        <v>125683.63532636009</v>
      </c>
      <c r="E245" s="43">
        <f t="shared" si="17"/>
        <v>5766.2910428574069</v>
      </c>
      <c r="F245" s="43">
        <f t="shared" si="17"/>
        <v>0</v>
      </c>
      <c r="G245" s="43">
        <f t="shared" si="17"/>
        <v>0</v>
      </c>
      <c r="H245" s="43">
        <f t="shared" si="18"/>
        <v>347969.17514495825</v>
      </c>
      <c r="I245" s="1"/>
    </row>
    <row r="246" spans="2:9" x14ac:dyDescent="0.2">
      <c r="B246" s="9" t="str">
        <f>$B$35</f>
        <v>Teacher Education</v>
      </c>
      <c r="C246" s="43">
        <f t="shared" si="17"/>
        <v>23758.59864944615</v>
      </c>
      <c r="D246" s="43">
        <f t="shared" si="17"/>
        <v>97799.905829991854</v>
      </c>
      <c r="E246" s="43">
        <f t="shared" si="17"/>
        <v>1296857.4564774788</v>
      </c>
      <c r="F246" s="43">
        <f t="shared" si="17"/>
        <v>146215.41421952177</v>
      </c>
      <c r="G246" s="43">
        <f t="shared" si="17"/>
        <v>0</v>
      </c>
      <c r="H246" s="43">
        <f t="shared" si="18"/>
        <v>1564631.3751764386</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145184.93411151698</v>
      </c>
      <c r="D248" s="43">
        <f t="shared" si="17"/>
        <v>467362.74795322242</v>
      </c>
      <c r="E248" s="43">
        <f t="shared" si="17"/>
        <v>239580.0923613013</v>
      </c>
      <c r="F248" s="43">
        <f t="shared" si="17"/>
        <v>47893.490972968641</v>
      </c>
      <c r="G248" s="43">
        <f t="shared" si="17"/>
        <v>0</v>
      </c>
      <c r="H248" s="43">
        <f t="shared" si="18"/>
        <v>900021.26539900934</v>
      </c>
      <c r="I248" s="1"/>
    </row>
    <row r="249" spans="2:9" x14ac:dyDescent="0.2">
      <c r="B249" s="9" t="str">
        <f>$B$38</f>
        <v>Home Economics</v>
      </c>
      <c r="C249" s="43">
        <f t="shared" si="17"/>
        <v>12523.005199461762</v>
      </c>
      <c r="D249" s="43">
        <f t="shared" si="17"/>
        <v>66151.459146428504</v>
      </c>
      <c r="E249" s="43">
        <f t="shared" si="17"/>
        <v>9167.6055750497944</v>
      </c>
      <c r="F249" s="43">
        <f t="shared" si="17"/>
        <v>0</v>
      </c>
      <c r="G249" s="43">
        <f t="shared" si="17"/>
        <v>0</v>
      </c>
      <c r="H249" s="43">
        <f t="shared" si="18"/>
        <v>87842.069920940063</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14395.604107792495</v>
      </c>
      <c r="D251" s="43">
        <f t="shared" si="17"/>
        <v>77652.463300716874</v>
      </c>
      <c r="E251" s="43">
        <f t="shared" si="17"/>
        <v>0</v>
      </c>
      <c r="F251" s="43">
        <f t="shared" si="17"/>
        <v>0</v>
      </c>
      <c r="G251" s="43">
        <f t="shared" si="17"/>
        <v>0</v>
      </c>
      <c r="H251" s="43">
        <f t="shared" si="18"/>
        <v>92048.067408509363</v>
      </c>
      <c r="I251" s="1"/>
    </row>
    <row r="252" spans="2:9" x14ac:dyDescent="0.2">
      <c r="B252" s="9" t="str">
        <f>$B$41</f>
        <v>Library Science</v>
      </c>
      <c r="C252" s="43">
        <f t="shared" si="17"/>
        <v>3530.6291917485655</v>
      </c>
      <c r="D252" s="43">
        <f t="shared" si="17"/>
        <v>0</v>
      </c>
      <c r="E252" s="43">
        <f t="shared" si="17"/>
        <v>0</v>
      </c>
      <c r="F252" s="43">
        <f t="shared" si="17"/>
        <v>0</v>
      </c>
      <c r="G252" s="43">
        <f t="shared" si="17"/>
        <v>0</v>
      </c>
      <c r="H252" s="43">
        <f t="shared" si="18"/>
        <v>3530.6291917485655</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1580.0053289040543</v>
      </c>
      <c r="D254" s="43">
        <f t="shared" si="17"/>
        <v>2978.6773349236096</v>
      </c>
      <c r="E254" s="43">
        <f t="shared" si="17"/>
        <v>0</v>
      </c>
      <c r="F254" s="43">
        <f t="shared" si="17"/>
        <v>0</v>
      </c>
      <c r="G254" s="43">
        <f t="shared" si="17"/>
        <v>0</v>
      </c>
      <c r="H254" s="43">
        <f t="shared" si="18"/>
        <v>4558.6826638276634</v>
      </c>
      <c r="I254" s="1"/>
    </row>
    <row r="255" spans="2:9" x14ac:dyDescent="0.2">
      <c r="B255" s="9" t="str">
        <f>$B$44</f>
        <v>Physical Training</v>
      </c>
      <c r="C255" s="43">
        <f t="shared" si="17"/>
        <v>8797.313621428746</v>
      </c>
      <c r="D255" s="43">
        <f t="shared" si="17"/>
        <v>0</v>
      </c>
      <c r="E255" s="43">
        <f t="shared" si="17"/>
        <v>0</v>
      </c>
      <c r="F255" s="43">
        <f t="shared" si="17"/>
        <v>0</v>
      </c>
      <c r="G255" s="43">
        <f t="shared" si="17"/>
        <v>0</v>
      </c>
      <c r="H255" s="43">
        <f t="shared" si="18"/>
        <v>8797.313621428746</v>
      </c>
      <c r="I255" s="1"/>
    </row>
    <row r="256" spans="2:9" x14ac:dyDescent="0.2">
      <c r="B256" s="9" t="str">
        <f>$B$45</f>
        <v>Health Services</v>
      </c>
      <c r="C256" s="43">
        <f t="shared" si="17"/>
        <v>83272.132704832198</v>
      </c>
      <c r="D256" s="43">
        <f t="shared" si="17"/>
        <v>228654.85597392765</v>
      </c>
      <c r="E256" s="43">
        <f t="shared" si="17"/>
        <v>354640.18552062195</v>
      </c>
      <c r="F256" s="43">
        <f t="shared" si="17"/>
        <v>0</v>
      </c>
      <c r="G256" s="43">
        <f t="shared" si="17"/>
        <v>17631.236745187965</v>
      </c>
      <c r="H256" s="43">
        <f t="shared" si="18"/>
        <v>684198.41094456986</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160984.98740055753</v>
      </c>
      <c r="D258" s="43">
        <f t="shared" si="17"/>
        <v>546214.95629161701</v>
      </c>
      <c r="E258" s="43">
        <f t="shared" si="17"/>
        <v>265249.38797144074</v>
      </c>
      <c r="F258" s="43">
        <f t="shared" si="17"/>
        <v>0</v>
      </c>
      <c r="G258" s="43">
        <f t="shared" si="17"/>
        <v>0</v>
      </c>
      <c r="H258" s="43">
        <f t="shared" si="18"/>
        <v>972449.3316636153</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18616.733343272561</v>
      </c>
      <c r="E260" s="43">
        <f t="shared" si="19"/>
        <v>0</v>
      </c>
      <c r="F260" s="43">
        <f t="shared" si="19"/>
        <v>0</v>
      </c>
      <c r="G260" s="43">
        <f t="shared" si="19"/>
        <v>0</v>
      </c>
      <c r="H260" s="43">
        <f t="shared" si="18"/>
        <v>18616.733343272561</v>
      </c>
      <c r="I260" s="1"/>
    </row>
    <row r="261" spans="2:10" x14ac:dyDescent="0.2">
      <c r="B261" s="9" t="str">
        <f>$B$50</f>
        <v>Technology</v>
      </c>
      <c r="C261" s="43">
        <f t="shared" si="19"/>
        <v>6554.0961791575583</v>
      </c>
      <c r="D261" s="43">
        <f t="shared" si="19"/>
        <v>44183.713801366874</v>
      </c>
      <c r="E261" s="43">
        <f t="shared" si="19"/>
        <v>3348.1689926268814</v>
      </c>
      <c r="F261" s="43">
        <f t="shared" si="19"/>
        <v>0</v>
      </c>
      <c r="G261" s="43">
        <f t="shared" si="19"/>
        <v>0</v>
      </c>
      <c r="H261" s="43">
        <f t="shared" si="18"/>
        <v>54085.978973151316</v>
      </c>
      <c r="I261" s="1"/>
    </row>
    <row r="262" spans="2:10" x14ac:dyDescent="0.2">
      <c r="B262" s="9" t="str">
        <f>$B$51</f>
        <v>Nursing</v>
      </c>
      <c r="C262" s="43">
        <f t="shared" si="19"/>
        <v>33589.742918182485</v>
      </c>
      <c r="D262" s="43">
        <f t="shared" si="19"/>
        <v>489040.89966849989</v>
      </c>
      <c r="E262" s="43">
        <f t="shared" si="19"/>
        <v>29336.33784015934</v>
      </c>
      <c r="F262" s="43">
        <f t="shared" si="19"/>
        <v>0</v>
      </c>
      <c r="G262" s="43">
        <f t="shared" si="19"/>
        <v>0</v>
      </c>
      <c r="H262" s="43">
        <f t="shared" si="18"/>
        <v>551966.98042684165</v>
      </c>
      <c r="I262" s="1"/>
    </row>
    <row r="263" spans="2:10" x14ac:dyDescent="0.2">
      <c r="B263" s="39" t="str">
        <f>$B$52</f>
        <v>Totals</v>
      </c>
      <c r="C263" s="42">
        <f>SUM(C243:C262)</f>
        <v>2739768.2527968865</v>
      </c>
      <c r="D263" s="42">
        <f>SUM(D243:D262)</f>
        <v>3606847.2884441665</v>
      </c>
      <c r="E263" s="42">
        <f>SUM(E243:E262)</f>
        <v>2501746.5567368497</v>
      </c>
      <c r="F263" s="42">
        <f>SUM(F243:F262)</f>
        <v>195832.66527690919</v>
      </c>
      <c r="G263" s="42">
        <f>SUM(G243:G262)</f>
        <v>17631.236745187965</v>
      </c>
      <c r="H263" s="42">
        <f t="shared" si="18"/>
        <v>9061826</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21377875.488975003</v>
      </c>
      <c r="D268" s="42">
        <f t="shared" si="20"/>
        <v>11897489.984488735</v>
      </c>
      <c r="E268" s="42">
        <f t="shared" si="20"/>
        <v>4560217.2419484053</v>
      </c>
      <c r="F268" s="42">
        <f t="shared" si="20"/>
        <v>79951.88800476375</v>
      </c>
      <c r="G268" s="42">
        <f t="shared" si="20"/>
        <v>0</v>
      </c>
      <c r="H268" s="42">
        <f>SUM(C268:G268)</f>
        <v>37915534.603416905</v>
      </c>
      <c r="I268" s="1"/>
    </row>
    <row r="269" spans="2:10" x14ac:dyDescent="0.2">
      <c r="B269" s="9" t="str">
        <f>$B$33</f>
        <v>Science</v>
      </c>
      <c r="C269" s="43">
        <f t="shared" si="20"/>
        <v>4730580.2292554304</v>
      </c>
      <c r="D269" s="43">
        <f t="shared" si="20"/>
        <v>5498204.6180140926</v>
      </c>
      <c r="E269" s="43">
        <f t="shared" si="20"/>
        <v>2441644.6499153487</v>
      </c>
      <c r="F269" s="43">
        <f t="shared" si="20"/>
        <v>0</v>
      </c>
      <c r="G269" s="43">
        <f t="shared" si="20"/>
        <v>0</v>
      </c>
      <c r="H269" s="43">
        <f t="shared" ref="H269:H288" si="21">SUM(C269:G269)</f>
        <v>12670429.497184873</v>
      </c>
      <c r="I269" s="1"/>
    </row>
    <row r="270" spans="2:10" x14ac:dyDescent="0.2">
      <c r="B270" s="9" t="str">
        <f>$B$34</f>
        <v>Fine Arts</v>
      </c>
      <c r="C270" s="43">
        <f t="shared" si="20"/>
        <v>4915089.9204615131</v>
      </c>
      <c r="D270" s="43">
        <f t="shared" si="20"/>
        <v>3296521.229468219</v>
      </c>
      <c r="E270" s="43">
        <f t="shared" si="20"/>
        <v>710395.31471596775</v>
      </c>
      <c r="F270" s="43">
        <f t="shared" si="20"/>
        <v>0</v>
      </c>
      <c r="G270" s="43">
        <f t="shared" si="20"/>
        <v>0</v>
      </c>
      <c r="H270" s="43">
        <f t="shared" si="21"/>
        <v>8922006.4646457005</v>
      </c>
      <c r="I270" s="1"/>
    </row>
    <row r="271" spans="2:10" x14ac:dyDescent="0.2">
      <c r="B271" s="9" t="str">
        <f>$B$35</f>
        <v>Teacher Education</v>
      </c>
      <c r="C271" s="43">
        <f t="shared" si="20"/>
        <v>449086.98394289229</v>
      </c>
      <c r="D271" s="43">
        <f t="shared" si="20"/>
        <v>1733248.8686258853</v>
      </c>
      <c r="E271" s="43">
        <f t="shared" si="20"/>
        <v>9740680.320695037</v>
      </c>
      <c r="F271" s="43">
        <f t="shared" si="20"/>
        <v>5211413.9163647695</v>
      </c>
      <c r="G271" s="43">
        <f t="shared" si="20"/>
        <v>0</v>
      </c>
      <c r="H271" s="43">
        <f t="shared" si="21"/>
        <v>17134430.089628585</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3012142.9852368487</v>
      </c>
      <c r="D273" s="43">
        <f t="shared" si="20"/>
        <v>7007542.4375702869</v>
      </c>
      <c r="E273" s="43">
        <f t="shared" si="20"/>
        <v>7674683.8384653786</v>
      </c>
      <c r="F273" s="43">
        <f t="shared" si="20"/>
        <v>4001311.0663832827</v>
      </c>
      <c r="G273" s="43">
        <f t="shared" si="20"/>
        <v>0</v>
      </c>
      <c r="H273" s="43">
        <f t="shared" si="21"/>
        <v>21695680.327655796</v>
      </c>
      <c r="I273" s="1"/>
    </row>
    <row r="274" spans="2:10" x14ac:dyDescent="0.2">
      <c r="B274" s="9" t="str">
        <f>$B$38</f>
        <v>Home Economics</v>
      </c>
      <c r="C274" s="43">
        <f t="shared" si="20"/>
        <v>240591.97320603658</v>
      </c>
      <c r="D274" s="43">
        <f t="shared" si="20"/>
        <v>878335.52150758391</v>
      </c>
      <c r="E274" s="43">
        <f t="shared" si="20"/>
        <v>461897.91114496079</v>
      </c>
      <c r="F274" s="43">
        <f t="shared" si="20"/>
        <v>0</v>
      </c>
      <c r="G274" s="43">
        <f t="shared" si="20"/>
        <v>0</v>
      </c>
      <c r="H274" s="43">
        <f t="shared" si="21"/>
        <v>1580825.4058585814</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302554.72810458095</v>
      </c>
      <c r="D276" s="43">
        <f t="shared" si="20"/>
        <v>919941.34663731186</v>
      </c>
      <c r="E276" s="43">
        <f t="shared" si="20"/>
        <v>0</v>
      </c>
      <c r="F276" s="43">
        <f t="shared" si="20"/>
        <v>0</v>
      </c>
      <c r="G276" s="43">
        <f t="shared" si="20"/>
        <v>0</v>
      </c>
      <c r="H276" s="43">
        <f t="shared" si="21"/>
        <v>1222496.0747418927</v>
      </c>
      <c r="I276" s="1"/>
    </row>
    <row r="277" spans="2:10" x14ac:dyDescent="0.2">
      <c r="B277" s="9" t="str">
        <f>$B$41</f>
        <v>Library Science</v>
      </c>
      <c r="C277" s="43">
        <f t="shared" si="20"/>
        <v>35897.565923724906</v>
      </c>
      <c r="D277" s="43">
        <f t="shared" si="20"/>
        <v>0</v>
      </c>
      <c r="E277" s="43">
        <f t="shared" si="20"/>
        <v>0</v>
      </c>
      <c r="F277" s="43">
        <f t="shared" si="20"/>
        <v>0</v>
      </c>
      <c r="G277" s="43">
        <f t="shared" si="20"/>
        <v>0</v>
      </c>
      <c r="H277" s="43">
        <f t="shared" si="21"/>
        <v>35897.565923724906</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57605.996183416195</v>
      </c>
      <c r="D279" s="43">
        <f t="shared" si="20"/>
        <v>41651.057187934246</v>
      </c>
      <c r="E279" s="43">
        <f t="shared" si="20"/>
        <v>0</v>
      </c>
      <c r="F279" s="43">
        <f t="shared" si="20"/>
        <v>0</v>
      </c>
      <c r="G279" s="43">
        <f t="shared" si="20"/>
        <v>0</v>
      </c>
      <c r="H279" s="43">
        <f t="shared" si="21"/>
        <v>99257.053371350441</v>
      </c>
      <c r="I279" s="1"/>
    </row>
    <row r="280" spans="2:10" x14ac:dyDescent="0.2">
      <c r="B280" s="9" t="str">
        <f>$B$44</f>
        <v>Physical Training</v>
      </c>
      <c r="C280" s="43">
        <f t="shared" si="20"/>
        <v>284464.77797764842</v>
      </c>
      <c r="D280" s="43">
        <f t="shared" si="20"/>
        <v>0</v>
      </c>
      <c r="E280" s="43">
        <f t="shared" si="20"/>
        <v>0</v>
      </c>
      <c r="F280" s="43">
        <f t="shared" si="20"/>
        <v>0</v>
      </c>
      <c r="G280" s="43">
        <f t="shared" si="20"/>
        <v>0</v>
      </c>
      <c r="H280" s="43">
        <f t="shared" si="21"/>
        <v>284464.77797764842</v>
      </c>
      <c r="I280" s="1"/>
    </row>
    <row r="281" spans="2:10" x14ac:dyDescent="0.2">
      <c r="B281" s="9" t="str">
        <f>$B$45</f>
        <v>Health Services</v>
      </c>
      <c r="C281" s="43">
        <f t="shared" si="20"/>
        <v>970469.30651462078</v>
      </c>
      <c r="D281" s="43">
        <f t="shared" si="20"/>
        <v>2096765.8753173989</v>
      </c>
      <c r="E281" s="43">
        <f t="shared" si="20"/>
        <v>4887140.8355840845</v>
      </c>
      <c r="F281" s="43">
        <f t="shared" si="20"/>
        <v>0</v>
      </c>
      <c r="G281" s="43">
        <f t="shared" si="20"/>
        <v>851285.72696844791</v>
      </c>
      <c r="H281" s="43">
        <f t="shared" si="21"/>
        <v>8805661.7443845533</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3077517.0213164645</v>
      </c>
      <c r="D283" s="43">
        <f t="shared" si="20"/>
        <v>9189747.1347358488</v>
      </c>
      <c r="E283" s="43">
        <f t="shared" si="20"/>
        <v>5143202.4561948534</v>
      </c>
      <c r="F283" s="43">
        <f t="shared" si="20"/>
        <v>0</v>
      </c>
      <c r="G283" s="43">
        <f t="shared" si="20"/>
        <v>0</v>
      </c>
      <c r="H283" s="43">
        <f t="shared" si="21"/>
        <v>17410466.612247169</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300915.01888860017</v>
      </c>
      <c r="E285" s="43">
        <f t="shared" si="22"/>
        <v>0</v>
      </c>
      <c r="F285" s="43">
        <f t="shared" si="22"/>
        <v>0</v>
      </c>
      <c r="G285" s="43">
        <f t="shared" si="22"/>
        <v>0</v>
      </c>
      <c r="H285" s="43">
        <f t="shared" si="21"/>
        <v>300915.01888860017</v>
      </c>
      <c r="I285" s="1"/>
    </row>
    <row r="286" spans="2:10" x14ac:dyDescent="0.2">
      <c r="B286" s="9" t="str">
        <f>$B$50</f>
        <v>Technology</v>
      </c>
      <c r="C286" s="43">
        <f t="shared" si="22"/>
        <v>207657.73525540554</v>
      </c>
      <c r="D286" s="43">
        <f t="shared" si="22"/>
        <v>602469.94339942234</v>
      </c>
      <c r="E286" s="43">
        <f t="shared" si="22"/>
        <v>64430.086555948277</v>
      </c>
      <c r="F286" s="43">
        <f t="shared" si="22"/>
        <v>0</v>
      </c>
      <c r="G286" s="43">
        <f t="shared" si="22"/>
        <v>0</v>
      </c>
      <c r="H286" s="43">
        <f t="shared" si="21"/>
        <v>874557.76521077612</v>
      </c>
      <c r="I286" s="1"/>
    </row>
    <row r="287" spans="2:10" x14ac:dyDescent="0.2">
      <c r="B287" s="9" t="str">
        <f>$B$51</f>
        <v>Nursing</v>
      </c>
      <c r="C287" s="43">
        <f t="shared" si="22"/>
        <v>620179.78387798602</v>
      </c>
      <c r="D287" s="43">
        <f t="shared" si="22"/>
        <v>6998764.9449471701</v>
      </c>
      <c r="E287" s="43">
        <f t="shared" si="22"/>
        <v>1534936.2700386918</v>
      </c>
      <c r="F287" s="43">
        <f t="shared" si="22"/>
        <v>0</v>
      </c>
      <c r="G287" s="43">
        <f t="shared" si="22"/>
        <v>0</v>
      </c>
      <c r="H287" s="43">
        <f t="shared" si="21"/>
        <v>9153880.9988638479</v>
      </c>
      <c r="I287" s="1"/>
    </row>
    <row r="288" spans="2:10" x14ac:dyDescent="0.2">
      <c r="B288" s="39" t="str">
        <f>$B$52</f>
        <v>Totals</v>
      </c>
      <c r="C288" s="42">
        <f>SUM(C268:C287)</f>
        <v>40281714.496231571</v>
      </c>
      <c r="D288" s="42">
        <f>SUM(D268:D287)</f>
        <v>50461597.980788484</v>
      </c>
      <c r="E288" s="42">
        <f>SUM(E268:E287)</f>
        <v>37219228.925258681</v>
      </c>
      <c r="F288" s="42">
        <f>SUM(F268:F287)</f>
        <v>9292676.8707528152</v>
      </c>
      <c r="G288" s="42">
        <f>SUM(G268:G287)</f>
        <v>851285.72696844791</v>
      </c>
      <c r="H288" s="42">
        <f t="shared" si="21"/>
        <v>138106504</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260.5628068617832</v>
      </c>
      <c r="D293" s="40">
        <f t="shared" si="23"/>
        <v>452.22129250403799</v>
      </c>
      <c r="E293" s="40">
        <f t="shared" si="23"/>
        <v>492.35772424405155</v>
      </c>
      <c r="F293" s="40">
        <f t="shared" si="23"/>
        <v>1567.6840785247794</v>
      </c>
      <c r="G293" s="41">
        <f t="shared" si="23"/>
        <v>0</v>
      </c>
      <c r="H293" s="42">
        <f t="shared" si="23"/>
        <v>322.22742658023833</v>
      </c>
      <c r="I293" s="1"/>
    </row>
    <row r="294" spans="2:10" x14ac:dyDescent="0.2">
      <c r="B294" s="9" t="str">
        <f>$B$33</f>
        <v>Science</v>
      </c>
      <c r="C294" s="75">
        <f t="shared" si="23"/>
        <v>215.2514096216695</v>
      </c>
      <c r="D294" s="75">
        <f t="shared" si="23"/>
        <v>642.38866900503479</v>
      </c>
      <c r="E294" s="75">
        <f t="shared" si="23"/>
        <v>1255.3442930156034</v>
      </c>
      <c r="F294" s="75">
        <f t="shared" si="23"/>
        <v>0</v>
      </c>
      <c r="G294" s="96">
        <f t="shared" si="23"/>
        <v>0</v>
      </c>
      <c r="H294" s="43">
        <f t="shared" si="23"/>
        <v>390.08742025137383</v>
      </c>
      <c r="I294" s="1"/>
    </row>
    <row r="295" spans="2:10" x14ac:dyDescent="0.2">
      <c r="B295" s="9" t="str">
        <f>$B$34</f>
        <v>Fine Arts</v>
      </c>
      <c r="C295" s="75">
        <f t="shared" si="23"/>
        <v>442.80089373527147</v>
      </c>
      <c r="D295" s="75">
        <f t="shared" si="23"/>
        <v>1085.0958622344367</v>
      </c>
      <c r="E295" s="75">
        <f t="shared" si="23"/>
        <v>3273.7111277233535</v>
      </c>
      <c r="F295" s="75">
        <f t="shared" si="23"/>
        <v>0</v>
      </c>
      <c r="G295" s="96">
        <f t="shared" si="23"/>
        <v>0</v>
      </c>
      <c r="H295" s="43">
        <f t="shared" si="23"/>
        <v>621.52605117699068</v>
      </c>
      <c r="I295" s="1"/>
    </row>
    <row r="296" spans="2:10" x14ac:dyDescent="0.2">
      <c r="B296" s="9" t="str">
        <f>$B$35</f>
        <v>Teacher Education</v>
      </c>
      <c r="C296" s="75">
        <f t="shared" si="23"/>
        <v>368.70852540467348</v>
      </c>
      <c r="D296" s="75">
        <f t="shared" si="23"/>
        <v>733.18480060316642</v>
      </c>
      <c r="E296" s="75">
        <f t="shared" si="23"/>
        <v>199.58774528102282</v>
      </c>
      <c r="F296" s="75">
        <f t="shared" si="23"/>
        <v>1204.67265750457</v>
      </c>
      <c r="G296" s="96">
        <f t="shared" si="23"/>
        <v>0</v>
      </c>
      <c r="H296" s="43">
        <f t="shared" si="23"/>
        <v>302.13059122634689</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404.69474475841042</v>
      </c>
      <c r="D298" s="75">
        <f t="shared" si="23"/>
        <v>620.30118062939607</v>
      </c>
      <c r="E298" s="75">
        <f t="shared" si="23"/>
        <v>851.22935209243326</v>
      </c>
      <c r="F298" s="75">
        <f t="shared" si="23"/>
        <v>2823.7904491060567</v>
      </c>
      <c r="G298" s="96">
        <f t="shared" si="23"/>
        <v>0</v>
      </c>
      <c r="H298" s="43">
        <f t="shared" si="23"/>
        <v>743.6904098877659</v>
      </c>
      <c r="I298" s="1"/>
    </row>
    <row r="299" spans="2:10" x14ac:dyDescent="0.2">
      <c r="B299" s="9" t="str">
        <f>$B$38</f>
        <v>Home Economics</v>
      </c>
      <c r="C299" s="75">
        <f t="shared" si="23"/>
        <v>374.75385234585139</v>
      </c>
      <c r="D299" s="75">
        <f t="shared" si="23"/>
        <v>549.30301532681915</v>
      </c>
      <c r="E299" s="75">
        <f t="shared" si="23"/>
        <v>1338.8345250578573</v>
      </c>
      <c r="F299" s="75">
        <f t="shared" si="23"/>
        <v>0</v>
      </c>
      <c r="G299" s="96">
        <f t="shared" si="23"/>
        <v>0</v>
      </c>
      <c r="H299" s="43">
        <f t="shared" si="23"/>
        <v>611.3013943768683</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409.96575623926958</v>
      </c>
      <c r="D301" s="75">
        <f t="shared" si="23"/>
        <v>490.11259810192428</v>
      </c>
      <c r="E301" s="75">
        <f t="shared" si="23"/>
        <v>0</v>
      </c>
      <c r="F301" s="75">
        <f t="shared" si="23"/>
        <v>0</v>
      </c>
      <c r="G301" s="96">
        <f t="shared" si="23"/>
        <v>0</v>
      </c>
      <c r="H301" s="43">
        <f t="shared" si="23"/>
        <v>467.4937188305517</v>
      </c>
      <c r="I301" s="1"/>
    </row>
    <row r="302" spans="2:10" x14ac:dyDescent="0.2">
      <c r="B302" s="9" t="str">
        <f>$B$41</f>
        <v>Library Science</v>
      </c>
      <c r="C302" s="75">
        <f t="shared" si="23"/>
        <v>198.32909350124257</v>
      </c>
      <c r="D302" s="75">
        <f t="shared" si="23"/>
        <v>0</v>
      </c>
      <c r="E302" s="75">
        <f t="shared" si="23"/>
        <v>0</v>
      </c>
      <c r="F302" s="75">
        <f t="shared" si="23"/>
        <v>0</v>
      </c>
      <c r="G302" s="96">
        <f t="shared" si="23"/>
        <v>0</v>
      </c>
      <c r="H302" s="43">
        <f t="shared" si="23"/>
        <v>198.32909350124257</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711.18513806686656</v>
      </c>
      <c r="D304" s="75">
        <f t="shared" si="23"/>
        <v>578.48690538797564</v>
      </c>
      <c r="E304" s="75">
        <f t="shared" si="23"/>
        <v>0</v>
      </c>
      <c r="F304" s="75">
        <f t="shared" si="23"/>
        <v>0</v>
      </c>
      <c r="G304" s="96">
        <f t="shared" si="23"/>
        <v>0</v>
      </c>
      <c r="H304" s="43">
        <f t="shared" si="23"/>
        <v>648.73891092385907</v>
      </c>
      <c r="I304" s="1"/>
    </row>
    <row r="305" spans="2:10" x14ac:dyDescent="0.2">
      <c r="B305" s="9" t="str">
        <f>$B$44</f>
        <v>Physical Training</v>
      </c>
      <c r="C305" s="75">
        <f t="shared" si="23"/>
        <v>630.74230150254641</v>
      </c>
      <c r="D305" s="75">
        <f t="shared" si="23"/>
        <v>0</v>
      </c>
      <c r="E305" s="75">
        <f t="shared" si="23"/>
        <v>0</v>
      </c>
      <c r="F305" s="75">
        <f t="shared" si="23"/>
        <v>0</v>
      </c>
      <c r="G305" s="96">
        <f t="shared" si="23"/>
        <v>0</v>
      </c>
      <c r="H305" s="43">
        <f t="shared" si="23"/>
        <v>630.74230150254641</v>
      </c>
      <c r="I305" s="1"/>
    </row>
    <row r="306" spans="2:10" x14ac:dyDescent="0.2">
      <c r="B306" s="9" t="str">
        <f>$B$45</f>
        <v>Health Services</v>
      </c>
      <c r="C306" s="75">
        <f t="shared" si="23"/>
        <v>227.32942293619601</v>
      </c>
      <c r="D306" s="75">
        <f t="shared" si="23"/>
        <v>379.36780809071809</v>
      </c>
      <c r="E306" s="75">
        <f t="shared" si="23"/>
        <v>366.18768436865611</v>
      </c>
      <c r="F306" s="75">
        <f t="shared" si="23"/>
        <v>0</v>
      </c>
      <c r="G306" s="96">
        <f t="shared" si="23"/>
        <v>985.28440621348136</v>
      </c>
      <c r="H306" s="43">
        <f t="shared" si="23"/>
        <v>366.81086996519844</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372.89676739567</v>
      </c>
      <c r="D308" s="75">
        <f t="shared" si="23"/>
        <v>696.03477503111787</v>
      </c>
      <c r="E308" s="75">
        <f t="shared" si="23"/>
        <v>515.24769146412075</v>
      </c>
      <c r="F308" s="75">
        <f t="shared" si="23"/>
        <v>0</v>
      </c>
      <c r="G308" s="96">
        <f t="shared" si="23"/>
        <v>0</v>
      </c>
      <c r="H308" s="43">
        <f t="shared" si="23"/>
        <v>553.80325123249474</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668.7000419746671</v>
      </c>
      <c r="E310" s="75">
        <f t="shared" si="24"/>
        <v>0</v>
      </c>
      <c r="F310" s="75">
        <f t="shared" si="24"/>
        <v>0</v>
      </c>
      <c r="G310" s="96">
        <f t="shared" si="24"/>
        <v>0</v>
      </c>
      <c r="H310" s="43">
        <f t="shared" si="24"/>
        <v>668.7000419746671</v>
      </c>
      <c r="I310" s="1"/>
    </row>
    <row r="311" spans="2:10" x14ac:dyDescent="0.2">
      <c r="B311" s="9" t="str">
        <f>$B$50</f>
        <v>Technology</v>
      </c>
      <c r="C311" s="75">
        <f t="shared" si="24"/>
        <v>618.02897397442121</v>
      </c>
      <c r="D311" s="75">
        <f t="shared" si="24"/>
        <v>564.11043389459019</v>
      </c>
      <c r="E311" s="75">
        <f t="shared" si="24"/>
        <v>511.34989330117679</v>
      </c>
      <c r="F311" s="75">
        <f t="shared" si="24"/>
        <v>0</v>
      </c>
      <c r="G311" s="96">
        <f t="shared" si="24"/>
        <v>0</v>
      </c>
      <c r="H311" s="43">
        <f t="shared" si="24"/>
        <v>571.60638249070337</v>
      </c>
      <c r="I311" s="1"/>
    </row>
    <row r="312" spans="2:10" x14ac:dyDescent="0.2">
      <c r="B312" s="9" t="str">
        <f>$B$51</f>
        <v>Nursing</v>
      </c>
      <c r="C312" s="75">
        <f t="shared" si="24"/>
        <v>360.15086171776193</v>
      </c>
      <c r="D312" s="75">
        <f t="shared" si="24"/>
        <v>592.06200363312496</v>
      </c>
      <c r="E312" s="75">
        <f t="shared" si="24"/>
        <v>1390.3408243104093</v>
      </c>
      <c r="F312" s="75">
        <f t="shared" si="24"/>
        <v>0</v>
      </c>
      <c r="G312" s="96">
        <f t="shared" si="24"/>
        <v>0</v>
      </c>
      <c r="H312" s="43">
        <f t="shared" si="24"/>
        <v>624.96627287935053</v>
      </c>
      <c r="I312" s="1"/>
    </row>
    <row r="313" spans="2:10" x14ac:dyDescent="0.2">
      <c r="B313" s="39" t="str">
        <f>$B$52</f>
        <v>Totals</v>
      </c>
      <c r="C313" s="42">
        <f t="shared" si="24"/>
        <v>286.7924082718543</v>
      </c>
      <c r="D313" s="42">
        <f t="shared" si="24"/>
        <v>578.79425101840343</v>
      </c>
      <c r="E313" s="42">
        <f t="shared" si="24"/>
        <v>395.33101347104719</v>
      </c>
      <c r="F313" s="42">
        <f t="shared" si="24"/>
        <v>1603.844817182053</v>
      </c>
      <c r="G313" s="42">
        <f t="shared" si="24"/>
        <v>985.28440621348136</v>
      </c>
      <c r="H313" s="42">
        <f t="shared" si="24"/>
        <v>420.48593828494876</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1.7355558068727781</v>
      </c>
      <c r="E318" s="59">
        <f t="shared" si="25"/>
        <v>1.8895932622694884</v>
      </c>
      <c r="F318" s="59">
        <f t="shared" si="25"/>
        <v>6.0165305148726196</v>
      </c>
      <c r="G318" s="59">
        <f t="shared" si="25"/>
        <v>0</v>
      </c>
      <c r="H318" s="59">
        <f t="shared" si="25"/>
        <v>1.2366593316258119</v>
      </c>
      <c r="I318" s="1"/>
    </row>
    <row r="319" spans="2:10" x14ac:dyDescent="0.2">
      <c r="B319" s="9" t="str">
        <f>$B$33</f>
        <v>Science</v>
      </c>
      <c r="C319" s="59">
        <f t="shared" ref="C319:H334" si="26">IF($C$293=0,"",C294/$C$293)</f>
        <v>0.82610182249015551</v>
      </c>
      <c r="D319" s="59">
        <f t="shared" si="26"/>
        <v>2.465388966069102</v>
      </c>
      <c r="E319" s="59">
        <f t="shared" si="26"/>
        <v>4.8178184297865156</v>
      </c>
      <c r="F319" s="59">
        <f t="shared" si="26"/>
        <v>0</v>
      </c>
      <c r="G319" s="59">
        <f t="shared" si="26"/>
        <v>0</v>
      </c>
      <c r="H319" s="59">
        <f t="shared" si="26"/>
        <v>1.4970955561524082</v>
      </c>
      <c r="I319" s="1"/>
    </row>
    <row r="320" spans="2:10" x14ac:dyDescent="0.2">
      <c r="B320" s="9" t="str">
        <f>$B$34</f>
        <v>Fine Arts</v>
      </c>
      <c r="C320" s="59">
        <f t="shared" si="26"/>
        <v>1.6994017644665509</v>
      </c>
      <c r="D320" s="59">
        <f t="shared" si="26"/>
        <v>4.1644311223974153</v>
      </c>
      <c r="E320" s="59">
        <f t="shared" si="26"/>
        <v>12.564000085629678</v>
      </c>
      <c r="F320" s="59">
        <f t="shared" si="26"/>
        <v>0</v>
      </c>
      <c r="G320" s="59">
        <f t="shared" si="26"/>
        <v>0</v>
      </c>
      <c r="H320" s="59">
        <f t="shared" si="26"/>
        <v>2.3853214457682834</v>
      </c>
      <c r="I320" s="1"/>
    </row>
    <row r="321" spans="2:9" x14ac:dyDescent="0.2">
      <c r="B321" s="9" t="str">
        <f>$B$35</f>
        <v>Teacher Education</v>
      </c>
      <c r="C321" s="59">
        <f t="shared" si="26"/>
        <v>1.41504664401415</v>
      </c>
      <c r="D321" s="59">
        <f t="shared" si="26"/>
        <v>2.8138505623025769</v>
      </c>
      <c r="E321" s="59">
        <f t="shared" si="26"/>
        <v>0.76598708651037484</v>
      </c>
      <c r="F321" s="59">
        <f t="shared" si="26"/>
        <v>4.6233484817485655</v>
      </c>
      <c r="G321" s="59">
        <f t="shared" si="26"/>
        <v>0</v>
      </c>
      <c r="H321" s="59">
        <f t="shared" si="26"/>
        <v>1.1595307667475869</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1.5531562222273829</v>
      </c>
      <c r="D323" s="59">
        <f t="shared" si="26"/>
        <v>2.3806205808891128</v>
      </c>
      <c r="E323" s="59">
        <f t="shared" si="26"/>
        <v>3.266887405553518</v>
      </c>
      <c r="F323" s="59">
        <f t="shared" si="26"/>
        <v>10.837273681212492</v>
      </c>
      <c r="G323" s="59">
        <f t="shared" si="26"/>
        <v>0</v>
      </c>
      <c r="H323" s="59">
        <f t="shared" si="26"/>
        <v>2.8541694758540888</v>
      </c>
      <c r="I323" s="1"/>
    </row>
    <row r="324" spans="2:9" x14ac:dyDescent="0.2">
      <c r="B324" s="9" t="str">
        <f>$B$38</f>
        <v>Home Economics</v>
      </c>
      <c r="C324" s="59">
        <f t="shared" si="26"/>
        <v>1.4382476795494508</v>
      </c>
      <c r="D324" s="59">
        <f t="shared" si="26"/>
        <v>2.1081405360289951</v>
      </c>
      <c r="E324" s="59">
        <f t="shared" si="26"/>
        <v>5.1382411065599571</v>
      </c>
      <c r="F324" s="59">
        <f t="shared" si="26"/>
        <v>0</v>
      </c>
      <c r="G324" s="59">
        <f t="shared" si="26"/>
        <v>0</v>
      </c>
      <c r="H324" s="59">
        <f t="shared" si="26"/>
        <v>2.3460807846652347</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1.573385554050843</v>
      </c>
      <c r="D326" s="59">
        <f t="shared" si="26"/>
        <v>1.8809768132483577</v>
      </c>
      <c r="E326" s="59">
        <f t="shared" si="26"/>
        <v>0</v>
      </c>
      <c r="F326" s="59">
        <f t="shared" si="26"/>
        <v>0</v>
      </c>
      <c r="G326" s="59">
        <f t="shared" si="26"/>
        <v>0</v>
      </c>
      <c r="H326" s="59">
        <f t="shared" si="26"/>
        <v>1.7941690314939538</v>
      </c>
      <c r="I326" s="1"/>
    </row>
    <row r="327" spans="2:9" x14ac:dyDescent="0.2">
      <c r="B327" s="9" t="str">
        <f>$B$41</f>
        <v>Library Science</v>
      </c>
      <c r="C327" s="59">
        <f t="shared" si="26"/>
        <v>0.76115657445480001</v>
      </c>
      <c r="D327" s="59">
        <f t="shared" si="26"/>
        <v>0</v>
      </c>
      <c r="E327" s="59">
        <f t="shared" si="26"/>
        <v>0</v>
      </c>
      <c r="F327" s="59">
        <f t="shared" si="26"/>
        <v>0</v>
      </c>
      <c r="G327" s="59">
        <f t="shared" si="26"/>
        <v>0</v>
      </c>
      <c r="H327" s="59">
        <f t="shared" si="26"/>
        <v>0.76115657445480001</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2.7294192391937124</v>
      </c>
      <c r="D329" s="59">
        <f t="shared" si="26"/>
        <v>2.2201438200458012</v>
      </c>
      <c r="E329" s="59">
        <f t="shared" si="26"/>
        <v>0</v>
      </c>
      <c r="F329" s="59">
        <f t="shared" si="26"/>
        <v>0</v>
      </c>
      <c r="G329" s="59">
        <f t="shared" si="26"/>
        <v>0</v>
      </c>
      <c r="H329" s="59">
        <f t="shared" si="26"/>
        <v>2.4897602184182248</v>
      </c>
      <c r="I329" s="1"/>
    </row>
    <row r="330" spans="2:9" x14ac:dyDescent="0.2">
      <c r="B330" s="9" t="str">
        <f>$B$44</f>
        <v>Physical Training</v>
      </c>
      <c r="C330" s="59">
        <f t="shared" si="26"/>
        <v>2.4206919978303993</v>
      </c>
      <c r="D330" s="59">
        <f t="shared" si="26"/>
        <v>0</v>
      </c>
      <c r="E330" s="59">
        <f t="shared" si="26"/>
        <v>0</v>
      </c>
      <c r="F330" s="59">
        <f t="shared" si="26"/>
        <v>0</v>
      </c>
      <c r="G330" s="59">
        <f t="shared" si="26"/>
        <v>0</v>
      </c>
      <c r="H330" s="59">
        <f t="shared" si="26"/>
        <v>2.4206919978303993</v>
      </c>
      <c r="I330" s="1"/>
    </row>
    <row r="331" spans="2:9" x14ac:dyDescent="0.2">
      <c r="B331" s="9" t="str">
        <f>$B$45</f>
        <v>Health Services</v>
      </c>
      <c r="C331" s="59">
        <f t="shared" si="26"/>
        <v>0.87245538100448849</v>
      </c>
      <c r="D331" s="59">
        <f t="shared" si="26"/>
        <v>1.4559553324583103</v>
      </c>
      <c r="E331" s="59">
        <f t="shared" si="26"/>
        <v>1.4053720436121266</v>
      </c>
      <c r="F331" s="59">
        <f t="shared" si="26"/>
        <v>0</v>
      </c>
      <c r="G331" s="59">
        <f t="shared" si="26"/>
        <v>3.7813700968309352</v>
      </c>
      <c r="H331" s="59">
        <f t="shared" si="26"/>
        <v>1.4077637341379079</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1.4311204729747744</v>
      </c>
      <c r="D333" s="59">
        <f t="shared" si="26"/>
        <v>2.6712744747193828</v>
      </c>
      <c r="E333" s="59">
        <f t="shared" si="26"/>
        <v>1.9774414379003691</v>
      </c>
      <c r="F333" s="59">
        <f t="shared" si="26"/>
        <v>0</v>
      </c>
      <c r="G333" s="59">
        <f t="shared" si="26"/>
        <v>0</v>
      </c>
      <c r="H333" s="59">
        <f t="shared" si="26"/>
        <v>2.1254117496756257</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2.5663679710411711</v>
      </c>
      <c r="E335" s="59">
        <f t="shared" si="27"/>
        <v>0</v>
      </c>
      <c r="F335" s="59">
        <f t="shared" si="27"/>
        <v>0</v>
      </c>
      <c r="G335" s="59">
        <f t="shared" si="27"/>
        <v>0</v>
      </c>
      <c r="H335" s="59">
        <f t="shared" si="27"/>
        <v>2.5663679710411711</v>
      </c>
      <c r="I335" s="1"/>
    </row>
    <row r="336" spans="2:9" x14ac:dyDescent="0.2">
      <c r="B336" s="9" t="str">
        <f>$B$50</f>
        <v>Technology</v>
      </c>
      <c r="C336" s="59">
        <f t="shared" si="27"/>
        <v>2.3719002010223877</v>
      </c>
      <c r="D336" s="59">
        <f t="shared" si="27"/>
        <v>2.1649691323513616</v>
      </c>
      <c r="E336" s="59">
        <f t="shared" si="27"/>
        <v>1.9624822877058767</v>
      </c>
      <c r="F336" s="59">
        <f t="shared" si="27"/>
        <v>0</v>
      </c>
      <c r="G336" s="59">
        <f t="shared" si="27"/>
        <v>0</v>
      </c>
      <c r="H336" s="59">
        <f t="shared" si="27"/>
        <v>2.1937374308141941</v>
      </c>
      <c r="I336" s="1"/>
    </row>
    <row r="337" spans="2:10" x14ac:dyDescent="0.2">
      <c r="B337" s="9" t="str">
        <f>$B$51</f>
        <v>Nursing</v>
      </c>
      <c r="C337" s="59">
        <f t="shared" si="27"/>
        <v>1.3822036462356875</v>
      </c>
      <c r="D337" s="59">
        <f t="shared" si="27"/>
        <v>2.2722429603975947</v>
      </c>
      <c r="E337" s="59">
        <f t="shared" si="27"/>
        <v>5.3359143657364818</v>
      </c>
      <c r="F337" s="59">
        <f t="shared" si="27"/>
        <v>0</v>
      </c>
      <c r="G337" s="59">
        <f t="shared" si="27"/>
        <v>0</v>
      </c>
      <c r="H337" s="59">
        <f t="shared" si="27"/>
        <v>2.398524487843988</v>
      </c>
      <c r="I337" s="1"/>
    </row>
    <row r="338" spans="2:10" x14ac:dyDescent="0.2">
      <c r="B338" s="39" t="str">
        <f>$B$52</f>
        <v>Totals</v>
      </c>
      <c r="C338" s="59">
        <f t="shared" si="27"/>
        <v>1.1006651782960901</v>
      </c>
      <c r="D338" s="59">
        <f t="shared" si="27"/>
        <v>2.2213233653313678</v>
      </c>
      <c r="E338" s="59">
        <f t="shared" si="27"/>
        <v>1.5172196609040691</v>
      </c>
      <c r="F338" s="59">
        <f t="shared" si="27"/>
        <v>6.1553098713463745</v>
      </c>
      <c r="G338" s="59">
        <f t="shared" si="27"/>
        <v>3.7813700968309352</v>
      </c>
      <c r="H338" s="59">
        <f t="shared" si="27"/>
        <v>1.6137603956193085</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7816.8842058534956</v>
      </c>
      <c r="D343" s="42">
        <f t="shared" si="28"/>
        <v>13566.63877512114</v>
      </c>
      <c r="E343" s="42">
        <f>E293*24</f>
        <v>11816.585381857238</v>
      </c>
      <c r="F343" s="42">
        <f>F293*18</f>
        <v>28218.313413446027</v>
      </c>
      <c r="G343" s="42">
        <f>G293*24</f>
        <v>0</v>
      </c>
      <c r="H343" s="42">
        <f>IF((C32/30+D32/30+E32/24+F32/18+G32/24)=0,0,H268/(C32/30+D32/30+E32/24+F32/18+G32/24))</f>
        <v>9477.5804835377385</v>
      </c>
      <c r="I343" s="1"/>
    </row>
    <row r="344" spans="2:10" x14ac:dyDescent="0.2">
      <c r="B344" s="9" t="str">
        <f>$B$33</f>
        <v>Science</v>
      </c>
      <c r="C344" s="43">
        <f t="shared" si="28"/>
        <v>6457.5422886500846</v>
      </c>
      <c r="D344" s="43">
        <f t="shared" si="28"/>
        <v>19271.660070151043</v>
      </c>
      <c r="E344" s="43">
        <f>E294*24</f>
        <v>30128.263032374482</v>
      </c>
      <c r="F344" s="43">
        <f>F294*18</f>
        <v>0</v>
      </c>
      <c r="G344" s="43">
        <f>G294*24</f>
        <v>0</v>
      </c>
      <c r="H344" s="43">
        <f t="shared" ref="H344:H363" si="29">IF((C33/30+D33/30+E33/24+F33/18+G33/24)=0,0,H269/(C33/30+D33/30+E33/24+F33/18+G33/24))</f>
        <v>11530.014936506566</v>
      </c>
      <c r="I344" s="1"/>
    </row>
    <row r="345" spans="2:10" x14ac:dyDescent="0.2">
      <c r="B345" s="9" t="str">
        <f>$B$34</f>
        <v>Fine Arts</v>
      </c>
      <c r="C345" s="43">
        <f t="shared" si="28"/>
        <v>13284.026812058144</v>
      </c>
      <c r="D345" s="43">
        <f t="shared" si="28"/>
        <v>32552.875867033101</v>
      </c>
      <c r="E345" s="43">
        <f t="shared" ref="E345:E363" si="30">E295*24</f>
        <v>78569.06706536049</v>
      </c>
      <c r="F345" s="43">
        <f t="shared" ref="F345:F363" si="31">F295*18</f>
        <v>0</v>
      </c>
      <c r="G345" s="43">
        <f t="shared" ref="G345:G363" si="32">G295*24</f>
        <v>0</v>
      </c>
      <c r="H345" s="43">
        <f t="shared" si="29"/>
        <v>18575.581237008937</v>
      </c>
      <c r="I345" s="1"/>
    </row>
    <row r="346" spans="2:10" x14ac:dyDescent="0.2">
      <c r="B346" s="9" t="str">
        <f>$B$35</f>
        <v>Teacher Education</v>
      </c>
      <c r="C346" s="43">
        <f t="shared" si="28"/>
        <v>11061.255762140205</v>
      </c>
      <c r="D346" s="43">
        <f t="shared" si="28"/>
        <v>21995.544018094992</v>
      </c>
      <c r="E346" s="43">
        <f t="shared" si="30"/>
        <v>4790.1058867445481</v>
      </c>
      <c r="F346" s="43">
        <f t="shared" si="31"/>
        <v>21684.107835082261</v>
      </c>
      <c r="G346" s="43">
        <f t="shared" si="32"/>
        <v>0</v>
      </c>
      <c r="H346" s="43">
        <f t="shared" si="29"/>
        <v>7159.5317727601087</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12140.842342752312</v>
      </c>
      <c r="D348" s="43">
        <f t="shared" si="28"/>
        <v>18609.035418881882</v>
      </c>
      <c r="E348" s="43">
        <f t="shared" si="30"/>
        <v>20429.504450218399</v>
      </c>
      <c r="F348" s="43">
        <f t="shared" si="31"/>
        <v>50828.228083909024</v>
      </c>
      <c r="G348" s="43">
        <f t="shared" si="32"/>
        <v>0</v>
      </c>
      <c r="H348" s="43">
        <f t="shared" si="29"/>
        <v>20106.175456819459</v>
      </c>
      <c r="I348" s="1"/>
    </row>
    <row r="349" spans="2:10" x14ac:dyDescent="0.2">
      <c r="B349" s="9" t="str">
        <f>$B$38</f>
        <v>Home Economics</v>
      </c>
      <c r="C349" s="43">
        <f t="shared" si="28"/>
        <v>11242.615570375541</v>
      </c>
      <c r="D349" s="43">
        <f t="shared" si="28"/>
        <v>16479.090459804574</v>
      </c>
      <c r="E349" s="43">
        <f t="shared" si="30"/>
        <v>32132.028601388574</v>
      </c>
      <c r="F349" s="43">
        <f t="shared" si="31"/>
        <v>0</v>
      </c>
      <c r="G349" s="43">
        <f t="shared" si="32"/>
        <v>0</v>
      </c>
      <c r="H349" s="43">
        <f t="shared" si="29"/>
        <v>17747.12776714658</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12298.972687178088</v>
      </c>
      <c r="D351" s="43">
        <f t="shared" si="28"/>
        <v>14703.377943057729</v>
      </c>
      <c r="E351" s="43">
        <f t="shared" si="30"/>
        <v>0</v>
      </c>
      <c r="F351" s="43">
        <f t="shared" si="31"/>
        <v>0</v>
      </c>
      <c r="G351" s="43">
        <f t="shared" si="32"/>
        <v>0</v>
      </c>
      <c r="H351" s="43">
        <f t="shared" si="29"/>
        <v>14024.81156491655</v>
      </c>
      <c r="I351" s="1"/>
    </row>
    <row r="352" spans="2:10" x14ac:dyDescent="0.2">
      <c r="B352" s="9" t="str">
        <f>$B$41</f>
        <v>Library Science</v>
      </c>
      <c r="C352" s="43">
        <f t="shared" si="28"/>
        <v>5949.8728050372774</v>
      </c>
      <c r="D352" s="43">
        <f t="shared" si="28"/>
        <v>0</v>
      </c>
      <c r="E352" s="43">
        <f t="shared" si="30"/>
        <v>0</v>
      </c>
      <c r="F352" s="43">
        <f t="shared" si="31"/>
        <v>0</v>
      </c>
      <c r="G352" s="43">
        <f t="shared" si="32"/>
        <v>0</v>
      </c>
      <c r="H352" s="43">
        <f t="shared" si="29"/>
        <v>5949.8728050372774</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21335.554142005996</v>
      </c>
      <c r="D354" s="43">
        <f t="shared" si="28"/>
        <v>17354.607161639269</v>
      </c>
      <c r="E354" s="43">
        <f t="shared" si="30"/>
        <v>0</v>
      </c>
      <c r="F354" s="43">
        <f t="shared" si="31"/>
        <v>0</v>
      </c>
      <c r="G354" s="43">
        <f t="shared" si="32"/>
        <v>0</v>
      </c>
      <c r="H354" s="43">
        <f t="shared" si="29"/>
        <v>19462.167327715775</v>
      </c>
      <c r="I354" s="1"/>
    </row>
    <row r="355" spans="2:9" x14ac:dyDescent="0.2">
      <c r="B355" s="9" t="str">
        <f>$B$44</f>
        <v>Physical Training</v>
      </c>
      <c r="C355" s="43">
        <f t="shared" si="28"/>
        <v>18922.269045076391</v>
      </c>
      <c r="D355" s="43">
        <f t="shared" si="28"/>
        <v>0</v>
      </c>
      <c r="E355" s="43">
        <f t="shared" si="30"/>
        <v>0</v>
      </c>
      <c r="F355" s="43">
        <f t="shared" si="31"/>
        <v>0</v>
      </c>
      <c r="G355" s="43">
        <f t="shared" si="32"/>
        <v>0</v>
      </c>
      <c r="H355" s="43">
        <f t="shared" si="29"/>
        <v>18922.269045076391</v>
      </c>
      <c r="I355" s="1"/>
    </row>
    <row r="356" spans="2:9" x14ac:dyDescent="0.2">
      <c r="B356" s="9" t="str">
        <f>$B$45</f>
        <v>Health Services</v>
      </c>
      <c r="C356" s="43">
        <f t="shared" si="28"/>
        <v>6819.8826880858805</v>
      </c>
      <c r="D356" s="43">
        <f t="shared" si="28"/>
        <v>11381.034242721542</v>
      </c>
      <c r="E356" s="43">
        <f t="shared" si="30"/>
        <v>8788.5044248477461</v>
      </c>
      <c r="F356" s="43">
        <f t="shared" si="31"/>
        <v>0</v>
      </c>
      <c r="G356" s="43">
        <f t="shared" si="32"/>
        <v>23646.825749123553</v>
      </c>
      <c r="H356" s="43">
        <f t="shared" si="29"/>
        <v>9585.784869696703</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11186.903021870099</v>
      </c>
      <c r="D358" s="43">
        <f t="shared" si="28"/>
        <v>20881.043250933537</v>
      </c>
      <c r="E358" s="43">
        <f t="shared" si="30"/>
        <v>12365.944595138899</v>
      </c>
      <c r="F358" s="43">
        <f t="shared" si="31"/>
        <v>0</v>
      </c>
      <c r="G358" s="43">
        <f t="shared" si="32"/>
        <v>0</v>
      </c>
      <c r="H358" s="43">
        <f t="shared" si="29"/>
        <v>15392.281915140349</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20061.001259240013</v>
      </c>
      <c r="E360" s="43">
        <f t="shared" si="30"/>
        <v>0</v>
      </c>
      <c r="F360" s="43">
        <f t="shared" si="31"/>
        <v>0</v>
      </c>
      <c r="G360" s="43">
        <f t="shared" si="32"/>
        <v>0</v>
      </c>
      <c r="H360" s="43">
        <f t="shared" si="29"/>
        <v>20061.001259240013</v>
      </c>
      <c r="I360" s="1"/>
    </row>
    <row r="361" spans="2:9" x14ac:dyDescent="0.2">
      <c r="B361" s="9" t="str">
        <f>$B$50</f>
        <v>Technology</v>
      </c>
      <c r="C361" s="43">
        <f t="shared" si="33"/>
        <v>18540.869219232634</v>
      </c>
      <c r="D361" s="43">
        <f t="shared" si="33"/>
        <v>16923.313016837707</v>
      </c>
      <c r="E361" s="43">
        <f t="shared" si="30"/>
        <v>12272.397439228243</v>
      </c>
      <c r="F361" s="43">
        <f t="shared" si="31"/>
        <v>0</v>
      </c>
      <c r="G361" s="43">
        <f t="shared" si="32"/>
        <v>0</v>
      </c>
      <c r="H361" s="43">
        <f t="shared" si="29"/>
        <v>16802.262540072548</v>
      </c>
      <c r="I361" s="1"/>
    </row>
    <row r="362" spans="2:9" x14ac:dyDescent="0.2">
      <c r="B362" s="9" t="str">
        <f>$B$51</f>
        <v>Nursing</v>
      </c>
      <c r="C362" s="43">
        <f t="shared" si="33"/>
        <v>10804.525851532857</v>
      </c>
      <c r="D362" s="43">
        <f t="shared" si="33"/>
        <v>17761.860108993747</v>
      </c>
      <c r="E362" s="43">
        <f t="shared" si="30"/>
        <v>33368.179783449821</v>
      </c>
      <c r="F362" s="43">
        <f t="shared" si="31"/>
        <v>0</v>
      </c>
      <c r="G362" s="43">
        <f t="shared" si="32"/>
        <v>0</v>
      </c>
      <c r="H362" s="43">
        <f t="shared" si="29"/>
        <v>18402.226761771457</v>
      </c>
      <c r="I362" s="1"/>
    </row>
    <row r="363" spans="2:9" x14ac:dyDescent="0.2">
      <c r="B363" s="39" t="str">
        <f>$B$52</f>
        <v>Totals</v>
      </c>
      <c r="C363" s="42">
        <f t="shared" si="33"/>
        <v>8603.7722481556284</v>
      </c>
      <c r="D363" s="42">
        <f t="shared" si="33"/>
        <v>17363.827530552102</v>
      </c>
      <c r="E363" s="42">
        <f t="shared" si="30"/>
        <v>9487.9443233051315</v>
      </c>
      <c r="F363" s="42">
        <f t="shared" si="31"/>
        <v>28869.206709276954</v>
      </c>
      <c r="G363" s="42">
        <f t="shared" si="32"/>
        <v>23646.825749123553</v>
      </c>
      <c r="H363" s="42">
        <f t="shared" si="29"/>
        <v>11636.213760539234</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83" priority="18" stopIfTrue="1">
      <formula>#REF!&gt;5</formula>
    </cfRule>
  </conditionalFormatting>
  <conditionalFormatting sqref="C91:G110">
    <cfRule type="expression" dxfId="82" priority="17" stopIfTrue="1">
      <formula>C32=0</formula>
    </cfRule>
  </conditionalFormatting>
  <conditionalFormatting sqref="C143:G162">
    <cfRule type="expression" dxfId="81" priority="16" stopIfTrue="1">
      <formula>C32=0</formula>
    </cfRule>
  </conditionalFormatting>
  <conditionalFormatting sqref="C61:G80">
    <cfRule type="expression" dxfId="80" priority="15" stopIfTrue="1">
      <formula>C32=0</formula>
    </cfRule>
  </conditionalFormatting>
  <conditionalFormatting sqref="C25">
    <cfRule type="expression" dxfId="79" priority="14" stopIfTrue="1">
      <formula>C52=0</formula>
    </cfRule>
  </conditionalFormatting>
  <conditionalFormatting sqref="D25:G25">
    <cfRule type="expression" dxfId="78" priority="13" stopIfTrue="1">
      <formula>D52=0</formula>
    </cfRule>
  </conditionalFormatting>
  <conditionalFormatting sqref="C25:G25">
    <cfRule type="expression" dxfId="77" priority="12" stopIfTrue="1">
      <formula>AND(C52=0,C25&gt;0)</formula>
    </cfRule>
  </conditionalFormatting>
  <conditionalFormatting sqref="C116:G135">
    <cfRule type="expression" dxfId="76" priority="11" stopIfTrue="1">
      <formula>C32=0</formula>
    </cfRule>
  </conditionalFormatting>
  <conditionalFormatting sqref="H143:H162">
    <cfRule type="expression" dxfId="75" priority="10" stopIfTrue="1">
      <formula>OR(AND(#REF!&gt;0,H143&gt;0,H61=0),AND(#REF!&gt;0,H143&gt;0,H32=0))</formula>
    </cfRule>
  </conditionalFormatting>
  <conditionalFormatting sqref="H188">
    <cfRule type="expression" dxfId="74" priority="9" stopIfTrue="1">
      <formula>$H$188&lt;&gt;$I$163</formula>
    </cfRule>
  </conditionalFormatting>
  <conditionalFormatting sqref="H288">
    <cfRule type="expression" dxfId="73" priority="8" stopIfTrue="1">
      <formula>ROUND($H$288,-1)&lt;&gt;ROUND($H$18,-1)</formula>
    </cfRule>
  </conditionalFormatting>
  <conditionalFormatting sqref="C293:G312">
    <cfRule type="expression" dxfId="72" priority="7" stopIfTrue="1">
      <formula>C32=0</formula>
    </cfRule>
  </conditionalFormatting>
  <conditionalFormatting sqref="H138">
    <cfRule type="cellIs" dxfId="71" priority="6" operator="lessThan">
      <formula>0</formula>
    </cfRule>
  </conditionalFormatting>
  <conditionalFormatting sqref="C91:G110">
    <cfRule type="expression" dxfId="70" priority="5" stopIfTrue="1">
      <formula>C32=0</formula>
    </cfRule>
  </conditionalFormatting>
  <conditionalFormatting sqref="C143:H162">
    <cfRule type="expression" dxfId="69" priority="4" stopIfTrue="1">
      <formula>C32=0</formula>
    </cfRule>
  </conditionalFormatting>
  <conditionalFormatting sqref="H143:H162">
    <cfRule type="expression" dxfId="68" priority="3" stopIfTrue="1">
      <formula>OR(AND(#REF!&gt;0,H143&gt;0,H61=0),AND(#REF!&gt;0,H143&gt;0,H32=0))</formula>
    </cfRule>
  </conditionalFormatting>
  <conditionalFormatting sqref="H143:H162">
    <cfRule type="expression" dxfId="67" priority="2" stopIfTrue="1">
      <formula>OR(AND(#REF!&gt;0,H143&gt;0,H61=0),AND(#REF!&gt;0,H143&gt;0,H32=0))</formula>
    </cfRule>
  </conditionalFormatting>
  <conditionalFormatting sqref="H143:H162">
    <cfRule type="expression" dxfId="66" priority="1" stopIfTrue="1">
      <formula>OR(AND(#REF!&gt;0,H143&gt;0,H61=0),AND(#REF!&gt;0,H143&gt;0,H32=0))</formula>
    </cfRule>
  </conditionalFormatting>
  <pageMargins left="0.25" right="0.25" top="0.5" bottom="0.5" header="0.17" footer="0.17"/>
  <pageSetup scale="69"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pageSetUpPr autoPageBreaks="0"/>
  </sheetPr>
  <dimension ref="A1:D67"/>
  <sheetViews>
    <sheetView showGridLines="0" zoomScale="70" zoomScaleNormal="70" workbookViewId="0">
      <selection activeCell="B32" sqref="B32"/>
    </sheetView>
  </sheetViews>
  <sheetFormatPr defaultColWidth="9.140625" defaultRowHeight="14.25" x14ac:dyDescent="0.2"/>
  <cols>
    <col min="1" max="1" width="40.140625" style="119" customWidth="1"/>
    <col min="2" max="2" width="15.85546875" style="101" customWidth="1"/>
    <col min="3" max="3" width="17.28515625" style="4" customWidth="1"/>
    <col min="4" max="4" width="16.140625" style="4" customWidth="1"/>
    <col min="5" max="16384" width="9.140625" style="1"/>
  </cols>
  <sheetData>
    <row r="1" spans="1:4" x14ac:dyDescent="0.2">
      <c r="A1" s="28" t="str">
        <f>'Relative Weights'!B1</f>
        <v>THECB Texas Public University Expenditure Study Fiscal Year 2017</v>
      </c>
      <c r="B1" s="1"/>
    </row>
    <row r="2" spans="1:4" x14ac:dyDescent="0.2">
      <c r="A2" s="28" t="str">
        <f>'Relative Weights'!B2</f>
        <v>Institution Survey for the Year Ended August 31, 2017</v>
      </c>
      <c r="B2" s="1"/>
    </row>
    <row r="3" spans="1:4" ht="15" thickBot="1" x14ac:dyDescent="0.25">
      <c r="A3" s="100" t="str">
        <f>"FY "&amp;'Relative Weights'!H1&amp;" Average Total Expenditure per Full-Time Student Equivalent (FTSE)"</f>
        <v>FY 2017 Average Total Expenditure per Full-Time Student Equivalent (FTSE)</v>
      </c>
    </row>
    <row r="4" spans="1:4" s="160" customFormat="1" ht="43.5" thickBot="1" x14ac:dyDescent="0.25">
      <c r="A4" s="157" t="s">
        <v>182</v>
      </c>
      <c r="B4" s="158" t="s">
        <v>948</v>
      </c>
      <c r="C4" s="158" t="s">
        <v>229</v>
      </c>
      <c r="D4" s="159" t="s">
        <v>230</v>
      </c>
    </row>
    <row r="5" spans="1:4" x14ac:dyDescent="0.2">
      <c r="A5" s="102" t="s">
        <v>705</v>
      </c>
      <c r="B5" s="103">
        <f>C5/D5*1000000</f>
        <v>31826.952777777777</v>
      </c>
      <c r="C5" s="104">
        <f>UTA!$H$288/1000000</f>
        <v>426.03837846783387</v>
      </c>
      <c r="D5" s="105">
        <f>UTA!$H$363</f>
        <v>13386.087617074747</v>
      </c>
    </row>
    <row r="6" spans="1:4" x14ac:dyDescent="0.2">
      <c r="A6" s="106" t="s">
        <v>706</v>
      </c>
      <c r="B6" s="107">
        <f t="shared" ref="B6:B40" si="0">C6/D6*1000000</f>
        <v>47223.416666666672</v>
      </c>
      <c r="C6" s="107">
        <f>UT!$H$288/1000000</f>
        <v>1670.7731269800004</v>
      </c>
      <c r="D6" s="108">
        <f>UT!$H$363</f>
        <v>35380.183072592874</v>
      </c>
    </row>
    <row r="7" spans="1:4" x14ac:dyDescent="0.2">
      <c r="A7" s="106" t="s">
        <v>707</v>
      </c>
      <c r="B7" s="107">
        <f t="shared" si="0"/>
        <v>22457.686111111114</v>
      </c>
      <c r="C7" s="107">
        <f>UTD!$H$288/1000000</f>
        <v>428.38012999999995</v>
      </c>
      <c r="D7" s="108">
        <f>UTD!$H$363</f>
        <v>19074.989644104768</v>
      </c>
    </row>
    <row r="8" spans="1:4" x14ac:dyDescent="0.2">
      <c r="A8" s="106" t="s">
        <v>708</v>
      </c>
      <c r="B8" s="107">
        <f t="shared" si="0"/>
        <v>19107.316666666669</v>
      </c>
      <c r="C8" s="107">
        <f>UTEP!$H$288/1000000</f>
        <v>267.57493918197321</v>
      </c>
      <c r="D8" s="108">
        <f>UTEP!$H$363</f>
        <v>14003.794664101963</v>
      </c>
    </row>
    <row r="9" spans="1:4" x14ac:dyDescent="0.2">
      <c r="A9" s="106" t="s">
        <v>883</v>
      </c>
      <c r="B9" s="107">
        <f t="shared" si="0"/>
        <v>23227.93888888889</v>
      </c>
      <c r="C9" s="107">
        <f>UTRGV!$H$288/1000000</f>
        <v>244.91107599999998</v>
      </c>
      <c r="D9" s="108">
        <f>UTRGV!$H$363</f>
        <v>10543.814376795759</v>
      </c>
    </row>
    <row r="10" spans="1:4" x14ac:dyDescent="0.2">
      <c r="A10" s="106" t="s">
        <v>709</v>
      </c>
      <c r="B10" s="107">
        <f t="shared" si="0"/>
        <v>4253.0666666666666</v>
      </c>
      <c r="C10" s="109">
        <f>UTPB!$H$288/1000000</f>
        <v>47.828681518999993</v>
      </c>
      <c r="D10" s="110">
        <f>UTPB!$H$363</f>
        <v>11245.692877061256</v>
      </c>
    </row>
    <row r="11" spans="1:4" x14ac:dyDescent="0.2">
      <c r="A11" s="106" t="s">
        <v>710</v>
      </c>
      <c r="B11" s="107">
        <f t="shared" si="0"/>
        <v>24163.805555555555</v>
      </c>
      <c r="C11" s="107">
        <f>UTSA!$H$288/1000000</f>
        <v>321.62407164827601</v>
      </c>
      <c r="D11" s="108">
        <f>UTSA!$H$363</f>
        <v>13310.158075424948</v>
      </c>
    </row>
    <row r="12" spans="1:4" x14ac:dyDescent="0.2">
      <c r="A12" s="106" t="s">
        <v>711</v>
      </c>
      <c r="B12" s="107">
        <f t="shared" si="0"/>
        <v>7296.5027777777777</v>
      </c>
      <c r="C12" s="109">
        <f>UTT!$H$288/1000000</f>
        <v>97.292316549999995</v>
      </c>
      <c r="D12" s="110">
        <f>UTT!$H$363</f>
        <v>13334.102584914157</v>
      </c>
    </row>
    <row r="13" spans="1:4" x14ac:dyDescent="0.2">
      <c r="A13" s="106" t="s">
        <v>109</v>
      </c>
      <c r="B13" s="107">
        <f t="shared" si="0"/>
        <v>54280.183333333327</v>
      </c>
      <c r="C13" s="107">
        <f>TAMU!$H$288/1000000</f>
        <v>1192.696689851</v>
      </c>
      <c r="D13" s="108">
        <f>TAMU!$H$363</f>
        <v>21972.96723422391</v>
      </c>
    </row>
    <row r="14" spans="1:4" x14ac:dyDescent="0.2">
      <c r="A14" s="106" t="s">
        <v>697</v>
      </c>
      <c r="B14" s="107">
        <f t="shared" si="0"/>
        <v>2209.6638888888888</v>
      </c>
      <c r="C14" s="107">
        <f>TAMUG!$H$288/1000000</f>
        <v>44.628365770000002</v>
      </c>
      <c r="D14" s="108">
        <f>TAMUG!$H$363</f>
        <v>20196.902340853751</v>
      </c>
    </row>
    <row r="15" spans="1:4" x14ac:dyDescent="0.2">
      <c r="A15" s="214" t="s">
        <v>693</v>
      </c>
      <c r="B15" s="107">
        <f t="shared" si="0"/>
        <v>7800.5972222222226</v>
      </c>
      <c r="C15" s="109">
        <f>PVAMU!$H$288/1000000</f>
        <v>118.67666100000002</v>
      </c>
      <c r="D15" s="110">
        <f>PVAMU!$H$363</f>
        <v>15213.791664811992</v>
      </c>
    </row>
    <row r="16" spans="1:4" x14ac:dyDescent="0.2">
      <c r="A16" s="214" t="s">
        <v>696</v>
      </c>
      <c r="B16" s="107">
        <f t="shared" si="0"/>
        <v>10680.777777777777</v>
      </c>
      <c r="C16" s="109">
        <f>TAR!$H$288/1000000</f>
        <v>112.041219</v>
      </c>
      <c r="D16" s="110">
        <f>TAR!$H$363</f>
        <v>10489.986902743247</v>
      </c>
    </row>
    <row r="17" spans="1:4" x14ac:dyDescent="0.2">
      <c r="A17" s="106" t="s">
        <v>703</v>
      </c>
      <c r="B17" s="107">
        <f t="shared" si="0"/>
        <v>1768.2916666666667</v>
      </c>
      <c r="C17" s="109">
        <f>TAMUCT!$H$288/1000000</f>
        <v>27.864067999999996</v>
      </c>
      <c r="D17" s="110">
        <f>TAMUCT!$H$363</f>
        <v>15757.619925068921</v>
      </c>
    </row>
    <row r="18" spans="1:4" x14ac:dyDescent="0.2">
      <c r="A18" s="106" t="s">
        <v>698</v>
      </c>
      <c r="B18" s="107">
        <f t="shared" si="0"/>
        <v>9804.3472222222226</v>
      </c>
      <c r="C18" s="107">
        <f>TAMUC!$H$288/1000000</f>
        <v>103.87941499999998</v>
      </c>
      <c r="D18" s="108">
        <f>TAMUC!$H$363</f>
        <v>10595.240319982771</v>
      </c>
    </row>
    <row r="19" spans="1:4" x14ac:dyDescent="0.2">
      <c r="A19" s="106" t="s">
        <v>699</v>
      </c>
      <c r="B19" s="107">
        <f t="shared" si="0"/>
        <v>9177.4055555555551</v>
      </c>
      <c r="C19" s="107">
        <f>TAMUCC!$H$288/1000000</f>
        <v>132.79389492000001</v>
      </c>
      <c r="D19" s="108">
        <f>TAMUCC!$H$363</f>
        <v>14469.655298126501</v>
      </c>
    </row>
    <row r="20" spans="1:4" x14ac:dyDescent="0.2">
      <c r="A20" s="106" t="s">
        <v>700</v>
      </c>
      <c r="B20" s="107">
        <f t="shared" si="0"/>
        <v>7384.4277777777779</v>
      </c>
      <c r="C20" s="107">
        <f>TAMUK!$H$288/1000000</f>
        <v>107.12125187000001</v>
      </c>
      <c r="D20" s="108">
        <f>TAMUK!$H$363</f>
        <v>14506.371393104258</v>
      </c>
    </row>
    <row r="21" spans="1:4" x14ac:dyDescent="0.2">
      <c r="A21" s="106" t="s">
        <v>701</v>
      </c>
      <c r="B21" s="107">
        <f t="shared" si="0"/>
        <v>4073.0333333333333</v>
      </c>
      <c r="C21" s="107">
        <f>TAMUSA!$H$288/1000000</f>
        <v>45.642898000000002</v>
      </c>
      <c r="D21" s="108">
        <f>TAMUSA!$H$363</f>
        <v>11206.119435965005</v>
      </c>
    </row>
    <row r="22" spans="1:4" x14ac:dyDescent="0.2">
      <c r="A22" s="106" t="s">
        <v>716</v>
      </c>
      <c r="B22" s="107">
        <f t="shared" si="0"/>
        <v>5983.2166666666662</v>
      </c>
      <c r="C22" s="107">
        <f>TAMIU!$H$288/1000000</f>
        <v>72.106106000000011</v>
      </c>
      <c r="D22" s="108">
        <f>TAMIU!$H$363</f>
        <v>12051.394762571976</v>
      </c>
    </row>
    <row r="23" spans="1:4" x14ac:dyDescent="0.2">
      <c r="A23" s="106" t="s">
        <v>702</v>
      </c>
      <c r="B23" s="107">
        <f t="shared" si="0"/>
        <v>1541.5249999999999</v>
      </c>
      <c r="C23" s="107">
        <f>TAMUT!$H$288/1000000</f>
        <v>25.917542999999995</v>
      </c>
      <c r="D23" s="108">
        <f>TAMUT!$H$363</f>
        <v>16812.924214657563</v>
      </c>
    </row>
    <row r="24" spans="1:4" x14ac:dyDescent="0.2">
      <c r="A24" s="106" t="s">
        <v>127</v>
      </c>
      <c r="B24" s="107">
        <f t="shared" si="0"/>
        <v>7890.5916666666672</v>
      </c>
      <c r="C24" s="107">
        <f>WTAMU!$H$288/1000000</f>
        <v>83.756703999999999</v>
      </c>
      <c r="D24" s="108">
        <f>WTAMU!$H$363</f>
        <v>10614.755843193001</v>
      </c>
    </row>
    <row r="25" spans="1:4" x14ac:dyDescent="0.2">
      <c r="A25" s="106" t="s">
        <v>119</v>
      </c>
      <c r="B25" s="107">
        <f t="shared" si="0"/>
        <v>37709.238888888882</v>
      </c>
      <c r="C25" s="109">
        <f>UH!$H$288/1000000</f>
        <v>672.52873314999999</v>
      </c>
      <c r="D25" s="110">
        <f>UH!$H$363</f>
        <v>17834.587834870414</v>
      </c>
    </row>
    <row r="26" spans="1:4" x14ac:dyDescent="0.2">
      <c r="A26" s="106" t="s">
        <v>712</v>
      </c>
      <c r="B26" s="107">
        <f t="shared" si="0"/>
        <v>6167.25</v>
      </c>
      <c r="C26" s="109">
        <f>UHCL!$H$288/1000000</f>
        <v>96.398268000000002</v>
      </c>
      <c r="D26" s="110">
        <f>UHCL!$H$363</f>
        <v>15630.672990392801</v>
      </c>
    </row>
    <row r="27" spans="1:4" x14ac:dyDescent="0.2">
      <c r="A27" s="106" t="s">
        <v>713</v>
      </c>
      <c r="B27" s="107">
        <f t="shared" si="0"/>
        <v>9624.2416666666668</v>
      </c>
      <c r="C27" s="107">
        <f>UHD!$H$288/1000000</f>
        <v>108.38887099999999</v>
      </c>
      <c r="D27" s="108">
        <f>UHD!$H$363</f>
        <v>11262.068717102386</v>
      </c>
    </row>
    <row r="28" spans="1:4" x14ac:dyDescent="0.2">
      <c r="A28" s="106" t="s">
        <v>714</v>
      </c>
      <c r="B28" s="107">
        <f t="shared" si="0"/>
        <v>2953.541666666667</v>
      </c>
      <c r="C28" s="109">
        <f>UHV!$H$288/1000000</f>
        <v>39.934477000000008</v>
      </c>
      <c r="D28" s="110">
        <f>UHV!$H$363</f>
        <v>13520.878154757707</v>
      </c>
    </row>
    <row r="29" spans="1:4" x14ac:dyDescent="0.2">
      <c r="A29" s="214" t="s">
        <v>692</v>
      </c>
      <c r="B29" s="107">
        <f t="shared" si="0"/>
        <v>4671.0499999999993</v>
      </c>
      <c r="C29" s="109">
        <f>MID!$H$288/1000000</f>
        <v>62.274147999999997</v>
      </c>
      <c r="D29" s="110">
        <f>MID!$H$363</f>
        <v>13331.937787007204</v>
      </c>
    </row>
    <row r="30" spans="1:4" x14ac:dyDescent="0.2">
      <c r="A30" s="106" t="s">
        <v>97</v>
      </c>
      <c r="B30" s="107">
        <f t="shared" si="0"/>
        <v>31725.747222222217</v>
      </c>
      <c r="C30" s="109">
        <f>UNT!$H$288/1000000</f>
        <v>384.76515124999997</v>
      </c>
      <c r="D30" s="110">
        <f>UNT!$H$363</f>
        <v>12127.851506693345</v>
      </c>
    </row>
    <row r="31" spans="1:4" x14ac:dyDescent="0.2">
      <c r="A31" s="106" t="s">
        <v>715</v>
      </c>
      <c r="B31" s="107">
        <f t="shared" si="0"/>
        <v>2511.1916666666666</v>
      </c>
      <c r="C31" s="109">
        <f>UNTD!$H$288/1000000</f>
        <v>29.663401999999998</v>
      </c>
      <c r="D31" s="110">
        <f>UNTD!$H$363</f>
        <v>11812.480263354382</v>
      </c>
    </row>
    <row r="32" spans="1:4" x14ac:dyDescent="0.2">
      <c r="A32" s="106" t="s">
        <v>103</v>
      </c>
      <c r="B32" s="107">
        <f t="shared" si="0"/>
        <v>10855.508333333333</v>
      </c>
      <c r="C32" s="109">
        <f>SFASU!$H$288/1000000</f>
        <v>123.24909610136812</v>
      </c>
      <c r="D32" s="110">
        <f>SFASU!$H$363</f>
        <v>11353.599694904642</v>
      </c>
    </row>
    <row r="33" spans="1:4" x14ac:dyDescent="0.2">
      <c r="A33" s="106" t="s">
        <v>113</v>
      </c>
      <c r="B33" s="107">
        <f t="shared" si="0"/>
        <v>8380.7138888888876</v>
      </c>
      <c r="C33" s="107">
        <f>TSU!$H$288/1000000</f>
        <v>140.31670300000002</v>
      </c>
      <c r="D33" s="108">
        <f>TSU!$H$363</f>
        <v>16742.810321449018</v>
      </c>
    </row>
    <row r="34" spans="1:4" x14ac:dyDescent="0.2">
      <c r="A34" s="106" t="s">
        <v>115</v>
      </c>
      <c r="B34" s="107">
        <f t="shared" si="0"/>
        <v>32515.638888888887</v>
      </c>
      <c r="C34" s="107">
        <f>TTU!$H$288/1000000</f>
        <v>540.48101699999995</v>
      </c>
      <c r="D34" s="108">
        <f>TTU!$H$363</f>
        <v>16622.18659909804</v>
      </c>
    </row>
    <row r="35" spans="1:4" x14ac:dyDescent="0.2">
      <c r="A35" s="214" t="s">
        <v>690</v>
      </c>
      <c r="B35" s="107">
        <f>C35/D35*1000000</f>
        <v>7137.7166666666681</v>
      </c>
      <c r="C35" s="107">
        <f>ASU!$H$288/1000000</f>
        <v>71.716554999999985</v>
      </c>
      <c r="D35" s="108">
        <f>ASU!$H$363</f>
        <v>10047.54858579891</v>
      </c>
    </row>
    <row r="36" spans="1:4" x14ac:dyDescent="0.2">
      <c r="A36" s="106" t="s">
        <v>117</v>
      </c>
      <c r="B36" s="107">
        <f t="shared" si="0"/>
        <v>12140.825000000001</v>
      </c>
      <c r="C36" s="107">
        <f>TWU!$H$288/1000000</f>
        <v>133.80047200000004</v>
      </c>
      <c r="D36" s="108">
        <f>TWU!$H$363</f>
        <v>11020.706747688071</v>
      </c>
    </row>
    <row r="37" spans="1:4" x14ac:dyDescent="0.2">
      <c r="A37" s="214" t="s">
        <v>691</v>
      </c>
      <c r="B37" s="107">
        <f t="shared" si="0"/>
        <v>11868.680555555557</v>
      </c>
      <c r="C37" s="107">
        <f>LU!$H$288/1000000</f>
        <v>138.106504</v>
      </c>
      <c r="D37" s="108">
        <f>LU!$H$363</f>
        <v>11636.213760539234</v>
      </c>
    </row>
    <row r="38" spans="1:4" x14ac:dyDescent="0.2">
      <c r="A38" s="214" t="s">
        <v>694</v>
      </c>
      <c r="B38" s="107">
        <f t="shared" si="0"/>
        <v>17567.7</v>
      </c>
      <c r="C38" s="107">
        <f>SHSU!$H$288/1000000</f>
        <v>192.35007400000001</v>
      </c>
      <c r="D38" s="108">
        <f>SHSU!$H$363</f>
        <v>10949.075519276854</v>
      </c>
    </row>
    <row r="39" spans="1:4" x14ac:dyDescent="0.2">
      <c r="A39" s="106" t="s">
        <v>704</v>
      </c>
      <c r="B39" s="107">
        <f t="shared" si="0"/>
        <v>32320.727777777782</v>
      </c>
      <c r="C39" s="107">
        <f>TXST!$H$288/1000000</f>
        <v>364.19674165204282</v>
      </c>
      <c r="D39" s="108">
        <f>TXST!$H$363</f>
        <v>11268.209805054188</v>
      </c>
    </row>
    <row r="40" spans="1:4" x14ac:dyDescent="0.2">
      <c r="A40" s="214" t="s">
        <v>695</v>
      </c>
      <c r="B40" s="107">
        <f t="shared" si="0"/>
        <v>2227.125</v>
      </c>
      <c r="C40" s="109">
        <f>SRSU!$H$288/1000000</f>
        <v>35.240935</v>
      </c>
      <c r="D40" s="110">
        <f>SRSU!$H$363</f>
        <v>15823.510130773981</v>
      </c>
    </row>
    <row r="41" spans="1:4" ht="15" thickBot="1" x14ac:dyDescent="0.25">
      <c r="A41" s="111" t="s">
        <v>185</v>
      </c>
      <c r="B41" s="112">
        <f>SUM(B5:B40)</f>
        <v>532527.64444444445</v>
      </c>
      <c r="C41" s="113">
        <f>SUM(C5:C40)</f>
        <v>8704.9586849114949</v>
      </c>
      <c r="D41" s="114">
        <f>C41/B41*1000000</f>
        <v>16346.49163423784</v>
      </c>
    </row>
    <row r="42" spans="1:4" x14ac:dyDescent="0.2">
      <c r="A42" s="115"/>
      <c r="B42" s="116"/>
      <c r="C42" s="117"/>
    </row>
    <row r="43" spans="1:4" x14ac:dyDescent="0.2">
      <c r="A43" s="115"/>
      <c r="B43" s="116"/>
      <c r="C43" s="117"/>
      <c r="D43" s="176"/>
    </row>
    <row r="44" spans="1:4" x14ac:dyDescent="0.2">
      <c r="A44" s="115"/>
      <c r="B44" s="118"/>
      <c r="C44" s="117"/>
    </row>
    <row r="45" spans="1:4" x14ac:dyDescent="0.2">
      <c r="B45" s="116"/>
      <c r="C45" s="120"/>
    </row>
    <row r="46" spans="1:4" x14ac:dyDescent="0.2">
      <c r="A46" s="115"/>
      <c r="B46" s="116"/>
      <c r="C46" s="117"/>
    </row>
    <row r="47" spans="1:4" x14ac:dyDescent="0.2">
      <c r="A47" s="115"/>
      <c r="B47" s="116"/>
    </row>
    <row r="48" spans="1:4" x14ac:dyDescent="0.2">
      <c r="A48" s="115"/>
      <c r="B48" s="116"/>
      <c r="C48" s="117"/>
    </row>
    <row r="49" spans="1:3" x14ac:dyDescent="0.2">
      <c r="A49" s="115"/>
      <c r="B49" s="116"/>
    </row>
    <row r="50" spans="1:3" x14ac:dyDescent="0.2">
      <c r="A50" s="115"/>
      <c r="B50" s="116"/>
      <c r="C50" s="117"/>
    </row>
    <row r="51" spans="1:3" x14ac:dyDescent="0.2">
      <c r="A51" s="115"/>
      <c r="B51" s="116"/>
    </row>
    <row r="52" spans="1:3" x14ac:dyDescent="0.2">
      <c r="A52" s="115"/>
      <c r="B52" s="116"/>
      <c r="C52" s="121"/>
    </row>
    <row r="53" spans="1:3" x14ac:dyDescent="0.2">
      <c r="A53" s="115"/>
      <c r="B53" s="116"/>
    </row>
    <row r="54" spans="1:3" x14ac:dyDescent="0.2">
      <c r="A54" s="115"/>
      <c r="B54" s="116"/>
      <c r="C54" s="117"/>
    </row>
    <row r="55" spans="1:3" x14ac:dyDescent="0.2">
      <c r="A55" s="115"/>
      <c r="B55" s="116"/>
    </row>
    <row r="56" spans="1:3" x14ac:dyDescent="0.2">
      <c r="A56" s="115"/>
      <c r="B56" s="116"/>
    </row>
    <row r="57" spans="1:3" x14ac:dyDescent="0.2">
      <c r="A57" s="115"/>
      <c r="B57" s="116"/>
    </row>
    <row r="58" spans="1:3" x14ac:dyDescent="0.2">
      <c r="A58" s="115"/>
      <c r="B58" s="116"/>
    </row>
    <row r="59" spans="1:3" x14ac:dyDescent="0.2">
      <c r="A59" s="115"/>
      <c r="B59" s="116"/>
    </row>
    <row r="60" spans="1:3" x14ac:dyDescent="0.2">
      <c r="A60" s="115"/>
    </row>
    <row r="61" spans="1:3" x14ac:dyDescent="0.2">
      <c r="A61" s="115"/>
    </row>
    <row r="62" spans="1:3" x14ac:dyDescent="0.2">
      <c r="A62" s="115"/>
    </row>
    <row r="63" spans="1:3" x14ac:dyDescent="0.2">
      <c r="A63" s="115"/>
    </row>
    <row r="64" spans="1:3" x14ac:dyDescent="0.2">
      <c r="A64" s="115"/>
    </row>
    <row r="65" spans="1:1" x14ac:dyDescent="0.2">
      <c r="A65" s="115"/>
    </row>
    <row r="66" spans="1:1" x14ac:dyDescent="0.2">
      <c r="A66" s="115"/>
    </row>
    <row r="67" spans="1:1" x14ac:dyDescent="0.2">
      <c r="A67" s="115"/>
    </row>
  </sheetData>
  <dataConsolidate/>
  <pageMargins left="0.75" right="0.75" top="1" bottom="1" header="0.5" footer="0.5"/>
  <pageSetup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100</v>
      </c>
      <c r="C3" s="6"/>
      <c r="D3" s="6"/>
      <c r="E3" s="6"/>
      <c r="F3" s="6"/>
      <c r="G3" s="6"/>
      <c r="H3" s="6"/>
    </row>
    <row r="4" spans="2:8" x14ac:dyDescent="0.2">
      <c r="B4" s="90" t="s">
        <v>166</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Data!G35</f>
        <v>97651756</v>
      </c>
      <c r="G13" s="33"/>
      <c r="H13" s="60">
        <f>F13</f>
        <v>97651756</v>
      </c>
    </row>
    <row r="14" spans="2:8" x14ac:dyDescent="0.2">
      <c r="B14" s="338" t="s">
        <v>15</v>
      </c>
      <c r="C14" s="338"/>
      <c r="D14" s="338"/>
      <c r="E14" s="338"/>
      <c r="F14" s="82">
        <f>Data!H35</f>
        <v>5241225</v>
      </c>
      <c r="G14" s="33"/>
      <c r="H14" s="30">
        <f>F14</f>
        <v>5241225</v>
      </c>
    </row>
    <row r="15" spans="2:8" x14ac:dyDescent="0.2">
      <c r="B15" s="338" t="s">
        <v>16</v>
      </c>
      <c r="C15" s="338"/>
      <c r="D15" s="338"/>
      <c r="E15" s="338"/>
      <c r="F15" s="82">
        <f>Data!I35</f>
        <v>43287905</v>
      </c>
      <c r="G15" s="33"/>
      <c r="H15" s="30">
        <f>F15</f>
        <v>43287905</v>
      </c>
    </row>
    <row r="16" spans="2:8" x14ac:dyDescent="0.2">
      <c r="B16" s="338" t="s">
        <v>20</v>
      </c>
      <c r="C16" s="338"/>
      <c r="D16" s="338"/>
      <c r="E16" s="338"/>
      <c r="F16" s="82">
        <f>Data!J35</f>
        <v>26207611</v>
      </c>
      <c r="G16" s="33"/>
      <c r="H16" s="30">
        <f>F16-G16</f>
        <v>26207611</v>
      </c>
    </row>
    <row r="17" spans="2:23" x14ac:dyDescent="0.2">
      <c r="B17" s="338" t="s">
        <v>17</v>
      </c>
      <c r="C17" s="338"/>
      <c r="D17" s="338"/>
      <c r="E17" s="338"/>
      <c r="F17" s="82">
        <f>Data!K35</f>
        <v>19961577</v>
      </c>
      <c r="G17" s="33"/>
      <c r="H17" s="30">
        <f>F17</f>
        <v>19961577</v>
      </c>
    </row>
    <row r="18" spans="2:23" x14ac:dyDescent="0.2">
      <c r="B18" s="338" t="s">
        <v>1</v>
      </c>
      <c r="C18" s="338"/>
      <c r="D18" s="338"/>
      <c r="E18" s="338"/>
      <c r="F18" s="83">
        <f>SUM(F13:F17)</f>
        <v>192350074</v>
      </c>
      <c r="G18" s="34"/>
      <c r="H18" s="29">
        <f>SUM(H13:H17)</f>
        <v>192350074</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Data!L35</f>
        <v>Larry Maas</v>
      </c>
      <c r="E21" s="343"/>
      <c r="F21" s="343"/>
      <c r="G21" s="94" t="str">
        <f>Data!M35</f>
        <v>936-294-1074</v>
      </c>
      <c r="H21" s="84" t="str">
        <f>Data!N35</f>
        <v>ljm043@shsu.edu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Data!O35</f>
        <v>7562</v>
      </c>
      <c r="D25" s="86">
        <f>Data!P35</f>
        <v>10446</v>
      </c>
      <c r="E25" s="86">
        <f>Data!Q35</f>
        <v>2210</v>
      </c>
      <c r="F25" s="86">
        <f>Data!R35</f>
        <v>259</v>
      </c>
      <c r="G25" s="86">
        <f>Data!S35</f>
        <v>0</v>
      </c>
      <c r="H25" s="74">
        <f>SUM(C25:G25)</f>
        <v>20477</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Data!T35</f>
        <v>House, Shanna</v>
      </c>
      <c r="E28" s="343"/>
      <c r="F28" s="343"/>
      <c r="G28" s="94" t="str">
        <f>Data!U35</f>
        <v>(936) 294-1061</v>
      </c>
      <c r="H28" s="84" t="str">
        <f>Data!V35</f>
        <v>shouse@shsu.edu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Data!W35</f>
        <v>148702</v>
      </c>
      <c r="D32" s="87">
        <f>Data!AQ35</f>
        <v>84625</v>
      </c>
      <c r="E32" s="87">
        <f>Data!BK35</f>
        <v>13340</v>
      </c>
      <c r="F32" s="87">
        <f>Data!CE35</f>
        <v>1256</v>
      </c>
      <c r="G32" s="87">
        <f>Data!CY35</f>
        <v>0</v>
      </c>
      <c r="H32" s="22">
        <f>SUM(C32:G32)</f>
        <v>247923</v>
      </c>
      <c r="I32" s="1"/>
      <c r="W32" s="18"/>
    </row>
    <row r="33" spans="2:23" x14ac:dyDescent="0.2">
      <c r="B33" s="7" t="s">
        <v>47</v>
      </c>
      <c r="C33" s="87">
        <f>Data!X35</f>
        <v>51290</v>
      </c>
      <c r="D33" s="87">
        <f>Data!AR35</f>
        <v>14055</v>
      </c>
      <c r="E33" s="87">
        <f>Data!BL35</f>
        <v>2293</v>
      </c>
      <c r="F33" s="87">
        <f>Data!CF35</f>
        <v>109</v>
      </c>
      <c r="G33" s="87">
        <f>Data!CZ35</f>
        <v>0</v>
      </c>
      <c r="H33" s="22">
        <f t="shared" ref="H33:H52" si="0">SUM(C33:G33)</f>
        <v>67747</v>
      </c>
      <c r="I33" s="1"/>
      <c r="W33" s="18"/>
    </row>
    <row r="34" spans="2:23" x14ac:dyDescent="0.2">
      <c r="B34" s="7" t="s">
        <v>48</v>
      </c>
      <c r="C34" s="87">
        <f>Data!Y35</f>
        <v>20634</v>
      </c>
      <c r="D34" s="87">
        <f>Data!AS35</f>
        <v>7912</v>
      </c>
      <c r="E34" s="87">
        <f>Data!BM35</f>
        <v>809</v>
      </c>
      <c r="F34" s="87">
        <f>Data!CG35</f>
        <v>0</v>
      </c>
      <c r="G34" s="87">
        <f>Data!DA35</f>
        <v>0</v>
      </c>
      <c r="H34" s="22">
        <f t="shared" si="0"/>
        <v>29355</v>
      </c>
      <c r="I34" s="1"/>
      <c r="W34" s="18"/>
    </row>
    <row r="35" spans="2:23" x14ac:dyDescent="0.2">
      <c r="B35" s="7" t="s">
        <v>49</v>
      </c>
      <c r="C35" s="87">
        <f>Data!Z35</f>
        <v>4209</v>
      </c>
      <c r="D35" s="87">
        <f>Data!AT35</f>
        <v>16912</v>
      </c>
      <c r="E35" s="87">
        <f>Data!BN35</f>
        <v>8542</v>
      </c>
      <c r="F35" s="87">
        <f>Data!CH35</f>
        <v>2139</v>
      </c>
      <c r="G35" s="87">
        <f>Data!DB35</f>
        <v>0</v>
      </c>
      <c r="H35" s="22">
        <f t="shared" si="0"/>
        <v>31802</v>
      </c>
      <c r="I35" s="1"/>
      <c r="W35" s="18"/>
    </row>
    <row r="36" spans="2:23" x14ac:dyDescent="0.2">
      <c r="B36" s="7" t="s">
        <v>50</v>
      </c>
      <c r="C36" s="87">
        <f>Data!AA35</f>
        <v>5180</v>
      </c>
      <c r="D36" s="87">
        <f>Data!AU35</f>
        <v>6921</v>
      </c>
      <c r="E36" s="87">
        <f>Data!BO35</f>
        <v>915</v>
      </c>
      <c r="F36" s="87">
        <f>Data!CI35</f>
        <v>0</v>
      </c>
      <c r="G36" s="87">
        <f>Data!DC35</f>
        <v>0</v>
      </c>
      <c r="H36" s="22">
        <f t="shared" si="0"/>
        <v>13016</v>
      </c>
      <c r="I36" s="1"/>
      <c r="W36" s="18"/>
    </row>
    <row r="37" spans="2:23" x14ac:dyDescent="0.2">
      <c r="B37" s="7" t="s">
        <v>51</v>
      </c>
      <c r="C37" s="87">
        <f>Data!AB35</f>
        <v>2019</v>
      </c>
      <c r="D37" s="87">
        <f>Data!AV35</f>
        <v>1614</v>
      </c>
      <c r="E37" s="87">
        <f>Data!BP35</f>
        <v>936</v>
      </c>
      <c r="F37" s="87">
        <f>Data!CJ35</f>
        <v>0</v>
      </c>
      <c r="G37" s="87">
        <f>Data!DD35</f>
        <v>0</v>
      </c>
      <c r="H37" s="22">
        <f t="shared" si="0"/>
        <v>4569</v>
      </c>
      <c r="I37" s="1"/>
      <c r="W37" s="18"/>
    </row>
    <row r="38" spans="2:23" x14ac:dyDescent="0.2">
      <c r="B38" s="7" t="s">
        <v>52</v>
      </c>
      <c r="C38" s="87">
        <f>Data!AC35</f>
        <v>4041</v>
      </c>
      <c r="D38" s="87">
        <f>Data!AW35</f>
        <v>3511</v>
      </c>
      <c r="E38" s="87">
        <f>Data!BQ35</f>
        <v>576</v>
      </c>
      <c r="F38" s="87">
        <f>Data!CK35</f>
        <v>0</v>
      </c>
      <c r="G38" s="87">
        <f>Data!DE35</f>
        <v>0</v>
      </c>
      <c r="H38" s="22">
        <f t="shared" si="0"/>
        <v>8128</v>
      </c>
      <c r="I38" s="1"/>
      <c r="W38" s="18"/>
    </row>
    <row r="39" spans="2:23" x14ac:dyDescent="0.2">
      <c r="B39" s="7" t="s">
        <v>53</v>
      </c>
      <c r="C39" s="87">
        <f>Data!AD35</f>
        <v>0</v>
      </c>
      <c r="D39" s="87">
        <f>Data!AX35</f>
        <v>0</v>
      </c>
      <c r="E39" s="87">
        <f>Data!BR35</f>
        <v>0</v>
      </c>
      <c r="F39" s="87">
        <f>Data!CL35</f>
        <v>0</v>
      </c>
      <c r="G39" s="87">
        <f>Data!DF35</f>
        <v>0</v>
      </c>
      <c r="H39" s="22">
        <f t="shared" si="0"/>
        <v>0</v>
      </c>
      <c r="I39" s="1"/>
      <c r="W39" s="18"/>
    </row>
    <row r="40" spans="2:23" x14ac:dyDescent="0.2">
      <c r="B40" s="7" t="s">
        <v>54</v>
      </c>
      <c r="C40" s="87">
        <f>Data!AE35</f>
        <v>0</v>
      </c>
      <c r="D40" s="87">
        <f>Data!AY35</f>
        <v>0</v>
      </c>
      <c r="E40" s="87">
        <f>Data!BS35</f>
        <v>0</v>
      </c>
      <c r="F40" s="87">
        <f>Data!CM35</f>
        <v>0</v>
      </c>
      <c r="G40" s="87">
        <f>Data!DG35</f>
        <v>0</v>
      </c>
      <c r="H40" s="22">
        <f t="shared" si="0"/>
        <v>0</v>
      </c>
      <c r="I40" s="1"/>
      <c r="W40" s="18"/>
    </row>
    <row r="41" spans="2:23" x14ac:dyDescent="0.2">
      <c r="B41" s="7" t="s">
        <v>55</v>
      </c>
      <c r="C41" s="87">
        <f>Data!AF35</f>
        <v>178</v>
      </c>
      <c r="D41" s="87">
        <f>Data!AZ35</f>
        <v>0</v>
      </c>
      <c r="E41" s="87">
        <f>Data!BT35</f>
        <v>2958</v>
      </c>
      <c r="F41" s="87">
        <f>Data!CN35</f>
        <v>0</v>
      </c>
      <c r="G41" s="87">
        <f>Data!DH35</f>
        <v>0</v>
      </c>
      <c r="H41" s="22">
        <f t="shared" si="0"/>
        <v>3136</v>
      </c>
      <c r="I41" s="1"/>
      <c r="W41" s="18"/>
    </row>
    <row r="42" spans="2:23" x14ac:dyDescent="0.2">
      <c r="B42" s="7" t="s">
        <v>56</v>
      </c>
      <c r="C42" s="87">
        <f>Data!AG35</f>
        <v>0</v>
      </c>
      <c r="D42" s="87">
        <f>Data!BA35</f>
        <v>0</v>
      </c>
      <c r="E42" s="87">
        <f>Data!BU35</f>
        <v>0</v>
      </c>
      <c r="F42" s="87">
        <f>Data!CO35</f>
        <v>0</v>
      </c>
      <c r="G42" s="87">
        <f>Data!DI35</f>
        <v>0</v>
      </c>
      <c r="H42" s="22">
        <f t="shared" si="0"/>
        <v>0</v>
      </c>
      <c r="I42" s="1"/>
      <c r="W42" s="18"/>
    </row>
    <row r="43" spans="2:23" x14ac:dyDescent="0.2">
      <c r="B43" s="7" t="s">
        <v>57</v>
      </c>
      <c r="C43" s="87">
        <f>Data!AH35</f>
        <v>18</v>
      </c>
      <c r="D43" s="87">
        <f>Data!BB35</f>
        <v>462</v>
      </c>
      <c r="E43" s="87">
        <f>Data!BV35</f>
        <v>0</v>
      </c>
      <c r="F43" s="87">
        <f>Data!CP35</f>
        <v>0</v>
      </c>
      <c r="G43" s="87">
        <f>Data!DJ35</f>
        <v>0</v>
      </c>
      <c r="H43" s="22">
        <f t="shared" si="0"/>
        <v>480</v>
      </c>
      <c r="I43" s="1"/>
      <c r="W43" s="18"/>
    </row>
    <row r="44" spans="2:23" x14ac:dyDescent="0.2">
      <c r="B44" s="7" t="s">
        <v>58</v>
      </c>
      <c r="C44" s="87">
        <f>Data!AI35</f>
        <v>4301</v>
      </c>
      <c r="D44" s="87">
        <f>Data!BC35</f>
        <v>0</v>
      </c>
      <c r="E44" s="87">
        <f>Data!BW35</f>
        <v>0</v>
      </c>
      <c r="F44" s="87">
        <f>Data!CQ35</f>
        <v>0</v>
      </c>
      <c r="G44" s="87">
        <f>Data!DK35</f>
        <v>0</v>
      </c>
      <c r="H44" s="22">
        <f t="shared" si="0"/>
        <v>4301</v>
      </c>
      <c r="I44" s="1"/>
      <c r="W44" s="18"/>
    </row>
    <row r="45" spans="2:23" x14ac:dyDescent="0.2">
      <c r="B45" s="7" t="s">
        <v>59</v>
      </c>
      <c r="C45" s="87">
        <f>Data!AJ35</f>
        <v>5792</v>
      </c>
      <c r="D45" s="87">
        <f>Data!BD35</f>
        <v>12768</v>
      </c>
      <c r="E45" s="87">
        <f>Data!BX35</f>
        <v>579</v>
      </c>
      <c r="F45" s="87">
        <f>Data!CR35</f>
        <v>0</v>
      </c>
      <c r="G45" s="87">
        <f>Data!DL35</f>
        <v>0</v>
      </c>
      <c r="H45" s="22">
        <f t="shared" si="0"/>
        <v>19139</v>
      </c>
      <c r="I45" s="1"/>
      <c r="W45" s="18"/>
    </row>
    <row r="46" spans="2:23" x14ac:dyDescent="0.2">
      <c r="B46" s="7" t="s">
        <v>60</v>
      </c>
      <c r="C46" s="87">
        <f>Data!AK35</f>
        <v>0</v>
      </c>
      <c r="D46" s="87">
        <f>Data!BE35</f>
        <v>0</v>
      </c>
      <c r="E46" s="87">
        <f>Data!BY35</f>
        <v>0</v>
      </c>
      <c r="F46" s="87">
        <f>Data!CS35</f>
        <v>0</v>
      </c>
      <c r="G46" s="87">
        <f>Data!DM35</f>
        <v>0</v>
      </c>
      <c r="H46" s="22">
        <f t="shared" si="0"/>
        <v>0</v>
      </c>
      <c r="I46" s="1"/>
      <c r="W46" s="18"/>
    </row>
    <row r="47" spans="2:23" x14ac:dyDescent="0.2">
      <c r="B47" s="7" t="s">
        <v>61</v>
      </c>
      <c r="C47" s="87">
        <f>Data!AL35</f>
        <v>19221</v>
      </c>
      <c r="D47" s="87">
        <f>Data!BF35</f>
        <v>45891</v>
      </c>
      <c r="E47" s="87">
        <f>Data!BZ35</f>
        <v>4623</v>
      </c>
      <c r="F47" s="87">
        <f>Data!CT35</f>
        <v>18</v>
      </c>
      <c r="G47" s="87">
        <f>Data!DN35</f>
        <v>0</v>
      </c>
      <c r="H47" s="22">
        <f t="shared" si="0"/>
        <v>69753</v>
      </c>
      <c r="I47" s="1"/>
      <c r="W47" s="18"/>
    </row>
    <row r="48" spans="2:23" x14ac:dyDescent="0.2">
      <c r="B48" s="7" t="s">
        <v>62</v>
      </c>
      <c r="C48" s="87">
        <f>Data!AM35</f>
        <v>0</v>
      </c>
      <c r="D48" s="87">
        <f>Data!BG35</f>
        <v>0</v>
      </c>
      <c r="E48" s="87">
        <f>Data!CA35</f>
        <v>0</v>
      </c>
      <c r="F48" s="87">
        <f>Data!CU35</f>
        <v>0</v>
      </c>
      <c r="G48" s="87">
        <f>Data!DO35</f>
        <v>0</v>
      </c>
      <c r="H48" s="22">
        <f t="shared" si="0"/>
        <v>0</v>
      </c>
      <c r="I48" s="1"/>
      <c r="W48" s="18"/>
    </row>
    <row r="49" spans="2:23" x14ac:dyDescent="0.2">
      <c r="B49" s="7" t="s">
        <v>63</v>
      </c>
      <c r="C49" s="87">
        <f>Data!AN35</f>
        <v>0</v>
      </c>
      <c r="D49" s="87">
        <f>Data!BH35</f>
        <v>2460</v>
      </c>
      <c r="E49" s="87">
        <f>Data!CB35</f>
        <v>0</v>
      </c>
      <c r="F49" s="87">
        <f>Data!CV35</f>
        <v>0</v>
      </c>
      <c r="G49" s="87">
        <f>Data!DP35</f>
        <v>0</v>
      </c>
      <c r="H49" s="22">
        <f t="shared" si="0"/>
        <v>2460</v>
      </c>
      <c r="I49" s="1"/>
      <c r="W49" s="18"/>
    </row>
    <row r="50" spans="2:23" x14ac:dyDescent="0.2">
      <c r="B50" s="7" t="s">
        <v>64</v>
      </c>
      <c r="C50" s="87">
        <f>Data!AO35</f>
        <v>2958</v>
      </c>
      <c r="D50" s="87">
        <f>Data!BI35</f>
        <v>3462</v>
      </c>
      <c r="E50" s="87">
        <f>Data!CC35</f>
        <v>629</v>
      </c>
      <c r="F50" s="87">
        <f>Data!CW35</f>
        <v>0</v>
      </c>
      <c r="G50" s="87">
        <f>Data!DQ35</f>
        <v>0</v>
      </c>
      <c r="H50" s="22">
        <f t="shared" si="0"/>
        <v>7049</v>
      </c>
      <c r="I50" s="1"/>
      <c r="W50" s="18"/>
    </row>
    <row r="51" spans="2:23" x14ac:dyDescent="0.2">
      <c r="B51" s="7" t="s">
        <v>0</v>
      </c>
      <c r="C51" s="87">
        <f>Data!AP35</f>
        <v>132</v>
      </c>
      <c r="D51" s="87">
        <f>Data!BJ35</f>
        <v>6643</v>
      </c>
      <c r="E51" s="87">
        <f>Data!CD35</f>
        <v>0</v>
      </c>
      <c r="F51" s="87">
        <f>Data!CX35</f>
        <v>0</v>
      </c>
      <c r="G51" s="87">
        <f>Data!DR35</f>
        <v>0</v>
      </c>
      <c r="H51" s="22">
        <f t="shared" si="0"/>
        <v>6775</v>
      </c>
      <c r="I51" s="1"/>
      <c r="W51" s="18"/>
    </row>
    <row r="52" spans="2:23" x14ac:dyDescent="0.2">
      <c r="B52" s="8" t="s">
        <v>35</v>
      </c>
      <c r="C52" s="22">
        <f>SUM(C32:C51)</f>
        <v>268675</v>
      </c>
      <c r="D52" s="22">
        <f>SUM(D32:D51)</f>
        <v>207236</v>
      </c>
      <c r="E52" s="22">
        <f>SUM(E32:E51)</f>
        <v>36200</v>
      </c>
      <c r="F52" s="22">
        <f>SUM(F32:F51)</f>
        <v>3522</v>
      </c>
      <c r="G52" s="22">
        <f>SUM(G32:G51)</f>
        <v>0</v>
      </c>
      <c r="H52" s="22">
        <f t="shared" si="0"/>
        <v>515633</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Data!T35</f>
        <v>House, Shanna</v>
      </c>
      <c r="E55" s="343"/>
      <c r="F55" s="343"/>
      <c r="G55" s="94" t="str">
        <f>Data!U35</f>
        <v>(936) 294-1061</v>
      </c>
      <c r="H55" s="84" t="str">
        <f>Data!V35</f>
        <v>shouse@shsu.edu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Data!DS35</f>
        <v>7424727</v>
      </c>
      <c r="D61" s="88">
        <f>Data!EM35</f>
        <v>6854702</v>
      </c>
      <c r="E61" s="88">
        <f>Data!FG35</f>
        <v>3586493</v>
      </c>
      <c r="F61" s="88">
        <f>Data!GA35</f>
        <v>833261</v>
      </c>
      <c r="G61" s="88">
        <f>Data!GU35</f>
        <v>0</v>
      </c>
      <c r="H61" s="21">
        <f>SUM(C61:G61)</f>
        <v>18699183</v>
      </c>
      <c r="I61" s="1"/>
    </row>
    <row r="62" spans="2:23" x14ac:dyDescent="0.2">
      <c r="B62" s="9" t="str">
        <f>$B$33</f>
        <v>Science</v>
      </c>
      <c r="C62" s="87">
        <f>Data!DT35</f>
        <v>2341305</v>
      </c>
      <c r="D62" s="87">
        <f>Data!EN35</f>
        <v>1763238</v>
      </c>
      <c r="E62" s="87">
        <f>Data!FH35</f>
        <v>876965</v>
      </c>
      <c r="F62" s="87">
        <f>Data!GB35</f>
        <v>98611</v>
      </c>
      <c r="G62" s="87">
        <f>Data!GV35</f>
        <v>0</v>
      </c>
      <c r="H62" s="22">
        <f t="shared" ref="H62:H81" si="1">SUM(C62:G62)</f>
        <v>5080119</v>
      </c>
      <c r="I62" s="1"/>
    </row>
    <row r="63" spans="2:23" x14ac:dyDescent="0.2">
      <c r="B63" s="9" t="str">
        <f>$B$34</f>
        <v>Fine Arts</v>
      </c>
      <c r="C63" s="87">
        <f>Data!DU35</f>
        <v>2117778</v>
      </c>
      <c r="D63" s="87">
        <f>Data!EO35</f>
        <v>1944857</v>
      </c>
      <c r="E63" s="87">
        <f>Data!FI35</f>
        <v>319864</v>
      </c>
      <c r="F63" s="87">
        <f>Data!GC35</f>
        <v>0</v>
      </c>
      <c r="G63" s="87">
        <f>Data!GW35</f>
        <v>0</v>
      </c>
      <c r="H63" s="22">
        <f t="shared" si="1"/>
        <v>4382499</v>
      </c>
      <c r="I63" s="1"/>
    </row>
    <row r="64" spans="2:23" x14ac:dyDescent="0.2">
      <c r="B64" s="9" t="str">
        <f>$B$35</f>
        <v>Teacher Education</v>
      </c>
      <c r="C64" s="87">
        <f>Data!DV35</f>
        <v>290931</v>
      </c>
      <c r="D64" s="87">
        <f>Data!EP35</f>
        <v>1453023</v>
      </c>
      <c r="E64" s="87">
        <f>Data!FJ35</f>
        <v>1739363</v>
      </c>
      <c r="F64" s="87">
        <f>Data!GD35</f>
        <v>1208074</v>
      </c>
      <c r="G64" s="87">
        <f>Data!GX35</f>
        <v>0</v>
      </c>
      <c r="H64" s="22">
        <f t="shared" si="1"/>
        <v>4691391</v>
      </c>
      <c r="I64" s="1"/>
    </row>
    <row r="65" spans="2:9" x14ac:dyDescent="0.2">
      <c r="B65" s="9" t="str">
        <f>$B$36</f>
        <v>Agriculture</v>
      </c>
      <c r="C65" s="87">
        <f>Data!DW35</f>
        <v>259828</v>
      </c>
      <c r="D65" s="87">
        <f>Data!EQ35</f>
        <v>701221</v>
      </c>
      <c r="E65" s="87">
        <f>Data!FK35</f>
        <v>169095</v>
      </c>
      <c r="F65" s="87">
        <f>Data!GE35</f>
        <v>0</v>
      </c>
      <c r="G65" s="87">
        <f>Data!GY35</f>
        <v>0</v>
      </c>
      <c r="H65" s="22">
        <f t="shared" si="1"/>
        <v>1130144</v>
      </c>
      <c r="I65" s="1"/>
    </row>
    <row r="66" spans="2:9" x14ac:dyDescent="0.2">
      <c r="B66" s="9" t="str">
        <f>$B$37</f>
        <v>Engineering</v>
      </c>
      <c r="C66" s="87">
        <f>Data!DX35</f>
        <v>288007</v>
      </c>
      <c r="D66" s="87">
        <f>Data!ER35</f>
        <v>367386</v>
      </c>
      <c r="E66" s="87">
        <f>Data!FL35</f>
        <v>325433</v>
      </c>
      <c r="F66" s="87">
        <f>Data!GF35</f>
        <v>0</v>
      </c>
      <c r="G66" s="87">
        <f>Data!GZ35</f>
        <v>0</v>
      </c>
      <c r="H66" s="22">
        <f t="shared" si="1"/>
        <v>980826</v>
      </c>
      <c r="I66" s="1"/>
    </row>
    <row r="67" spans="2:9" x14ac:dyDescent="0.2">
      <c r="B67" s="9" t="str">
        <f>$B$38</f>
        <v>Home Economics</v>
      </c>
      <c r="C67" s="87">
        <f>Data!DY35</f>
        <v>257715</v>
      </c>
      <c r="D67" s="87">
        <f>Data!ES35</f>
        <v>392088</v>
      </c>
      <c r="E67" s="87">
        <f>Data!FM35</f>
        <v>72242</v>
      </c>
      <c r="F67" s="87">
        <f>Data!GG35</f>
        <v>0</v>
      </c>
      <c r="G67" s="87">
        <f>Data!HA35</f>
        <v>0</v>
      </c>
      <c r="H67" s="22">
        <f t="shared" si="1"/>
        <v>722045</v>
      </c>
      <c r="I67" s="1"/>
    </row>
    <row r="68" spans="2:9" x14ac:dyDescent="0.2">
      <c r="B68" s="9" t="str">
        <f>$B$39</f>
        <v>Law</v>
      </c>
      <c r="C68" s="87">
        <f>Data!DZ35</f>
        <v>0</v>
      </c>
      <c r="D68" s="87">
        <f>Data!ET35</f>
        <v>0</v>
      </c>
      <c r="E68" s="87">
        <f>Data!FN35</f>
        <v>0</v>
      </c>
      <c r="F68" s="87">
        <f>Data!GH35</f>
        <v>0</v>
      </c>
      <c r="G68" s="87">
        <f>Data!HB35</f>
        <v>0</v>
      </c>
      <c r="H68" s="22">
        <f t="shared" si="1"/>
        <v>0</v>
      </c>
      <c r="I68" s="1"/>
    </row>
    <row r="69" spans="2:9" x14ac:dyDescent="0.2">
      <c r="B69" s="9" t="str">
        <f>$B$40</f>
        <v>Social Service</v>
      </c>
      <c r="C69" s="87">
        <f>Data!EA35</f>
        <v>0</v>
      </c>
      <c r="D69" s="87">
        <f>Data!EU35</f>
        <v>0</v>
      </c>
      <c r="E69" s="87">
        <f>Data!FO35</f>
        <v>0</v>
      </c>
      <c r="F69" s="87">
        <f>Data!GI35</f>
        <v>0</v>
      </c>
      <c r="G69" s="87">
        <f>Data!HC35</f>
        <v>0</v>
      </c>
      <c r="H69" s="22">
        <f t="shared" si="1"/>
        <v>0</v>
      </c>
      <c r="I69" s="1"/>
    </row>
    <row r="70" spans="2:9" x14ac:dyDescent="0.2">
      <c r="B70" s="9" t="str">
        <f>$B$41</f>
        <v>Library Science</v>
      </c>
      <c r="C70" s="87">
        <f>Data!EB35</f>
        <v>0</v>
      </c>
      <c r="D70" s="87">
        <f>Data!EV35</f>
        <v>0</v>
      </c>
      <c r="E70" s="87">
        <f>Data!FP35</f>
        <v>521943</v>
      </c>
      <c r="F70" s="87">
        <f>Data!GJ35</f>
        <v>0</v>
      </c>
      <c r="G70" s="87">
        <f>Data!HD35</f>
        <v>0</v>
      </c>
      <c r="H70" s="22">
        <f t="shared" si="1"/>
        <v>521943</v>
      </c>
      <c r="I70" s="1"/>
    </row>
    <row r="71" spans="2:9" x14ac:dyDescent="0.2">
      <c r="B71" s="9" t="str">
        <f>$B$42</f>
        <v>Veterinary Science</v>
      </c>
      <c r="C71" s="87">
        <f>Data!EC35</f>
        <v>0</v>
      </c>
      <c r="D71" s="87">
        <f>Data!EW35</f>
        <v>0</v>
      </c>
      <c r="E71" s="87">
        <f>Data!FQ35</f>
        <v>0</v>
      </c>
      <c r="F71" s="87">
        <f>Data!GK35</f>
        <v>0</v>
      </c>
      <c r="G71" s="87">
        <f>Data!HE35</f>
        <v>0</v>
      </c>
      <c r="H71" s="22">
        <f t="shared" si="1"/>
        <v>0</v>
      </c>
      <c r="I71" s="1"/>
    </row>
    <row r="72" spans="2:9" x14ac:dyDescent="0.2">
      <c r="B72" s="9" t="str">
        <f>$B$43</f>
        <v>Vocational Training</v>
      </c>
      <c r="C72" s="87">
        <f>Data!ED35</f>
        <v>2322</v>
      </c>
      <c r="D72" s="87">
        <f>Data!EX35</f>
        <v>61497</v>
      </c>
      <c r="E72" s="87">
        <f>Data!FR35</f>
        <v>0</v>
      </c>
      <c r="F72" s="87">
        <f>Data!GL35</f>
        <v>0</v>
      </c>
      <c r="G72" s="87">
        <f>Data!HF35</f>
        <v>0</v>
      </c>
      <c r="H72" s="22">
        <f t="shared" si="1"/>
        <v>63819</v>
      </c>
      <c r="I72" s="1"/>
    </row>
    <row r="73" spans="2:9" x14ac:dyDescent="0.2">
      <c r="B73" s="9" t="str">
        <f>$B$44</f>
        <v>Physical Training</v>
      </c>
      <c r="C73" s="87">
        <f>Data!EE35</f>
        <v>182362</v>
      </c>
      <c r="D73" s="87">
        <f>Data!EY35</f>
        <v>0</v>
      </c>
      <c r="E73" s="87">
        <f>Data!FS35</f>
        <v>0</v>
      </c>
      <c r="F73" s="87">
        <f>Data!GM35</f>
        <v>0</v>
      </c>
      <c r="G73" s="87">
        <f>Data!HG35</f>
        <v>0</v>
      </c>
      <c r="H73" s="22">
        <f t="shared" si="1"/>
        <v>182362</v>
      </c>
      <c r="I73" s="1"/>
    </row>
    <row r="74" spans="2:9" x14ac:dyDescent="0.2">
      <c r="B74" s="9" t="str">
        <f>$B$45</f>
        <v>Health Services</v>
      </c>
      <c r="C74" s="87">
        <f>Data!EF35</f>
        <v>214638</v>
      </c>
      <c r="D74" s="87">
        <f>Data!EZ35</f>
        <v>879555</v>
      </c>
      <c r="E74" s="87">
        <f>Data!FT35</f>
        <v>117281</v>
      </c>
      <c r="F74" s="87">
        <f>Data!GN35</f>
        <v>0</v>
      </c>
      <c r="G74" s="87">
        <f>Data!HH35</f>
        <v>0</v>
      </c>
      <c r="H74" s="22">
        <f t="shared" si="1"/>
        <v>1211474</v>
      </c>
      <c r="I74" s="1"/>
    </row>
    <row r="75" spans="2:9" x14ac:dyDescent="0.2">
      <c r="B75" s="9" t="str">
        <f>$B$46</f>
        <v>Pharmacy</v>
      </c>
      <c r="C75" s="87">
        <f>Data!EG35</f>
        <v>0</v>
      </c>
      <c r="D75" s="87">
        <f>Data!FA35</f>
        <v>0</v>
      </c>
      <c r="E75" s="87">
        <f>Data!FU35</f>
        <v>0</v>
      </c>
      <c r="F75" s="87">
        <f>Data!GO35</f>
        <v>0</v>
      </c>
      <c r="G75" s="87">
        <f>Data!HI35</f>
        <v>0</v>
      </c>
      <c r="H75" s="22">
        <f t="shared" si="1"/>
        <v>0</v>
      </c>
      <c r="I75" s="1"/>
    </row>
    <row r="76" spans="2:9" x14ac:dyDescent="0.2">
      <c r="B76" s="9" t="str">
        <f>$B$47</f>
        <v>Business Administration</v>
      </c>
      <c r="C76" s="87">
        <f>Data!EH35</f>
        <v>1445667</v>
      </c>
      <c r="D76" s="87">
        <f>Data!FB35</f>
        <v>4858777</v>
      </c>
      <c r="E76" s="87">
        <f>Data!FV35</f>
        <v>1004765</v>
      </c>
      <c r="F76" s="87">
        <f>Data!GP35</f>
        <v>0</v>
      </c>
      <c r="G76" s="87">
        <f>Data!HJ35</f>
        <v>0</v>
      </c>
      <c r="H76" s="22">
        <f t="shared" si="1"/>
        <v>7309209</v>
      </c>
      <c r="I76" s="1"/>
    </row>
    <row r="77" spans="2:9" x14ac:dyDescent="0.2">
      <c r="B77" s="9" t="str">
        <f>$B$48</f>
        <v>Optometry</v>
      </c>
      <c r="C77" s="87">
        <f>Data!EI35</f>
        <v>0</v>
      </c>
      <c r="D77" s="87">
        <f>Data!FC35</f>
        <v>0</v>
      </c>
      <c r="E77" s="87">
        <f>Data!FW35</f>
        <v>0</v>
      </c>
      <c r="F77" s="87">
        <f>Data!GQ35</f>
        <v>0</v>
      </c>
      <c r="G77" s="87">
        <f>Data!HK35</f>
        <v>0</v>
      </c>
      <c r="H77" s="22">
        <f t="shared" si="1"/>
        <v>0</v>
      </c>
      <c r="I77" s="1"/>
    </row>
    <row r="78" spans="2:9" x14ac:dyDescent="0.2">
      <c r="B78" s="9" t="str">
        <f>$B$49</f>
        <v>Teacher Ed-Practice Teaching</v>
      </c>
      <c r="C78" s="87">
        <f>Data!EJ35</f>
        <v>0</v>
      </c>
      <c r="D78" s="87">
        <f>Data!FD35</f>
        <v>209194</v>
      </c>
      <c r="E78" s="87">
        <f>Data!FX35</f>
        <v>0</v>
      </c>
      <c r="F78" s="87">
        <f>Data!GR35</f>
        <v>0</v>
      </c>
      <c r="G78" s="87">
        <f>Data!HL35</f>
        <v>0</v>
      </c>
      <c r="H78" s="22">
        <f t="shared" si="1"/>
        <v>209194</v>
      </c>
      <c r="I78" s="1"/>
    </row>
    <row r="79" spans="2:9" x14ac:dyDescent="0.2">
      <c r="B79" s="9" t="str">
        <f>$B$50</f>
        <v>Technology</v>
      </c>
      <c r="C79" s="87">
        <f>Data!EK35</f>
        <v>280470</v>
      </c>
      <c r="D79" s="87">
        <f>Data!FE35</f>
        <v>373225</v>
      </c>
      <c r="E79" s="87">
        <f>Data!FY35</f>
        <v>87949</v>
      </c>
      <c r="F79" s="87">
        <f>Data!GS35</f>
        <v>0</v>
      </c>
      <c r="G79" s="87">
        <f>Data!HM35</f>
        <v>0</v>
      </c>
      <c r="H79" s="22">
        <f t="shared" si="1"/>
        <v>741644</v>
      </c>
      <c r="I79" s="1"/>
    </row>
    <row r="80" spans="2:9" x14ac:dyDescent="0.2">
      <c r="B80" s="9" t="str">
        <f>$B$51</f>
        <v>Nursing</v>
      </c>
      <c r="C80" s="87">
        <f>Data!EL35</f>
        <v>9273</v>
      </c>
      <c r="D80" s="87">
        <f>Data!FF35</f>
        <v>955532</v>
      </c>
      <c r="E80" s="87">
        <f>Data!FZ35</f>
        <v>0</v>
      </c>
      <c r="F80" s="87">
        <f>Data!GT35</f>
        <v>0</v>
      </c>
      <c r="G80" s="87">
        <f>Data!HN35</f>
        <v>0</v>
      </c>
      <c r="H80" s="22">
        <f t="shared" si="1"/>
        <v>964805</v>
      </c>
      <c r="I80" s="1"/>
    </row>
    <row r="81" spans="2:9" x14ac:dyDescent="0.2">
      <c r="B81" s="39" t="str">
        <f>$B$52</f>
        <v>Totals</v>
      </c>
      <c r="C81" s="21">
        <f>SUM(C61:C80)</f>
        <v>15115023</v>
      </c>
      <c r="D81" s="21">
        <f>SUM(D61:D80)</f>
        <v>20814295</v>
      </c>
      <c r="E81" s="21">
        <f>SUM(E61:E80)</f>
        <v>8821393</v>
      </c>
      <c r="F81" s="21">
        <f>SUM(F61:F80)</f>
        <v>2139946</v>
      </c>
      <c r="G81" s="21">
        <f>SUM(G61:G80)</f>
        <v>0</v>
      </c>
      <c r="H81" s="21">
        <f t="shared" si="1"/>
        <v>46890657</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Data!T35</f>
        <v>House, Shanna</v>
      </c>
      <c r="E84" s="343"/>
      <c r="F84" s="343"/>
      <c r="G84" s="94" t="str">
        <f>Data!U35</f>
        <v>(936) 294-1061</v>
      </c>
      <c r="H84" s="84" t="str">
        <f>Data!V35</f>
        <v>shouse@shsu.edu</v>
      </c>
    </row>
    <row r="85" spans="2:9" ht="13.5" customHeight="1" x14ac:dyDescent="0.2">
      <c r="B85" s="27"/>
      <c r="C85" s="27"/>
      <c r="D85" s="27"/>
      <c r="E85" s="27"/>
      <c r="F85" s="27"/>
      <c r="G85" s="27"/>
      <c r="H85" s="5"/>
    </row>
    <row r="86" spans="2:9" x14ac:dyDescent="0.2">
      <c r="B86" s="28" t="s">
        <v>34</v>
      </c>
      <c r="C86" s="13"/>
      <c r="D86" s="13"/>
      <c r="E86" s="13"/>
      <c r="F86" s="13"/>
      <c r="G86" s="13"/>
      <c r="H86" s="17">
        <f>H13+H14</f>
        <v>102892981</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Data!HR35</f>
        <v>125961</v>
      </c>
      <c r="D91" s="172">
        <f>Data!IL35</f>
        <v>128105</v>
      </c>
      <c r="E91" s="172">
        <f>Data!JF35</f>
        <v>73583</v>
      </c>
      <c r="F91" s="172">
        <f>Data!JZ35</f>
        <v>43908</v>
      </c>
      <c r="G91" s="172">
        <f>Data!KT35</f>
        <v>0</v>
      </c>
      <c r="H91" s="40">
        <f t="shared" ref="H91:H111" si="2">SUM(C91:G91)</f>
        <v>371557</v>
      </c>
    </row>
    <row r="92" spans="2:9" x14ac:dyDescent="0.2">
      <c r="B92" s="9" t="str">
        <f>$B$33</f>
        <v>Science</v>
      </c>
      <c r="C92" s="172">
        <f>Data!HS35</f>
        <v>25554</v>
      </c>
      <c r="D92" s="172">
        <f>Data!IM35</f>
        <v>0</v>
      </c>
      <c r="E92" s="172">
        <f>Data!JG35</f>
        <v>0</v>
      </c>
      <c r="F92" s="172">
        <f>Data!KA35</f>
        <v>0</v>
      </c>
      <c r="G92" s="172">
        <f>Data!KU35</f>
        <v>0</v>
      </c>
      <c r="H92" s="75">
        <f t="shared" si="2"/>
        <v>25554</v>
      </c>
    </row>
    <row r="93" spans="2:9" x14ac:dyDescent="0.2">
      <c r="B93" s="9" t="str">
        <f>$B$34</f>
        <v>Fine Arts</v>
      </c>
      <c r="C93" s="172">
        <f>Data!HT35</f>
        <v>2001</v>
      </c>
      <c r="D93" s="172">
        <f>Data!IN35</f>
        <v>1001</v>
      </c>
      <c r="E93" s="172">
        <f>Data!JH35</f>
        <v>0</v>
      </c>
      <c r="F93" s="172">
        <f>Data!KB35</f>
        <v>0</v>
      </c>
      <c r="G93" s="172">
        <f>Data!KV35</f>
        <v>0</v>
      </c>
      <c r="H93" s="75">
        <f t="shared" si="2"/>
        <v>3002</v>
      </c>
    </row>
    <row r="94" spans="2:9" x14ac:dyDescent="0.2">
      <c r="B94" s="9" t="str">
        <f>$B$35</f>
        <v>Teacher Education</v>
      </c>
      <c r="C94" s="172">
        <f>Data!HU35</f>
        <v>0</v>
      </c>
      <c r="D94" s="172">
        <f>Data!IO35</f>
        <v>0</v>
      </c>
      <c r="E94" s="172">
        <f>Data!JI35</f>
        <v>0</v>
      </c>
      <c r="F94" s="172">
        <f>Data!KC35</f>
        <v>0</v>
      </c>
      <c r="G94" s="172">
        <f>Data!KW35</f>
        <v>0</v>
      </c>
      <c r="H94" s="75">
        <f t="shared" si="2"/>
        <v>0</v>
      </c>
    </row>
    <row r="95" spans="2:9" x14ac:dyDescent="0.2">
      <c r="B95" s="9" t="str">
        <f>$B$36</f>
        <v>Agriculture</v>
      </c>
      <c r="C95" s="172">
        <f>Data!HV35</f>
        <v>0</v>
      </c>
      <c r="D95" s="172">
        <f>Data!IP35</f>
        <v>0</v>
      </c>
      <c r="E95" s="172">
        <f>Data!JJ35</f>
        <v>0</v>
      </c>
      <c r="F95" s="172">
        <f>Data!KD35</f>
        <v>0</v>
      </c>
      <c r="G95" s="172">
        <f>Data!KX35</f>
        <v>0</v>
      </c>
      <c r="H95" s="75">
        <f t="shared" si="2"/>
        <v>0</v>
      </c>
    </row>
    <row r="96" spans="2:9" x14ac:dyDescent="0.2">
      <c r="B96" s="9" t="str">
        <f>$B$37</f>
        <v>Engineering</v>
      </c>
      <c r="C96" s="172">
        <f>Data!HW35</f>
        <v>0</v>
      </c>
      <c r="D96" s="172">
        <f>Data!IQ35</f>
        <v>0</v>
      </c>
      <c r="E96" s="172">
        <f>Data!JK35</f>
        <v>0</v>
      </c>
      <c r="F96" s="172">
        <f>Data!KE35</f>
        <v>0</v>
      </c>
      <c r="G96" s="172">
        <f>Data!KY35</f>
        <v>0</v>
      </c>
      <c r="H96" s="75">
        <f t="shared" si="2"/>
        <v>0</v>
      </c>
    </row>
    <row r="97" spans="2:8" x14ac:dyDescent="0.2">
      <c r="B97" s="9" t="str">
        <f>$B$38</f>
        <v>Home Economics</v>
      </c>
      <c r="C97" s="172">
        <f>Data!HX35</f>
        <v>10352</v>
      </c>
      <c r="D97" s="172">
        <f>Data!IR35</f>
        <v>10352</v>
      </c>
      <c r="E97" s="172">
        <f>Data!JL35</f>
        <v>0</v>
      </c>
      <c r="F97" s="172">
        <f>Data!KF35</f>
        <v>0</v>
      </c>
      <c r="G97" s="172">
        <f>Data!KZ35</f>
        <v>0</v>
      </c>
      <c r="H97" s="75">
        <f t="shared" si="2"/>
        <v>20704</v>
      </c>
    </row>
    <row r="98" spans="2:8" x14ac:dyDescent="0.2">
      <c r="B98" s="9" t="str">
        <f>$B$39</f>
        <v>Law</v>
      </c>
      <c r="C98" s="172">
        <f>Data!HY35</f>
        <v>0</v>
      </c>
      <c r="D98" s="172">
        <f>Data!IS35</f>
        <v>0</v>
      </c>
      <c r="E98" s="172">
        <f>Data!JM35</f>
        <v>0</v>
      </c>
      <c r="F98" s="172">
        <f>Data!KG35</f>
        <v>0</v>
      </c>
      <c r="G98" s="172">
        <f>Data!LA35</f>
        <v>0</v>
      </c>
      <c r="H98" s="75">
        <f t="shared" si="2"/>
        <v>0</v>
      </c>
    </row>
    <row r="99" spans="2:8" x14ac:dyDescent="0.2">
      <c r="B99" s="9" t="str">
        <f>$B$40</f>
        <v>Social Service</v>
      </c>
      <c r="C99" s="172">
        <f>Data!HZ35</f>
        <v>0</v>
      </c>
      <c r="D99" s="172">
        <f>Data!IT35</f>
        <v>0</v>
      </c>
      <c r="E99" s="172">
        <f>Data!JN35</f>
        <v>0</v>
      </c>
      <c r="F99" s="172">
        <f>Data!KH35</f>
        <v>0</v>
      </c>
      <c r="G99" s="172">
        <f>Data!LB35</f>
        <v>0</v>
      </c>
      <c r="H99" s="75">
        <f t="shared" si="2"/>
        <v>0</v>
      </c>
    </row>
    <row r="100" spans="2:8" x14ac:dyDescent="0.2">
      <c r="B100" s="9" t="str">
        <f>$B$41</f>
        <v>Library Science</v>
      </c>
      <c r="C100" s="172">
        <f>Data!IA35</f>
        <v>0</v>
      </c>
      <c r="D100" s="172">
        <f>Data!IU35</f>
        <v>0</v>
      </c>
      <c r="E100" s="172">
        <f>Data!JO35</f>
        <v>0</v>
      </c>
      <c r="F100" s="172">
        <f>Data!KI35</f>
        <v>0</v>
      </c>
      <c r="G100" s="172">
        <f>Data!LC35</f>
        <v>0</v>
      </c>
      <c r="H100" s="75">
        <f t="shared" si="2"/>
        <v>0</v>
      </c>
    </row>
    <row r="101" spans="2:8" x14ac:dyDescent="0.2">
      <c r="B101" s="9" t="str">
        <f>$B$42</f>
        <v>Veterinary Science</v>
      </c>
      <c r="C101" s="172">
        <f>Data!IB35</f>
        <v>0</v>
      </c>
      <c r="D101" s="172">
        <f>Data!IV35</f>
        <v>0</v>
      </c>
      <c r="E101" s="172">
        <f>Data!JP35</f>
        <v>0</v>
      </c>
      <c r="F101" s="172">
        <f>Data!KJ35</f>
        <v>0</v>
      </c>
      <c r="G101" s="172">
        <f>Data!LD35</f>
        <v>0</v>
      </c>
      <c r="H101" s="75">
        <f t="shared" si="2"/>
        <v>0</v>
      </c>
    </row>
    <row r="102" spans="2:8" x14ac:dyDescent="0.2">
      <c r="B102" s="9" t="str">
        <f>$B$43</f>
        <v>Vocational Training</v>
      </c>
      <c r="C102" s="172">
        <f>Data!IC35</f>
        <v>0</v>
      </c>
      <c r="D102" s="172">
        <f>Data!IW35</f>
        <v>0</v>
      </c>
      <c r="E102" s="172">
        <f>Data!JQ35</f>
        <v>0</v>
      </c>
      <c r="F102" s="172">
        <f>Data!KK35</f>
        <v>0</v>
      </c>
      <c r="G102" s="172">
        <f>Data!LE35</f>
        <v>0</v>
      </c>
      <c r="H102" s="75">
        <f t="shared" si="2"/>
        <v>0</v>
      </c>
    </row>
    <row r="103" spans="2:8" x14ac:dyDescent="0.2">
      <c r="B103" s="9" t="str">
        <f>$B$44</f>
        <v>Physical Training</v>
      </c>
      <c r="C103" s="172">
        <f>Data!ID35</f>
        <v>0</v>
      </c>
      <c r="D103" s="172">
        <f>Data!IX35</f>
        <v>0</v>
      </c>
      <c r="E103" s="172">
        <f>Data!JR35</f>
        <v>0</v>
      </c>
      <c r="F103" s="172">
        <f>Data!KL35</f>
        <v>0</v>
      </c>
      <c r="G103" s="172">
        <f>Data!LF35</f>
        <v>0</v>
      </c>
      <c r="H103" s="75">
        <f t="shared" si="2"/>
        <v>0</v>
      </c>
    </row>
    <row r="104" spans="2:8" x14ac:dyDescent="0.2">
      <c r="B104" s="9" t="str">
        <f>$B$45</f>
        <v>Health Services</v>
      </c>
      <c r="C104" s="172">
        <f>Data!IE35</f>
        <v>0</v>
      </c>
      <c r="D104" s="172">
        <f>Data!IY35</f>
        <v>39289</v>
      </c>
      <c r="E104" s="172">
        <f>Data!JS35</f>
        <v>0</v>
      </c>
      <c r="F104" s="172">
        <f>Data!KM35</f>
        <v>0</v>
      </c>
      <c r="G104" s="172">
        <f>Data!LG35</f>
        <v>0</v>
      </c>
      <c r="H104" s="75">
        <f t="shared" si="2"/>
        <v>39289</v>
      </c>
    </row>
    <row r="105" spans="2:8" x14ac:dyDescent="0.2">
      <c r="B105" s="9" t="str">
        <f>$B$46</f>
        <v>Pharmacy</v>
      </c>
      <c r="C105" s="172">
        <f>Data!IF35</f>
        <v>0</v>
      </c>
      <c r="D105" s="172">
        <f>Data!IZ35</f>
        <v>0</v>
      </c>
      <c r="E105" s="172">
        <f>Data!JT35</f>
        <v>0</v>
      </c>
      <c r="F105" s="172">
        <f>Data!KN35</f>
        <v>0</v>
      </c>
      <c r="G105" s="172">
        <f>Data!LH35</f>
        <v>0</v>
      </c>
      <c r="H105" s="75">
        <f t="shared" si="2"/>
        <v>0</v>
      </c>
    </row>
    <row r="106" spans="2:8" x14ac:dyDescent="0.2">
      <c r="B106" s="9" t="str">
        <f>$B$47</f>
        <v>Business Administration</v>
      </c>
      <c r="C106" s="172">
        <f>Data!IG35</f>
        <v>0</v>
      </c>
      <c r="D106" s="172">
        <f>Data!JA35</f>
        <v>0</v>
      </c>
      <c r="E106" s="172">
        <f>Data!JU35</f>
        <v>0</v>
      </c>
      <c r="F106" s="172">
        <f>Data!KO35</f>
        <v>0</v>
      </c>
      <c r="G106" s="172">
        <f>Data!LI35</f>
        <v>0</v>
      </c>
      <c r="H106" s="75">
        <f t="shared" si="2"/>
        <v>0</v>
      </c>
    </row>
    <row r="107" spans="2:8" x14ac:dyDescent="0.2">
      <c r="B107" s="9" t="str">
        <f>$B$48</f>
        <v>Optometry</v>
      </c>
      <c r="C107" s="172">
        <f>Data!IH35</f>
        <v>0</v>
      </c>
      <c r="D107" s="172">
        <f>Data!JB35</f>
        <v>0</v>
      </c>
      <c r="E107" s="172">
        <f>Data!JV35</f>
        <v>0</v>
      </c>
      <c r="F107" s="172">
        <f>Data!KP35</f>
        <v>0</v>
      </c>
      <c r="G107" s="172">
        <f>Data!LJ35</f>
        <v>0</v>
      </c>
      <c r="H107" s="75">
        <f t="shared" si="2"/>
        <v>0</v>
      </c>
    </row>
    <row r="108" spans="2:8" x14ac:dyDescent="0.2">
      <c r="B108" s="9" t="str">
        <f>$B$49</f>
        <v>Teacher Ed-Practice Teaching</v>
      </c>
      <c r="C108" s="172">
        <f>Data!II35</f>
        <v>0</v>
      </c>
      <c r="D108" s="172">
        <f>Data!JC35</f>
        <v>0</v>
      </c>
      <c r="E108" s="172">
        <f>Data!JW35</f>
        <v>0</v>
      </c>
      <c r="F108" s="172">
        <f>Data!KQ35</f>
        <v>0</v>
      </c>
      <c r="G108" s="172">
        <f>Data!LK35</f>
        <v>0</v>
      </c>
      <c r="H108" s="75">
        <f t="shared" si="2"/>
        <v>0</v>
      </c>
    </row>
    <row r="109" spans="2:8" x14ac:dyDescent="0.2">
      <c r="B109" s="9" t="str">
        <f>$B$50</f>
        <v>Technology</v>
      </c>
      <c r="C109" s="172">
        <f>Data!IJ35</f>
        <v>0</v>
      </c>
      <c r="D109" s="172">
        <f>Data!JD35</f>
        <v>0</v>
      </c>
      <c r="E109" s="172">
        <f>Data!JX35</f>
        <v>0</v>
      </c>
      <c r="F109" s="172">
        <f>Data!KR35</f>
        <v>0</v>
      </c>
      <c r="G109" s="172">
        <f>Data!LL35</f>
        <v>0</v>
      </c>
      <c r="H109" s="75">
        <f t="shared" si="2"/>
        <v>0</v>
      </c>
    </row>
    <row r="110" spans="2:8" x14ac:dyDescent="0.2">
      <c r="B110" s="9" t="str">
        <f>$B$51</f>
        <v>Nursing</v>
      </c>
      <c r="C110" s="172">
        <f>Data!IK35</f>
        <v>0</v>
      </c>
      <c r="D110" s="172">
        <f>Data!JE35</f>
        <v>0</v>
      </c>
      <c r="E110" s="172">
        <f>Data!JY35</f>
        <v>0</v>
      </c>
      <c r="F110" s="172">
        <f>Data!KS35</f>
        <v>0</v>
      </c>
      <c r="G110" s="172">
        <f>Data!HPM35</f>
        <v>0</v>
      </c>
      <c r="H110" s="75">
        <f t="shared" si="2"/>
        <v>0</v>
      </c>
    </row>
    <row r="111" spans="2:8" x14ac:dyDescent="0.2">
      <c r="B111" s="39" t="str">
        <f>$B$52</f>
        <v>Totals</v>
      </c>
      <c r="C111" s="40">
        <f>SUM(C91:C110)</f>
        <v>163868</v>
      </c>
      <c r="D111" s="40">
        <f>SUM(D91:D110)</f>
        <v>178747</v>
      </c>
      <c r="E111" s="40">
        <f>SUM(E91:E110)</f>
        <v>73583</v>
      </c>
      <c r="F111" s="40">
        <f>SUM(F91:F110)</f>
        <v>43908</v>
      </c>
      <c r="G111" s="40">
        <f>SUM(G91:G110)</f>
        <v>0</v>
      </c>
      <c r="H111" s="40">
        <f t="shared" si="2"/>
        <v>460106</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7550688</v>
      </c>
      <c r="D116" s="21">
        <f t="shared" si="3"/>
        <v>6982807</v>
      </c>
      <c r="E116" s="21">
        <f t="shared" si="3"/>
        <v>3660076</v>
      </c>
      <c r="F116" s="21">
        <f t="shared" si="3"/>
        <v>877169</v>
      </c>
      <c r="G116" s="21">
        <f t="shared" si="3"/>
        <v>0</v>
      </c>
      <c r="H116" s="40">
        <f t="shared" ref="H116:H136" si="4">SUM(C116:G116)</f>
        <v>19070740</v>
      </c>
      <c r="I116" s="1"/>
    </row>
    <row r="117" spans="2:9" x14ac:dyDescent="0.2">
      <c r="B117" s="9" t="str">
        <f>$B$33</f>
        <v>Science</v>
      </c>
      <c r="C117" s="22">
        <f t="shared" si="3"/>
        <v>2366859</v>
      </c>
      <c r="D117" s="22">
        <f t="shared" si="3"/>
        <v>1763238</v>
      </c>
      <c r="E117" s="22">
        <f t="shared" si="3"/>
        <v>876965</v>
      </c>
      <c r="F117" s="22">
        <f t="shared" si="3"/>
        <v>98611</v>
      </c>
      <c r="G117" s="22">
        <f t="shared" si="3"/>
        <v>0</v>
      </c>
      <c r="H117" s="75">
        <f t="shared" si="4"/>
        <v>5105673</v>
      </c>
      <c r="I117" s="1"/>
    </row>
    <row r="118" spans="2:9" x14ac:dyDescent="0.2">
      <c r="B118" s="9" t="str">
        <f>$B$34</f>
        <v>Fine Arts</v>
      </c>
      <c r="C118" s="22">
        <f t="shared" si="3"/>
        <v>2119779</v>
      </c>
      <c r="D118" s="22">
        <f t="shared" si="3"/>
        <v>1945858</v>
      </c>
      <c r="E118" s="22">
        <f t="shared" si="3"/>
        <v>319864</v>
      </c>
      <c r="F118" s="22">
        <f t="shared" si="3"/>
        <v>0</v>
      </c>
      <c r="G118" s="22">
        <f t="shared" si="3"/>
        <v>0</v>
      </c>
      <c r="H118" s="75">
        <f t="shared" si="4"/>
        <v>4385501</v>
      </c>
      <c r="I118" s="1"/>
    </row>
    <row r="119" spans="2:9" x14ac:dyDescent="0.2">
      <c r="B119" s="9" t="str">
        <f>$B$35</f>
        <v>Teacher Education</v>
      </c>
      <c r="C119" s="22">
        <f t="shared" si="3"/>
        <v>290931</v>
      </c>
      <c r="D119" s="22">
        <f t="shared" si="3"/>
        <v>1453023</v>
      </c>
      <c r="E119" s="22">
        <f t="shared" si="3"/>
        <v>1739363</v>
      </c>
      <c r="F119" s="22">
        <f t="shared" si="3"/>
        <v>1208074</v>
      </c>
      <c r="G119" s="22">
        <f t="shared" si="3"/>
        <v>0</v>
      </c>
      <c r="H119" s="75">
        <f t="shared" si="4"/>
        <v>4691391</v>
      </c>
      <c r="I119" s="1"/>
    </row>
    <row r="120" spans="2:9" x14ac:dyDescent="0.2">
      <c r="B120" s="9" t="str">
        <f>$B$36</f>
        <v>Agriculture</v>
      </c>
      <c r="C120" s="22">
        <f t="shared" si="3"/>
        <v>259828</v>
      </c>
      <c r="D120" s="22">
        <f t="shared" si="3"/>
        <v>701221</v>
      </c>
      <c r="E120" s="22">
        <f t="shared" si="3"/>
        <v>169095</v>
      </c>
      <c r="F120" s="22">
        <f t="shared" si="3"/>
        <v>0</v>
      </c>
      <c r="G120" s="22">
        <f t="shared" si="3"/>
        <v>0</v>
      </c>
      <c r="H120" s="75">
        <f t="shared" si="4"/>
        <v>1130144</v>
      </c>
      <c r="I120" s="1"/>
    </row>
    <row r="121" spans="2:9" x14ac:dyDescent="0.2">
      <c r="B121" s="9" t="str">
        <f>$B$37</f>
        <v>Engineering</v>
      </c>
      <c r="C121" s="22">
        <f t="shared" si="3"/>
        <v>288007</v>
      </c>
      <c r="D121" s="22">
        <f t="shared" si="3"/>
        <v>367386</v>
      </c>
      <c r="E121" s="22">
        <f t="shared" si="3"/>
        <v>325433</v>
      </c>
      <c r="F121" s="22">
        <f t="shared" si="3"/>
        <v>0</v>
      </c>
      <c r="G121" s="22">
        <f t="shared" si="3"/>
        <v>0</v>
      </c>
      <c r="H121" s="75">
        <f t="shared" si="4"/>
        <v>980826</v>
      </c>
      <c r="I121" s="1"/>
    </row>
    <row r="122" spans="2:9" x14ac:dyDescent="0.2">
      <c r="B122" s="9" t="str">
        <f>$B$38</f>
        <v>Home Economics</v>
      </c>
      <c r="C122" s="22">
        <f t="shared" si="3"/>
        <v>268067</v>
      </c>
      <c r="D122" s="22">
        <f t="shared" si="3"/>
        <v>402440</v>
      </c>
      <c r="E122" s="22">
        <f t="shared" si="3"/>
        <v>72242</v>
      </c>
      <c r="F122" s="22">
        <f t="shared" si="3"/>
        <v>0</v>
      </c>
      <c r="G122" s="22">
        <f t="shared" si="3"/>
        <v>0</v>
      </c>
      <c r="H122" s="75">
        <f t="shared" si="4"/>
        <v>742749</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0</v>
      </c>
      <c r="D125" s="22">
        <f t="shared" si="3"/>
        <v>0</v>
      </c>
      <c r="E125" s="22">
        <f t="shared" si="3"/>
        <v>521943</v>
      </c>
      <c r="F125" s="22">
        <f t="shared" si="3"/>
        <v>0</v>
      </c>
      <c r="G125" s="22">
        <f t="shared" si="3"/>
        <v>0</v>
      </c>
      <c r="H125" s="75">
        <f t="shared" si="4"/>
        <v>521943</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2322</v>
      </c>
      <c r="D127" s="22">
        <f t="shared" si="3"/>
        <v>61497</v>
      </c>
      <c r="E127" s="22">
        <f t="shared" si="3"/>
        <v>0</v>
      </c>
      <c r="F127" s="22">
        <f t="shared" si="3"/>
        <v>0</v>
      </c>
      <c r="G127" s="22">
        <f t="shared" si="3"/>
        <v>0</v>
      </c>
      <c r="H127" s="75">
        <f t="shared" si="4"/>
        <v>63819</v>
      </c>
      <c r="I127" s="1"/>
    </row>
    <row r="128" spans="2:9" x14ac:dyDescent="0.2">
      <c r="B128" s="9" t="str">
        <f>$B$44</f>
        <v>Physical Training</v>
      </c>
      <c r="C128" s="22">
        <f t="shared" si="3"/>
        <v>182362</v>
      </c>
      <c r="D128" s="22">
        <f t="shared" si="3"/>
        <v>0</v>
      </c>
      <c r="E128" s="22">
        <f t="shared" si="3"/>
        <v>0</v>
      </c>
      <c r="F128" s="22">
        <f t="shared" si="3"/>
        <v>0</v>
      </c>
      <c r="G128" s="22">
        <f t="shared" si="3"/>
        <v>0</v>
      </c>
      <c r="H128" s="75">
        <f t="shared" si="4"/>
        <v>182362</v>
      </c>
      <c r="I128" s="1"/>
    </row>
    <row r="129" spans="2:12" x14ac:dyDescent="0.2">
      <c r="B129" s="9" t="str">
        <f>$B$45</f>
        <v>Health Services</v>
      </c>
      <c r="C129" s="22">
        <f t="shared" si="3"/>
        <v>214638</v>
      </c>
      <c r="D129" s="22">
        <f t="shared" si="3"/>
        <v>918844</v>
      </c>
      <c r="E129" s="22">
        <f t="shared" si="3"/>
        <v>117281</v>
      </c>
      <c r="F129" s="22">
        <f t="shared" si="3"/>
        <v>0</v>
      </c>
      <c r="G129" s="22">
        <f t="shared" si="3"/>
        <v>0</v>
      </c>
      <c r="H129" s="75">
        <f t="shared" si="4"/>
        <v>1250763</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1445667</v>
      </c>
      <c r="D131" s="22">
        <f t="shared" si="3"/>
        <v>4858777</v>
      </c>
      <c r="E131" s="22">
        <f t="shared" si="3"/>
        <v>1004765</v>
      </c>
      <c r="F131" s="22">
        <f t="shared" si="3"/>
        <v>0</v>
      </c>
      <c r="G131" s="22">
        <f t="shared" si="3"/>
        <v>0</v>
      </c>
      <c r="H131" s="75">
        <f t="shared" si="4"/>
        <v>7309209</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209194</v>
      </c>
      <c r="E133" s="22">
        <f t="shared" si="5"/>
        <v>0</v>
      </c>
      <c r="F133" s="22">
        <f t="shared" si="5"/>
        <v>0</v>
      </c>
      <c r="G133" s="22">
        <f t="shared" si="5"/>
        <v>0</v>
      </c>
      <c r="H133" s="75">
        <f t="shared" si="4"/>
        <v>209194</v>
      </c>
      <c r="I133" s="1"/>
    </row>
    <row r="134" spans="2:12" x14ac:dyDescent="0.2">
      <c r="B134" s="9" t="str">
        <f>$B$50</f>
        <v>Technology</v>
      </c>
      <c r="C134" s="22">
        <f t="shared" si="5"/>
        <v>280470</v>
      </c>
      <c r="D134" s="22">
        <f t="shared" si="5"/>
        <v>373225</v>
      </c>
      <c r="E134" s="22">
        <f t="shared" si="5"/>
        <v>87949</v>
      </c>
      <c r="F134" s="22">
        <f t="shared" si="5"/>
        <v>0</v>
      </c>
      <c r="G134" s="22">
        <f t="shared" si="5"/>
        <v>0</v>
      </c>
      <c r="H134" s="75">
        <f t="shared" si="4"/>
        <v>741644</v>
      </c>
      <c r="I134" s="1"/>
    </row>
    <row r="135" spans="2:12" x14ac:dyDescent="0.2">
      <c r="B135" s="9" t="str">
        <f>$B$51</f>
        <v>Nursing</v>
      </c>
      <c r="C135" s="22">
        <f t="shared" si="5"/>
        <v>9273</v>
      </c>
      <c r="D135" s="22">
        <f t="shared" si="5"/>
        <v>955532</v>
      </c>
      <c r="E135" s="22">
        <f t="shared" si="5"/>
        <v>0</v>
      </c>
      <c r="F135" s="22">
        <f t="shared" si="5"/>
        <v>0</v>
      </c>
      <c r="G135" s="22">
        <f t="shared" si="5"/>
        <v>0</v>
      </c>
      <c r="H135" s="75">
        <f t="shared" si="4"/>
        <v>964805</v>
      </c>
      <c r="I135" s="1"/>
    </row>
    <row r="136" spans="2:12" x14ac:dyDescent="0.2">
      <c r="B136" s="39" t="str">
        <f>$B$52</f>
        <v>Totals</v>
      </c>
      <c r="C136" s="40">
        <f>SUM(C116:C135)</f>
        <v>15278891</v>
      </c>
      <c r="D136" s="40">
        <f>SUM(D116:D135)</f>
        <v>20993042</v>
      </c>
      <c r="E136" s="40">
        <f>SUM(E116:E135)</f>
        <v>8894976</v>
      </c>
      <c r="F136" s="40">
        <f>SUM(F116:F135)</f>
        <v>2183854</v>
      </c>
      <c r="G136" s="40">
        <f>SUM(G116:G135)</f>
        <v>0</v>
      </c>
      <c r="H136" s="40">
        <f t="shared" si="4"/>
        <v>47350763</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55542218</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Data!QD35</f>
        <v>0</v>
      </c>
      <c r="I140" s="333" t="str">
        <f>IF(H140+H141=1,"","Error, the two cells on the left must equal 100%")</f>
        <v/>
      </c>
      <c r="L140" s="57"/>
    </row>
    <row r="141" spans="2:12" ht="25.5" customHeight="1" thickBot="1" x14ac:dyDescent="0.25">
      <c r="B141" s="352"/>
      <c r="C141" s="353"/>
      <c r="D141" s="353"/>
      <c r="E141" s="353"/>
      <c r="F141" s="356" t="s">
        <v>3</v>
      </c>
      <c r="G141" s="357"/>
      <c r="H141" s="95">
        <f>1-H140</f>
        <v>1</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Data!LN35</f>
        <v>0</v>
      </c>
      <c r="D143" s="172">
        <f>Data!MH35</f>
        <v>0</v>
      </c>
      <c r="E143" s="172">
        <f>Data!NB35</f>
        <v>0</v>
      </c>
      <c r="F143" s="172">
        <f>Data!NV35</f>
        <v>0</v>
      </c>
      <c r="G143" s="172">
        <f>Data!OP35</f>
        <v>0</v>
      </c>
      <c r="H143" s="173">
        <f>Data!PJ35</f>
        <v>22369886.595097106</v>
      </c>
      <c r="I143" s="76">
        <f t="shared" ref="I143:I162" si="6">SUM(C143:H143)</f>
        <v>22369886.595097106</v>
      </c>
    </row>
    <row r="144" spans="2:12" x14ac:dyDescent="0.2">
      <c r="B144" s="9" t="str">
        <f>$B$33</f>
        <v>Science</v>
      </c>
      <c r="C144" s="172">
        <f>Data!LO35</f>
        <v>0</v>
      </c>
      <c r="D144" s="172">
        <f>Data!MI35</f>
        <v>0</v>
      </c>
      <c r="E144" s="172">
        <f>Data!NC35</f>
        <v>0</v>
      </c>
      <c r="F144" s="172">
        <f>Data!NW35</f>
        <v>0</v>
      </c>
      <c r="G144" s="172">
        <f>Data!OQ35</f>
        <v>0</v>
      </c>
      <c r="H144" s="174">
        <f>Data!PK35</f>
        <v>5988929.9524637861</v>
      </c>
      <c r="I144" s="76">
        <f t="shared" si="6"/>
        <v>5988929.9524637861</v>
      </c>
    </row>
    <row r="145" spans="2:9" x14ac:dyDescent="0.2">
      <c r="B145" s="9" t="str">
        <f>$B$34</f>
        <v>Fine Arts</v>
      </c>
      <c r="C145" s="172">
        <f>Data!LP35</f>
        <v>0</v>
      </c>
      <c r="D145" s="172">
        <f>Data!MJ35</f>
        <v>0</v>
      </c>
      <c r="E145" s="172">
        <f>Data!ND35</f>
        <v>0</v>
      </c>
      <c r="F145" s="172">
        <f>Data!NX35</f>
        <v>0</v>
      </c>
      <c r="G145" s="172">
        <f>Data!OR35</f>
        <v>0</v>
      </c>
      <c r="H145" s="174">
        <f>Data!PL35</f>
        <v>5144171.6489598705</v>
      </c>
      <c r="I145" s="76">
        <f t="shared" si="6"/>
        <v>5144171.6489598705</v>
      </c>
    </row>
    <row r="146" spans="2:9" x14ac:dyDescent="0.2">
      <c r="B146" s="9" t="str">
        <f>$B$35</f>
        <v>Teacher Education</v>
      </c>
      <c r="C146" s="172">
        <f>Data!LQ35</f>
        <v>0</v>
      </c>
      <c r="D146" s="172">
        <f>Data!MK35</f>
        <v>0</v>
      </c>
      <c r="E146" s="172">
        <f>Data!NE35</f>
        <v>0</v>
      </c>
      <c r="F146" s="172">
        <f>Data!NY35</f>
        <v>0</v>
      </c>
      <c r="G146" s="172">
        <f>Data!OS35</f>
        <v>0</v>
      </c>
      <c r="H146" s="174">
        <f>Data!PN35</f>
        <v>5502979.1525268136</v>
      </c>
      <c r="I146" s="76">
        <f t="shared" si="6"/>
        <v>5502979.1525268136</v>
      </c>
    </row>
    <row r="147" spans="2:9" x14ac:dyDescent="0.2">
      <c r="B147" s="9" t="str">
        <f>$B$36</f>
        <v>Agriculture</v>
      </c>
      <c r="C147" s="172">
        <f>Data!LR35</f>
        <v>0</v>
      </c>
      <c r="D147" s="172">
        <f>Data!ML35</f>
        <v>0</v>
      </c>
      <c r="E147" s="172">
        <f>Data!NF35</f>
        <v>0</v>
      </c>
      <c r="F147" s="172">
        <f>Data!NZ35</f>
        <v>0</v>
      </c>
      <c r="G147" s="172">
        <f>Data!OT35</f>
        <v>0</v>
      </c>
      <c r="H147" s="174">
        <f>Data!PM35</f>
        <v>1325653.4941029777</v>
      </c>
      <c r="I147" s="76">
        <f t="shared" si="6"/>
        <v>1325653.4941029777</v>
      </c>
    </row>
    <row r="148" spans="2:9" x14ac:dyDescent="0.2">
      <c r="B148" s="9" t="str">
        <f>$B$37</f>
        <v>Engineering</v>
      </c>
      <c r="C148" s="172">
        <f>Data!LS35</f>
        <v>0</v>
      </c>
      <c r="D148" s="172">
        <f>Data!MM35</f>
        <v>0</v>
      </c>
      <c r="E148" s="172">
        <f>Data!NG35</f>
        <v>0</v>
      </c>
      <c r="F148" s="172">
        <f>Data!OA35</f>
        <v>0</v>
      </c>
      <c r="G148" s="172">
        <f>Data!OU35</f>
        <v>0</v>
      </c>
      <c r="H148" s="174">
        <f>Data!PO35</f>
        <v>1150504.1959317108</v>
      </c>
      <c r="I148" s="76">
        <f t="shared" si="6"/>
        <v>1150504.1959317108</v>
      </c>
    </row>
    <row r="149" spans="2:9" x14ac:dyDescent="0.2">
      <c r="B149" s="9" t="str">
        <f>$B$38</f>
        <v>Home Economics</v>
      </c>
      <c r="C149" s="172">
        <f>Data!LT35</f>
        <v>0</v>
      </c>
      <c r="D149" s="172">
        <f>Data!MN35</f>
        <v>0</v>
      </c>
      <c r="E149" s="172">
        <f>Data!NH35</f>
        <v>0</v>
      </c>
      <c r="F149" s="172">
        <f>Data!OB35</f>
        <v>0</v>
      </c>
      <c r="G149" s="172">
        <f>Data!OV35</f>
        <v>0</v>
      </c>
      <c r="H149" s="174">
        <f>Data!PP35</f>
        <v>871241.01627004403</v>
      </c>
      <c r="I149" s="76">
        <f t="shared" si="6"/>
        <v>871241.01627004403</v>
      </c>
    </row>
    <row r="150" spans="2:9" x14ac:dyDescent="0.2">
      <c r="B150" s="9" t="str">
        <f>$B$39</f>
        <v>Law</v>
      </c>
      <c r="C150" s="172">
        <f>Data!LU35</f>
        <v>0</v>
      </c>
      <c r="D150" s="172">
        <f>Data!MO35</f>
        <v>0</v>
      </c>
      <c r="E150" s="172">
        <f>Data!NI35</f>
        <v>0</v>
      </c>
      <c r="F150" s="172">
        <f>Data!OC35</f>
        <v>0</v>
      </c>
      <c r="G150" s="172">
        <f>Data!OW35</f>
        <v>0</v>
      </c>
      <c r="H150" s="174">
        <f>Data!PQ35</f>
        <v>0</v>
      </c>
      <c r="I150" s="76">
        <f t="shared" si="6"/>
        <v>0</v>
      </c>
    </row>
    <row r="151" spans="2:9" x14ac:dyDescent="0.2">
      <c r="B151" s="9" t="str">
        <f>$B$40</f>
        <v>Social Service</v>
      </c>
      <c r="C151" s="172">
        <f>Data!LV35</f>
        <v>0</v>
      </c>
      <c r="D151" s="172">
        <f>Data!MP35</f>
        <v>0</v>
      </c>
      <c r="E151" s="172">
        <f>Data!NJ35</f>
        <v>0</v>
      </c>
      <c r="F151" s="172">
        <f>Data!OD35</f>
        <v>0</v>
      </c>
      <c r="G151" s="172">
        <f>Data!OX35</f>
        <v>0</v>
      </c>
      <c r="H151" s="174">
        <f>Data!PR35</f>
        <v>0</v>
      </c>
      <c r="I151" s="76">
        <f t="shared" si="6"/>
        <v>0</v>
      </c>
    </row>
    <row r="152" spans="2:9" x14ac:dyDescent="0.2">
      <c r="B152" s="9" t="str">
        <f>$B$41</f>
        <v>Library Science</v>
      </c>
      <c r="C152" s="172">
        <f>Data!LW35</f>
        <v>0</v>
      </c>
      <c r="D152" s="172">
        <f>Data!MQ35</f>
        <v>0</v>
      </c>
      <c r="E152" s="172">
        <f>Data!NK35</f>
        <v>0</v>
      </c>
      <c r="F152" s="172">
        <f>Data!OE35</f>
        <v>0</v>
      </c>
      <c r="G152" s="172">
        <f>Data!OY35</f>
        <v>0</v>
      </c>
      <c r="H152" s="174">
        <f>Data!PS35</f>
        <v>612236.63681140682</v>
      </c>
      <c r="I152" s="76">
        <f t="shared" si="6"/>
        <v>612236.63681140682</v>
      </c>
    </row>
    <row r="153" spans="2:9" x14ac:dyDescent="0.2">
      <c r="B153" s="9" t="str">
        <f>$B$42</f>
        <v>Veterinary Science</v>
      </c>
      <c r="C153" s="172">
        <f>Data!LX35</f>
        <v>0</v>
      </c>
      <c r="D153" s="172">
        <f>Data!MR35</f>
        <v>0</v>
      </c>
      <c r="E153" s="172">
        <f>Data!NL35</f>
        <v>0</v>
      </c>
      <c r="F153" s="172">
        <f>Data!OF35</f>
        <v>0</v>
      </c>
      <c r="G153" s="172">
        <f>Data!OZ35</f>
        <v>0</v>
      </c>
      <c r="H153" s="174">
        <f>Data!PT35</f>
        <v>0</v>
      </c>
      <c r="I153" s="76">
        <f t="shared" si="6"/>
        <v>0</v>
      </c>
    </row>
    <row r="154" spans="2:9" x14ac:dyDescent="0.2">
      <c r="B154" s="9" t="str">
        <f>$B$43</f>
        <v>Vocational Training</v>
      </c>
      <c r="C154" s="172">
        <f>Data!LY35</f>
        <v>0</v>
      </c>
      <c r="D154" s="172">
        <f>Data!MS35</f>
        <v>0</v>
      </c>
      <c r="E154" s="172">
        <f>Data!NM35</f>
        <v>0</v>
      </c>
      <c r="F154" s="172">
        <f>Data!OG35</f>
        <v>0</v>
      </c>
      <c r="G154" s="172">
        <f>Data!PA35</f>
        <v>0</v>
      </c>
      <c r="H154" s="174">
        <f>Data!PU35</f>
        <v>74859.381052465818</v>
      </c>
      <c r="I154" s="76">
        <f t="shared" si="6"/>
        <v>74859.381052465818</v>
      </c>
    </row>
    <row r="155" spans="2:9" x14ac:dyDescent="0.2">
      <c r="B155" s="9" t="str">
        <f>$B$44</f>
        <v>Physical Training</v>
      </c>
      <c r="C155" s="172">
        <f>Data!LZ35</f>
        <v>0</v>
      </c>
      <c r="D155" s="172">
        <f>Data!MT35</f>
        <v>0</v>
      </c>
      <c r="E155" s="172">
        <f>Data!NN35</f>
        <v>0</v>
      </c>
      <c r="F155" s="172">
        <f>Data!OH35</f>
        <v>0</v>
      </c>
      <c r="G155" s="172">
        <f>Data!PB35</f>
        <v>0</v>
      </c>
      <c r="H155" s="174">
        <f>Data!PV35</f>
        <v>213909.75175872035</v>
      </c>
      <c r="I155" s="76">
        <f t="shared" si="6"/>
        <v>213909.75175872035</v>
      </c>
    </row>
    <row r="156" spans="2:9" x14ac:dyDescent="0.2">
      <c r="B156" s="9" t="str">
        <f>$B$45</f>
        <v>Health Services</v>
      </c>
      <c r="C156" s="172">
        <f>Data!MA35</f>
        <v>0</v>
      </c>
      <c r="D156" s="172">
        <f>Data!MU35</f>
        <v>0</v>
      </c>
      <c r="E156" s="172">
        <f>Data!NO35</f>
        <v>0</v>
      </c>
      <c r="F156" s="172">
        <f>Data!OI35</f>
        <v>0</v>
      </c>
      <c r="G156" s="172">
        <f>Data!PC35</f>
        <v>0</v>
      </c>
      <c r="H156" s="174">
        <f>Data!PW35</f>
        <v>1467139.0028569128</v>
      </c>
      <c r="I156" s="76">
        <f t="shared" si="6"/>
        <v>1467139.0028569128</v>
      </c>
    </row>
    <row r="157" spans="2:9" x14ac:dyDescent="0.2">
      <c r="B157" s="9" t="str">
        <f>$B$46</f>
        <v>Pharmacy</v>
      </c>
      <c r="C157" s="172">
        <f>Data!MB35</f>
        <v>0</v>
      </c>
      <c r="D157" s="172">
        <f>Data!MV35</f>
        <v>0</v>
      </c>
      <c r="E157" s="172">
        <f>Data!NP35</f>
        <v>0</v>
      </c>
      <c r="F157" s="172">
        <f>Data!OJ35</f>
        <v>0</v>
      </c>
      <c r="G157" s="172">
        <f>Data!PD35</f>
        <v>0</v>
      </c>
      <c r="H157" s="174">
        <f>Data!PX35</f>
        <v>0</v>
      </c>
      <c r="I157" s="76">
        <f t="shared" si="6"/>
        <v>0</v>
      </c>
    </row>
    <row r="158" spans="2:9" x14ac:dyDescent="0.2">
      <c r="B158" s="9" t="str">
        <f>$B$47</f>
        <v>Business Administration</v>
      </c>
      <c r="C158" s="172">
        <f>Data!MC35</f>
        <v>0</v>
      </c>
      <c r="D158" s="172">
        <f>Data!MW35</f>
        <v>0</v>
      </c>
      <c r="E158" s="172">
        <f>Data!NQ35</f>
        <v>0</v>
      </c>
      <c r="F158" s="172">
        <f>Data!OK35</f>
        <v>0</v>
      </c>
      <c r="G158" s="172">
        <f>Data!PE35</f>
        <v>0</v>
      </c>
      <c r="H158" s="174">
        <f>Data!PY35</f>
        <v>8573667.1167381611</v>
      </c>
      <c r="I158" s="76">
        <f t="shared" si="6"/>
        <v>8573667.1167381611</v>
      </c>
    </row>
    <row r="159" spans="2:9" x14ac:dyDescent="0.2">
      <c r="B159" s="9" t="str">
        <f>$B$48</f>
        <v>Optometry</v>
      </c>
      <c r="C159" s="172">
        <f>Data!MD35</f>
        <v>0</v>
      </c>
      <c r="D159" s="172">
        <f>Data!MX35</f>
        <v>0</v>
      </c>
      <c r="E159" s="172">
        <f>Data!NR35</f>
        <v>0</v>
      </c>
      <c r="F159" s="172">
        <f>Data!OL35</f>
        <v>0</v>
      </c>
      <c r="G159" s="172">
        <f>Data!PF35</f>
        <v>0</v>
      </c>
      <c r="H159" s="174">
        <f>Data!PZ35</f>
        <v>0</v>
      </c>
      <c r="I159" s="76">
        <f t="shared" si="6"/>
        <v>0</v>
      </c>
    </row>
    <row r="160" spans="2:9" x14ac:dyDescent="0.2">
      <c r="B160" s="9" t="str">
        <f>$B$49</f>
        <v>Teacher Ed-Practice Teaching</v>
      </c>
      <c r="C160" s="172">
        <f>Data!ME35</f>
        <v>0</v>
      </c>
      <c r="D160" s="172">
        <f>Data!MY35</f>
        <v>0</v>
      </c>
      <c r="E160" s="172">
        <f>Data!NS35</f>
        <v>0</v>
      </c>
      <c r="F160" s="172">
        <f>Data!OM35</f>
        <v>0</v>
      </c>
      <c r="G160" s="172">
        <f>Data!PG35</f>
        <v>0</v>
      </c>
      <c r="H160" s="174">
        <f>Data!QA35</f>
        <v>245383.55912642844</v>
      </c>
      <c r="I160" s="76">
        <f t="shared" si="6"/>
        <v>245383.55912642844</v>
      </c>
    </row>
    <row r="161" spans="2:10" x14ac:dyDescent="0.2">
      <c r="B161" s="9" t="str">
        <f>$B$50</f>
        <v>Technology</v>
      </c>
      <c r="C161" s="172">
        <f>Data!MF35</f>
        <v>0</v>
      </c>
      <c r="D161" s="172">
        <f>Data!MZ35</f>
        <v>0</v>
      </c>
      <c r="E161" s="172">
        <f>Data!NT35</f>
        <v>0</v>
      </c>
      <c r="F161" s="172">
        <f>Data!ON35</f>
        <v>0</v>
      </c>
      <c r="G161" s="172">
        <f>Data!PH35</f>
        <v>0</v>
      </c>
      <c r="H161" s="174">
        <f>Data!QB35</f>
        <v>869944.85656740109</v>
      </c>
      <c r="I161" s="76">
        <f t="shared" si="6"/>
        <v>869944.85656740109</v>
      </c>
    </row>
    <row r="162" spans="2:10" x14ac:dyDescent="0.2">
      <c r="B162" s="9" t="str">
        <f>$B$51</f>
        <v>Nursing</v>
      </c>
      <c r="C162" s="172">
        <f>Data!MG35</f>
        <v>0</v>
      </c>
      <c r="D162" s="172">
        <f>Data!NA35</f>
        <v>0</v>
      </c>
      <c r="E162" s="172">
        <f>Data!NU35</f>
        <v>0</v>
      </c>
      <c r="F162" s="172">
        <f>Data!OO35</f>
        <v>0</v>
      </c>
      <c r="G162" s="172">
        <f>Data!PI35</f>
        <v>0</v>
      </c>
      <c r="H162" s="174">
        <f>Data!QC35</f>
        <v>1131711.639736196</v>
      </c>
      <c r="I162" s="76">
        <f t="shared" si="6"/>
        <v>1131711.639736196</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55542217.999999993</v>
      </c>
      <c r="I163" s="76">
        <f>SUM(I143:I162)</f>
        <v>55542217.999999993</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13417258.0860353</v>
      </c>
      <c r="D168" s="21">
        <f t="shared" si="8"/>
        <v>7635643.5389620671</v>
      </c>
      <c r="E168" s="21">
        <f t="shared" si="8"/>
        <v>1203657.1321684369</v>
      </c>
      <c r="F168" s="21">
        <f t="shared" si="8"/>
        <v>113327.8379313011</v>
      </c>
      <c r="G168" s="21">
        <f t="shared" si="8"/>
        <v>0</v>
      </c>
      <c r="H168" s="40">
        <f t="shared" ref="H168:H188" si="9">SUM(C168:G168)</f>
        <v>22369886.595097106</v>
      </c>
      <c r="I168" s="56"/>
      <c r="J168" s="57"/>
    </row>
    <row r="169" spans="2:10" x14ac:dyDescent="0.2">
      <c r="B169" s="9" t="str">
        <f>$B$33</f>
        <v>Science</v>
      </c>
      <c r="C169" s="22">
        <f t="shared" si="8"/>
        <v>4534108.0381694781</v>
      </c>
      <c r="D169" s="22">
        <f t="shared" si="8"/>
        <v>1242481.7406214077</v>
      </c>
      <c r="E169" s="22">
        <f t="shared" si="8"/>
        <v>202704.42057950111</v>
      </c>
      <c r="F169" s="22">
        <f t="shared" si="8"/>
        <v>9635.7530933997477</v>
      </c>
      <c r="G169" s="22">
        <f t="shared" si="8"/>
        <v>0</v>
      </c>
      <c r="H169" s="75">
        <f t="shared" si="9"/>
        <v>5988929.952463787</v>
      </c>
      <c r="I169" s="56"/>
      <c r="J169" s="57"/>
    </row>
    <row r="170" spans="2:10" x14ac:dyDescent="0.2">
      <c r="B170" s="9" t="str">
        <f>$B$34</f>
        <v>Fine Arts</v>
      </c>
      <c r="C170" s="22">
        <f t="shared" si="8"/>
        <v>3615903.178492181</v>
      </c>
      <c r="D170" s="22">
        <f t="shared" si="8"/>
        <v>1386499.2705355305</v>
      </c>
      <c r="E170" s="22">
        <f t="shared" si="8"/>
        <v>141769.19993215927</v>
      </c>
      <c r="F170" s="22">
        <f t="shared" si="8"/>
        <v>0</v>
      </c>
      <c r="G170" s="22">
        <f t="shared" si="8"/>
        <v>0</v>
      </c>
      <c r="H170" s="75">
        <f t="shared" si="9"/>
        <v>5144171.6489598705</v>
      </c>
      <c r="I170" s="56"/>
      <c r="J170" s="57"/>
    </row>
    <row r="171" spans="2:10" x14ac:dyDescent="0.2">
      <c r="B171" s="9" t="str">
        <f>$B$35</f>
        <v>Teacher Education</v>
      </c>
      <c r="C171" s="22">
        <f t="shared" si="8"/>
        <v>728320.20794243633</v>
      </c>
      <c r="D171" s="22">
        <f t="shared" si="8"/>
        <v>2926431.7787413835</v>
      </c>
      <c r="E171" s="22">
        <f t="shared" si="8"/>
        <v>1478097.224101756</v>
      </c>
      <c r="F171" s="22">
        <f t="shared" si="8"/>
        <v>370129.94174123812</v>
      </c>
      <c r="G171" s="22">
        <f t="shared" si="8"/>
        <v>0</v>
      </c>
      <c r="H171" s="75">
        <f t="shared" si="9"/>
        <v>5502979.1525268145</v>
      </c>
      <c r="I171" s="56"/>
      <c r="J171" s="57"/>
    </row>
    <row r="172" spans="2:10" x14ac:dyDescent="0.2">
      <c r="B172" s="9" t="str">
        <f>$B$36</f>
        <v>Agriculture</v>
      </c>
      <c r="C172" s="22">
        <f t="shared" si="8"/>
        <v>527572.61059107445</v>
      </c>
      <c r="D172" s="22">
        <f t="shared" si="8"/>
        <v>704889.96870672319</v>
      </c>
      <c r="E172" s="22">
        <f t="shared" si="8"/>
        <v>93190.914805180131</v>
      </c>
      <c r="F172" s="22">
        <f t="shared" si="8"/>
        <v>0</v>
      </c>
      <c r="G172" s="22">
        <f t="shared" si="8"/>
        <v>0</v>
      </c>
      <c r="H172" s="75">
        <f t="shared" si="9"/>
        <v>1325653.4941029779</v>
      </c>
      <c r="I172" s="56"/>
      <c r="J172" s="57"/>
    </row>
    <row r="173" spans="2:10" x14ac:dyDescent="0.2">
      <c r="B173" s="9" t="str">
        <f>$B$37</f>
        <v>Engineering</v>
      </c>
      <c r="C173" s="22">
        <f t="shared" si="8"/>
        <v>508397.45493239746</v>
      </c>
      <c r="D173" s="22">
        <f t="shared" si="8"/>
        <v>406415.79606780061</v>
      </c>
      <c r="E173" s="22">
        <f t="shared" si="8"/>
        <v>235690.94493151264</v>
      </c>
      <c r="F173" s="22">
        <f t="shared" si="8"/>
        <v>0</v>
      </c>
      <c r="G173" s="22">
        <f t="shared" si="8"/>
        <v>0</v>
      </c>
      <c r="H173" s="75">
        <f t="shared" si="9"/>
        <v>1150504.1959317108</v>
      </c>
      <c r="I173" s="56"/>
      <c r="J173" s="57"/>
    </row>
    <row r="174" spans="2:10" x14ac:dyDescent="0.2">
      <c r="B174" s="9" t="str">
        <f>$B$38</f>
        <v>Home Economics</v>
      </c>
      <c r="C174" s="22">
        <f t="shared" si="8"/>
        <v>433155.13616476965</v>
      </c>
      <c r="D174" s="22">
        <f t="shared" si="8"/>
        <v>376344.39076330274</v>
      </c>
      <c r="E174" s="22">
        <f t="shared" si="8"/>
        <v>61741.489341971625</v>
      </c>
      <c r="F174" s="22">
        <f t="shared" si="8"/>
        <v>0</v>
      </c>
      <c r="G174" s="22">
        <f t="shared" si="8"/>
        <v>0</v>
      </c>
      <c r="H174" s="75">
        <f t="shared" si="9"/>
        <v>871241.01627004391</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34750.67645166786</v>
      </c>
      <c r="D177" s="22">
        <f t="shared" si="8"/>
        <v>0</v>
      </c>
      <c r="E177" s="22">
        <f t="shared" si="8"/>
        <v>577485.96035973891</v>
      </c>
      <c r="F177" s="22">
        <f t="shared" si="8"/>
        <v>0</v>
      </c>
      <c r="G177" s="22">
        <f t="shared" si="8"/>
        <v>0</v>
      </c>
      <c r="H177" s="75">
        <f t="shared" si="9"/>
        <v>612236.63681140682</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2807.2267894674683</v>
      </c>
      <c r="D179" s="22">
        <f t="shared" si="8"/>
        <v>72052.154262998345</v>
      </c>
      <c r="E179" s="22">
        <f t="shared" si="8"/>
        <v>0</v>
      </c>
      <c r="F179" s="22">
        <f t="shared" si="8"/>
        <v>0</v>
      </c>
      <c r="G179" s="22">
        <f t="shared" si="8"/>
        <v>0</v>
      </c>
      <c r="H179" s="75">
        <f t="shared" si="9"/>
        <v>74859.381052465818</v>
      </c>
      <c r="I179" s="56"/>
      <c r="J179" s="57"/>
    </row>
    <row r="180" spans="2:10" x14ac:dyDescent="0.2">
      <c r="B180" s="9" t="str">
        <f>$B$44</f>
        <v>Physical Training</v>
      </c>
      <c r="C180" s="22">
        <f t="shared" si="8"/>
        <v>213909.75175872035</v>
      </c>
      <c r="D180" s="22">
        <f t="shared" si="8"/>
        <v>0</v>
      </c>
      <c r="E180" s="22">
        <f t="shared" si="8"/>
        <v>0</v>
      </c>
      <c r="F180" s="22">
        <f t="shared" si="8"/>
        <v>0</v>
      </c>
      <c r="G180" s="22">
        <f t="shared" si="8"/>
        <v>0</v>
      </c>
      <c r="H180" s="75">
        <f t="shared" si="9"/>
        <v>213909.75175872035</v>
      </c>
      <c r="I180" s="56"/>
      <c r="J180" s="57"/>
    </row>
    <row r="181" spans="2:10" x14ac:dyDescent="0.2">
      <c r="B181" s="9" t="str">
        <f>$B$45</f>
        <v>Health Services</v>
      </c>
      <c r="C181" s="22">
        <f t="shared" si="8"/>
        <v>443997.54974383401</v>
      </c>
      <c r="D181" s="22">
        <f t="shared" si="8"/>
        <v>978757.02954579983</v>
      </c>
      <c r="E181" s="22">
        <f t="shared" si="8"/>
        <v>44384.423567278987</v>
      </c>
      <c r="F181" s="22">
        <f t="shared" si="8"/>
        <v>0</v>
      </c>
      <c r="G181" s="22">
        <f t="shared" si="8"/>
        <v>0</v>
      </c>
      <c r="H181" s="75">
        <f t="shared" si="9"/>
        <v>1467139.0028569128</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2362542.9107109974</v>
      </c>
      <c r="D183" s="22">
        <f t="shared" si="8"/>
        <v>5640677.2132271146</v>
      </c>
      <c r="E183" s="22">
        <f t="shared" si="8"/>
        <v>568234.52870386245</v>
      </c>
      <c r="F183" s="22">
        <f t="shared" si="8"/>
        <v>2212.4640961863561</v>
      </c>
      <c r="G183" s="22">
        <f t="shared" si="8"/>
        <v>0</v>
      </c>
      <c r="H183" s="75">
        <f t="shared" si="9"/>
        <v>8573667.1167381611</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245383.55912642842</v>
      </c>
      <c r="E185" s="22">
        <f t="shared" si="10"/>
        <v>0</v>
      </c>
      <c r="F185" s="22">
        <f t="shared" si="10"/>
        <v>0</v>
      </c>
      <c r="G185" s="22">
        <f t="shared" si="10"/>
        <v>0</v>
      </c>
      <c r="H185" s="75">
        <f t="shared" si="9"/>
        <v>245383.55912642842</v>
      </c>
      <c r="I185" s="56"/>
      <c r="J185" s="57"/>
    </row>
    <row r="186" spans="2:10" x14ac:dyDescent="0.2">
      <c r="B186" s="9" t="str">
        <f>$B$50</f>
        <v>Technology</v>
      </c>
      <c r="C186" s="22">
        <f t="shared" si="10"/>
        <v>365058.43179548479</v>
      </c>
      <c r="D186" s="22">
        <f t="shared" si="10"/>
        <v>427259.05709126726</v>
      </c>
      <c r="E186" s="22">
        <f t="shared" si="10"/>
        <v>77627.367680649055</v>
      </c>
      <c r="F186" s="22">
        <f t="shared" si="10"/>
        <v>0</v>
      </c>
      <c r="G186" s="22">
        <f t="shared" si="10"/>
        <v>0</v>
      </c>
      <c r="H186" s="75">
        <f t="shared" si="9"/>
        <v>869944.85656740109</v>
      </c>
      <c r="I186" s="56"/>
      <c r="J186" s="57"/>
    </row>
    <row r="187" spans="2:10" x14ac:dyDescent="0.2">
      <c r="B187" s="9" t="str">
        <f>$B$51</f>
        <v>Nursing</v>
      </c>
      <c r="C187" s="22">
        <f t="shared" si="10"/>
        <v>22049.584715155408</v>
      </c>
      <c r="D187" s="22">
        <f t="shared" si="10"/>
        <v>1109662.0550210406</v>
      </c>
      <c r="E187" s="22">
        <f t="shared" si="10"/>
        <v>0</v>
      </c>
      <c r="F187" s="22">
        <f t="shared" si="10"/>
        <v>0</v>
      </c>
      <c r="G187" s="22">
        <f t="shared" si="10"/>
        <v>0</v>
      </c>
      <c r="H187" s="75">
        <f t="shared" si="9"/>
        <v>1131711.639736196</v>
      </c>
      <c r="I187" s="56"/>
      <c r="J187" s="57"/>
    </row>
    <row r="188" spans="2:10" x14ac:dyDescent="0.2">
      <c r="B188" s="39" t="str">
        <f>$B$52</f>
        <v>Totals</v>
      </c>
      <c r="C188" s="40">
        <f>SUM(C168:C187)</f>
        <v>27209830.844292965</v>
      </c>
      <c r="D188" s="40">
        <f>SUM(D168:D187)</f>
        <v>23152497.552672867</v>
      </c>
      <c r="E188" s="40">
        <f>SUM(E168:E187)</f>
        <v>4684583.6061720466</v>
      </c>
      <c r="F188" s="40">
        <f>SUM(F168:F187)</f>
        <v>495305.99686212529</v>
      </c>
      <c r="G188" s="40">
        <f>SUM(G168:G187)</f>
        <v>0</v>
      </c>
      <c r="H188" s="40">
        <f t="shared" si="9"/>
        <v>55542218.000000007</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43287905</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6902813.0513681481</v>
      </c>
      <c r="D193" s="42">
        <f t="shared" si="11"/>
        <v>6383658.1904569315</v>
      </c>
      <c r="E193" s="42">
        <f t="shared" si="11"/>
        <v>3346028.9157490451</v>
      </c>
      <c r="F193" s="42">
        <f t="shared" si="11"/>
        <v>801904.88885986898</v>
      </c>
      <c r="G193" s="42">
        <f t="shared" si="11"/>
        <v>0</v>
      </c>
      <c r="H193" s="42">
        <f>SUM(C193:G193)</f>
        <v>17434405.046433993</v>
      </c>
      <c r="I193" s="1"/>
    </row>
    <row r="194" spans="2:9" x14ac:dyDescent="0.2">
      <c r="B194" s="9" t="str">
        <f>$B$33</f>
        <v>Science</v>
      </c>
      <c r="C194" s="43">
        <f t="shared" si="11"/>
        <v>2163774.3734012269</v>
      </c>
      <c r="D194" s="43">
        <f t="shared" si="11"/>
        <v>1611946.1271699043</v>
      </c>
      <c r="E194" s="43">
        <f t="shared" si="11"/>
        <v>801718.39276011242</v>
      </c>
      <c r="F194" s="43">
        <f t="shared" si="11"/>
        <v>90149.837711274056</v>
      </c>
      <c r="G194" s="43">
        <f t="shared" si="11"/>
        <v>0</v>
      </c>
      <c r="H194" s="43">
        <f t="shared" ref="H194:H213" si="12">SUM(C194:G194)</f>
        <v>4667588.7310425173</v>
      </c>
      <c r="I194" s="1"/>
    </row>
    <row r="195" spans="2:9" x14ac:dyDescent="0.2">
      <c r="B195" s="9" t="str">
        <f>$B$34</f>
        <v>Fine Arts</v>
      </c>
      <c r="C195" s="43">
        <f t="shared" si="11"/>
        <v>1937894.6855195344</v>
      </c>
      <c r="D195" s="43">
        <f t="shared" si="11"/>
        <v>1778896.7043147753</v>
      </c>
      <c r="E195" s="43">
        <f t="shared" si="11"/>
        <v>292418.57084583829</v>
      </c>
      <c r="F195" s="43">
        <f t="shared" si="11"/>
        <v>0</v>
      </c>
      <c r="G195" s="43">
        <f t="shared" si="11"/>
        <v>0</v>
      </c>
      <c r="H195" s="43">
        <f t="shared" si="12"/>
        <v>4009209.9606801481</v>
      </c>
      <c r="I195" s="1"/>
    </row>
    <row r="196" spans="2:9" x14ac:dyDescent="0.2">
      <c r="B196" s="9" t="str">
        <f>$B$35</f>
        <v>Teacher Education</v>
      </c>
      <c r="C196" s="43">
        <f t="shared" si="11"/>
        <v>265968.12156025867</v>
      </c>
      <c r="D196" s="43">
        <f t="shared" si="11"/>
        <v>1328348.6390032405</v>
      </c>
      <c r="E196" s="43">
        <f t="shared" si="11"/>
        <v>1590119.684122408</v>
      </c>
      <c r="F196" s="43">
        <f t="shared" si="11"/>
        <v>1104417.1040067505</v>
      </c>
      <c r="G196" s="43">
        <f t="shared" si="11"/>
        <v>0</v>
      </c>
      <c r="H196" s="43">
        <f t="shared" si="12"/>
        <v>4288853.5486926576</v>
      </c>
      <c r="I196" s="1"/>
    </row>
    <row r="197" spans="2:9" x14ac:dyDescent="0.2">
      <c r="B197" s="9" t="str">
        <f>$B$36</f>
        <v>Agriculture</v>
      </c>
      <c r="C197" s="43">
        <f t="shared" si="11"/>
        <v>237533.86572334642</v>
      </c>
      <c r="D197" s="43">
        <f t="shared" si="11"/>
        <v>641053.83121292049</v>
      </c>
      <c r="E197" s="43">
        <f t="shared" si="11"/>
        <v>154586.06857032061</v>
      </c>
      <c r="F197" s="43">
        <f t="shared" si="11"/>
        <v>0</v>
      </c>
      <c r="G197" s="43">
        <f t="shared" si="11"/>
        <v>0</v>
      </c>
      <c r="H197" s="43">
        <f t="shared" si="12"/>
        <v>1033173.7655065876</v>
      </c>
      <c r="I197" s="1"/>
    </row>
    <row r="198" spans="2:9" x14ac:dyDescent="0.2">
      <c r="B198" s="9" t="str">
        <f>$B$37</f>
        <v>Engineering</v>
      </c>
      <c r="C198" s="43">
        <f t="shared" si="11"/>
        <v>263295.01079708047</v>
      </c>
      <c r="D198" s="43">
        <f t="shared" si="11"/>
        <v>335863.02012345608</v>
      </c>
      <c r="E198" s="43">
        <f t="shared" si="11"/>
        <v>297509.73152988049</v>
      </c>
      <c r="F198" s="43">
        <f t="shared" si="11"/>
        <v>0</v>
      </c>
      <c r="G198" s="43">
        <f t="shared" si="11"/>
        <v>0</v>
      </c>
      <c r="H198" s="43">
        <f t="shared" si="12"/>
        <v>896667.76245041704</v>
      </c>
      <c r="I198" s="1"/>
    </row>
    <row r="199" spans="2:9" x14ac:dyDescent="0.2">
      <c r="B199" s="9" t="str">
        <f>$B$38</f>
        <v>Home Economics</v>
      </c>
      <c r="C199" s="43">
        <f t="shared" si="11"/>
        <v>245065.93124243847</v>
      </c>
      <c r="D199" s="43">
        <f t="shared" si="11"/>
        <v>367909.26659830171</v>
      </c>
      <c r="E199" s="43">
        <f t="shared" si="11"/>
        <v>66043.38842459624</v>
      </c>
      <c r="F199" s="43">
        <f t="shared" si="11"/>
        <v>0</v>
      </c>
      <c r="G199" s="43">
        <f t="shared" si="11"/>
        <v>0</v>
      </c>
      <c r="H199" s="43">
        <f t="shared" si="12"/>
        <v>679018.58626533649</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0</v>
      </c>
      <c r="D202" s="43">
        <f t="shared" si="11"/>
        <v>0</v>
      </c>
      <c r="E202" s="43">
        <f t="shared" si="11"/>
        <v>477158.49899641529</v>
      </c>
      <c r="F202" s="43">
        <f t="shared" si="11"/>
        <v>0</v>
      </c>
      <c r="G202" s="43">
        <f t="shared" si="11"/>
        <v>0</v>
      </c>
      <c r="H202" s="43">
        <f t="shared" si="12"/>
        <v>477158.49899641529</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2122.7644295826872</v>
      </c>
      <c r="D204" s="43">
        <f t="shared" si="11"/>
        <v>56220.346307513566</v>
      </c>
      <c r="E204" s="43">
        <f t="shared" si="11"/>
        <v>0</v>
      </c>
      <c r="F204" s="43">
        <f t="shared" si="11"/>
        <v>0</v>
      </c>
      <c r="G204" s="43">
        <f t="shared" si="11"/>
        <v>0</v>
      </c>
      <c r="H204" s="43">
        <f t="shared" si="12"/>
        <v>58343.110737096256</v>
      </c>
      <c r="I204" s="1"/>
    </row>
    <row r="205" spans="2:9" x14ac:dyDescent="0.2">
      <c r="B205" s="9" t="str">
        <f>$B$44</f>
        <v>Physical Training</v>
      </c>
      <c r="C205" s="43">
        <f t="shared" si="11"/>
        <v>166714.71443047284</v>
      </c>
      <c r="D205" s="43">
        <f t="shared" si="11"/>
        <v>0</v>
      </c>
      <c r="E205" s="43">
        <f t="shared" si="11"/>
        <v>0</v>
      </c>
      <c r="F205" s="43">
        <f t="shared" si="11"/>
        <v>0</v>
      </c>
      <c r="G205" s="43">
        <f t="shared" si="11"/>
        <v>0</v>
      </c>
      <c r="H205" s="43">
        <f t="shared" si="12"/>
        <v>166714.71443047284</v>
      </c>
      <c r="I205" s="1"/>
    </row>
    <row r="206" spans="2:9" x14ac:dyDescent="0.2">
      <c r="B206" s="9" t="str">
        <f>$B$45</f>
        <v>Health Services</v>
      </c>
      <c r="C206" s="43">
        <f t="shared" si="11"/>
        <v>196221.32284098567</v>
      </c>
      <c r="D206" s="43">
        <f t="shared" si="11"/>
        <v>840004.03080769791</v>
      </c>
      <c r="E206" s="43">
        <f t="shared" si="11"/>
        <v>107217.88762527438</v>
      </c>
      <c r="F206" s="43">
        <f t="shared" si="11"/>
        <v>0</v>
      </c>
      <c r="G206" s="43">
        <f t="shared" si="11"/>
        <v>0</v>
      </c>
      <c r="H206" s="43">
        <f t="shared" si="12"/>
        <v>1143443.241273958</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1321623.8090531931</v>
      </c>
      <c r="D208" s="43">
        <f t="shared" si="11"/>
        <v>4441877.2553292327</v>
      </c>
      <c r="E208" s="43">
        <f t="shared" si="11"/>
        <v>918552.71407822939</v>
      </c>
      <c r="F208" s="43">
        <f t="shared" si="11"/>
        <v>0</v>
      </c>
      <c r="G208" s="43">
        <f t="shared" si="11"/>
        <v>0</v>
      </c>
      <c r="H208" s="43">
        <f t="shared" si="12"/>
        <v>6682053.7784606554</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191244.43672787282</v>
      </c>
      <c r="E210" s="43">
        <f t="shared" si="13"/>
        <v>0</v>
      </c>
      <c r="F210" s="43">
        <f t="shared" si="13"/>
        <v>0</v>
      </c>
      <c r="G210" s="43">
        <f t="shared" si="13"/>
        <v>0</v>
      </c>
      <c r="H210" s="43">
        <f t="shared" si="12"/>
        <v>191244.43672787282</v>
      </c>
      <c r="I210" s="1"/>
    </row>
    <row r="211" spans="2:9" x14ac:dyDescent="0.2">
      <c r="B211" s="9" t="str">
        <f>$B$50</f>
        <v>Technology</v>
      </c>
      <c r="C211" s="43">
        <f t="shared" si="13"/>
        <v>256404.71126832737</v>
      </c>
      <c r="D211" s="43">
        <f t="shared" si="13"/>
        <v>341201.01388070552</v>
      </c>
      <c r="E211" s="43">
        <f t="shared" si="13"/>
        <v>80402.673909288438</v>
      </c>
      <c r="F211" s="43">
        <f t="shared" si="13"/>
        <v>0</v>
      </c>
      <c r="G211" s="43">
        <f t="shared" si="13"/>
        <v>0</v>
      </c>
      <c r="H211" s="43">
        <f t="shared" si="12"/>
        <v>678008.39905832137</v>
      </c>
      <c r="I211" s="1"/>
    </row>
    <row r="212" spans="2:9" x14ac:dyDescent="0.2">
      <c r="B212" s="9" t="str">
        <f>$B$51</f>
        <v>Nursing</v>
      </c>
      <c r="C212" s="43">
        <f t="shared" si="13"/>
        <v>8477.3447698192322</v>
      </c>
      <c r="D212" s="43">
        <f t="shared" si="13"/>
        <v>873544.07447373122</v>
      </c>
      <c r="E212" s="43">
        <f t="shared" si="13"/>
        <v>0</v>
      </c>
      <c r="F212" s="43">
        <f t="shared" si="13"/>
        <v>0</v>
      </c>
      <c r="G212" s="43">
        <f t="shared" si="13"/>
        <v>0</v>
      </c>
      <c r="H212" s="43">
        <f t="shared" si="12"/>
        <v>882021.41924355039</v>
      </c>
      <c r="I212" s="1"/>
    </row>
    <row r="213" spans="2:9" x14ac:dyDescent="0.2">
      <c r="B213" s="39" t="str">
        <f>$B$52</f>
        <v>Totals</v>
      </c>
      <c r="C213" s="42">
        <f>SUM(C193:C212)</f>
        <v>13967909.706404416</v>
      </c>
      <c r="D213" s="42">
        <f>SUM(D193:D212)</f>
        <v>19191766.936406288</v>
      </c>
      <c r="E213" s="42">
        <f>SUM(E193:E212)</f>
        <v>8131756.5266114073</v>
      </c>
      <c r="F213" s="42">
        <f>SUM(F193:F212)</f>
        <v>1996471.8305778936</v>
      </c>
      <c r="G213" s="42">
        <f>SUM(G193:G212)</f>
        <v>0</v>
      </c>
      <c r="H213" s="42">
        <f t="shared" si="12"/>
        <v>43287905.000000007</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19961577</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4079949.08319148</v>
      </c>
      <c r="D218" s="42">
        <f t="shared" si="14"/>
        <v>4158263.6341043785</v>
      </c>
      <c r="E218" s="42">
        <f t="shared" si="14"/>
        <v>793904.11094269098</v>
      </c>
      <c r="F218" s="42">
        <f t="shared" si="14"/>
        <v>90038.566065438121</v>
      </c>
      <c r="G218" s="42">
        <f t="shared" si="14"/>
        <v>0</v>
      </c>
      <c r="H218" s="42">
        <f>SUM(C218:G218)</f>
        <v>9122155.3943039887</v>
      </c>
      <c r="I218" s="1"/>
    </row>
    <row r="219" spans="2:9" x14ac:dyDescent="0.2">
      <c r="B219" s="9" t="str">
        <f>$B$33</f>
        <v>Science</v>
      </c>
      <c r="C219" s="43">
        <f t="shared" si="14"/>
        <v>1407247.9756620019</v>
      </c>
      <c r="D219" s="43">
        <f t="shared" si="14"/>
        <v>690628.01036735054</v>
      </c>
      <c r="E219" s="43">
        <f t="shared" si="14"/>
        <v>136463.42776548653</v>
      </c>
      <c r="F219" s="43">
        <f t="shared" si="14"/>
        <v>7813.856449946461</v>
      </c>
      <c r="G219" s="43">
        <f t="shared" si="14"/>
        <v>0</v>
      </c>
      <c r="H219" s="43">
        <f t="shared" ref="H219:H238" si="15">SUM(C219:G219)</f>
        <v>2242153.2702447851</v>
      </c>
      <c r="I219" s="1"/>
    </row>
    <row r="220" spans="2:9" x14ac:dyDescent="0.2">
      <c r="B220" s="9" t="str">
        <f>$B$34</f>
        <v>Fine Arts</v>
      </c>
      <c r="C220" s="43">
        <f t="shared" si="14"/>
        <v>566136.76603255502</v>
      </c>
      <c r="D220" s="43">
        <f t="shared" si="14"/>
        <v>388776.15211856825</v>
      </c>
      <c r="E220" s="43">
        <f t="shared" si="14"/>
        <v>48146.058901996774</v>
      </c>
      <c r="F220" s="43">
        <f t="shared" si="14"/>
        <v>0</v>
      </c>
      <c r="G220" s="43">
        <f t="shared" si="14"/>
        <v>0</v>
      </c>
      <c r="H220" s="43">
        <f t="shared" si="15"/>
        <v>1003058.97705312</v>
      </c>
      <c r="I220" s="1"/>
    </row>
    <row r="221" spans="2:9" x14ac:dyDescent="0.2">
      <c r="B221" s="9" t="str">
        <f>$B$35</f>
        <v>Teacher Education</v>
      </c>
      <c r="C221" s="43">
        <f t="shared" si="14"/>
        <v>115482.68141082797</v>
      </c>
      <c r="D221" s="43">
        <f t="shared" si="14"/>
        <v>831013.93890662631</v>
      </c>
      <c r="E221" s="43">
        <f t="shared" si="14"/>
        <v>508360.4884312193</v>
      </c>
      <c r="F221" s="43">
        <f t="shared" si="14"/>
        <v>153337.97198564658</v>
      </c>
      <c r="G221" s="43">
        <f t="shared" si="14"/>
        <v>0</v>
      </c>
      <c r="H221" s="43">
        <f t="shared" si="15"/>
        <v>1608195.08073432</v>
      </c>
      <c r="I221" s="1"/>
    </row>
    <row r="222" spans="2:9" x14ac:dyDescent="0.2">
      <c r="B222" s="9" t="str">
        <f>$B$36</f>
        <v>Agriculture</v>
      </c>
      <c r="C222" s="43">
        <f t="shared" si="14"/>
        <v>142124.08878785672</v>
      </c>
      <c r="D222" s="43">
        <f t="shared" si="14"/>
        <v>340080.85804001655</v>
      </c>
      <c r="E222" s="43">
        <f t="shared" si="14"/>
        <v>54454.442392246034</v>
      </c>
      <c r="F222" s="43">
        <f t="shared" si="14"/>
        <v>0</v>
      </c>
      <c r="G222" s="43">
        <f t="shared" si="14"/>
        <v>0</v>
      </c>
      <c r="H222" s="43">
        <f t="shared" si="15"/>
        <v>536659.38922011922</v>
      </c>
      <c r="I222" s="1"/>
    </row>
    <row r="223" spans="2:9" x14ac:dyDescent="0.2">
      <c r="B223" s="9" t="str">
        <f>$B$37</f>
        <v>Engineering</v>
      </c>
      <c r="C223" s="43">
        <f t="shared" si="14"/>
        <v>55395.470127931017</v>
      </c>
      <c r="D223" s="43">
        <f t="shared" si="14"/>
        <v>79307.976430658397</v>
      </c>
      <c r="E223" s="43">
        <f t="shared" si="14"/>
        <v>55704.216479936927</v>
      </c>
      <c r="F223" s="43">
        <f t="shared" si="14"/>
        <v>0</v>
      </c>
      <c r="G223" s="43">
        <f t="shared" si="14"/>
        <v>0</v>
      </c>
      <c r="H223" s="43">
        <f t="shared" si="15"/>
        <v>190407.66303852634</v>
      </c>
      <c r="I223" s="1"/>
    </row>
    <row r="224" spans="2:9" x14ac:dyDescent="0.2">
      <c r="B224" s="9" t="str">
        <f>$B$38</f>
        <v>Home Economics</v>
      </c>
      <c r="C224" s="43">
        <f t="shared" si="14"/>
        <v>110873.25150419478</v>
      </c>
      <c r="D224" s="43">
        <f t="shared" si="14"/>
        <v>172521.87437920796</v>
      </c>
      <c r="E224" s="43">
        <f t="shared" si="14"/>
        <v>34279.517833807346</v>
      </c>
      <c r="F224" s="43">
        <f t="shared" si="14"/>
        <v>0</v>
      </c>
      <c r="G224" s="43">
        <f t="shared" si="14"/>
        <v>0</v>
      </c>
      <c r="H224" s="43">
        <f t="shared" si="15"/>
        <v>317674.6437172101</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10" x14ac:dyDescent="0.2">
      <c r="B227" s="9" t="str">
        <f>$B$41</f>
        <v>Library Science</v>
      </c>
      <c r="C227" s="43">
        <f t="shared" si="14"/>
        <v>4883.8007344089756</v>
      </c>
      <c r="D227" s="43">
        <f t="shared" si="14"/>
        <v>0</v>
      </c>
      <c r="E227" s="43">
        <f t="shared" si="14"/>
        <v>176039.60720903147</v>
      </c>
      <c r="F227" s="43">
        <f t="shared" si="14"/>
        <v>0</v>
      </c>
      <c r="G227" s="43">
        <f t="shared" si="14"/>
        <v>0</v>
      </c>
      <c r="H227" s="43">
        <f t="shared" si="15"/>
        <v>180923.40794344046</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493.86748999641327</v>
      </c>
      <c r="D229" s="43">
        <f t="shared" si="14"/>
        <v>22701.539721786976</v>
      </c>
      <c r="E229" s="43">
        <f t="shared" si="14"/>
        <v>0</v>
      </c>
      <c r="F229" s="43">
        <f t="shared" si="14"/>
        <v>0</v>
      </c>
      <c r="G229" s="43">
        <f t="shared" si="14"/>
        <v>0</v>
      </c>
      <c r="H229" s="43">
        <f t="shared" si="15"/>
        <v>23195.407211783389</v>
      </c>
      <c r="I229" s="1"/>
    </row>
    <row r="230" spans="2:10" x14ac:dyDescent="0.2">
      <c r="B230" s="9" t="str">
        <f>$B$44</f>
        <v>Physical Training</v>
      </c>
      <c r="C230" s="43">
        <f t="shared" si="14"/>
        <v>118006.89302636519</v>
      </c>
      <c r="D230" s="43">
        <f t="shared" si="14"/>
        <v>0</v>
      </c>
      <c r="E230" s="43">
        <f t="shared" si="14"/>
        <v>0</v>
      </c>
      <c r="F230" s="43">
        <f t="shared" si="14"/>
        <v>0</v>
      </c>
      <c r="G230" s="43">
        <f t="shared" si="14"/>
        <v>0</v>
      </c>
      <c r="H230" s="43">
        <f t="shared" si="15"/>
        <v>118006.89302636519</v>
      </c>
      <c r="I230" s="1"/>
    </row>
    <row r="231" spans="2:10" x14ac:dyDescent="0.2">
      <c r="B231" s="9" t="str">
        <f>$B$45</f>
        <v>Health Services</v>
      </c>
      <c r="C231" s="43">
        <f t="shared" si="14"/>
        <v>158915.58344773474</v>
      </c>
      <c r="D231" s="43">
        <f t="shared" si="14"/>
        <v>627388.00685665826</v>
      </c>
      <c r="E231" s="43">
        <f t="shared" si="14"/>
        <v>34458.056989191755</v>
      </c>
      <c r="F231" s="43">
        <f t="shared" si="14"/>
        <v>0</v>
      </c>
      <c r="G231" s="43">
        <f t="shared" si="14"/>
        <v>0</v>
      </c>
      <c r="H231" s="43">
        <f t="shared" si="15"/>
        <v>820761.64729358477</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527368.16806783667</v>
      </c>
      <c r="D233" s="43">
        <f t="shared" si="14"/>
        <v>2254970.4748323075</v>
      </c>
      <c r="E233" s="43">
        <f t="shared" si="14"/>
        <v>275128.83844738081</v>
      </c>
      <c r="F233" s="43">
        <f t="shared" si="14"/>
        <v>1290.3616155874888</v>
      </c>
      <c r="G233" s="43">
        <f t="shared" si="14"/>
        <v>0</v>
      </c>
      <c r="H233" s="43">
        <f t="shared" si="15"/>
        <v>3058757.8429631125</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120878.32838873584</v>
      </c>
      <c r="E235" s="43">
        <f t="shared" si="16"/>
        <v>0</v>
      </c>
      <c r="F235" s="43">
        <f t="shared" si="16"/>
        <v>0</v>
      </c>
      <c r="G235" s="43">
        <f t="shared" si="16"/>
        <v>0</v>
      </c>
      <c r="H235" s="43">
        <f t="shared" si="15"/>
        <v>120878.32838873584</v>
      </c>
      <c r="I235" s="1"/>
    </row>
    <row r="236" spans="2:10" x14ac:dyDescent="0.2">
      <c r="B236" s="9" t="str">
        <f>$B$50</f>
        <v>Technology</v>
      </c>
      <c r="C236" s="43">
        <f t="shared" si="16"/>
        <v>81158.890856077254</v>
      </c>
      <c r="D236" s="43">
        <f t="shared" si="16"/>
        <v>170114.1353178063</v>
      </c>
      <c r="E236" s="43">
        <f t="shared" si="16"/>
        <v>37433.709578931972</v>
      </c>
      <c r="F236" s="43">
        <f t="shared" si="16"/>
        <v>0</v>
      </c>
      <c r="G236" s="43">
        <f t="shared" si="16"/>
        <v>0</v>
      </c>
      <c r="H236" s="43">
        <f t="shared" si="15"/>
        <v>288706.7357528155</v>
      </c>
      <c r="I236" s="1"/>
    </row>
    <row r="237" spans="2:10" x14ac:dyDescent="0.2">
      <c r="B237" s="9" t="str">
        <f>$B$51</f>
        <v>Nursing</v>
      </c>
      <c r="C237" s="43">
        <f t="shared" si="16"/>
        <v>3621.6949266403635</v>
      </c>
      <c r="D237" s="43">
        <f t="shared" si="16"/>
        <v>326420.62418145209</v>
      </c>
      <c r="E237" s="43">
        <f t="shared" si="16"/>
        <v>0</v>
      </c>
      <c r="F237" s="43">
        <f t="shared" si="16"/>
        <v>0</v>
      </c>
      <c r="G237" s="43">
        <f t="shared" si="16"/>
        <v>0</v>
      </c>
      <c r="H237" s="43">
        <f t="shared" si="15"/>
        <v>330042.31910809246</v>
      </c>
      <c r="I237" s="1"/>
    </row>
    <row r="238" spans="2:10" x14ac:dyDescent="0.2">
      <c r="B238" s="39" t="str">
        <f>$B$52</f>
        <v>Totals</v>
      </c>
      <c r="C238" s="42">
        <f>SUM(C218:C237)</f>
        <v>7371658.2152659064</v>
      </c>
      <c r="D238" s="42">
        <f>SUM(D218:D237)</f>
        <v>10183065.553645553</v>
      </c>
      <c r="E238" s="42">
        <f>SUM(E218:E237)</f>
        <v>2154372.4749719198</v>
      </c>
      <c r="F238" s="42">
        <f>SUM(F218:F237)</f>
        <v>252480.75611661864</v>
      </c>
      <c r="G238" s="42">
        <f>SUM(G218:G237)</f>
        <v>0</v>
      </c>
      <c r="H238" s="42">
        <f t="shared" si="15"/>
        <v>19961576.999999996</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26207611</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5356576.7109526945</v>
      </c>
      <c r="D243" s="42">
        <f t="shared" si="17"/>
        <v>5459396.1067331443</v>
      </c>
      <c r="E243" s="42">
        <f t="shared" si="17"/>
        <v>1042318.9566078315</v>
      </c>
      <c r="F243" s="42">
        <f t="shared" si="17"/>
        <v>118211.8884916158</v>
      </c>
      <c r="G243" s="42">
        <f t="shared" si="17"/>
        <v>0</v>
      </c>
      <c r="H243" s="42">
        <f>SUM(C243:G243)</f>
        <v>11976503.662785286</v>
      </c>
      <c r="I243" s="1"/>
    </row>
    <row r="244" spans="2:9" x14ac:dyDescent="0.2">
      <c r="B244" s="9" t="str">
        <f>$B$33</f>
        <v>Science</v>
      </c>
      <c r="C244" s="43">
        <f t="shared" si="17"/>
        <v>1847579.8543715868</v>
      </c>
      <c r="D244" s="43">
        <f t="shared" si="17"/>
        <v>906727.47155254765</v>
      </c>
      <c r="E244" s="43">
        <f t="shared" si="17"/>
        <v>179163.22095215574</v>
      </c>
      <c r="F244" s="43">
        <f t="shared" si="17"/>
        <v>10258.834271963473</v>
      </c>
      <c r="G244" s="43">
        <f t="shared" si="17"/>
        <v>0</v>
      </c>
      <c r="H244" s="43">
        <f t="shared" ref="H244:H263" si="18">SUM(C244:G244)</f>
        <v>2943729.3811482536</v>
      </c>
      <c r="I244" s="1"/>
    </row>
    <row r="245" spans="2:9" x14ac:dyDescent="0.2">
      <c r="B245" s="9" t="str">
        <f>$B$34</f>
        <v>Fine Arts</v>
      </c>
      <c r="C245" s="43">
        <f t="shared" si="17"/>
        <v>743282.56414707203</v>
      </c>
      <c r="D245" s="43">
        <f t="shared" si="17"/>
        <v>510425.31162744621</v>
      </c>
      <c r="E245" s="43">
        <f t="shared" si="17"/>
        <v>63211.097143608371</v>
      </c>
      <c r="F245" s="43">
        <f t="shared" si="17"/>
        <v>0</v>
      </c>
      <c r="G245" s="43">
        <f t="shared" si="17"/>
        <v>0</v>
      </c>
      <c r="H245" s="43">
        <f t="shared" si="18"/>
        <v>1316918.9729181265</v>
      </c>
      <c r="I245" s="1"/>
    </row>
    <row r="246" spans="2:9" x14ac:dyDescent="0.2">
      <c r="B246" s="9" t="str">
        <f>$B$35</f>
        <v>Teacher Education</v>
      </c>
      <c r="C246" s="43">
        <f t="shared" si="17"/>
        <v>151617.53961883427</v>
      </c>
      <c r="D246" s="43">
        <f t="shared" si="17"/>
        <v>1091040.5548841469</v>
      </c>
      <c r="E246" s="43">
        <f t="shared" si="17"/>
        <v>667427.92558801326</v>
      </c>
      <c r="F246" s="43">
        <f t="shared" si="17"/>
        <v>201317.85786908134</v>
      </c>
      <c r="G246" s="43">
        <f t="shared" si="17"/>
        <v>0</v>
      </c>
      <c r="H246" s="43">
        <f t="shared" si="18"/>
        <v>2111403.8779600756</v>
      </c>
      <c r="I246" s="1"/>
    </row>
    <row r="247" spans="2:9" x14ac:dyDescent="0.2">
      <c r="B247" s="9" t="str">
        <f>$B$36</f>
        <v>Agriculture</v>
      </c>
      <c r="C247" s="43">
        <f t="shared" si="17"/>
        <v>186595.11884665277</v>
      </c>
      <c r="D247" s="43">
        <f t="shared" si="17"/>
        <v>446493.12206440285</v>
      </c>
      <c r="E247" s="43">
        <f t="shared" si="17"/>
        <v>71493.391701361747</v>
      </c>
      <c r="F247" s="43">
        <f t="shared" si="17"/>
        <v>0</v>
      </c>
      <c r="G247" s="43">
        <f t="shared" si="17"/>
        <v>0</v>
      </c>
      <c r="H247" s="43">
        <f t="shared" si="18"/>
        <v>704581.63261241734</v>
      </c>
      <c r="I247" s="1"/>
    </row>
    <row r="248" spans="2:9" x14ac:dyDescent="0.2">
      <c r="B248" s="9" t="str">
        <f>$B$37</f>
        <v>Engineering</v>
      </c>
      <c r="C248" s="43">
        <f t="shared" si="17"/>
        <v>72728.869681735887</v>
      </c>
      <c r="D248" s="43">
        <f t="shared" si="17"/>
        <v>104123.66695736833</v>
      </c>
      <c r="E248" s="43">
        <f t="shared" si="17"/>
        <v>73134.223642048746</v>
      </c>
      <c r="F248" s="43">
        <f t="shared" si="17"/>
        <v>0</v>
      </c>
      <c r="G248" s="43">
        <f t="shared" si="17"/>
        <v>0</v>
      </c>
      <c r="H248" s="43">
        <f t="shared" si="18"/>
        <v>249986.76028115297</v>
      </c>
      <c r="I248" s="1"/>
    </row>
    <row r="249" spans="2:9" x14ac:dyDescent="0.2">
      <c r="B249" s="9" t="str">
        <f>$B$38</f>
        <v>Home Economics</v>
      </c>
      <c r="C249" s="43">
        <f t="shared" si="17"/>
        <v>145565.80603461849</v>
      </c>
      <c r="D249" s="43">
        <f t="shared" si="17"/>
        <v>226504.4576749196</v>
      </c>
      <c r="E249" s="43">
        <f t="shared" si="17"/>
        <v>45005.67608741462</v>
      </c>
      <c r="F249" s="43">
        <f t="shared" si="17"/>
        <v>0</v>
      </c>
      <c r="G249" s="43">
        <f t="shared" si="17"/>
        <v>0</v>
      </c>
      <c r="H249" s="43">
        <f t="shared" si="18"/>
        <v>417075.93979695271</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6411.9558213714663</v>
      </c>
      <c r="D252" s="43">
        <f t="shared" si="17"/>
        <v>0</v>
      </c>
      <c r="E252" s="43">
        <f t="shared" si="17"/>
        <v>231122.89907391046</v>
      </c>
      <c r="F252" s="43">
        <f t="shared" si="17"/>
        <v>0</v>
      </c>
      <c r="G252" s="43">
        <f t="shared" si="17"/>
        <v>0</v>
      </c>
      <c r="H252" s="43">
        <f t="shared" si="18"/>
        <v>237534.85489528193</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648.40002688026061</v>
      </c>
      <c r="D254" s="43">
        <f t="shared" si="17"/>
        <v>29804.91582051064</v>
      </c>
      <c r="E254" s="43">
        <f t="shared" si="17"/>
        <v>0</v>
      </c>
      <c r="F254" s="43">
        <f t="shared" si="17"/>
        <v>0</v>
      </c>
      <c r="G254" s="43">
        <f t="shared" si="17"/>
        <v>0</v>
      </c>
      <c r="H254" s="43">
        <f t="shared" si="18"/>
        <v>30453.315847390899</v>
      </c>
      <c r="I254" s="1"/>
    </row>
    <row r="255" spans="2:9" x14ac:dyDescent="0.2">
      <c r="B255" s="9" t="str">
        <f>$B$44</f>
        <v>Physical Training</v>
      </c>
      <c r="C255" s="43">
        <f t="shared" si="17"/>
        <v>154931.58420066669</v>
      </c>
      <c r="D255" s="43">
        <f t="shared" si="17"/>
        <v>0</v>
      </c>
      <c r="E255" s="43">
        <f t="shared" si="17"/>
        <v>0</v>
      </c>
      <c r="F255" s="43">
        <f t="shared" si="17"/>
        <v>0</v>
      </c>
      <c r="G255" s="43">
        <f t="shared" si="17"/>
        <v>0</v>
      </c>
      <c r="H255" s="43">
        <f t="shared" si="18"/>
        <v>154931.58420066669</v>
      </c>
      <c r="I255" s="1"/>
    </row>
    <row r="256" spans="2:9" x14ac:dyDescent="0.2">
      <c r="B256" s="9" t="str">
        <f>$B$45</f>
        <v>Health Services</v>
      </c>
      <c r="C256" s="43">
        <f t="shared" si="17"/>
        <v>208640.71976058162</v>
      </c>
      <c r="D256" s="43">
        <f t="shared" si="17"/>
        <v>823699.4917668394</v>
      </c>
      <c r="E256" s="43">
        <f t="shared" si="17"/>
        <v>45240.080650369899</v>
      </c>
      <c r="F256" s="43">
        <f t="shared" si="17"/>
        <v>0</v>
      </c>
      <c r="G256" s="43">
        <f t="shared" si="17"/>
        <v>0</v>
      </c>
      <c r="H256" s="43">
        <f t="shared" si="18"/>
        <v>1077580.292177791</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692383.16203697165</v>
      </c>
      <c r="D258" s="43">
        <f t="shared" si="17"/>
        <v>2960557.1253659166</v>
      </c>
      <c r="E258" s="43">
        <f t="shared" si="17"/>
        <v>361217.4315140933</v>
      </c>
      <c r="F258" s="43">
        <f t="shared" si="17"/>
        <v>1694.119421058188</v>
      </c>
      <c r="G258" s="43">
        <f t="shared" si="17"/>
        <v>0</v>
      </c>
      <c r="H258" s="43">
        <f t="shared" si="18"/>
        <v>4015851.8383380398</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158701.49982349819</v>
      </c>
      <c r="E260" s="43">
        <f t="shared" si="19"/>
        <v>0</v>
      </c>
      <c r="F260" s="43">
        <f t="shared" si="19"/>
        <v>0</v>
      </c>
      <c r="G260" s="43">
        <f t="shared" si="19"/>
        <v>0</v>
      </c>
      <c r="H260" s="43">
        <f t="shared" si="18"/>
        <v>158701.49982349819</v>
      </c>
      <c r="I260" s="1"/>
    </row>
    <row r="261" spans="2:10" x14ac:dyDescent="0.2">
      <c r="B261" s="9" t="str">
        <f>$B$50</f>
        <v>Technology</v>
      </c>
      <c r="C261" s="43">
        <f t="shared" si="19"/>
        <v>106553.73775065616</v>
      </c>
      <c r="D261" s="43">
        <f t="shared" si="19"/>
        <v>223343.33023941086</v>
      </c>
      <c r="E261" s="43">
        <f t="shared" si="19"/>
        <v>49146.823366291304</v>
      </c>
      <c r="F261" s="43">
        <f t="shared" si="19"/>
        <v>0</v>
      </c>
      <c r="G261" s="43">
        <f t="shared" si="19"/>
        <v>0</v>
      </c>
      <c r="H261" s="43">
        <f t="shared" si="18"/>
        <v>379043.8913563583</v>
      </c>
      <c r="I261" s="1"/>
    </row>
    <row r="262" spans="2:10" x14ac:dyDescent="0.2">
      <c r="B262" s="9" t="str">
        <f>$B$51</f>
        <v>Nursing</v>
      </c>
      <c r="C262" s="43">
        <f t="shared" si="19"/>
        <v>4754.9335304552442</v>
      </c>
      <c r="D262" s="43">
        <f t="shared" si="19"/>
        <v>428558.56232825137</v>
      </c>
      <c r="E262" s="43">
        <f t="shared" si="19"/>
        <v>0</v>
      </c>
      <c r="F262" s="43">
        <f t="shared" si="19"/>
        <v>0</v>
      </c>
      <c r="G262" s="43">
        <f t="shared" si="19"/>
        <v>0</v>
      </c>
      <c r="H262" s="43">
        <f t="shared" si="18"/>
        <v>433313.49585870659</v>
      </c>
      <c r="I262" s="1"/>
    </row>
    <row r="263" spans="2:10" x14ac:dyDescent="0.2">
      <c r="B263" s="39" t="str">
        <f>$B$52</f>
        <v>Totals</v>
      </c>
      <c r="C263" s="42">
        <f>SUM(C243:C262)</f>
        <v>9678270.9567807782</v>
      </c>
      <c r="D263" s="42">
        <f>SUM(D243:D262)</f>
        <v>13369375.616838403</v>
      </c>
      <c r="E263" s="42">
        <f>SUM(E243:E262)</f>
        <v>2828481.7263270989</v>
      </c>
      <c r="F263" s="42">
        <f>SUM(F243:F262)</f>
        <v>331482.70005371876</v>
      </c>
      <c r="G263" s="42">
        <f>SUM(G243:G262)</f>
        <v>0</v>
      </c>
      <c r="H263" s="42">
        <f t="shared" si="18"/>
        <v>26207610.999999996</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37307284.931547627</v>
      </c>
      <c r="D268" s="42">
        <f t="shared" si="20"/>
        <v>30619768.470256519</v>
      </c>
      <c r="E268" s="42">
        <f t="shared" si="20"/>
        <v>10045985.115468005</v>
      </c>
      <c r="F268" s="42">
        <f t="shared" si="20"/>
        <v>2000652.1813482242</v>
      </c>
      <c r="G268" s="42">
        <f t="shared" si="20"/>
        <v>0</v>
      </c>
      <c r="H268" s="42">
        <f>SUM(C268:G268)</f>
        <v>79973690.698620379</v>
      </c>
      <c r="I268" s="1"/>
    </row>
    <row r="269" spans="2:10" x14ac:dyDescent="0.2">
      <c r="B269" s="9" t="str">
        <f>$B$33</f>
        <v>Science</v>
      </c>
      <c r="C269" s="43">
        <f t="shared" si="20"/>
        <v>12319569.241604295</v>
      </c>
      <c r="D269" s="43">
        <f t="shared" si="20"/>
        <v>6215021.3497112105</v>
      </c>
      <c r="E269" s="43">
        <f t="shared" si="20"/>
        <v>2197014.4620572561</v>
      </c>
      <c r="F269" s="43">
        <f t="shared" si="20"/>
        <v>216469.28152658374</v>
      </c>
      <c r="G269" s="43">
        <f t="shared" si="20"/>
        <v>0</v>
      </c>
      <c r="H269" s="43">
        <f t="shared" ref="H269:H288" si="21">SUM(C269:G269)</f>
        <v>20948074.334899344</v>
      </c>
      <c r="I269" s="1"/>
    </row>
    <row r="270" spans="2:10" x14ac:dyDescent="0.2">
      <c r="B270" s="9" t="str">
        <f>$B$34</f>
        <v>Fine Arts</v>
      </c>
      <c r="C270" s="43">
        <f t="shared" si="20"/>
        <v>8982996.1941913422</v>
      </c>
      <c r="D270" s="43">
        <f t="shared" si="20"/>
        <v>6010455.4385963203</v>
      </c>
      <c r="E270" s="43">
        <f t="shared" si="20"/>
        <v>865408.92682360276</v>
      </c>
      <c r="F270" s="43">
        <f t="shared" si="20"/>
        <v>0</v>
      </c>
      <c r="G270" s="43">
        <f t="shared" si="20"/>
        <v>0</v>
      </c>
      <c r="H270" s="43">
        <f t="shared" si="21"/>
        <v>15858860.559611266</v>
      </c>
      <c r="I270" s="1"/>
    </row>
    <row r="271" spans="2:10" x14ac:dyDescent="0.2">
      <c r="B271" s="9" t="str">
        <f>$B$35</f>
        <v>Teacher Education</v>
      </c>
      <c r="C271" s="43">
        <f t="shared" si="20"/>
        <v>1552319.5505323573</v>
      </c>
      <c r="D271" s="43">
        <f t="shared" si="20"/>
        <v>7629857.9115353972</v>
      </c>
      <c r="E271" s="43">
        <f t="shared" si="20"/>
        <v>5983368.3222433962</v>
      </c>
      <c r="F271" s="43">
        <f t="shared" si="20"/>
        <v>3037276.8756027166</v>
      </c>
      <c r="G271" s="43">
        <f t="shared" si="20"/>
        <v>0</v>
      </c>
      <c r="H271" s="43">
        <f t="shared" si="21"/>
        <v>18202822.659913868</v>
      </c>
      <c r="I271" s="1"/>
    </row>
    <row r="272" spans="2:10" x14ac:dyDescent="0.2">
      <c r="B272" s="9" t="str">
        <f>$B$36</f>
        <v>Agriculture</v>
      </c>
      <c r="C272" s="43">
        <f t="shared" si="20"/>
        <v>1353653.6839489304</v>
      </c>
      <c r="D272" s="43">
        <f t="shared" si="20"/>
        <v>2833738.7800240633</v>
      </c>
      <c r="E272" s="43">
        <f t="shared" si="20"/>
        <v>542819.8174691085</v>
      </c>
      <c r="F272" s="43">
        <f t="shared" si="20"/>
        <v>0</v>
      </c>
      <c r="G272" s="43">
        <f t="shared" si="20"/>
        <v>0</v>
      </c>
      <c r="H272" s="43">
        <f t="shared" si="21"/>
        <v>4730212.281442102</v>
      </c>
      <c r="I272" s="1"/>
    </row>
    <row r="273" spans="2:10" x14ac:dyDescent="0.2">
      <c r="B273" s="9" t="str">
        <f>$B$37</f>
        <v>Engineering</v>
      </c>
      <c r="C273" s="43">
        <f t="shared" si="20"/>
        <v>1187823.8055391449</v>
      </c>
      <c r="D273" s="43">
        <f t="shared" si="20"/>
        <v>1293096.4595792834</v>
      </c>
      <c r="E273" s="43">
        <f t="shared" si="20"/>
        <v>987472.11658337875</v>
      </c>
      <c r="F273" s="43">
        <f t="shared" si="20"/>
        <v>0</v>
      </c>
      <c r="G273" s="43">
        <f t="shared" si="20"/>
        <v>0</v>
      </c>
      <c r="H273" s="43">
        <f t="shared" si="21"/>
        <v>3468392.3817018075</v>
      </c>
      <c r="I273" s="1"/>
    </row>
    <row r="274" spans="2:10" x14ac:dyDescent="0.2">
      <c r="B274" s="9" t="str">
        <f>$B$38</f>
        <v>Home Economics</v>
      </c>
      <c r="C274" s="43">
        <f t="shared" si="20"/>
        <v>1202727.1249460215</v>
      </c>
      <c r="D274" s="43">
        <f t="shared" si="20"/>
        <v>1545719.989415732</v>
      </c>
      <c r="E274" s="43">
        <f t="shared" si="20"/>
        <v>279312.07168778987</v>
      </c>
      <c r="F274" s="43">
        <f t="shared" si="20"/>
        <v>0</v>
      </c>
      <c r="G274" s="43">
        <f t="shared" si="20"/>
        <v>0</v>
      </c>
      <c r="H274" s="43">
        <f t="shared" si="21"/>
        <v>3027759.1860495433</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10" x14ac:dyDescent="0.2">
      <c r="B277" s="9" t="str">
        <f>$B$41</f>
        <v>Library Science</v>
      </c>
      <c r="C277" s="43">
        <f t="shared" si="20"/>
        <v>46046.4330074483</v>
      </c>
      <c r="D277" s="43">
        <f t="shared" si="20"/>
        <v>0</v>
      </c>
      <c r="E277" s="43">
        <f t="shared" si="20"/>
        <v>1983749.9656390962</v>
      </c>
      <c r="F277" s="43">
        <f t="shared" si="20"/>
        <v>0</v>
      </c>
      <c r="G277" s="43">
        <f t="shared" si="20"/>
        <v>0</v>
      </c>
      <c r="H277" s="43">
        <f t="shared" si="21"/>
        <v>2029796.3986465444</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8394.2587359268291</v>
      </c>
      <c r="D279" s="43">
        <f t="shared" si="20"/>
        <v>242275.95611280954</v>
      </c>
      <c r="E279" s="43">
        <f t="shared" si="20"/>
        <v>0</v>
      </c>
      <c r="F279" s="43">
        <f t="shared" si="20"/>
        <v>0</v>
      </c>
      <c r="G279" s="43">
        <f t="shared" si="20"/>
        <v>0</v>
      </c>
      <c r="H279" s="43">
        <f t="shared" si="21"/>
        <v>250670.21484873636</v>
      </c>
      <c r="I279" s="1"/>
    </row>
    <row r="280" spans="2:10" x14ac:dyDescent="0.2">
      <c r="B280" s="9" t="str">
        <f>$B$44</f>
        <v>Physical Training</v>
      </c>
      <c r="C280" s="43">
        <f t="shared" si="20"/>
        <v>835924.94341622514</v>
      </c>
      <c r="D280" s="43">
        <f t="shared" si="20"/>
        <v>0</v>
      </c>
      <c r="E280" s="43">
        <f t="shared" si="20"/>
        <v>0</v>
      </c>
      <c r="F280" s="43">
        <f t="shared" si="20"/>
        <v>0</v>
      </c>
      <c r="G280" s="43">
        <f t="shared" si="20"/>
        <v>0</v>
      </c>
      <c r="H280" s="43">
        <f t="shared" si="21"/>
        <v>835924.94341622514</v>
      </c>
      <c r="I280" s="1"/>
    </row>
    <row r="281" spans="2:10" x14ac:dyDescent="0.2">
      <c r="B281" s="9" t="str">
        <f>$B$45</f>
        <v>Health Services</v>
      </c>
      <c r="C281" s="43">
        <f t="shared" si="20"/>
        <v>1222413.175793136</v>
      </c>
      <c r="D281" s="43">
        <f t="shared" si="20"/>
        <v>4188692.5589769958</v>
      </c>
      <c r="E281" s="43">
        <f t="shared" si="20"/>
        <v>348581.44883211504</v>
      </c>
      <c r="F281" s="43">
        <f t="shared" si="20"/>
        <v>0</v>
      </c>
      <c r="G281" s="43">
        <f t="shared" si="20"/>
        <v>0</v>
      </c>
      <c r="H281" s="43">
        <f t="shared" si="21"/>
        <v>5759687.1836022474</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6349585.049868999</v>
      </c>
      <c r="D283" s="43">
        <f t="shared" si="20"/>
        <v>20156859.068754572</v>
      </c>
      <c r="E283" s="43">
        <f t="shared" si="20"/>
        <v>3127898.5127435657</v>
      </c>
      <c r="F283" s="43">
        <f t="shared" si="20"/>
        <v>5196.9451328320329</v>
      </c>
      <c r="G283" s="43">
        <f t="shared" si="20"/>
        <v>0</v>
      </c>
      <c r="H283" s="43">
        <f t="shared" si="21"/>
        <v>29639539.576499969</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925401.82406653522</v>
      </c>
      <c r="E285" s="43">
        <f t="shared" si="22"/>
        <v>0</v>
      </c>
      <c r="F285" s="43">
        <f t="shared" si="22"/>
        <v>0</v>
      </c>
      <c r="G285" s="43">
        <f t="shared" si="22"/>
        <v>0</v>
      </c>
      <c r="H285" s="43">
        <f t="shared" si="21"/>
        <v>925401.82406653522</v>
      </c>
      <c r="I285" s="1"/>
    </row>
    <row r="286" spans="2:10" x14ac:dyDescent="0.2">
      <c r="B286" s="9" t="str">
        <f>$B$50</f>
        <v>Technology</v>
      </c>
      <c r="C286" s="43">
        <f t="shared" si="22"/>
        <v>1089645.7716705455</v>
      </c>
      <c r="D286" s="43">
        <f t="shared" si="22"/>
        <v>1535142.5365291899</v>
      </c>
      <c r="E286" s="43">
        <f t="shared" si="22"/>
        <v>332559.57453516073</v>
      </c>
      <c r="F286" s="43">
        <f t="shared" si="22"/>
        <v>0</v>
      </c>
      <c r="G286" s="43">
        <f t="shared" si="22"/>
        <v>0</v>
      </c>
      <c r="H286" s="43">
        <f t="shared" si="21"/>
        <v>2957347.8827348961</v>
      </c>
      <c r="I286" s="1"/>
    </row>
    <row r="287" spans="2:10" x14ac:dyDescent="0.2">
      <c r="B287" s="9" t="str">
        <f>$B$51</f>
        <v>Nursing</v>
      </c>
      <c r="C287" s="43">
        <f t="shared" si="22"/>
        <v>48176.557942070249</v>
      </c>
      <c r="D287" s="43">
        <f t="shared" si="22"/>
        <v>3693717.3160044756</v>
      </c>
      <c r="E287" s="43">
        <f t="shared" si="22"/>
        <v>0</v>
      </c>
      <c r="F287" s="43">
        <f t="shared" si="22"/>
        <v>0</v>
      </c>
      <c r="G287" s="43">
        <f t="shared" si="22"/>
        <v>0</v>
      </c>
      <c r="H287" s="43">
        <f t="shared" si="21"/>
        <v>3741893.8739465456</v>
      </c>
      <c r="I287" s="1"/>
    </row>
    <row r="288" spans="2:10" x14ac:dyDescent="0.2">
      <c r="B288" s="39" t="str">
        <f>$B$52</f>
        <v>Totals</v>
      </c>
      <c r="C288" s="42">
        <f>SUM(C268:C287)</f>
        <v>73506560.722744077</v>
      </c>
      <c r="D288" s="42">
        <f>SUM(D268:D287)</f>
        <v>86889747.659563094</v>
      </c>
      <c r="E288" s="42">
        <f>SUM(E268:E287)</f>
        <v>26694170.334082473</v>
      </c>
      <c r="F288" s="42">
        <f>SUM(F268:F287)</f>
        <v>5259595.283610356</v>
      </c>
      <c r="G288" s="42">
        <f>SUM(G268:G287)</f>
        <v>0</v>
      </c>
      <c r="H288" s="42">
        <f t="shared" si="21"/>
        <v>192350074</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250.8862350980325</v>
      </c>
      <c r="D293" s="40">
        <f t="shared" si="23"/>
        <v>361.82887409461176</v>
      </c>
      <c r="E293" s="40">
        <f t="shared" si="23"/>
        <v>753.07234748635722</v>
      </c>
      <c r="F293" s="40">
        <f t="shared" si="23"/>
        <v>1592.8759405638727</v>
      </c>
      <c r="G293" s="41">
        <f t="shared" si="23"/>
        <v>0</v>
      </c>
      <c r="H293" s="42">
        <f t="shared" si="23"/>
        <v>322.57471351435879</v>
      </c>
      <c r="I293" s="1"/>
    </row>
    <row r="294" spans="2:10" x14ac:dyDescent="0.2">
      <c r="B294" s="9" t="str">
        <f>$B$33</f>
        <v>Science</v>
      </c>
      <c r="C294" s="75">
        <f t="shared" si="23"/>
        <v>240.19437008392075</v>
      </c>
      <c r="D294" s="75">
        <f t="shared" si="23"/>
        <v>442.19290997589542</v>
      </c>
      <c r="E294" s="75">
        <f t="shared" si="23"/>
        <v>958.13975667564591</v>
      </c>
      <c r="F294" s="75">
        <f t="shared" si="23"/>
        <v>1985.9567112530619</v>
      </c>
      <c r="G294" s="96">
        <f t="shared" si="23"/>
        <v>0</v>
      </c>
      <c r="H294" s="43">
        <f t="shared" si="23"/>
        <v>309.21036112151597</v>
      </c>
      <c r="I294" s="1"/>
    </row>
    <row r="295" spans="2:10" x14ac:dyDescent="0.2">
      <c r="B295" s="9" t="str">
        <f>$B$34</f>
        <v>Fine Arts</v>
      </c>
      <c r="C295" s="75">
        <f t="shared" si="23"/>
        <v>435.34923883839014</v>
      </c>
      <c r="D295" s="75">
        <f t="shared" si="23"/>
        <v>759.66322530287164</v>
      </c>
      <c r="E295" s="75">
        <f t="shared" si="23"/>
        <v>1069.7267327856648</v>
      </c>
      <c r="F295" s="75">
        <f t="shared" si="23"/>
        <v>0</v>
      </c>
      <c r="G295" s="96">
        <f t="shared" si="23"/>
        <v>0</v>
      </c>
      <c r="H295" s="43">
        <f t="shared" si="23"/>
        <v>540.24392981131894</v>
      </c>
      <c r="I295" s="1"/>
    </row>
    <row r="296" spans="2:10" x14ac:dyDescent="0.2">
      <c r="B296" s="9" t="str">
        <f>$B$35</f>
        <v>Teacher Education</v>
      </c>
      <c r="C296" s="75">
        <f t="shared" si="23"/>
        <v>368.80958672662325</v>
      </c>
      <c r="D296" s="75">
        <f t="shared" si="23"/>
        <v>451.15053876155378</v>
      </c>
      <c r="E296" s="75">
        <f t="shared" si="23"/>
        <v>700.46456593811706</v>
      </c>
      <c r="F296" s="75">
        <f t="shared" si="23"/>
        <v>1419.9517885005687</v>
      </c>
      <c r="G296" s="96">
        <f t="shared" si="23"/>
        <v>0</v>
      </c>
      <c r="H296" s="43">
        <f t="shared" si="23"/>
        <v>572.37980818545589</v>
      </c>
      <c r="I296" s="1"/>
    </row>
    <row r="297" spans="2:10" x14ac:dyDescent="0.2">
      <c r="B297" s="9" t="str">
        <f>$B$36</f>
        <v>Agriculture</v>
      </c>
      <c r="C297" s="75">
        <f t="shared" si="23"/>
        <v>261.32310500944601</v>
      </c>
      <c r="D297" s="75">
        <f t="shared" si="23"/>
        <v>409.440655978047</v>
      </c>
      <c r="E297" s="75">
        <f t="shared" si="23"/>
        <v>593.24570215203119</v>
      </c>
      <c r="F297" s="75">
        <f t="shared" si="23"/>
        <v>0</v>
      </c>
      <c r="G297" s="96">
        <f t="shared" si="23"/>
        <v>0</v>
      </c>
      <c r="H297" s="43">
        <f t="shared" si="23"/>
        <v>363.41520293808406</v>
      </c>
      <c r="I297" s="1"/>
    </row>
    <row r="298" spans="2:10" x14ac:dyDescent="0.2">
      <c r="B298" s="9" t="str">
        <f>$B$37</f>
        <v>Engineering</v>
      </c>
      <c r="C298" s="75">
        <f t="shared" si="23"/>
        <v>588.32283582919513</v>
      </c>
      <c r="D298" s="75">
        <f t="shared" si="23"/>
        <v>801.17500593511977</v>
      </c>
      <c r="E298" s="75">
        <f t="shared" si="23"/>
        <v>1054.9915775463448</v>
      </c>
      <c r="F298" s="75">
        <f t="shared" si="23"/>
        <v>0</v>
      </c>
      <c r="G298" s="96">
        <f t="shared" si="23"/>
        <v>0</v>
      </c>
      <c r="H298" s="43">
        <f t="shared" si="23"/>
        <v>759.11411286973248</v>
      </c>
      <c r="I298" s="1"/>
    </row>
    <row r="299" spans="2:10" x14ac:dyDescent="0.2">
      <c r="B299" s="9" t="str">
        <f>$B$38</f>
        <v>Home Economics</v>
      </c>
      <c r="C299" s="75">
        <f t="shared" si="23"/>
        <v>297.63106284237108</v>
      </c>
      <c r="D299" s="75">
        <f t="shared" si="23"/>
        <v>440.25063782846252</v>
      </c>
      <c r="E299" s="75">
        <f t="shared" si="23"/>
        <v>484.91679112463521</v>
      </c>
      <c r="F299" s="75">
        <f t="shared" si="23"/>
        <v>0</v>
      </c>
      <c r="G299" s="96">
        <f t="shared" si="23"/>
        <v>0</v>
      </c>
      <c r="H299" s="43">
        <f t="shared" si="23"/>
        <v>372.50974237814262</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10" x14ac:dyDescent="0.2">
      <c r="B302" s="9" t="str">
        <f>$B$41</f>
        <v>Library Science</v>
      </c>
      <c r="C302" s="75">
        <f t="shared" si="23"/>
        <v>258.68782588454104</v>
      </c>
      <c r="D302" s="75">
        <f t="shared" si="23"/>
        <v>0</v>
      </c>
      <c r="E302" s="75">
        <f t="shared" si="23"/>
        <v>670.63893361700343</v>
      </c>
      <c r="F302" s="75">
        <f t="shared" si="23"/>
        <v>0</v>
      </c>
      <c r="G302" s="96">
        <f t="shared" si="23"/>
        <v>0</v>
      </c>
      <c r="H302" s="43">
        <f t="shared" si="23"/>
        <v>647.25650467045421</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466.34770755149049</v>
      </c>
      <c r="D304" s="75">
        <f t="shared" si="23"/>
        <v>524.40683141300769</v>
      </c>
      <c r="E304" s="75">
        <f t="shared" si="23"/>
        <v>0</v>
      </c>
      <c r="F304" s="75">
        <f t="shared" si="23"/>
        <v>0</v>
      </c>
      <c r="G304" s="96">
        <f t="shared" si="23"/>
        <v>0</v>
      </c>
      <c r="H304" s="43">
        <f t="shared" si="23"/>
        <v>522.22961426820075</v>
      </c>
      <c r="I304" s="1"/>
    </row>
    <row r="305" spans="2:10" x14ac:dyDescent="0.2">
      <c r="B305" s="9" t="str">
        <f>$B$44</f>
        <v>Physical Training</v>
      </c>
      <c r="C305" s="75">
        <f t="shared" si="23"/>
        <v>194.35595057340737</v>
      </c>
      <c r="D305" s="75">
        <f t="shared" si="23"/>
        <v>0</v>
      </c>
      <c r="E305" s="75">
        <f t="shared" si="23"/>
        <v>0</v>
      </c>
      <c r="F305" s="75">
        <f t="shared" si="23"/>
        <v>0</v>
      </c>
      <c r="G305" s="96">
        <f t="shared" si="23"/>
        <v>0</v>
      </c>
      <c r="H305" s="43">
        <f t="shared" si="23"/>
        <v>194.35595057340737</v>
      </c>
      <c r="I305" s="1"/>
    </row>
    <row r="306" spans="2:10" x14ac:dyDescent="0.2">
      <c r="B306" s="9" t="str">
        <f>$B$45</f>
        <v>Health Services</v>
      </c>
      <c r="C306" s="75">
        <f t="shared" si="23"/>
        <v>211.05199858306906</v>
      </c>
      <c r="D306" s="75">
        <f t="shared" si="23"/>
        <v>328.06176057150657</v>
      </c>
      <c r="E306" s="75">
        <f t="shared" si="23"/>
        <v>602.04049884648543</v>
      </c>
      <c r="F306" s="75">
        <f t="shared" si="23"/>
        <v>0</v>
      </c>
      <c r="G306" s="96">
        <f t="shared" si="23"/>
        <v>0</v>
      </c>
      <c r="H306" s="43">
        <f t="shared" si="23"/>
        <v>300.93981836053331</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330.34623848233696</v>
      </c>
      <c r="D308" s="75">
        <f t="shared" si="23"/>
        <v>439.23338059215473</v>
      </c>
      <c r="E308" s="75">
        <f t="shared" si="23"/>
        <v>676.59496273925276</v>
      </c>
      <c r="F308" s="75">
        <f t="shared" si="23"/>
        <v>288.71917404622405</v>
      </c>
      <c r="G308" s="96">
        <f t="shared" si="23"/>
        <v>0</v>
      </c>
      <c r="H308" s="43">
        <f t="shared" si="23"/>
        <v>424.92135931787834</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376.17960327907934</v>
      </c>
      <c r="E310" s="75">
        <f t="shared" si="24"/>
        <v>0</v>
      </c>
      <c r="F310" s="75">
        <f t="shared" si="24"/>
        <v>0</v>
      </c>
      <c r="G310" s="96">
        <f t="shared" si="24"/>
        <v>0</v>
      </c>
      <c r="H310" s="43">
        <f t="shared" si="24"/>
        <v>376.17960327907934</v>
      </c>
      <c r="I310" s="1"/>
    </row>
    <row r="311" spans="2:10" x14ac:dyDescent="0.2">
      <c r="B311" s="9" t="str">
        <f>$B$50</f>
        <v>Technology</v>
      </c>
      <c r="C311" s="75">
        <f t="shared" si="24"/>
        <v>368.37247182912284</v>
      </c>
      <c r="D311" s="75">
        <f t="shared" si="24"/>
        <v>443.42649813090406</v>
      </c>
      <c r="E311" s="75">
        <f t="shared" si="24"/>
        <v>528.71156523872935</v>
      </c>
      <c r="F311" s="75">
        <f t="shared" si="24"/>
        <v>0</v>
      </c>
      <c r="G311" s="96">
        <f t="shared" si="24"/>
        <v>0</v>
      </c>
      <c r="H311" s="43">
        <f t="shared" si="24"/>
        <v>419.54147861184509</v>
      </c>
      <c r="I311" s="1"/>
    </row>
    <row r="312" spans="2:10" x14ac:dyDescent="0.2">
      <c r="B312" s="9" t="str">
        <f>$B$51</f>
        <v>Nursing</v>
      </c>
      <c r="C312" s="75">
        <f t="shared" si="24"/>
        <v>364.97392380356251</v>
      </c>
      <c r="D312" s="75">
        <f t="shared" si="24"/>
        <v>556.03150925853913</v>
      </c>
      <c r="E312" s="75">
        <f t="shared" si="24"/>
        <v>0</v>
      </c>
      <c r="F312" s="75">
        <f t="shared" si="24"/>
        <v>0</v>
      </c>
      <c r="G312" s="96">
        <f t="shared" si="24"/>
        <v>0</v>
      </c>
      <c r="H312" s="43">
        <f t="shared" si="24"/>
        <v>552.30905888509903</v>
      </c>
      <c r="I312" s="1"/>
    </row>
    <row r="313" spans="2:10" x14ac:dyDescent="0.2">
      <c r="B313" s="39" t="str">
        <f>$B$52</f>
        <v>Totals</v>
      </c>
      <c r="C313" s="42">
        <f t="shared" si="24"/>
        <v>273.58913454078004</v>
      </c>
      <c r="D313" s="42">
        <f t="shared" si="24"/>
        <v>419.27921625375461</v>
      </c>
      <c r="E313" s="42">
        <f t="shared" si="24"/>
        <v>737.40802027852135</v>
      </c>
      <c r="F313" s="42">
        <f t="shared" si="24"/>
        <v>1493.3547085776138</v>
      </c>
      <c r="G313" s="42">
        <f t="shared" si="24"/>
        <v>0</v>
      </c>
      <c r="H313" s="42">
        <f t="shared" si="24"/>
        <v>373.03678003541279</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1.4422029728064953</v>
      </c>
      <c r="E318" s="59">
        <f t="shared" si="25"/>
        <v>3.0016487241402388</v>
      </c>
      <c r="F318" s="59">
        <f t="shared" si="25"/>
        <v>6.3489969465302263</v>
      </c>
      <c r="G318" s="59">
        <f t="shared" si="25"/>
        <v>0</v>
      </c>
      <c r="H318" s="59">
        <f t="shared" si="25"/>
        <v>1.2857409789274186</v>
      </c>
      <c r="I318" s="1"/>
    </row>
    <row r="319" spans="2:10" x14ac:dyDescent="0.2">
      <c r="B319" s="9" t="str">
        <f>$B$33</f>
        <v>Science</v>
      </c>
      <c r="C319" s="59">
        <f t="shared" ref="C319:H334" si="26">IF($C$293=0,"",C294/$C$293)</f>
        <v>0.95738361249697912</v>
      </c>
      <c r="D319" s="59">
        <f t="shared" si="26"/>
        <v>1.7625235988060917</v>
      </c>
      <c r="E319" s="59">
        <f t="shared" si="26"/>
        <v>3.8190208255198126</v>
      </c>
      <c r="F319" s="59">
        <f t="shared" si="26"/>
        <v>7.9157659266442399</v>
      </c>
      <c r="G319" s="59">
        <f t="shared" si="26"/>
        <v>0</v>
      </c>
      <c r="H319" s="59">
        <f t="shared" si="26"/>
        <v>1.2324724032814858</v>
      </c>
      <c r="I319" s="1"/>
    </row>
    <row r="320" spans="2:10" x14ac:dyDescent="0.2">
      <c r="B320" s="9" t="str">
        <f>$B$34</f>
        <v>Fine Arts</v>
      </c>
      <c r="C320" s="59">
        <f t="shared" si="26"/>
        <v>1.7352456130894534</v>
      </c>
      <c r="D320" s="59">
        <f t="shared" si="26"/>
        <v>3.0279191084598049</v>
      </c>
      <c r="E320" s="59">
        <f t="shared" si="26"/>
        <v>4.2637920425075322</v>
      </c>
      <c r="F320" s="59">
        <f t="shared" si="26"/>
        <v>0</v>
      </c>
      <c r="G320" s="59">
        <f t="shared" si="26"/>
        <v>0</v>
      </c>
      <c r="H320" s="59">
        <f t="shared" si="26"/>
        <v>2.1533422493275545</v>
      </c>
      <c r="I320" s="1"/>
    </row>
    <row r="321" spans="2:9" x14ac:dyDescent="0.2">
      <c r="B321" s="9" t="str">
        <f>$B$35</f>
        <v>Teacher Education</v>
      </c>
      <c r="C321" s="59">
        <f t="shared" si="26"/>
        <v>1.4700271881496918</v>
      </c>
      <c r="D321" s="59">
        <f t="shared" si="26"/>
        <v>1.7982275455856278</v>
      </c>
      <c r="E321" s="59">
        <f t="shared" si="26"/>
        <v>2.7919609286831308</v>
      </c>
      <c r="F321" s="59">
        <f t="shared" si="26"/>
        <v>5.6597436999512141</v>
      </c>
      <c r="G321" s="59">
        <f t="shared" si="26"/>
        <v>0</v>
      </c>
      <c r="H321" s="59">
        <f t="shared" si="26"/>
        <v>2.2814316933800751</v>
      </c>
      <c r="I321" s="1"/>
    </row>
    <row r="322" spans="2:9" x14ac:dyDescent="0.2">
      <c r="B322" s="9" t="str">
        <f>$B$36</f>
        <v>Agriculture</v>
      </c>
      <c r="C322" s="59">
        <f t="shared" si="26"/>
        <v>1.0416000100895746</v>
      </c>
      <c r="D322" s="59">
        <f t="shared" si="26"/>
        <v>1.6319773614445614</v>
      </c>
      <c r="E322" s="59">
        <f t="shared" si="26"/>
        <v>2.3646004409935983</v>
      </c>
      <c r="F322" s="59">
        <f t="shared" si="26"/>
        <v>0</v>
      </c>
      <c r="G322" s="59">
        <f t="shared" si="26"/>
        <v>0</v>
      </c>
      <c r="H322" s="59">
        <f t="shared" si="26"/>
        <v>1.4485258738729985</v>
      </c>
      <c r="I322" s="1"/>
    </row>
    <row r="323" spans="2:9" x14ac:dyDescent="0.2">
      <c r="B323" s="9" t="str">
        <f>$B$37</f>
        <v>Engineering</v>
      </c>
      <c r="C323" s="59">
        <f t="shared" si="26"/>
        <v>2.3449785341922444</v>
      </c>
      <c r="D323" s="59">
        <f t="shared" si="26"/>
        <v>3.1933796831143995</v>
      </c>
      <c r="E323" s="59">
        <f t="shared" si="26"/>
        <v>4.2050596244712759</v>
      </c>
      <c r="F323" s="59">
        <f t="shared" si="26"/>
        <v>0</v>
      </c>
      <c r="G323" s="59">
        <f t="shared" si="26"/>
        <v>0</v>
      </c>
      <c r="H323" s="59">
        <f t="shared" si="26"/>
        <v>3.0257304175062156</v>
      </c>
      <c r="I323" s="1"/>
    </row>
    <row r="324" spans="2:9" x14ac:dyDescent="0.2">
      <c r="B324" s="9" t="str">
        <f>$B$38</f>
        <v>Home Economics</v>
      </c>
      <c r="C324" s="59">
        <f t="shared" si="26"/>
        <v>1.186318821859929</v>
      </c>
      <c r="D324" s="59">
        <f t="shared" si="26"/>
        <v>1.7547819538861382</v>
      </c>
      <c r="E324" s="59">
        <f t="shared" si="26"/>
        <v>1.9328154489430498</v>
      </c>
      <c r="F324" s="59">
        <f t="shared" si="26"/>
        <v>0</v>
      </c>
      <c r="G324" s="59">
        <f t="shared" si="26"/>
        <v>0</v>
      </c>
      <c r="H324" s="59">
        <f t="shared" si="26"/>
        <v>1.4847755287673967</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0</v>
      </c>
      <c r="E326" s="59">
        <f t="shared" si="26"/>
        <v>0</v>
      </c>
      <c r="F326" s="59">
        <f t="shared" si="26"/>
        <v>0</v>
      </c>
      <c r="G326" s="59">
        <f t="shared" si="26"/>
        <v>0</v>
      </c>
      <c r="H326" s="59">
        <f t="shared" si="26"/>
        <v>0</v>
      </c>
      <c r="I326" s="1"/>
    </row>
    <row r="327" spans="2:9" x14ac:dyDescent="0.2">
      <c r="B327" s="9" t="str">
        <f>$B$41</f>
        <v>Library Science</v>
      </c>
      <c r="C327" s="59">
        <f t="shared" si="26"/>
        <v>1.0310961292215179</v>
      </c>
      <c r="D327" s="59">
        <f t="shared" si="26"/>
        <v>0</v>
      </c>
      <c r="E327" s="59">
        <f t="shared" si="26"/>
        <v>2.6730798258220694</v>
      </c>
      <c r="F327" s="59">
        <f t="shared" si="26"/>
        <v>0</v>
      </c>
      <c r="G327" s="59">
        <f t="shared" si="26"/>
        <v>0</v>
      </c>
      <c r="H327" s="59">
        <f t="shared" si="26"/>
        <v>2.5798804961043085</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1.8588014897240877</v>
      </c>
      <c r="D329" s="59">
        <f t="shared" si="26"/>
        <v>2.0902176287515273</v>
      </c>
      <c r="E329" s="59">
        <f t="shared" si="26"/>
        <v>0</v>
      </c>
      <c r="F329" s="59">
        <f t="shared" si="26"/>
        <v>0</v>
      </c>
      <c r="G329" s="59">
        <f t="shared" si="26"/>
        <v>0</v>
      </c>
      <c r="H329" s="59">
        <f t="shared" si="26"/>
        <v>2.0815395235379981</v>
      </c>
      <c r="I329" s="1"/>
    </row>
    <row r="330" spans="2:9" x14ac:dyDescent="0.2">
      <c r="B330" s="9" t="str">
        <f>$B$44</f>
        <v>Physical Training</v>
      </c>
      <c r="C330" s="59">
        <f t="shared" si="26"/>
        <v>0.77467761632065535</v>
      </c>
      <c r="D330" s="59">
        <f t="shared" si="26"/>
        <v>0</v>
      </c>
      <c r="E330" s="59">
        <f t="shared" si="26"/>
        <v>0</v>
      </c>
      <c r="F330" s="59">
        <f t="shared" si="26"/>
        <v>0</v>
      </c>
      <c r="G330" s="59">
        <f t="shared" si="26"/>
        <v>0</v>
      </c>
      <c r="H330" s="59">
        <f t="shared" si="26"/>
        <v>0.77467761632065535</v>
      </c>
      <c r="I330" s="1"/>
    </row>
    <row r="331" spans="2:9" x14ac:dyDescent="0.2">
      <c r="B331" s="9" t="str">
        <f>$B$45</f>
        <v>Health Services</v>
      </c>
      <c r="C331" s="59">
        <f t="shared" si="26"/>
        <v>0.84122589866519215</v>
      </c>
      <c r="D331" s="59">
        <f t="shared" si="26"/>
        <v>1.3076116369768878</v>
      </c>
      <c r="E331" s="59">
        <f t="shared" si="26"/>
        <v>2.399655360172475</v>
      </c>
      <c r="F331" s="59">
        <f t="shared" si="26"/>
        <v>0</v>
      </c>
      <c r="G331" s="59">
        <f t="shared" si="26"/>
        <v>0</v>
      </c>
      <c r="H331" s="59">
        <f t="shared" si="26"/>
        <v>1.1995070922999926</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1.3167172696949909</v>
      </c>
      <c r="D333" s="59">
        <f t="shared" si="26"/>
        <v>1.7507272984527291</v>
      </c>
      <c r="E333" s="59">
        <f t="shared" si="26"/>
        <v>2.6968197855688527</v>
      </c>
      <c r="F333" s="59">
        <f t="shared" si="26"/>
        <v>1.150797188747356</v>
      </c>
      <c r="G333" s="59">
        <f t="shared" si="26"/>
        <v>0</v>
      </c>
      <c r="H333" s="59">
        <f t="shared" si="26"/>
        <v>1.6936814375322047</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1.4994031184376819</v>
      </c>
      <c r="E335" s="59">
        <f t="shared" si="27"/>
        <v>0</v>
      </c>
      <c r="F335" s="59">
        <f t="shared" si="27"/>
        <v>0</v>
      </c>
      <c r="G335" s="59">
        <f t="shared" si="27"/>
        <v>0</v>
      </c>
      <c r="H335" s="59">
        <f t="shared" si="27"/>
        <v>1.4994031184376819</v>
      </c>
      <c r="I335" s="1"/>
    </row>
    <row r="336" spans="2:9" x14ac:dyDescent="0.2">
      <c r="B336" s="9" t="str">
        <f>$B$50</f>
        <v>Technology</v>
      </c>
      <c r="C336" s="59">
        <f t="shared" si="27"/>
        <v>1.4682849048501334</v>
      </c>
      <c r="D336" s="59">
        <f t="shared" si="27"/>
        <v>1.7674405212292235</v>
      </c>
      <c r="E336" s="59">
        <f t="shared" si="27"/>
        <v>2.1073757395743056</v>
      </c>
      <c r="F336" s="59">
        <f t="shared" si="27"/>
        <v>0</v>
      </c>
      <c r="G336" s="59">
        <f t="shared" si="27"/>
        <v>0</v>
      </c>
      <c r="H336" s="59">
        <f t="shared" si="27"/>
        <v>1.6722379306617257</v>
      </c>
      <c r="I336" s="1"/>
    </row>
    <row r="337" spans="2:10" x14ac:dyDescent="0.2">
      <c r="B337" s="9" t="str">
        <f>$B$51</f>
        <v>Nursing</v>
      </c>
      <c r="C337" s="59">
        <f t="shared" si="27"/>
        <v>1.4547387331192196</v>
      </c>
      <c r="D337" s="59">
        <f t="shared" si="27"/>
        <v>2.2162694937857896</v>
      </c>
      <c r="E337" s="59">
        <f t="shared" si="27"/>
        <v>0</v>
      </c>
      <c r="F337" s="59">
        <f t="shared" si="27"/>
        <v>0</v>
      </c>
      <c r="G337" s="59">
        <f t="shared" si="27"/>
        <v>0</v>
      </c>
      <c r="H337" s="59">
        <f t="shared" si="27"/>
        <v>2.201432289297526</v>
      </c>
      <c r="I337" s="1"/>
    </row>
    <row r="338" spans="2:10" x14ac:dyDescent="0.2">
      <c r="B338" s="39" t="str">
        <f>$B$52</f>
        <v>Totals</v>
      </c>
      <c r="C338" s="59">
        <f t="shared" si="27"/>
        <v>1.0904908132320472</v>
      </c>
      <c r="D338" s="59">
        <f t="shared" si="27"/>
        <v>1.6711925869106508</v>
      </c>
      <c r="E338" s="59">
        <f t="shared" si="27"/>
        <v>2.9392127471257359</v>
      </c>
      <c r="F338" s="59">
        <f t="shared" si="27"/>
        <v>5.952318221021943</v>
      </c>
      <c r="G338" s="59">
        <f t="shared" si="27"/>
        <v>0</v>
      </c>
      <c r="H338" s="59">
        <f t="shared" si="27"/>
        <v>1.4868762325268685</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7526.5870529409749</v>
      </c>
      <c r="D343" s="42">
        <f t="shared" si="28"/>
        <v>10854.866222838353</v>
      </c>
      <c r="E343" s="42">
        <f>E293*24</f>
        <v>18073.736339672574</v>
      </c>
      <c r="F343" s="42">
        <f>F293*18</f>
        <v>28671.766930149708</v>
      </c>
      <c r="G343" s="42">
        <f>G293*24</f>
        <v>0</v>
      </c>
      <c r="H343" s="42">
        <f>IF((C32/30+D32/30+E32/24+F32/18+G32/24)=0,0,H268/(C32/30+D32/30+E32/24+F32/18+G32/24))</f>
        <v>9517.0770883975547</v>
      </c>
      <c r="I343" s="1"/>
    </row>
    <row r="344" spans="2:10" x14ac:dyDescent="0.2">
      <c r="B344" s="9" t="str">
        <f>$B$33</f>
        <v>Science</v>
      </c>
      <c r="C344" s="43">
        <f t="shared" si="28"/>
        <v>7205.8311025176226</v>
      </c>
      <c r="D344" s="43">
        <f t="shared" si="28"/>
        <v>13265.787299276863</v>
      </c>
      <c r="E344" s="43">
        <f>E294*24</f>
        <v>22995.354160215502</v>
      </c>
      <c r="F344" s="43">
        <f>F294*18</f>
        <v>35747.220802555115</v>
      </c>
      <c r="G344" s="43">
        <f>G294*24</f>
        <v>0</v>
      </c>
      <c r="H344" s="43">
        <f t="shared" ref="H344:H363" si="29">IF((C33/30+D33/30+E33/24+F33/18+G33/24)=0,0,H269/(C33/30+D33/30+E33/24+F33/18+G33/24))</f>
        <v>9188.7034604750279</v>
      </c>
      <c r="I344" s="1"/>
    </row>
    <row r="345" spans="2:10" x14ac:dyDescent="0.2">
      <c r="B345" s="9" t="str">
        <f>$B$34</f>
        <v>Fine Arts</v>
      </c>
      <c r="C345" s="43">
        <f t="shared" si="28"/>
        <v>13060.477165151704</v>
      </c>
      <c r="D345" s="43">
        <f t="shared" si="28"/>
        <v>22789.89675908615</v>
      </c>
      <c r="E345" s="43">
        <f t="shared" ref="E345:E363" si="30">E295*24</f>
        <v>25673.441586855955</v>
      </c>
      <c r="F345" s="43">
        <f t="shared" ref="F345:F363" si="31">F295*18</f>
        <v>0</v>
      </c>
      <c r="G345" s="43">
        <f t="shared" ref="G345:G363" si="32">G295*24</f>
        <v>0</v>
      </c>
      <c r="H345" s="43">
        <f t="shared" si="29"/>
        <v>16096.416844880292</v>
      </c>
      <c r="I345" s="1"/>
    </row>
    <row r="346" spans="2:10" x14ac:dyDescent="0.2">
      <c r="B346" s="9" t="str">
        <f>$B$35</f>
        <v>Teacher Education</v>
      </c>
      <c r="C346" s="43">
        <f t="shared" si="28"/>
        <v>11064.287601798698</v>
      </c>
      <c r="D346" s="43">
        <f t="shared" si="28"/>
        <v>13534.516162846614</v>
      </c>
      <c r="E346" s="43">
        <f t="shared" si="30"/>
        <v>16811.149582514809</v>
      </c>
      <c r="F346" s="43">
        <f t="shared" si="31"/>
        <v>25559.132193010235</v>
      </c>
      <c r="G346" s="43">
        <f t="shared" si="32"/>
        <v>0</v>
      </c>
      <c r="H346" s="43">
        <f t="shared" si="29"/>
        <v>15442.042778498057</v>
      </c>
      <c r="I346" s="1"/>
    </row>
    <row r="347" spans="2:10" x14ac:dyDescent="0.2">
      <c r="B347" s="9" t="str">
        <f>$B$36</f>
        <v>Agriculture</v>
      </c>
      <c r="C347" s="43">
        <f t="shared" si="28"/>
        <v>7839.6931502833804</v>
      </c>
      <c r="D347" s="43">
        <f t="shared" si="28"/>
        <v>12283.21967934141</v>
      </c>
      <c r="E347" s="43">
        <f t="shared" si="30"/>
        <v>14237.896851648748</v>
      </c>
      <c r="F347" s="43">
        <f t="shared" si="31"/>
        <v>0</v>
      </c>
      <c r="G347" s="43">
        <f t="shared" si="32"/>
        <v>0</v>
      </c>
      <c r="H347" s="43">
        <f t="shared" si="29"/>
        <v>10714.159832632784</v>
      </c>
      <c r="I347" s="1"/>
    </row>
    <row r="348" spans="2:10" x14ac:dyDescent="0.2">
      <c r="B348" s="9" t="str">
        <f>$B$37</f>
        <v>Engineering</v>
      </c>
      <c r="C348" s="43">
        <f t="shared" si="28"/>
        <v>17649.685074875855</v>
      </c>
      <c r="D348" s="43">
        <f t="shared" si="28"/>
        <v>24035.250178053593</v>
      </c>
      <c r="E348" s="43">
        <f t="shared" si="30"/>
        <v>25319.797861112274</v>
      </c>
      <c r="F348" s="43">
        <f t="shared" si="31"/>
        <v>0</v>
      </c>
      <c r="G348" s="43">
        <f t="shared" si="32"/>
        <v>0</v>
      </c>
      <c r="H348" s="43">
        <f t="shared" si="29"/>
        <v>21663.912440361073</v>
      </c>
      <c r="I348" s="1"/>
    </row>
    <row r="349" spans="2:10" x14ac:dyDescent="0.2">
      <c r="B349" s="9" t="str">
        <f>$B$38</f>
        <v>Home Economics</v>
      </c>
      <c r="C349" s="43">
        <f t="shared" si="28"/>
        <v>8928.9318852711331</v>
      </c>
      <c r="D349" s="43">
        <f t="shared" si="28"/>
        <v>13207.519134853876</v>
      </c>
      <c r="E349" s="43">
        <f t="shared" si="30"/>
        <v>11638.002986991245</v>
      </c>
      <c r="F349" s="43">
        <f t="shared" si="31"/>
        <v>0</v>
      </c>
      <c r="G349" s="43">
        <f t="shared" si="32"/>
        <v>0</v>
      </c>
      <c r="H349" s="43">
        <f t="shared" si="29"/>
        <v>10980.751400082965</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0</v>
      </c>
      <c r="D351" s="43">
        <f t="shared" si="28"/>
        <v>0</v>
      </c>
      <c r="E351" s="43">
        <f t="shared" si="30"/>
        <v>0</v>
      </c>
      <c r="F351" s="43">
        <f t="shared" si="31"/>
        <v>0</v>
      </c>
      <c r="G351" s="43">
        <f t="shared" si="32"/>
        <v>0</v>
      </c>
      <c r="H351" s="43">
        <f t="shared" si="29"/>
        <v>0</v>
      </c>
      <c r="I351" s="1"/>
    </row>
    <row r="352" spans="2:10" x14ac:dyDescent="0.2">
      <c r="B352" s="9" t="str">
        <f>$B$41</f>
        <v>Library Science</v>
      </c>
      <c r="C352" s="43">
        <f t="shared" si="28"/>
        <v>7760.6347765362316</v>
      </c>
      <c r="D352" s="43">
        <f t="shared" si="28"/>
        <v>0</v>
      </c>
      <c r="E352" s="43">
        <f t="shared" si="30"/>
        <v>16095.334406808082</v>
      </c>
      <c r="F352" s="43">
        <f t="shared" si="31"/>
        <v>0</v>
      </c>
      <c r="G352" s="43">
        <f t="shared" si="32"/>
        <v>0</v>
      </c>
      <c r="H352" s="43">
        <f t="shared" si="29"/>
        <v>15712.525341090526</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13990.431226544715</v>
      </c>
      <c r="D354" s="43">
        <f t="shared" si="28"/>
        <v>15732.204942390232</v>
      </c>
      <c r="E354" s="43">
        <f t="shared" si="30"/>
        <v>0</v>
      </c>
      <c r="F354" s="43">
        <f t="shared" si="31"/>
        <v>0</v>
      </c>
      <c r="G354" s="43">
        <f t="shared" si="32"/>
        <v>0</v>
      </c>
      <c r="H354" s="43">
        <f t="shared" si="29"/>
        <v>15666.888428046022</v>
      </c>
      <c r="I354" s="1"/>
    </row>
    <row r="355" spans="2:9" x14ac:dyDescent="0.2">
      <c r="B355" s="9" t="str">
        <f>$B$44</f>
        <v>Physical Training</v>
      </c>
      <c r="C355" s="43">
        <f t="shared" si="28"/>
        <v>5830.678517202221</v>
      </c>
      <c r="D355" s="43">
        <f t="shared" si="28"/>
        <v>0</v>
      </c>
      <c r="E355" s="43">
        <f t="shared" si="30"/>
        <v>0</v>
      </c>
      <c r="F355" s="43">
        <f t="shared" si="31"/>
        <v>0</v>
      </c>
      <c r="G355" s="43">
        <f t="shared" si="32"/>
        <v>0</v>
      </c>
      <c r="H355" s="43">
        <f t="shared" si="29"/>
        <v>5830.678517202221</v>
      </c>
      <c r="I355" s="1"/>
    </row>
    <row r="356" spans="2:9" x14ac:dyDescent="0.2">
      <c r="B356" s="9" t="str">
        <f>$B$45</f>
        <v>Health Services</v>
      </c>
      <c r="C356" s="43">
        <f t="shared" si="28"/>
        <v>6331.5599574920716</v>
      </c>
      <c r="D356" s="43">
        <f t="shared" si="28"/>
        <v>9841.8528171451962</v>
      </c>
      <c r="E356" s="43">
        <f t="shared" si="30"/>
        <v>14448.97197231565</v>
      </c>
      <c r="F356" s="43">
        <f t="shared" si="31"/>
        <v>0</v>
      </c>
      <c r="G356" s="43">
        <f t="shared" si="32"/>
        <v>0</v>
      </c>
      <c r="H356" s="43">
        <f t="shared" si="29"/>
        <v>8960.4260326994172</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9910.3871544701087</v>
      </c>
      <c r="D358" s="43">
        <f t="shared" si="28"/>
        <v>13177.001417764643</v>
      </c>
      <c r="E358" s="43">
        <f t="shared" si="30"/>
        <v>16238.279105742065</v>
      </c>
      <c r="F358" s="43">
        <f t="shared" si="31"/>
        <v>5196.9451328320329</v>
      </c>
      <c r="G358" s="43">
        <f t="shared" si="32"/>
        <v>0</v>
      </c>
      <c r="H358" s="43">
        <f t="shared" si="29"/>
        <v>12537.743711043651</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11285.388098372381</v>
      </c>
      <c r="E360" s="43">
        <f t="shared" si="30"/>
        <v>0</v>
      </c>
      <c r="F360" s="43">
        <f t="shared" si="31"/>
        <v>0</v>
      </c>
      <c r="G360" s="43">
        <f t="shared" si="32"/>
        <v>0</v>
      </c>
      <c r="H360" s="43">
        <f t="shared" si="29"/>
        <v>11285.388098372381</v>
      </c>
      <c r="I360" s="1"/>
    </row>
    <row r="361" spans="2:9" x14ac:dyDescent="0.2">
      <c r="B361" s="9" t="str">
        <f>$B$50</f>
        <v>Technology</v>
      </c>
      <c r="C361" s="43">
        <f t="shared" si="33"/>
        <v>11051.174154873685</v>
      </c>
      <c r="D361" s="43">
        <f t="shared" si="33"/>
        <v>13302.794943927121</v>
      </c>
      <c r="E361" s="43">
        <f t="shared" si="30"/>
        <v>12689.077565729505</v>
      </c>
      <c r="F361" s="43">
        <f t="shared" si="31"/>
        <v>0</v>
      </c>
      <c r="G361" s="43">
        <f t="shared" si="32"/>
        <v>0</v>
      </c>
      <c r="H361" s="43">
        <f t="shared" si="29"/>
        <v>12311.595695687338</v>
      </c>
      <c r="I361" s="1"/>
    </row>
    <row r="362" spans="2:9" x14ac:dyDescent="0.2">
      <c r="B362" s="9" t="str">
        <f>$B$51</f>
        <v>Nursing</v>
      </c>
      <c r="C362" s="43">
        <f t="shared" si="33"/>
        <v>10949.217714106875</v>
      </c>
      <c r="D362" s="43">
        <f t="shared" si="33"/>
        <v>16680.945277756175</v>
      </c>
      <c r="E362" s="43">
        <f t="shared" si="30"/>
        <v>0</v>
      </c>
      <c r="F362" s="43">
        <f t="shared" si="31"/>
        <v>0</v>
      </c>
      <c r="G362" s="43">
        <f t="shared" si="32"/>
        <v>0</v>
      </c>
      <c r="H362" s="43">
        <f t="shared" si="29"/>
        <v>16569.271766552967</v>
      </c>
      <c r="I362" s="1"/>
    </row>
    <row r="363" spans="2:9" x14ac:dyDescent="0.2">
      <c r="B363" s="39" t="str">
        <f>$B$52</f>
        <v>Totals</v>
      </c>
      <c r="C363" s="42">
        <f t="shared" si="33"/>
        <v>8207.6740362234013</v>
      </c>
      <c r="D363" s="42">
        <f t="shared" si="33"/>
        <v>12578.376487612639</v>
      </c>
      <c r="E363" s="42">
        <f t="shared" si="30"/>
        <v>17697.792486684513</v>
      </c>
      <c r="F363" s="42">
        <f t="shared" si="31"/>
        <v>26880.384754397048</v>
      </c>
      <c r="G363" s="42">
        <f t="shared" si="32"/>
        <v>0</v>
      </c>
      <c r="H363" s="42">
        <f t="shared" si="29"/>
        <v>10949.075519276854</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65" priority="18" stopIfTrue="1">
      <formula>#REF!&gt;5</formula>
    </cfRule>
  </conditionalFormatting>
  <conditionalFormatting sqref="C91:G110">
    <cfRule type="expression" dxfId="64" priority="17" stopIfTrue="1">
      <formula>C32=0</formula>
    </cfRule>
  </conditionalFormatting>
  <conditionalFormatting sqref="C143:G162">
    <cfRule type="expression" dxfId="63" priority="16" stopIfTrue="1">
      <formula>C32=0</formula>
    </cfRule>
  </conditionalFormatting>
  <conditionalFormatting sqref="C61:G80">
    <cfRule type="expression" dxfId="62" priority="15" stopIfTrue="1">
      <formula>C32=0</formula>
    </cfRule>
  </conditionalFormatting>
  <conditionalFormatting sqref="C25">
    <cfRule type="expression" dxfId="61" priority="14" stopIfTrue="1">
      <formula>C52=0</formula>
    </cfRule>
  </conditionalFormatting>
  <conditionalFormatting sqref="D25:G25">
    <cfRule type="expression" dxfId="60" priority="13" stopIfTrue="1">
      <formula>D52=0</formula>
    </cfRule>
  </conditionalFormatting>
  <conditionalFormatting sqref="C25:G25">
    <cfRule type="expression" dxfId="59" priority="12" stopIfTrue="1">
      <formula>AND(C52=0,C25&gt;0)</formula>
    </cfRule>
  </conditionalFormatting>
  <conditionalFormatting sqref="C116:G135">
    <cfRule type="expression" dxfId="58" priority="11" stopIfTrue="1">
      <formula>C32=0</formula>
    </cfRule>
  </conditionalFormatting>
  <conditionalFormatting sqref="H143:H162">
    <cfRule type="expression" dxfId="57" priority="10" stopIfTrue="1">
      <formula>OR(AND(#REF!&gt;0,H143&gt;0,H61=0),AND(#REF!&gt;0,H143&gt;0,H32=0))</formula>
    </cfRule>
  </conditionalFormatting>
  <conditionalFormatting sqref="H188">
    <cfRule type="expression" dxfId="56" priority="9" stopIfTrue="1">
      <formula>$H$188&lt;&gt;$I$163</formula>
    </cfRule>
  </conditionalFormatting>
  <conditionalFormatting sqref="H288">
    <cfRule type="expression" dxfId="55" priority="8" stopIfTrue="1">
      <formula>ROUND($H$288,-1)&lt;&gt;ROUND($H$18,-1)</formula>
    </cfRule>
  </conditionalFormatting>
  <conditionalFormatting sqref="C293:G312">
    <cfRule type="expression" dxfId="54" priority="7" stopIfTrue="1">
      <formula>C32=0</formula>
    </cfRule>
  </conditionalFormatting>
  <conditionalFormatting sqref="H138">
    <cfRule type="cellIs" dxfId="53" priority="6" operator="lessThan">
      <formula>0</formula>
    </cfRule>
  </conditionalFormatting>
  <conditionalFormatting sqref="C91:G110">
    <cfRule type="expression" dxfId="52" priority="5" stopIfTrue="1">
      <formula>C32=0</formula>
    </cfRule>
  </conditionalFormatting>
  <conditionalFormatting sqref="C143:H162">
    <cfRule type="expression" dxfId="51" priority="4" stopIfTrue="1">
      <formula>C32=0</formula>
    </cfRule>
  </conditionalFormatting>
  <conditionalFormatting sqref="H143:H162">
    <cfRule type="expression" dxfId="50" priority="3" stopIfTrue="1">
      <formula>OR(AND(#REF!&gt;0,H143&gt;0,H61=0),AND(#REF!&gt;0,H143&gt;0,H32=0))</formula>
    </cfRule>
  </conditionalFormatting>
  <conditionalFormatting sqref="H143:H162">
    <cfRule type="expression" dxfId="49" priority="2" stopIfTrue="1">
      <formula>OR(AND(#REF!&gt;0,H143&gt;0,H61=0),AND(#REF!&gt;0,H143&gt;0,H32=0))</formula>
    </cfRule>
  </conditionalFormatting>
  <conditionalFormatting sqref="H143:H162">
    <cfRule type="expression" dxfId="48"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102</v>
      </c>
      <c r="C3" s="6"/>
      <c r="D3" s="6"/>
      <c r="E3" s="6"/>
      <c r="F3" s="6"/>
      <c r="G3" s="6"/>
      <c r="H3" s="6"/>
    </row>
    <row r="4" spans="2:8" x14ac:dyDescent="0.2">
      <c r="B4" s="90" t="s">
        <v>167</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Data!G36</f>
        <v>200906610</v>
      </c>
      <c r="G13" s="33"/>
      <c r="H13" s="60">
        <f>F13</f>
        <v>200906610</v>
      </c>
    </row>
    <row r="14" spans="2:8" x14ac:dyDescent="0.2">
      <c r="B14" s="338" t="s">
        <v>15</v>
      </c>
      <c r="C14" s="338"/>
      <c r="D14" s="338"/>
      <c r="E14" s="338"/>
      <c r="F14" s="82">
        <f>Data!H36</f>
        <v>56040724</v>
      </c>
      <c r="G14" s="33"/>
      <c r="H14" s="30">
        <f>F14</f>
        <v>56040724</v>
      </c>
    </row>
    <row r="15" spans="2:8" x14ac:dyDescent="0.2">
      <c r="B15" s="338" t="s">
        <v>16</v>
      </c>
      <c r="C15" s="338"/>
      <c r="D15" s="338"/>
      <c r="E15" s="338"/>
      <c r="F15" s="82">
        <f>Data!I36</f>
        <v>54503095</v>
      </c>
      <c r="G15" s="33"/>
      <c r="H15" s="30">
        <f>F15</f>
        <v>54503095</v>
      </c>
    </row>
    <row r="16" spans="2:8" x14ac:dyDescent="0.2">
      <c r="B16" s="338" t="s">
        <v>20</v>
      </c>
      <c r="C16" s="338"/>
      <c r="D16" s="338"/>
      <c r="E16" s="338"/>
      <c r="F16" s="82">
        <f>Data!J36</f>
        <v>17639058</v>
      </c>
      <c r="G16" s="33"/>
      <c r="H16" s="30">
        <f>F16-G16</f>
        <v>17639058</v>
      </c>
    </row>
    <row r="17" spans="2:23" x14ac:dyDescent="0.2">
      <c r="B17" s="338" t="s">
        <v>17</v>
      </c>
      <c r="C17" s="338"/>
      <c r="D17" s="338"/>
      <c r="E17" s="338"/>
      <c r="F17" s="82">
        <f>Data!K36</f>
        <v>35107255</v>
      </c>
      <c r="G17" s="33"/>
      <c r="H17" s="30">
        <f>F17</f>
        <v>35107255</v>
      </c>
    </row>
    <row r="18" spans="2:23" x14ac:dyDescent="0.2">
      <c r="B18" s="338" t="s">
        <v>1</v>
      </c>
      <c r="C18" s="338"/>
      <c r="D18" s="338"/>
      <c r="E18" s="338"/>
      <c r="F18" s="83">
        <f>SUM(F13:F17)</f>
        <v>364196742</v>
      </c>
      <c r="G18" s="34"/>
      <c r="H18" s="29">
        <f>SUM(H13:H17)</f>
        <v>364196742</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x14ac:dyDescent="0.2">
      <c r="B21" s="344" t="s">
        <v>23</v>
      </c>
      <c r="C21" s="345"/>
      <c r="D21" s="343" t="str">
        <f>Data!L36</f>
        <v>Lisa Braun</v>
      </c>
      <c r="E21" s="343"/>
      <c r="F21" s="343"/>
      <c r="G21" s="94" t="str">
        <f>Data!M36</f>
        <v>(512)245-2770</v>
      </c>
      <c r="H21" s="84" t="str">
        <f>Data!N36</f>
        <v>lb22@txstate.edu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Data!O36</f>
        <v>14938</v>
      </c>
      <c r="D25" s="86">
        <f>Data!P36</f>
        <v>19869</v>
      </c>
      <c r="E25" s="86">
        <f>Data!Q36</f>
        <v>3515</v>
      </c>
      <c r="F25" s="86">
        <f>Data!R36</f>
        <v>363</v>
      </c>
      <c r="G25" s="86">
        <f>Data!S36</f>
        <v>123</v>
      </c>
      <c r="H25" s="74">
        <f>SUM(C25:G25)</f>
        <v>38808</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Data!T36</f>
        <v>Reeves, Tami</v>
      </c>
      <c r="E28" s="343"/>
      <c r="F28" s="343"/>
      <c r="G28" s="94" t="str">
        <f>Data!U36</f>
        <v>(512) 245-5265</v>
      </c>
      <c r="H28" s="84" t="str">
        <f>Data!V36</f>
        <v>rice@txstate.edu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Data!W36</f>
        <v>297669</v>
      </c>
      <c r="D32" s="87">
        <f>Data!AQ36</f>
        <v>119251</v>
      </c>
      <c r="E32" s="87">
        <f>Data!BK36</f>
        <v>20831</v>
      </c>
      <c r="F32" s="87">
        <f>Data!CE36</f>
        <v>933</v>
      </c>
      <c r="G32" s="87">
        <f>Data!CY36</f>
        <v>0</v>
      </c>
      <c r="H32" s="22">
        <f>SUM(C32:G32)</f>
        <v>438684</v>
      </c>
      <c r="I32" s="1"/>
      <c r="W32" s="18"/>
    </row>
    <row r="33" spans="2:23" x14ac:dyDescent="0.2">
      <c r="B33" s="7" t="s">
        <v>47</v>
      </c>
      <c r="C33" s="87">
        <f>Data!X36</f>
        <v>98599</v>
      </c>
      <c r="D33" s="87">
        <f>Data!AR36</f>
        <v>32482</v>
      </c>
      <c r="E33" s="87">
        <f>Data!BL36</f>
        <v>3456</v>
      </c>
      <c r="F33" s="87">
        <f>Data!CF36</f>
        <v>907</v>
      </c>
      <c r="G33" s="87">
        <f>Data!CZ36</f>
        <v>0</v>
      </c>
      <c r="H33" s="22">
        <f t="shared" ref="H33:H52" si="0">SUM(C33:G33)</f>
        <v>135444</v>
      </c>
      <c r="I33" s="1"/>
      <c r="W33" s="18"/>
    </row>
    <row r="34" spans="2:23" x14ac:dyDescent="0.2">
      <c r="B34" s="7" t="s">
        <v>48</v>
      </c>
      <c r="C34" s="87">
        <f>Data!Y36</f>
        <v>44316</v>
      </c>
      <c r="D34" s="87">
        <f>Data!AS36</f>
        <v>23930</v>
      </c>
      <c r="E34" s="87">
        <f>Data!BM36</f>
        <v>2708</v>
      </c>
      <c r="F34" s="87">
        <f>Data!CG36</f>
        <v>0</v>
      </c>
      <c r="G34" s="87">
        <f>Data!DA36</f>
        <v>0</v>
      </c>
      <c r="H34" s="22">
        <f t="shared" si="0"/>
        <v>70954</v>
      </c>
      <c r="I34" s="1"/>
      <c r="W34" s="18"/>
    </row>
    <row r="35" spans="2:23" x14ac:dyDescent="0.2">
      <c r="B35" s="7" t="s">
        <v>49</v>
      </c>
      <c r="C35" s="87">
        <f>Data!Z36</f>
        <v>4650</v>
      </c>
      <c r="D35" s="87">
        <f>Data!AT36</f>
        <v>20403</v>
      </c>
      <c r="E35" s="87">
        <f>Data!BN36</f>
        <v>11398</v>
      </c>
      <c r="F35" s="87">
        <f>Data!CH36</f>
        <v>2555</v>
      </c>
      <c r="G35" s="87">
        <f>Data!DB36</f>
        <v>0</v>
      </c>
      <c r="H35" s="22">
        <f t="shared" si="0"/>
        <v>39006</v>
      </c>
      <c r="I35" s="1"/>
      <c r="W35" s="18"/>
    </row>
    <row r="36" spans="2:23" x14ac:dyDescent="0.2">
      <c r="B36" s="7" t="s">
        <v>50</v>
      </c>
      <c r="C36" s="87">
        <f>Data!AA36</f>
        <v>2243</v>
      </c>
      <c r="D36" s="87">
        <f>Data!AU36</f>
        <v>4839</v>
      </c>
      <c r="E36" s="87">
        <f>Data!BO36</f>
        <v>249</v>
      </c>
      <c r="F36" s="87">
        <f>Data!CI36</f>
        <v>6</v>
      </c>
      <c r="G36" s="87">
        <f>Data!DC36</f>
        <v>0</v>
      </c>
      <c r="H36" s="22">
        <f t="shared" si="0"/>
        <v>7337</v>
      </c>
      <c r="I36" s="1"/>
      <c r="W36" s="18"/>
    </row>
    <row r="37" spans="2:23" x14ac:dyDescent="0.2">
      <c r="B37" s="7" t="s">
        <v>51</v>
      </c>
      <c r="C37" s="87">
        <f>Data!AB36</f>
        <v>14200</v>
      </c>
      <c r="D37" s="87">
        <f>Data!AV36</f>
        <v>24340</v>
      </c>
      <c r="E37" s="87">
        <f>Data!BP36</f>
        <v>4328</v>
      </c>
      <c r="F37" s="87">
        <f>Data!CJ36</f>
        <v>690</v>
      </c>
      <c r="G37" s="87">
        <f>Data!DD36</f>
        <v>0</v>
      </c>
      <c r="H37" s="22">
        <f t="shared" si="0"/>
        <v>43558</v>
      </c>
      <c r="I37" s="1"/>
      <c r="W37" s="18"/>
    </row>
    <row r="38" spans="2:23" x14ac:dyDescent="0.2">
      <c r="B38" s="7" t="s">
        <v>52</v>
      </c>
      <c r="C38" s="87">
        <f>Data!AC36</f>
        <v>13053</v>
      </c>
      <c r="D38" s="87">
        <f>Data!AW36</f>
        <v>15184</v>
      </c>
      <c r="E38" s="87">
        <f>Data!BQ36</f>
        <v>1255</v>
      </c>
      <c r="F38" s="87">
        <f>Data!CK36</f>
        <v>0</v>
      </c>
      <c r="G38" s="87">
        <f>Data!DE36</f>
        <v>0</v>
      </c>
      <c r="H38" s="22">
        <f t="shared" si="0"/>
        <v>29492</v>
      </c>
      <c r="I38" s="1"/>
      <c r="W38" s="18"/>
    </row>
    <row r="39" spans="2:23" x14ac:dyDescent="0.2">
      <c r="B39" s="7" t="s">
        <v>53</v>
      </c>
      <c r="C39" s="87">
        <f>Data!AD36</f>
        <v>0</v>
      </c>
      <c r="D39" s="87">
        <f>Data!AX36</f>
        <v>0</v>
      </c>
      <c r="E39" s="87">
        <f>Data!BR36</f>
        <v>0</v>
      </c>
      <c r="F39" s="87">
        <f>Data!CL36</f>
        <v>0</v>
      </c>
      <c r="G39" s="87">
        <f>Data!DF36</f>
        <v>0</v>
      </c>
      <c r="H39" s="22">
        <f t="shared" si="0"/>
        <v>0</v>
      </c>
      <c r="I39" s="1"/>
      <c r="W39" s="18"/>
    </row>
    <row r="40" spans="2:23" x14ac:dyDescent="0.2">
      <c r="B40" s="7" t="s">
        <v>54</v>
      </c>
      <c r="C40" s="87">
        <f>Data!AE36</f>
        <v>1911</v>
      </c>
      <c r="D40" s="87">
        <f>Data!AY36</f>
        <v>5468</v>
      </c>
      <c r="E40" s="87">
        <f>Data!BS36</f>
        <v>8499</v>
      </c>
      <c r="F40" s="87">
        <f>Data!CM36</f>
        <v>0</v>
      </c>
      <c r="G40" s="87">
        <f>Data!DG36</f>
        <v>0</v>
      </c>
      <c r="H40" s="22">
        <f t="shared" si="0"/>
        <v>15878</v>
      </c>
      <c r="I40" s="1"/>
      <c r="W40" s="18"/>
    </row>
    <row r="41" spans="2:23" x14ac:dyDescent="0.2">
      <c r="B41" s="7" t="s">
        <v>55</v>
      </c>
      <c r="C41" s="87">
        <f>Data!AF36</f>
        <v>0</v>
      </c>
      <c r="D41" s="87">
        <f>Data!AZ36</f>
        <v>0</v>
      </c>
      <c r="E41" s="87">
        <f>Data!BT36</f>
        <v>0</v>
      </c>
      <c r="F41" s="87">
        <f>Data!CN36</f>
        <v>0</v>
      </c>
      <c r="G41" s="87">
        <f>Data!DH36</f>
        <v>0</v>
      </c>
      <c r="H41" s="22">
        <f t="shared" si="0"/>
        <v>0</v>
      </c>
      <c r="I41" s="1"/>
      <c r="W41" s="18"/>
    </row>
    <row r="42" spans="2:23" x14ac:dyDescent="0.2">
      <c r="B42" s="7" t="s">
        <v>56</v>
      </c>
      <c r="C42" s="87">
        <f>Data!AG36</f>
        <v>0</v>
      </c>
      <c r="D42" s="87">
        <f>Data!BA36</f>
        <v>0</v>
      </c>
      <c r="E42" s="87">
        <f>Data!BU36</f>
        <v>0</v>
      </c>
      <c r="F42" s="87">
        <f>Data!CO36</f>
        <v>0</v>
      </c>
      <c r="G42" s="87">
        <f>Data!DI36</f>
        <v>0</v>
      </c>
      <c r="H42" s="22">
        <f t="shared" si="0"/>
        <v>0</v>
      </c>
      <c r="I42" s="1"/>
      <c r="W42" s="18"/>
    </row>
    <row r="43" spans="2:23" x14ac:dyDescent="0.2">
      <c r="B43" s="7" t="s">
        <v>57</v>
      </c>
      <c r="C43" s="87">
        <f>Data!AH36</f>
        <v>6888</v>
      </c>
      <c r="D43" s="87">
        <f>Data!BB36</f>
        <v>0</v>
      </c>
      <c r="E43" s="87">
        <f>Data!BV36</f>
        <v>0</v>
      </c>
      <c r="F43" s="87">
        <f>Data!CP36</f>
        <v>0</v>
      </c>
      <c r="G43" s="87">
        <f>Data!DJ36</f>
        <v>0</v>
      </c>
      <c r="H43" s="22">
        <f t="shared" si="0"/>
        <v>6888</v>
      </c>
      <c r="I43" s="1"/>
      <c r="W43" s="18"/>
    </row>
    <row r="44" spans="2:23" x14ac:dyDescent="0.2">
      <c r="B44" s="7" t="s">
        <v>58</v>
      </c>
      <c r="C44" s="87">
        <f>Data!AI36</f>
        <v>3765</v>
      </c>
      <c r="D44" s="87">
        <f>Data!BC36</f>
        <v>0</v>
      </c>
      <c r="E44" s="87">
        <f>Data!BW36</f>
        <v>0</v>
      </c>
      <c r="F44" s="87">
        <f>Data!CQ36</f>
        <v>0</v>
      </c>
      <c r="G44" s="87">
        <f>Data!DK36</f>
        <v>0</v>
      </c>
      <c r="H44" s="22">
        <f t="shared" si="0"/>
        <v>3765</v>
      </c>
      <c r="I44" s="1"/>
      <c r="W44" s="18"/>
    </row>
    <row r="45" spans="2:23" x14ac:dyDescent="0.2">
      <c r="B45" s="7" t="s">
        <v>59</v>
      </c>
      <c r="C45" s="87">
        <f>Data!AJ36</f>
        <v>8365</v>
      </c>
      <c r="D45" s="87">
        <f>Data!BD36</f>
        <v>22237</v>
      </c>
      <c r="E45" s="87">
        <f>Data!BX36</f>
        <v>5850</v>
      </c>
      <c r="F45" s="87">
        <f>Data!CR36</f>
        <v>0</v>
      </c>
      <c r="G45" s="87">
        <f>Data!DL36</f>
        <v>4022</v>
      </c>
      <c r="H45" s="22">
        <f t="shared" si="0"/>
        <v>40474</v>
      </c>
      <c r="I45" s="1"/>
      <c r="W45" s="18"/>
    </row>
    <row r="46" spans="2:23" x14ac:dyDescent="0.2">
      <c r="B46" s="7" t="s">
        <v>60</v>
      </c>
      <c r="C46" s="87">
        <f>Data!AK36</f>
        <v>0</v>
      </c>
      <c r="D46" s="87">
        <f>Data!BE36</f>
        <v>0</v>
      </c>
      <c r="E46" s="87">
        <f>Data!BY36</f>
        <v>0</v>
      </c>
      <c r="F46" s="87">
        <f>Data!CS36</f>
        <v>0</v>
      </c>
      <c r="G46" s="87">
        <f>Data!DM36</f>
        <v>0</v>
      </c>
      <c r="H46" s="22">
        <f t="shared" si="0"/>
        <v>0</v>
      </c>
      <c r="I46" s="1"/>
      <c r="W46" s="18"/>
    </row>
    <row r="47" spans="2:23" x14ac:dyDescent="0.2">
      <c r="B47" s="7" t="s">
        <v>61</v>
      </c>
      <c r="C47" s="87">
        <f>Data!AL36</f>
        <v>27540</v>
      </c>
      <c r="D47" s="87">
        <f>Data!BF36</f>
        <v>56485</v>
      </c>
      <c r="E47" s="87">
        <f>Data!BZ36</f>
        <v>6384</v>
      </c>
      <c r="F47" s="87">
        <f>Data!CT36</f>
        <v>98</v>
      </c>
      <c r="G47" s="87">
        <f>Data!DN36</f>
        <v>0</v>
      </c>
      <c r="H47" s="22">
        <f t="shared" si="0"/>
        <v>90507</v>
      </c>
      <c r="I47" s="1"/>
      <c r="W47" s="18"/>
    </row>
    <row r="48" spans="2:23" x14ac:dyDescent="0.2">
      <c r="B48" s="7" t="s">
        <v>62</v>
      </c>
      <c r="C48" s="87">
        <f>Data!AM36</f>
        <v>0</v>
      </c>
      <c r="D48" s="87">
        <f>Data!BG36</f>
        <v>0</v>
      </c>
      <c r="E48" s="87">
        <f>Data!CA36</f>
        <v>0</v>
      </c>
      <c r="F48" s="87">
        <f>Data!CU36</f>
        <v>0</v>
      </c>
      <c r="G48" s="87">
        <f>Data!DO36</f>
        <v>0</v>
      </c>
      <c r="H48" s="22">
        <f t="shared" si="0"/>
        <v>0</v>
      </c>
      <c r="I48" s="1"/>
      <c r="W48" s="18"/>
    </row>
    <row r="49" spans="2:23" x14ac:dyDescent="0.2">
      <c r="B49" s="7" t="s">
        <v>63</v>
      </c>
      <c r="C49" s="87">
        <f>Data!AN36</f>
        <v>39</v>
      </c>
      <c r="D49" s="87">
        <f>Data!BH36</f>
        <v>8895</v>
      </c>
      <c r="E49" s="87">
        <f>Data!CB36</f>
        <v>0</v>
      </c>
      <c r="F49" s="87">
        <f>Data!CV36</f>
        <v>0</v>
      </c>
      <c r="G49" s="87">
        <f>Data!DP36</f>
        <v>0</v>
      </c>
      <c r="H49" s="22">
        <f t="shared" si="0"/>
        <v>8934</v>
      </c>
      <c r="I49" s="1"/>
      <c r="W49" s="18"/>
    </row>
    <row r="50" spans="2:23" x14ac:dyDescent="0.2">
      <c r="B50" s="7" t="s">
        <v>64</v>
      </c>
      <c r="C50" s="87">
        <f>Data!AO36</f>
        <v>4506</v>
      </c>
      <c r="D50" s="87">
        <f>Data!BI36</f>
        <v>5734</v>
      </c>
      <c r="E50" s="87">
        <f>Data!CC36</f>
        <v>244</v>
      </c>
      <c r="F50" s="87">
        <f>Data!CW36</f>
        <v>0</v>
      </c>
      <c r="G50" s="87">
        <f>Data!DQ36</f>
        <v>0</v>
      </c>
      <c r="H50" s="22">
        <f t="shared" si="0"/>
        <v>10484</v>
      </c>
      <c r="I50" s="1"/>
      <c r="W50" s="18"/>
    </row>
    <row r="51" spans="2:23" x14ac:dyDescent="0.2">
      <c r="B51" s="7" t="s">
        <v>0</v>
      </c>
      <c r="C51" s="87">
        <f>Data!AP36</f>
        <v>0</v>
      </c>
      <c r="D51" s="87">
        <f>Data!BJ36</f>
        <v>5309</v>
      </c>
      <c r="E51" s="87">
        <f>Data!CD36</f>
        <v>1714</v>
      </c>
      <c r="F51" s="87">
        <f>Data!CX36</f>
        <v>0</v>
      </c>
      <c r="G51" s="87">
        <f>Data!DR36</f>
        <v>0</v>
      </c>
      <c r="H51" s="22">
        <f t="shared" si="0"/>
        <v>7023</v>
      </c>
      <c r="I51" s="1"/>
      <c r="W51" s="18"/>
    </row>
    <row r="52" spans="2:23" x14ac:dyDescent="0.2">
      <c r="B52" s="8" t="s">
        <v>35</v>
      </c>
      <c r="C52" s="22">
        <f>SUM(C32:C51)</f>
        <v>527744</v>
      </c>
      <c r="D52" s="22">
        <f>SUM(D32:D51)</f>
        <v>344557</v>
      </c>
      <c r="E52" s="22">
        <f>SUM(E32:E51)</f>
        <v>66916</v>
      </c>
      <c r="F52" s="22">
        <f>SUM(F32:F51)</f>
        <v>5189</v>
      </c>
      <c r="G52" s="22">
        <f>SUM(G32:G51)</f>
        <v>4022</v>
      </c>
      <c r="H52" s="22">
        <f t="shared" si="0"/>
        <v>948428</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Data!T36</f>
        <v>Reeves, Tami</v>
      </c>
      <c r="E55" s="343"/>
      <c r="F55" s="343"/>
      <c r="G55" s="94" t="str">
        <f>Data!U36</f>
        <v>(512) 245-5265</v>
      </c>
      <c r="H55" s="84" t="str">
        <f>Data!V36</f>
        <v>rice@txstate.edu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Data!DS36</f>
        <v>11757438</v>
      </c>
      <c r="D61" s="88">
        <f>Data!EM36</f>
        <v>10642784</v>
      </c>
      <c r="E61" s="88">
        <f>Data!FG36</f>
        <v>6358056</v>
      </c>
      <c r="F61" s="88">
        <f>Data!GA36</f>
        <v>674658</v>
      </c>
      <c r="G61" s="88">
        <f>Data!GU36</f>
        <v>0</v>
      </c>
      <c r="H61" s="21">
        <f>SUM(C61:G61)</f>
        <v>29432936</v>
      </c>
      <c r="I61" s="1"/>
    </row>
    <row r="62" spans="2:23" x14ac:dyDescent="0.2">
      <c r="B62" s="9" t="str">
        <f>$B$33</f>
        <v>Science</v>
      </c>
      <c r="C62" s="87">
        <f>Data!DT36</f>
        <v>2651609</v>
      </c>
      <c r="D62" s="87">
        <f>Data!EN36</f>
        <v>2663036</v>
      </c>
      <c r="E62" s="87">
        <f>Data!FH36</f>
        <v>1756628</v>
      </c>
      <c r="F62" s="87">
        <f>Data!GB36</f>
        <v>831943</v>
      </c>
      <c r="G62" s="87">
        <f>Data!GV36</f>
        <v>0</v>
      </c>
      <c r="H62" s="22">
        <f t="shared" ref="H62:H81" si="1">SUM(C62:G62)</f>
        <v>7903216</v>
      </c>
      <c r="I62" s="1"/>
    </row>
    <row r="63" spans="2:23" x14ac:dyDescent="0.2">
      <c r="B63" s="9" t="str">
        <f>$B$34</f>
        <v>Fine Arts</v>
      </c>
      <c r="C63" s="87">
        <f>Data!DU36</f>
        <v>3756926</v>
      </c>
      <c r="D63" s="87">
        <f>Data!EO36</f>
        <v>4045427</v>
      </c>
      <c r="E63" s="87">
        <f>Data!FI36</f>
        <v>2196719</v>
      </c>
      <c r="F63" s="87">
        <f>Data!GC36</f>
        <v>0</v>
      </c>
      <c r="G63" s="87">
        <f>Data!GW36</f>
        <v>0</v>
      </c>
      <c r="H63" s="22">
        <f t="shared" si="1"/>
        <v>9999072</v>
      </c>
      <c r="I63" s="1"/>
    </row>
    <row r="64" spans="2:23" x14ac:dyDescent="0.2">
      <c r="B64" s="9" t="str">
        <f>$B$35</f>
        <v>Teacher Education</v>
      </c>
      <c r="C64" s="87">
        <f>Data!DV36</f>
        <v>238245</v>
      </c>
      <c r="D64" s="87">
        <f>Data!EP36</f>
        <v>1789286</v>
      </c>
      <c r="E64" s="87">
        <f>Data!FJ36</f>
        <v>2525945</v>
      </c>
      <c r="F64" s="87">
        <f>Data!GD36</f>
        <v>1333170</v>
      </c>
      <c r="G64" s="87">
        <f>Data!GX36</f>
        <v>0</v>
      </c>
      <c r="H64" s="22">
        <f t="shared" si="1"/>
        <v>5886646</v>
      </c>
      <c r="I64" s="1"/>
    </row>
    <row r="65" spans="2:9" x14ac:dyDescent="0.2">
      <c r="B65" s="9" t="str">
        <f>$B$36</f>
        <v>Agriculture</v>
      </c>
      <c r="C65" s="87">
        <f>Data!DW36</f>
        <v>129342</v>
      </c>
      <c r="D65" s="87">
        <f>Data!EQ36</f>
        <v>463685</v>
      </c>
      <c r="E65" s="87">
        <f>Data!FK36</f>
        <v>165549</v>
      </c>
      <c r="F65" s="87">
        <f>Data!GE36</f>
        <v>1469</v>
      </c>
      <c r="G65" s="87">
        <f>Data!GY36</f>
        <v>0</v>
      </c>
      <c r="H65" s="22">
        <f t="shared" si="1"/>
        <v>760045</v>
      </c>
      <c r="I65" s="1"/>
    </row>
    <row r="66" spans="2:9" x14ac:dyDescent="0.2">
      <c r="B66" s="9" t="str">
        <f>$B$37</f>
        <v>Engineering</v>
      </c>
      <c r="C66" s="87">
        <f>Data!DX36</f>
        <v>977844</v>
      </c>
      <c r="D66" s="87">
        <f>Data!ER36</f>
        <v>2371307</v>
      </c>
      <c r="E66" s="87">
        <f>Data!FL36</f>
        <v>1442446</v>
      </c>
      <c r="F66" s="87">
        <f>Data!GF36</f>
        <v>424565</v>
      </c>
      <c r="G66" s="87">
        <f>Data!GZ36</f>
        <v>0</v>
      </c>
      <c r="H66" s="22">
        <f t="shared" si="1"/>
        <v>5216162</v>
      </c>
      <c r="I66" s="1"/>
    </row>
    <row r="67" spans="2:9" x14ac:dyDescent="0.2">
      <c r="B67" s="9" t="str">
        <f>$B$38</f>
        <v>Home Economics</v>
      </c>
      <c r="C67" s="87">
        <f>Data!DY36</f>
        <v>355249</v>
      </c>
      <c r="D67" s="87">
        <f>Data!ES36</f>
        <v>784218</v>
      </c>
      <c r="E67" s="87">
        <f>Data!FM36</f>
        <v>427592</v>
      </c>
      <c r="F67" s="87">
        <f>Data!GG36</f>
        <v>0</v>
      </c>
      <c r="G67" s="87">
        <f>Data!HA36</f>
        <v>0</v>
      </c>
      <c r="H67" s="22">
        <f t="shared" si="1"/>
        <v>1567059</v>
      </c>
      <c r="I67" s="1"/>
    </row>
    <row r="68" spans="2:9" x14ac:dyDescent="0.2">
      <c r="B68" s="9" t="str">
        <f>$B$39</f>
        <v>Law</v>
      </c>
      <c r="C68" s="87">
        <f>Data!DZ36</f>
        <v>0</v>
      </c>
      <c r="D68" s="87">
        <f>Data!ET36</f>
        <v>0</v>
      </c>
      <c r="E68" s="87">
        <f>Data!FN36</f>
        <v>0</v>
      </c>
      <c r="F68" s="87">
        <f>Data!GH36</f>
        <v>0</v>
      </c>
      <c r="G68" s="87">
        <f>Data!HB36</f>
        <v>0</v>
      </c>
      <c r="H68" s="22">
        <f t="shared" si="1"/>
        <v>0</v>
      </c>
      <c r="I68" s="1"/>
    </row>
    <row r="69" spans="2:9" x14ac:dyDescent="0.2">
      <c r="B69" s="9" t="str">
        <f>$B$40</f>
        <v>Social Service</v>
      </c>
      <c r="C69" s="87">
        <f>Data!EA36</f>
        <v>120459</v>
      </c>
      <c r="D69" s="87">
        <f>Data!EU36</f>
        <v>331414</v>
      </c>
      <c r="E69" s="87">
        <f>Data!FO36</f>
        <v>923767</v>
      </c>
      <c r="F69" s="87">
        <f>Data!GI36</f>
        <v>0</v>
      </c>
      <c r="G69" s="87">
        <f>Data!HC36</f>
        <v>0</v>
      </c>
      <c r="H69" s="22">
        <f t="shared" si="1"/>
        <v>1375640</v>
      </c>
      <c r="I69" s="1"/>
    </row>
    <row r="70" spans="2:9" x14ac:dyDescent="0.2">
      <c r="B70" s="9" t="str">
        <f>$B$41</f>
        <v>Library Science</v>
      </c>
      <c r="C70" s="87">
        <f>Data!EB36</f>
        <v>0</v>
      </c>
      <c r="D70" s="87">
        <f>Data!EV36</f>
        <v>0</v>
      </c>
      <c r="E70" s="87">
        <f>Data!FP36</f>
        <v>0</v>
      </c>
      <c r="F70" s="87">
        <f>Data!GJ36</f>
        <v>0</v>
      </c>
      <c r="G70" s="87">
        <f>Data!HD36</f>
        <v>0</v>
      </c>
      <c r="H70" s="22">
        <f t="shared" si="1"/>
        <v>0</v>
      </c>
      <c r="I70" s="1"/>
    </row>
    <row r="71" spans="2:9" x14ac:dyDescent="0.2">
      <c r="B71" s="9" t="str">
        <f>$B$42</f>
        <v>Veterinary Science</v>
      </c>
      <c r="C71" s="87">
        <f>Data!EC36</f>
        <v>0</v>
      </c>
      <c r="D71" s="87">
        <f>Data!EW36</f>
        <v>0</v>
      </c>
      <c r="E71" s="87">
        <f>Data!FQ36</f>
        <v>0</v>
      </c>
      <c r="F71" s="87">
        <f>Data!GK36</f>
        <v>0</v>
      </c>
      <c r="G71" s="87">
        <f>Data!HE36</f>
        <v>0</v>
      </c>
      <c r="H71" s="22">
        <f t="shared" si="1"/>
        <v>0</v>
      </c>
      <c r="I71" s="1"/>
    </row>
    <row r="72" spans="2:9" x14ac:dyDescent="0.2">
      <c r="B72" s="9" t="str">
        <f>$B$43</f>
        <v>Vocational Training</v>
      </c>
      <c r="C72" s="87">
        <f>Data!ED36</f>
        <v>319861</v>
      </c>
      <c r="D72" s="87">
        <f>Data!EX36</f>
        <v>0</v>
      </c>
      <c r="E72" s="87">
        <f>Data!FR36</f>
        <v>0</v>
      </c>
      <c r="F72" s="87">
        <f>Data!GL36</f>
        <v>0</v>
      </c>
      <c r="G72" s="87">
        <f>Data!HF36</f>
        <v>0</v>
      </c>
      <c r="H72" s="22">
        <f t="shared" si="1"/>
        <v>319861</v>
      </c>
      <c r="I72" s="1"/>
    </row>
    <row r="73" spans="2:9" x14ac:dyDescent="0.2">
      <c r="B73" s="9" t="str">
        <f>$B$44</f>
        <v>Physical Training</v>
      </c>
      <c r="C73" s="87">
        <f>Data!EE36</f>
        <v>229729</v>
      </c>
      <c r="D73" s="87">
        <f>Data!EY36</f>
        <v>0</v>
      </c>
      <c r="E73" s="87">
        <f>Data!FS36</f>
        <v>0</v>
      </c>
      <c r="F73" s="87">
        <f>Data!GM36</f>
        <v>0</v>
      </c>
      <c r="G73" s="87">
        <f>Data!HG36</f>
        <v>0</v>
      </c>
      <c r="H73" s="22">
        <f t="shared" si="1"/>
        <v>229729</v>
      </c>
      <c r="I73" s="1"/>
    </row>
    <row r="74" spans="2:9" x14ac:dyDescent="0.2">
      <c r="B74" s="9" t="str">
        <f>$B$45</f>
        <v>Health Services</v>
      </c>
      <c r="C74" s="87">
        <f>Data!EF36</f>
        <v>489644</v>
      </c>
      <c r="D74" s="87">
        <f>Data!EZ36</f>
        <v>2897951</v>
      </c>
      <c r="E74" s="87">
        <f>Data!FT36</f>
        <v>1407352</v>
      </c>
      <c r="F74" s="87">
        <f>Data!GN36</f>
        <v>0</v>
      </c>
      <c r="G74" s="87">
        <f>Data!HH36</f>
        <v>1187307</v>
      </c>
      <c r="H74" s="22">
        <f t="shared" si="1"/>
        <v>5982254</v>
      </c>
      <c r="I74" s="1"/>
    </row>
    <row r="75" spans="2:9" x14ac:dyDescent="0.2">
      <c r="B75" s="9" t="str">
        <f>$B$46</f>
        <v>Pharmacy</v>
      </c>
      <c r="C75" s="87">
        <f>Data!EG36</f>
        <v>0</v>
      </c>
      <c r="D75" s="87">
        <f>Data!FA36</f>
        <v>0</v>
      </c>
      <c r="E75" s="87">
        <f>Data!FU36</f>
        <v>0</v>
      </c>
      <c r="F75" s="87">
        <f>Data!GO36</f>
        <v>0</v>
      </c>
      <c r="G75" s="87">
        <f>Data!HI36</f>
        <v>0</v>
      </c>
      <c r="H75" s="22">
        <f t="shared" si="1"/>
        <v>0</v>
      </c>
      <c r="I75" s="1"/>
    </row>
    <row r="76" spans="2:9" x14ac:dyDescent="0.2">
      <c r="B76" s="9" t="str">
        <f>$B$47</f>
        <v>Business Administration</v>
      </c>
      <c r="C76" s="87">
        <f>Data!EH36</f>
        <v>1266580</v>
      </c>
      <c r="D76" s="87">
        <f>Data!FB36</f>
        <v>5249485</v>
      </c>
      <c r="E76" s="87">
        <f>Data!FV36</f>
        <v>1934597</v>
      </c>
      <c r="F76" s="87">
        <f>Data!GP36</f>
        <v>34320</v>
      </c>
      <c r="G76" s="87">
        <f>Data!HJ36</f>
        <v>0</v>
      </c>
      <c r="H76" s="22">
        <f t="shared" si="1"/>
        <v>8484982</v>
      </c>
      <c r="I76" s="1"/>
    </row>
    <row r="77" spans="2:9" x14ac:dyDescent="0.2">
      <c r="B77" s="9" t="str">
        <f>$B$48</f>
        <v>Optometry</v>
      </c>
      <c r="C77" s="87">
        <f>Data!EI36</f>
        <v>0</v>
      </c>
      <c r="D77" s="87">
        <f>Data!FC36</f>
        <v>0</v>
      </c>
      <c r="E77" s="87">
        <f>Data!FW36</f>
        <v>0</v>
      </c>
      <c r="F77" s="87">
        <f>Data!GQ36</f>
        <v>0</v>
      </c>
      <c r="G77" s="87">
        <f>Data!HK36</f>
        <v>0</v>
      </c>
      <c r="H77" s="22">
        <f t="shared" si="1"/>
        <v>0</v>
      </c>
      <c r="I77" s="1"/>
    </row>
    <row r="78" spans="2:9" x14ac:dyDescent="0.2">
      <c r="B78" s="9" t="str">
        <f>$B$49</f>
        <v>Teacher Ed-Practice Teaching</v>
      </c>
      <c r="C78" s="87">
        <f>Data!EJ36</f>
        <v>1031</v>
      </c>
      <c r="D78" s="87">
        <f>Data!FD36</f>
        <v>1074438</v>
      </c>
      <c r="E78" s="87">
        <f>Data!FX36</f>
        <v>0</v>
      </c>
      <c r="F78" s="87">
        <f>Data!GR36</f>
        <v>0</v>
      </c>
      <c r="G78" s="87">
        <f>Data!HL36</f>
        <v>0</v>
      </c>
      <c r="H78" s="22">
        <f t="shared" si="1"/>
        <v>1075469</v>
      </c>
      <c r="I78" s="1"/>
    </row>
    <row r="79" spans="2:9" x14ac:dyDescent="0.2">
      <c r="B79" s="9" t="str">
        <f>$B$50</f>
        <v>Technology</v>
      </c>
      <c r="C79" s="87">
        <f>Data!EK36</f>
        <v>497674</v>
      </c>
      <c r="D79" s="87">
        <f>Data!FE36</f>
        <v>699010</v>
      </c>
      <c r="E79" s="87">
        <f>Data!FY36</f>
        <v>55402</v>
      </c>
      <c r="F79" s="87">
        <f>Data!GS36</f>
        <v>0</v>
      </c>
      <c r="G79" s="87">
        <f>Data!HM36</f>
        <v>0</v>
      </c>
      <c r="H79" s="22">
        <f t="shared" si="1"/>
        <v>1252086</v>
      </c>
      <c r="I79" s="1"/>
    </row>
    <row r="80" spans="2:9" x14ac:dyDescent="0.2">
      <c r="B80" s="9" t="str">
        <f>$B$51</f>
        <v>Nursing</v>
      </c>
      <c r="C80" s="87">
        <f>Data!EL36</f>
        <v>0</v>
      </c>
      <c r="D80" s="87">
        <f>Data!FF36</f>
        <v>1196484</v>
      </c>
      <c r="E80" s="87">
        <f>Data!FZ36</f>
        <v>642671</v>
      </c>
      <c r="F80" s="87">
        <f>Data!GT36</f>
        <v>0</v>
      </c>
      <c r="G80" s="87">
        <f>Data!HN36</f>
        <v>0</v>
      </c>
      <c r="H80" s="22">
        <f t="shared" si="1"/>
        <v>1839155</v>
      </c>
      <c r="I80" s="1"/>
    </row>
    <row r="81" spans="2:9" x14ac:dyDescent="0.2">
      <c r="B81" s="39" t="str">
        <f>$B$52</f>
        <v>Totals</v>
      </c>
      <c r="C81" s="21">
        <f>SUM(C61:C80)</f>
        <v>22791631</v>
      </c>
      <c r="D81" s="21">
        <f>SUM(D61:D80)</f>
        <v>34208525</v>
      </c>
      <c r="E81" s="21">
        <f>SUM(E61:E80)</f>
        <v>19836724</v>
      </c>
      <c r="F81" s="21">
        <f>SUM(F61:F80)</f>
        <v>3300125</v>
      </c>
      <c r="G81" s="21">
        <f>SUM(G61:G80)</f>
        <v>1187307</v>
      </c>
      <c r="H81" s="21">
        <f t="shared" si="1"/>
        <v>81324312</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Data!T36</f>
        <v>Reeves, Tami</v>
      </c>
      <c r="E84" s="343"/>
      <c r="F84" s="343"/>
      <c r="G84" s="94" t="str">
        <f>Data!U36</f>
        <v>(512) 245-5265</v>
      </c>
      <c r="H84" s="84" t="str">
        <f>Data!V36</f>
        <v>rice@txstate.edu</v>
      </c>
    </row>
    <row r="85" spans="2:9" ht="13.5" customHeight="1" x14ac:dyDescent="0.2">
      <c r="B85" s="27"/>
      <c r="C85" s="27"/>
      <c r="D85" s="27"/>
      <c r="E85" s="27"/>
      <c r="F85" s="27"/>
      <c r="G85" s="27"/>
      <c r="H85" s="5"/>
    </row>
    <row r="86" spans="2:9" x14ac:dyDescent="0.2">
      <c r="B86" s="28" t="s">
        <v>34</v>
      </c>
      <c r="C86" s="13"/>
      <c r="D86" s="13"/>
      <c r="E86" s="13"/>
      <c r="F86" s="13"/>
      <c r="G86" s="13"/>
      <c r="H86" s="17">
        <f>H13+H14</f>
        <v>256947334</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Data!HR36</f>
        <v>3023341.9629992698</v>
      </c>
      <c r="D91" s="172">
        <f>Data!IL36</f>
        <v>1538031.9246021558</v>
      </c>
      <c r="E91" s="172">
        <f>Data!JF36</f>
        <v>220185.91109552779</v>
      </c>
      <c r="F91" s="172">
        <f>Data!JZ36</f>
        <v>13409.031367667285</v>
      </c>
      <c r="G91" s="172">
        <f>Data!KT36</f>
        <v>0</v>
      </c>
      <c r="H91" s="40">
        <f t="shared" ref="H91:H111" si="2">SUM(C91:G91)</f>
        <v>4794968.8300646208</v>
      </c>
    </row>
    <row r="92" spans="2:9" x14ac:dyDescent="0.2">
      <c r="B92" s="9" t="str">
        <f>$B$33</f>
        <v>Science</v>
      </c>
      <c r="C92" s="172">
        <f>Data!HS36</f>
        <v>1826123.692964894</v>
      </c>
      <c r="D92" s="172">
        <f>Data!IM36</f>
        <v>693280.32714039192</v>
      </c>
      <c r="E92" s="172">
        <f>Data!JG36</f>
        <v>56878.779595141452</v>
      </c>
      <c r="F92" s="172">
        <f>Data!KA36</f>
        <v>23771.610377898225</v>
      </c>
      <c r="G92" s="172">
        <f>Data!KU36</f>
        <v>0</v>
      </c>
      <c r="H92" s="75">
        <f t="shared" si="2"/>
        <v>2600054.4100783258</v>
      </c>
    </row>
    <row r="93" spans="2:9" x14ac:dyDescent="0.2">
      <c r="B93" s="9" t="str">
        <f>$B$34</f>
        <v>Fine Arts</v>
      </c>
      <c r="C93" s="172">
        <f>Data!HT36</f>
        <v>299275.36464897427</v>
      </c>
      <c r="D93" s="172">
        <f>Data!IN36</f>
        <v>233449.73778874197</v>
      </c>
      <c r="E93" s="172">
        <f>Data!JH36</f>
        <v>20873.044208139243</v>
      </c>
      <c r="F93" s="172">
        <f>Data!KB36</f>
        <v>0</v>
      </c>
      <c r="G93" s="172">
        <f>Data!KV36</f>
        <v>0</v>
      </c>
      <c r="H93" s="75">
        <f t="shared" si="2"/>
        <v>553598.14664585551</v>
      </c>
    </row>
    <row r="94" spans="2:9" x14ac:dyDescent="0.2">
      <c r="B94" s="9" t="str">
        <f>$B$35</f>
        <v>Teacher Education</v>
      </c>
      <c r="C94" s="172">
        <f>Data!HU36</f>
        <v>58075.583102106684</v>
      </c>
      <c r="D94" s="172">
        <f>Data!IO36</f>
        <v>360674.87235575123</v>
      </c>
      <c r="E94" s="172">
        <f>Data!JI36</f>
        <v>173713.51576330228</v>
      </c>
      <c r="F94" s="172">
        <f>Data!KC36</f>
        <v>50120.463185330955</v>
      </c>
      <c r="G94" s="172">
        <f>Data!KW36</f>
        <v>0</v>
      </c>
      <c r="H94" s="75">
        <f t="shared" si="2"/>
        <v>642584.43440649111</v>
      </c>
    </row>
    <row r="95" spans="2:9" x14ac:dyDescent="0.2">
      <c r="B95" s="9" t="str">
        <f>$B$36</f>
        <v>Agriculture</v>
      </c>
      <c r="C95" s="172">
        <f>Data!HV36</f>
        <v>10744.96819264391</v>
      </c>
      <c r="D95" s="172">
        <f>Data!IP36</f>
        <v>35133.948809012465</v>
      </c>
      <c r="E95" s="172">
        <f>Data!JJ36</f>
        <v>1387.8403233897129</v>
      </c>
      <c r="F95" s="172">
        <f>Data!KD36</f>
        <v>203.54991409715788</v>
      </c>
      <c r="G95" s="172">
        <f>Data!KX36</f>
        <v>0</v>
      </c>
      <c r="H95" s="75">
        <f t="shared" si="2"/>
        <v>47470.307239143243</v>
      </c>
    </row>
    <row r="96" spans="2:9" x14ac:dyDescent="0.2">
      <c r="B96" s="9" t="str">
        <f>$B$37</f>
        <v>Engineering</v>
      </c>
      <c r="C96" s="172">
        <f>Data!HW36</f>
        <v>409898.34962671407</v>
      </c>
      <c r="D96" s="172">
        <f>Data!IQ36</f>
        <v>796590.45501515584</v>
      </c>
      <c r="E96" s="172">
        <f>Data!JK36</f>
        <v>125614.4859657436</v>
      </c>
      <c r="F96" s="172">
        <f>Data!KE36</f>
        <v>21584.460968761578</v>
      </c>
      <c r="G96" s="172">
        <f>Data!KY36</f>
        <v>0</v>
      </c>
      <c r="H96" s="75">
        <f t="shared" si="2"/>
        <v>1353687.751576375</v>
      </c>
    </row>
    <row r="97" spans="2:8" x14ac:dyDescent="0.2">
      <c r="B97" s="9" t="str">
        <f>$B$38</f>
        <v>Home Economics</v>
      </c>
      <c r="C97" s="172">
        <f>Data!HX36</f>
        <v>140402.3346607032</v>
      </c>
      <c r="D97" s="172">
        <f>Data!IR36</f>
        <v>243267.55942110301</v>
      </c>
      <c r="E97" s="172">
        <f>Data!JL36</f>
        <v>16663.980518175009</v>
      </c>
      <c r="F97" s="172">
        <f>Data!KF36</f>
        <v>0</v>
      </c>
      <c r="G97" s="172">
        <f>Data!KZ36</f>
        <v>0</v>
      </c>
      <c r="H97" s="75">
        <f t="shared" si="2"/>
        <v>400333.87459998118</v>
      </c>
    </row>
    <row r="98" spans="2:8" x14ac:dyDescent="0.2">
      <c r="B98" s="9" t="str">
        <f>$B$39</f>
        <v>Law</v>
      </c>
      <c r="C98" s="172">
        <f>Data!HY36</f>
        <v>0</v>
      </c>
      <c r="D98" s="172">
        <f>Data!IS36</f>
        <v>0</v>
      </c>
      <c r="E98" s="172">
        <f>Data!JM36</f>
        <v>0</v>
      </c>
      <c r="F98" s="172">
        <f>Data!KG36</f>
        <v>0</v>
      </c>
      <c r="G98" s="172">
        <f>Data!LA36</f>
        <v>0</v>
      </c>
      <c r="H98" s="75">
        <f t="shared" si="2"/>
        <v>0</v>
      </c>
    </row>
    <row r="99" spans="2:8" x14ac:dyDescent="0.2">
      <c r="B99" s="9" t="str">
        <f>$B$40</f>
        <v>Social Service</v>
      </c>
      <c r="C99" s="172">
        <f>Data!HZ36</f>
        <v>17864.859899077088</v>
      </c>
      <c r="D99" s="172">
        <f>Data!IT36</f>
        <v>65625.343282403104</v>
      </c>
      <c r="E99" s="172">
        <f>Data!JN36</f>
        <v>93345.541022483972</v>
      </c>
      <c r="F99" s="172">
        <f>Data!KH36</f>
        <v>0</v>
      </c>
      <c r="G99" s="172">
        <f>Data!LB36</f>
        <v>0</v>
      </c>
      <c r="H99" s="75">
        <f t="shared" si="2"/>
        <v>176835.74420396416</v>
      </c>
    </row>
    <row r="100" spans="2:8" x14ac:dyDescent="0.2">
      <c r="B100" s="9" t="str">
        <f>$B$41</f>
        <v>Library Science</v>
      </c>
      <c r="C100" s="172">
        <f>Data!IA36</f>
        <v>0</v>
      </c>
      <c r="D100" s="172">
        <f>Data!IU36</f>
        <v>0</v>
      </c>
      <c r="E100" s="172">
        <f>Data!JO36</f>
        <v>0</v>
      </c>
      <c r="F100" s="172">
        <f>Data!KI36</f>
        <v>0</v>
      </c>
      <c r="G100" s="172">
        <f>Data!LC36</f>
        <v>0</v>
      </c>
      <c r="H100" s="75">
        <f t="shared" si="2"/>
        <v>0</v>
      </c>
    </row>
    <row r="101" spans="2:8" x14ac:dyDescent="0.2">
      <c r="B101" s="9" t="str">
        <f>$B$42</f>
        <v>Veterinary Science</v>
      </c>
      <c r="C101" s="172">
        <f>Data!IB36</f>
        <v>0</v>
      </c>
      <c r="D101" s="172">
        <f>Data!IV36</f>
        <v>0</v>
      </c>
      <c r="E101" s="172">
        <f>Data!JP36</f>
        <v>0</v>
      </c>
      <c r="F101" s="172">
        <f>Data!KJ36</f>
        <v>0</v>
      </c>
      <c r="G101" s="172">
        <f>Data!LD36</f>
        <v>0</v>
      </c>
      <c r="H101" s="75">
        <f t="shared" si="2"/>
        <v>0</v>
      </c>
    </row>
    <row r="102" spans="2:8" x14ac:dyDescent="0.2">
      <c r="B102" s="9" t="str">
        <f>$B$43</f>
        <v>Vocational Training</v>
      </c>
      <c r="C102" s="172">
        <f>Data!IC36</f>
        <v>70005.133757961812</v>
      </c>
      <c r="D102" s="172">
        <f>Data!IW36</f>
        <v>0</v>
      </c>
      <c r="E102" s="172">
        <f>Data!JQ36</f>
        <v>0</v>
      </c>
      <c r="F102" s="172">
        <f>Data!KK36</f>
        <v>0</v>
      </c>
      <c r="G102" s="172">
        <f>Data!LE36</f>
        <v>0</v>
      </c>
      <c r="H102" s="75">
        <f t="shared" si="2"/>
        <v>70005.133757961812</v>
      </c>
    </row>
    <row r="103" spans="2:8" x14ac:dyDescent="0.2">
      <c r="B103" s="9" t="str">
        <f>$B$44</f>
        <v>Physical Training</v>
      </c>
      <c r="C103" s="172">
        <f>Data!ID36</f>
        <v>34755.491003725343</v>
      </c>
      <c r="D103" s="172">
        <f>Data!IX36</f>
        <v>0</v>
      </c>
      <c r="E103" s="172">
        <f>Data!JR36</f>
        <v>0</v>
      </c>
      <c r="F103" s="172">
        <f>Data!KL36</f>
        <v>0</v>
      </c>
      <c r="G103" s="172">
        <f>Data!LF36</f>
        <v>0</v>
      </c>
      <c r="H103" s="75">
        <f t="shared" si="2"/>
        <v>34755.491003725343</v>
      </c>
    </row>
    <row r="104" spans="2:8" x14ac:dyDescent="0.2">
      <c r="B104" s="9" t="str">
        <f>$B$45</f>
        <v>Health Services</v>
      </c>
      <c r="C104" s="172">
        <f>Data!IE36</f>
        <v>125859.19923743227</v>
      </c>
      <c r="D104" s="172">
        <f>Data!IY36</f>
        <v>455775.70219285082</v>
      </c>
      <c r="E104" s="172">
        <f>Data!JS36</f>
        <v>110261.02277154484</v>
      </c>
      <c r="F104" s="172">
        <f>Data!KM36</f>
        <v>0</v>
      </c>
      <c r="G104" s="172">
        <f>Data!LG36</f>
        <v>75767.953799274444</v>
      </c>
      <c r="H104" s="75">
        <f t="shared" si="2"/>
        <v>767663.87800110236</v>
      </c>
    </row>
    <row r="105" spans="2:8" x14ac:dyDescent="0.2">
      <c r="B105" s="9" t="str">
        <f>$B$46</f>
        <v>Pharmacy</v>
      </c>
      <c r="C105" s="172">
        <f>Data!IF36</f>
        <v>0</v>
      </c>
      <c r="D105" s="172">
        <f>Data!IZ36</f>
        <v>0</v>
      </c>
      <c r="E105" s="172">
        <f>Data!JT36</f>
        <v>0</v>
      </c>
      <c r="F105" s="172">
        <f>Data!KN36</f>
        <v>0</v>
      </c>
      <c r="G105" s="172">
        <f>Data!LH36</f>
        <v>0</v>
      </c>
      <c r="H105" s="75">
        <f t="shared" si="2"/>
        <v>0</v>
      </c>
    </row>
    <row r="106" spans="2:8" x14ac:dyDescent="0.2">
      <c r="B106" s="9" t="str">
        <f>$B$47</f>
        <v>Business Administration</v>
      </c>
      <c r="C106" s="172">
        <f>Data!IG36</f>
        <v>244652.99424151474</v>
      </c>
      <c r="D106" s="172">
        <f>Data!JA36</f>
        <v>659334.00413924851</v>
      </c>
      <c r="E106" s="172">
        <f>Data!JU36</f>
        <v>66923.58020560001</v>
      </c>
      <c r="F106" s="172">
        <f>Data!KO36</f>
        <v>1561.2358620063255</v>
      </c>
      <c r="G106" s="172">
        <f>Data!LI36</f>
        <v>0</v>
      </c>
      <c r="H106" s="75">
        <f t="shared" si="2"/>
        <v>972471.81444836955</v>
      </c>
    </row>
    <row r="107" spans="2:8" x14ac:dyDescent="0.2">
      <c r="B107" s="9" t="str">
        <f>$B$48</f>
        <v>Optometry</v>
      </c>
      <c r="C107" s="172">
        <f>Data!IH36</f>
        <v>0</v>
      </c>
      <c r="D107" s="172">
        <f>Data!JB36</f>
        <v>0</v>
      </c>
      <c r="E107" s="172">
        <f>Data!JV36</f>
        <v>0</v>
      </c>
      <c r="F107" s="172">
        <f>Data!KP36</f>
        <v>0</v>
      </c>
      <c r="G107" s="172">
        <f>Data!LJ36</f>
        <v>0</v>
      </c>
      <c r="H107" s="75">
        <f t="shared" si="2"/>
        <v>0</v>
      </c>
    </row>
    <row r="108" spans="2:8" x14ac:dyDescent="0.2">
      <c r="B108" s="9" t="str">
        <f>$B$49</f>
        <v>Teacher Ed-Practice Teaching</v>
      </c>
      <c r="C108" s="172">
        <f>Data!II36</f>
        <v>0</v>
      </c>
      <c r="D108" s="172">
        <f>Data!JC36</f>
        <v>118977.04624485677</v>
      </c>
      <c r="E108" s="172">
        <f>Data!JW36</f>
        <v>0</v>
      </c>
      <c r="F108" s="172">
        <f>Data!KQ36</f>
        <v>0</v>
      </c>
      <c r="G108" s="172">
        <f>Data!LK36</f>
        <v>0</v>
      </c>
      <c r="H108" s="75">
        <f t="shared" si="2"/>
        <v>118977.04624485677</v>
      </c>
    </row>
    <row r="109" spans="2:8" x14ac:dyDescent="0.2">
      <c r="B109" s="9" t="str">
        <f>$B$50</f>
        <v>Technology</v>
      </c>
      <c r="C109" s="172">
        <f>Data!IJ36</f>
        <v>82370.620979386469</v>
      </c>
      <c r="D109" s="172">
        <f>Data!JD36</f>
        <v>119248.54525793716</v>
      </c>
      <c r="E109" s="172">
        <f>Data!JX36</f>
        <v>4539.9664601243048</v>
      </c>
      <c r="F109" s="172">
        <f>Data!KR36</f>
        <v>0</v>
      </c>
      <c r="G109" s="172">
        <f>Data!LL36</f>
        <v>0</v>
      </c>
      <c r="H109" s="75">
        <f t="shared" si="2"/>
        <v>206159.13269744793</v>
      </c>
    </row>
    <row r="110" spans="2:8" x14ac:dyDescent="0.2">
      <c r="B110" s="9" t="str">
        <f>$B$51</f>
        <v>Nursing</v>
      </c>
      <c r="C110" s="172">
        <f>Data!IK36</f>
        <v>0</v>
      </c>
      <c r="D110" s="172">
        <f>Data!JE36</f>
        <v>124956.55622971639</v>
      </c>
      <c r="E110" s="172">
        <f>Data!JY36</f>
        <v>39861.443770283615</v>
      </c>
      <c r="F110" s="172">
        <f>Data!KS36</f>
        <v>0</v>
      </c>
      <c r="G110" s="172">
        <f>Data!HPM36</f>
        <v>0</v>
      </c>
      <c r="H110" s="75">
        <f t="shared" si="2"/>
        <v>164818</v>
      </c>
    </row>
    <row r="111" spans="2:8" x14ac:dyDescent="0.2">
      <c r="B111" s="39" t="str">
        <f>$B$52</f>
        <v>Totals</v>
      </c>
      <c r="C111" s="40">
        <f>SUM(C91:C110)</f>
        <v>6343370.5553144049</v>
      </c>
      <c r="D111" s="40">
        <f>SUM(D91:D110)</f>
        <v>5444346.0224793246</v>
      </c>
      <c r="E111" s="40">
        <f>SUM(E91:E110)</f>
        <v>930249.111699456</v>
      </c>
      <c r="F111" s="40">
        <f>SUM(F91:F110)</f>
        <v>110650.35167576151</v>
      </c>
      <c r="G111" s="40">
        <f>SUM(G91:G110)</f>
        <v>75767.953799274444</v>
      </c>
      <c r="H111" s="40">
        <f t="shared" si="2"/>
        <v>12904383.994968221</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14780779.962999269</v>
      </c>
      <c r="D116" s="21">
        <f t="shared" si="3"/>
        <v>12180815.924602157</v>
      </c>
      <c r="E116" s="21">
        <f t="shared" si="3"/>
        <v>6578241.9110955279</v>
      </c>
      <c r="F116" s="21">
        <f t="shared" si="3"/>
        <v>688067.03136766725</v>
      </c>
      <c r="G116" s="21">
        <f t="shared" si="3"/>
        <v>0</v>
      </c>
      <c r="H116" s="40">
        <f t="shared" ref="H116:H136" si="4">SUM(C116:G116)</f>
        <v>34227904.830064625</v>
      </c>
      <c r="I116" s="1"/>
    </row>
    <row r="117" spans="2:9" x14ac:dyDescent="0.2">
      <c r="B117" s="9" t="str">
        <f>$B$33</f>
        <v>Science</v>
      </c>
      <c r="C117" s="22">
        <f t="shared" si="3"/>
        <v>4477732.6929648938</v>
      </c>
      <c r="D117" s="22">
        <f t="shared" si="3"/>
        <v>3356316.3271403918</v>
      </c>
      <c r="E117" s="22">
        <f t="shared" si="3"/>
        <v>1813506.7795951415</v>
      </c>
      <c r="F117" s="22">
        <f t="shared" si="3"/>
        <v>855714.61037789821</v>
      </c>
      <c r="G117" s="22">
        <f t="shared" si="3"/>
        <v>0</v>
      </c>
      <c r="H117" s="75">
        <f t="shared" si="4"/>
        <v>10503270.410078326</v>
      </c>
      <c r="I117" s="1"/>
    </row>
    <row r="118" spans="2:9" x14ac:dyDescent="0.2">
      <c r="B118" s="9" t="str">
        <f>$B$34</f>
        <v>Fine Arts</v>
      </c>
      <c r="C118" s="22">
        <f t="shared" si="3"/>
        <v>4056201.3646489745</v>
      </c>
      <c r="D118" s="22">
        <f t="shared" si="3"/>
        <v>4278876.7377887424</v>
      </c>
      <c r="E118" s="22">
        <f t="shared" si="3"/>
        <v>2217592.0442081392</v>
      </c>
      <c r="F118" s="22">
        <f t="shared" si="3"/>
        <v>0</v>
      </c>
      <c r="G118" s="22">
        <f t="shared" si="3"/>
        <v>0</v>
      </c>
      <c r="H118" s="75">
        <f t="shared" si="4"/>
        <v>10552670.146645855</v>
      </c>
      <c r="I118" s="1"/>
    </row>
    <row r="119" spans="2:9" x14ac:dyDescent="0.2">
      <c r="B119" s="9" t="str">
        <f>$B$35</f>
        <v>Teacher Education</v>
      </c>
      <c r="C119" s="22">
        <f t="shared" si="3"/>
        <v>296320.5831021067</v>
      </c>
      <c r="D119" s="22">
        <f t="shared" si="3"/>
        <v>2149960.8723557512</v>
      </c>
      <c r="E119" s="22">
        <f t="shared" si="3"/>
        <v>2699658.5157633023</v>
      </c>
      <c r="F119" s="22">
        <f t="shared" si="3"/>
        <v>1383290.4631853309</v>
      </c>
      <c r="G119" s="22">
        <f t="shared" si="3"/>
        <v>0</v>
      </c>
      <c r="H119" s="75">
        <f t="shared" si="4"/>
        <v>6529230.434406491</v>
      </c>
      <c r="I119" s="1"/>
    </row>
    <row r="120" spans="2:9" x14ac:dyDescent="0.2">
      <c r="B120" s="9" t="str">
        <f>$B$36</f>
        <v>Agriculture</v>
      </c>
      <c r="C120" s="22">
        <f t="shared" si="3"/>
        <v>140086.96819264392</v>
      </c>
      <c r="D120" s="22">
        <f t="shared" si="3"/>
        <v>498818.94880901248</v>
      </c>
      <c r="E120" s="22">
        <f t="shared" si="3"/>
        <v>166936.84032338971</v>
      </c>
      <c r="F120" s="22">
        <f t="shared" si="3"/>
        <v>1672.5499140971579</v>
      </c>
      <c r="G120" s="22">
        <f t="shared" si="3"/>
        <v>0</v>
      </c>
      <c r="H120" s="75">
        <f t="shared" si="4"/>
        <v>807515.30723914329</v>
      </c>
      <c r="I120" s="1"/>
    </row>
    <row r="121" spans="2:9" x14ac:dyDescent="0.2">
      <c r="B121" s="9" t="str">
        <f>$B$37</f>
        <v>Engineering</v>
      </c>
      <c r="C121" s="22">
        <f t="shared" si="3"/>
        <v>1387742.3496267141</v>
      </c>
      <c r="D121" s="22">
        <f t="shared" si="3"/>
        <v>3167897.455015156</v>
      </c>
      <c r="E121" s="22">
        <f t="shared" si="3"/>
        <v>1568060.4859657437</v>
      </c>
      <c r="F121" s="22">
        <f t="shared" si="3"/>
        <v>446149.46096876159</v>
      </c>
      <c r="G121" s="22">
        <f t="shared" si="3"/>
        <v>0</v>
      </c>
      <c r="H121" s="75">
        <f t="shared" si="4"/>
        <v>6569849.7515763752</v>
      </c>
      <c r="I121" s="1"/>
    </row>
    <row r="122" spans="2:9" x14ac:dyDescent="0.2">
      <c r="B122" s="9" t="str">
        <f>$B$38</f>
        <v>Home Economics</v>
      </c>
      <c r="C122" s="22">
        <f t="shared" si="3"/>
        <v>495651.3346607032</v>
      </c>
      <c r="D122" s="22">
        <f t="shared" si="3"/>
        <v>1027485.559421103</v>
      </c>
      <c r="E122" s="22">
        <f t="shared" si="3"/>
        <v>444255.980518175</v>
      </c>
      <c r="F122" s="22">
        <f t="shared" si="3"/>
        <v>0</v>
      </c>
      <c r="G122" s="22">
        <f t="shared" si="3"/>
        <v>0</v>
      </c>
      <c r="H122" s="75">
        <f t="shared" si="4"/>
        <v>1967392.8745999814</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138323.8598990771</v>
      </c>
      <c r="D124" s="22">
        <f t="shared" si="3"/>
        <v>397039.34328240308</v>
      </c>
      <c r="E124" s="22">
        <f t="shared" si="3"/>
        <v>1017112.541022484</v>
      </c>
      <c r="F124" s="22">
        <f t="shared" si="3"/>
        <v>0</v>
      </c>
      <c r="G124" s="22">
        <f t="shared" si="3"/>
        <v>0</v>
      </c>
      <c r="H124" s="75">
        <f t="shared" si="4"/>
        <v>1552475.7442039642</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389866.1337579618</v>
      </c>
      <c r="D127" s="22">
        <f t="shared" si="3"/>
        <v>0</v>
      </c>
      <c r="E127" s="22">
        <f t="shared" si="3"/>
        <v>0</v>
      </c>
      <c r="F127" s="22">
        <f t="shared" si="3"/>
        <v>0</v>
      </c>
      <c r="G127" s="22">
        <f t="shared" si="3"/>
        <v>0</v>
      </c>
      <c r="H127" s="75">
        <f t="shared" si="4"/>
        <v>389866.1337579618</v>
      </c>
      <c r="I127" s="1"/>
    </row>
    <row r="128" spans="2:9" x14ac:dyDescent="0.2">
      <c r="B128" s="9" t="str">
        <f>$B$44</f>
        <v>Physical Training</v>
      </c>
      <c r="C128" s="22">
        <f t="shared" si="3"/>
        <v>264484.49100372533</v>
      </c>
      <c r="D128" s="22">
        <f t="shared" si="3"/>
        <v>0</v>
      </c>
      <c r="E128" s="22">
        <f t="shared" si="3"/>
        <v>0</v>
      </c>
      <c r="F128" s="22">
        <f t="shared" si="3"/>
        <v>0</v>
      </c>
      <c r="G128" s="22">
        <f t="shared" si="3"/>
        <v>0</v>
      </c>
      <c r="H128" s="75">
        <f t="shared" si="4"/>
        <v>264484.49100372533</v>
      </c>
      <c r="I128" s="1"/>
    </row>
    <row r="129" spans="2:12" x14ac:dyDescent="0.2">
      <c r="B129" s="9" t="str">
        <f>$B$45</f>
        <v>Health Services</v>
      </c>
      <c r="C129" s="22">
        <f t="shared" si="3"/>
        <v>615503.19923743233</v>
      </c>
      <c r="D129" s="22">
        <f t="shared" si="3"/>
        <v>3353726.7021928509</v>
      </c>
      <c r="E129" s="22">
        <f t="shared" si="3"/>
        <v>1517613.0227715448</v>
      </c>
      <c r="F129" s="22">
        <f t="shared" si="3"/>
        <v>0</v>
      </c>
      <c r="G129" s="22">
        <f t="shared" si="3"/>
        <v>1263074.9537992745</v>
      </c>
      <c r="H129" s="75">
        <f t="shared" si="4"/>
        <v>6749917.8780011022</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1511232.9942415147</v>
      </c>
      <c r="D131" s="22">
        <f t="shared" si="3"/>
        <v>5908819.0041392483</v>
      </c>
      <c r="E131" s="22">
        <f t="shared" si="3"/>
        <v>2001520.5802056</v>
      </c>
      <c r="F131" s="22">
        <f t="shared" si="3"/>
        <v>35881.235862006324</v>
      </c>
      <c r="G131" s="22">
        <f t="shared" si="3"/>
        <v>0</v>
      </c>
      <c r="H131" s="75">
        <f t="shared" si="4"/>
        <v>9457453.8144483697</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1031</v>
      </c>
      <c r="D133" s="22">
        <f t="shared" si="5"/>
        <v>1193415.0462448567</v>
      </c>
      <c r="E133" s="22">
        <f t="shared" si="5"/>
        <v>0</v>
      </c>
      <c r="F133" s="22">
        <f t="shared" si="5"/>
        <v>0</v>
      </c>
      <c r="G133" s="22">
        <f t="shared" si="5"/>
        <v>0</v>
      </c>
      <c r="H133" s="75">
        <f t="shared" si="4"/>
        <v>1194446.0462448567</v>
      </c>
      <c r="I133" s="1"/>
    </row>
    <row r="134" spans="2:12" x14ac:dyDescent="0.2">
      <c r="B134" s="9" t="str">
        <f>$B$50</f>
        <v>Technology</v>
      </c>
      <c r="C134" s="22">
        <f t="shared" si="5"/>
        <v>580044.6209793865</v>
      </c>
      <c r="D134" s="22">
        <f t="shared" si="5"/>
        <v>818258.54525793716</v>
      </c>
      <c r="E134" s="22">
        <f t="shared" si="5"/>
        <v>59941.966460124306</v>
      </c>
      <c r="F134" s="22">
        <f t="shared" si="5"/>
        <v>0</v>
      </c>
      <c r="G134" s="22">
        <f t="shared" si="5"/>
        <v>0</v>
      </c>
      <c r="H134" s="75">
        <f t="shared" si="4"/>
        <v>1458245.1326974479</v>
      </c>
      <c r="I134" s="1"/>
    </row>
    <row r="135" spans="2:12" x14ac:dyDescent="0.2">
      <c r="B135" s="9" t="str">
        <f>$B$51</f>
        <v>Nursing</v>
      </c>
      <c r="C135" s="22">
        <f t="shared" si="5"/>
        <v>0</v>
      </c>
      <c r="D135" s="22">
        <f t="shared" si="5"/>
        <v>1321440.5562297164</v>
      </c>
      <c r="E135" s="22">
        <f t="shared" si="5"/>
        <v>682532.4437702836</v>
      </c>
      <c r="F135" s="22">
        <f t="shared" si="5"/>
        <v>0</v>
      </c>
      <c r="G135" s="22">
        <f t="shared" si="5"/>
        <v>0</v>
      </c>
      <c r="H135" s="75">
        <f t="shared" si="4"/>
        <v>2003973</v>
      </c>
      <c r="I135" s="1"/>
    </row>
    <row r="136" spans="2:12" x14ac:dyDescent="0.2">
      <c r="B136" s="39" t="str">
        <f>$B$52</f>
        <v>Totals</v>
      </c>
      <c r="C136" s="40">
        <f>SUM(C116:C135)</f>
        <v>29135001.555314399</v>
      </c>
      <c r="D136" s="40">
        <f>SUM(D116:D135)</f>
        <v>39652871.022479333</v>
      </c>
      <c r="E136" s="40">
        <f>SUM(E116:E135)</f>
        <v>20766973.111699454</v>
      </c>
      <c r="F136" s="40">
        <f>SUM(F116:F135)</f>
        <v>3410775.3516757614</v>
      </c>
      <c r="G136" s="40">
        <f>SUM(G116:G135)</f>
        <v>1263074.9537992745</v>
      </c>
      <c r="H136" s="40">
        <f t="shared" si="4"/>
        <v>94228695.994968221</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162718638.00503176</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Data!QD36</f>
        <v>0.2</v>
      </c>
      <c r="I140" s="333" t="str">
        <f>IF(H140+H141=1,"","Error, the two cells on the left must equal 100%")</f>
        <v/>
      </c>
      <c r="L140" s="57"/>
    </row>
    <row r="141" spans="2:12" ht="25.5" customHeight="1" thickBot="1" x14ac:dyDescent="0.25">
      <c r="B141" s="352"/>
      <c r="C141" s="353"/>
      <c r="D141" s="353"/>
      <c r="E141" s="353"/>
      <c r="F141" s="356" t="s">
        <v>3</v>
      </c>
      <c r="G141" s="357"/>
      <c r="H141" s="95">
        <f>1-H140</f>
        <v>0.8</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Data!LN36</f>
        <v>0</v>
      </c>
      <c r="D143" s="172">
        <f>Data!MH36</f>
        <v>0</v>
      </c>
      <c r="E143" s="172">
        <f>Data!NB36</f>
        <v>0</v>
      </c>
      <c r="F143" s="172">
        <f>Data!NV36</f>
        <v>0</v>
      </c>
      <c r="G143" s="172">
        <f>Data!OP36</f>
        <v>0</v>
      </c>
      <c r="H143" s="173">
        <f>Data!PJ36</f>
        <v>62519452.022691034</v>
      </c>
      <c r="I143" s="76">
        <f t="shared" ref="I143:I162" si="6">SUM(C143:H143)</f>
        <v>62519452.022691034</v>
      </c>
    </row>
    <row r="144" spans="2:12" x14ac:dyDescent="0.2">
      <c r="B144" s="9" t="str">
        <f>$B$33</f>
        <v>Science</v>
      </c>
      <c r="C144" s="172">
        <f>Data!LO36</f>
        <v>0</v>
      </c>
      <c r="D144" s="172">
        <f>Data!MI36</f>
        <v>0</v>
      </c>
      <c r="E144" s="172">
        <f>Data!NC36</f>
        <v>0</v>
      </c>
      <c r="F144" s="172">
        <f>Data!NW36</f>
        <v>0</v>
      </c>
      <c r="G144" s="172">
        <f>Data!OQ36</f>
        <v>0</v>
      </c>
      <c r="H144" s="174">
        <f>Data!PK36</f>
        <v>27664858.010862362</v>
      </c>
      <c r="I144" s="76">
        <f t="shared" si="6"/>
        <v>27664858.010862362</v>
      </c>
    </row>
    <row r="145" spans="2:9" x14ac:dyDescent="0.2">
      <c r="B145" s="9" t="str">
        <f>$B$34</f>
        <v>Fine Arts</v>
      </c>
      <c r="C145" s="172">
        <f>Data!LP36</f>
        <v>0</v>
      </c>
      <c r="D145" s="172">
        <f>Data!MJ36</f>
        <v>0</v>
      </c>
      <c r="E145" s="172">
        <f>Data!ND36</f>
        <v>0</v>
      </c>
      <c r="F145" s="172">
        <f>Data!NX36</f>
        <v>0</v>
      </c>
      <c r="G145" s="172">
        <f>Data!OR36</f>
        <v>0</v>
      </c>
      <c r="H145" s="174">
        <f>Data!PL36</f>
        <v>11545199.838096371</v>
      </c>
      <c r="I145" s="76">
        <f t="shared" si="6"/>
        <v>11545199.838096371</v>
      </c>
    </row>
    <row r="146" spans="2:9" x14ac:dyDescent="0.2">
      <c r="B146" s="9" t="str">
        <f>$B$35</f>
        <v>Teacher Education</v>
      </c>
      <c r="C146" s="172">
        <f>Data!LQ36</f>
        <v>0</v>
      </c>
      <c r="D146" s="172">
        <f>Data!MK36</f>
        <v>0</v>
      </c>
      <c r="E146" s="172">
        <f>Data!NE36</f>
        <v>0</v>
      </c>
      <c r="F146" s="172">
        <f>Data!NY36</f>
        <v>0</v>
      </c>
      <c r="G146" s="172">
        <f>Data!OS36</f>
        <v>0</v>
      </c>
      <c r="H146" s="174">
        <f>Data!PN36</f>
        <v>11118527.784969997</v>
      </c>
      <c r="I146" s="76">
        <f t="shared" si="6"/>
        <v>11118527.784969997</v>
      </c>
    </row>
    <row r="147" spans="2:9" x14ac:dyDescent="0.2">
      <c r="B147" s="9" t="str">
        <f>$B$36</f>
        <v>Agriculture</v>
      </c>
      <c r="C147" s="172">
        <f>Data!LR36</f>
        <v>0</v>
      </c>
      <c r="D147" s="172">
        <f>Data!ML36</f>
        <v>0</v>
      </c>
      <c r="E147" s="172">
        <f>Data!NF36</f>
        <v>0</v>
      </c>
      <c r="F147" s="172">
        <f>Data!NZ36</f>
        <v>0</v>
      </c>
      <c r="G147" s="172">
        <f>Data!OT36</f>
        <v>0</v>
      </c>
      <c r="H147" s="174">
        <f>Data!PM36</f>
        <v>1558154.8377236195</v>
      </c>
      <c r="I147" s="76">
        <f t="shared" si="6"/>
        <v>1558154.8377236195</v>
      </c>
    </row>
    <row r="148" spans="2:9" x14ac:dyDescent="0.2">
      <c r="B148" s="9" t="str">
        <f>$B$37</f>
        <v>Engineering</v>
      </c>
      <c r="C148" s="172">
        <f>Data!LS36</f>
        <v>0</v>
      </c>
      <c r="D148" s="172">
        <f>Data!MM36</f>
        <v>0</v>
      </c>
      <c r="E148" s="172">
        <f>Data!NG36</f>
        <v>0</v>
      </c>
      <c r="F148" s="172">
        <f>Data!OA36</f>
        <v>0</v>
      </c>
      <c r="G148" s="172">
        <f>Data!OU36</f>
        <v>0</v>
      </c>
      <c r="H148" s="174">
        <f>Data!PO36</f>
        <v>14314455.066677617</v>
      </c>
      <c r="I148" s="76">
        <f t="shared" si="6"/>
        <v>14314455.066677617</v>
      </c>
    </row>
    <row r="149" spans="2:9" x14ac:dyDescent="0.2">
      <c r="B149" s="9" t="str">
        <f>$B$38</f>
        <v>Home Economics</v>
      </c>
      <c r="C149" s="172">
        <f>Data!LT36</f>
        <v>0</v>
      </c>
      <c r="D149" s="172">
        <f>Data!MN36</f>
        <v>0</v>
      </c>
      <c r="E149" s="172">
        <f>Data!NH36</f>
        <v>0</v>
      </c>
      <c r="F149" s="172">
        <f>Data!OB36</f>
        <v>0</v>
      </c>
      <c r="G149" s="172">
        <f>Data!OV36</f>
        <v>0</v>
      </c>
      <c r="H149" s="174">
        <f>Data!PP36</f>
        <v>5238682.8614502829</v>
      </c>
      <c r="I149" s="76">
        <f t="shared" si="6"/>
        <v>5238682.8614502829</v>
      </c>
    </row>
    <row r="150" spans="2:9" x14ac:dyDescent="0.2">
      <c r="B150" s="9" t="str">
        <f>$B$39</f>
        <v>Law</v>
      </c>
      <c r="C150" s="172">
        <f>Data!LU36</f>
        <v>0</v>
      </c>
      <c r="D150" s="172">
        <f>Data!MO36</f>
        <v>0</v>
      </c>
      <c r="E150" s="172">
        <f>Data!NI36</f>
        <v>0</v>
      </c>
      <c r="F150" s="172">
        <f>Data!OC36</f>
        <v>0</v>
      </c>
      <c r="G150" s="172">
        <f>Data!OW36</f>
        <v>0</v>
      </c>
      <c r="H150" s="174">
        <f>Data!PQ36</f>
        <v>0</v>
      </c>
      <c r="I150" s="76">
        <f t="shared" si="6"/>
        <v>0</v>
      </c>
    </row>
    <row r="151" spans="2:9" x14ac:dyDescent="0.2">
      <c r="B151" s="9" t="str">
        <f>$B$40</f>
        <v>Social Service</v>
      </c>
      <c r="C151" s="172">
        <f>Data!LV36</f>
        <v>0</v>
      </c>
      <c r="D151" s="172">
        <f>Data!MP36</f>
        <v>0</v>
      </c>
      <c r="E151" s="172">
        <f>Data!NJ36</f>
        <v>0</v>
      </c>
      <c r="F151" s="172">
        <f>Data!OD36</f>
        <v>0</v>
      </c>
      <c r="G151" s="172">
        <f>Data!OX36</f>
        <v>0</v>
      </c>
      <c r="H151" s="174">
        <f>Data!PR36</f>
        <v>2757146.5801191553</v>
      </c>
      <c r="I151" s="76">
        <f t="shared" si="6"/>
        <v>2757146.5801191553</v>
      </c>
    </row>
    <row r="152" spans="2:9" x14ac:dyDescent="0.2">
      <c r="B152" s="9" t="str">
        <f>$B$41</f>
        <v>Library Science</v>
      </c>
      <c r="C152" s="172">
        <f>Data!LW36</f>
        <v>0</v>
      </c>
      <c r="D152" s="172">
        <f>Data!MQ36</f>
        <v>0</v>
      </c>
      <c r="E152" s="172">
        <f>Data!NK36</f>
        <v>0</v>
      </c>
      <c r="F152" s="172">
        <f>Data!OE36</f>
        <v>0</v>
      </c>
      <c r="G152" s="172">
        <f>Data!OY36</f>
        <v>0</v>
      </c>
      <c r="H152" s="174">
        <f>Data!PS36</f>
        <v>0</v>
      </c>
      <c r="I152" s="76">
        <f t="shared" si="6"/>
        <v>0</v>
      </c>
    </row>
    <row r="153" spans="2:9" x14ac:dyDescent="0.2">
      <c r="B153" s="9" t="str">
        <f>$B$42</f>
        <v>Veterinary Science</v>
      </c>
      <c r="C153" s="172">
        <f>Data!LX36</f>
        <v>0</v>
      </c>
      <c r="D153" s="172">
        <f>Data!MR36</f>
        <v>0</v>
      </c>
      <c r="E153" s="172">
        <f>Data!NL36</f>
        <v>0</v>
      </c>
      <c r="F153" s="172">
        <f>Data!OF36</f>
        <v>0</v>
      </c>
      <c r="G153" s="172">
        <f>Data!OZ36</f>
        <v>0</v>
      </c>
      <c r="H153" s="174">
        <f>Data!PT36</f>
        <v>0</v>
      </c>
      <c r="I153" s="76">
        <f t="shared" si="6"/>
        <v>0</v>
      </c>
    </row>
    <row r="154" spans="2:9" x14ac:dyDescent="0.2">
      <c r="B154" s="9" t="str">
        <f>$B$43</f>
        <v>Vocational Training</v>
      </c>
      <c r="C154" s="172">
        <f>Data!LY36</f>
        <v>0</v>
      </c>
      <c r="D154" s="172">
        <f>Data!MS36</f>
        <v>0</v>
      </c>
      <c r="E154" s="172">
        <f>Data!NM36</f>
        <v>0</v>
      </c>
      <c r="F154" s="172">
        <f>Data!OG36</f>
        <v>0</v>
      </c>
      <c r="G154" s="172">
        <f>Data!PA36</f>
        <v>0</v>
      </c>
      <c r="H154" s="174">
        <f>Data!PU36</f>
        <v>583415.66910321172</v>
      </c>
      <c r="I154" s="76">
        <f t="shared" si="6"/>
        <v>583415.66910321172</v>
      </c>
    </row>
    <row r="155" spans="2:9" x14ac:dyDescent="0.2">
      <c r="B155" s="9" t="str">
        <f>$B$44</f>
        <v>Physical Training</v>
      </c>
      <c r="C155" s="172">
        <f>Data!LZ36</f>
        <v>0</v>
      </c>
      <c r="D155" s="172">
        <f>Data!MT36</f>
        <v>0</v>
      </c>
      <c r="E155" s="172">
        <f>Data!NN36</f>
        <v>0</v>
      </c>
      <c r="F155" s="172">
        <f>Data!OH36</f>
        <v>0</v>
      </c>
      <c r="G155" s="172">
        <f>Data!PB36</f>
        <v>0</v>
      </c>
      <c r="H155" s="174">
        <f>Data!PV36</f>
        <v>399903.06827797595</v>
      </c>
      <c r="I155" s="76">
        <f t="shared" si="6"/>
        <v>399903.06827797595</v>
      </c>
    </row>
    <row r="156" spans="2:9" x14ac:dyDescent="0.2">
      <c r="B156" s="9" t="str">
        <f>$B$45</f>
        <v>Health Services</v>
      </c>
      <c r="C156" s="172">
        <f>Data!MA36</f>
        <v>0</v>
      </c>
      <c r="D156" s="172">
        <f>Data!MU36</f>
        <v>0</v>
      </c>
      <c r="E156" s="172">
        <f>Data!NO36</f>
        <v>0</v>
      </c>
      <c r="F156" s="172">
        <f>Data!OI36</f>
        <v>0</v>
      </c>
      <c r="G156" s="172">
        <f>Data!PC36</f>
        <v>0</v>
      </c>
      <c r="H156" s="174">
        <f>Data!PW36</f>
        <v>7172718.8359648269</v>
      </c>
      <c r="I156" s="76">
        <f t="shared" si="6"/>
        <v>7172718.8359648269</v>
      </c>
    </row>
    <row r="157" spans="2:9" x14ac:dyDescent="0.2">
      <c r="B157" s="9" t="str">
        <f>$B$46</f>
        <v>Pharmacy</v>
      </c>
      <c r="C157" s="172">
        <f>Data!MB36</f>
        <v>0</v>
      </c>
      <c r="D157" s="172">
        <f>Data!MV36</f>
        <v>0</v>
      </c>
      <c r="E157" s="172">
        <f>Data!NP36</f>
        <v>0</v>
      </c>
      <c r="F157" s="172">
        <f>Data!OJ36</f>
        <v>0</v>
      </c>
      <c r="G157" s="172">
        <f>Data!PD36</f>
        <v>0</v>
      </c>
      <c r="H157" s="174">
        <f>Data!PX36</f>
        <v>0</v>
      </c>
      <c r="I157" s="76">
        <f t="shared" si="6"/>
        <v>0</v>
      </c>
    </row>
    <row r="158" spans="2:9" x14ac:dyDescent="0.2">
      <c r="B158" s="9" t="str">
        <f>$B$47</f>
        <v>Business Administration</v>
      </c>
      <c r="C158" s="172">
        <f>Data!MC36</f>
        <v>0</v>
      </c>
      <c r="D158" s="172">
        <f>Data!MW36</f>
        <v>0</v>
      </c>
      <c r="E158" s="172">
        <f>Data!NQ36</f>
        <v>0</v>
      </c>
      <c r="F158" s="172">
        <f>Data!OK36</f>
        <v>0</v>
      </c>
      <c r="G158" s="172">
        <f>Data!PE36</f>
        <v>0</v>
      </c>
      <c r="H158" s="174">
        <f>Data!PY36</f>
        <v>10264978.955304937</v>
      </c>
      <c r="I158" s="76">
        <f t="shared" si="6"/>
        <v>10264978.955304937</v>
      </c>
    </row>
    <row r="159" spans="2:9" x14ac:dyDescent="0.2">
      <c r="B159" s="9" t="str">
        <f>$B$48</f>
        <v>Optometry</v>
      </c>
      <c r="C159" s="172">
        <f>Data!MD36</f>
        <v>0</v>
      </c>
      <c r="D159" s="172">
        <f>Data!MX36</f>
        <v>0</v>
      </c>
      <c r="E159" s="172">
        <f>Data!NR36</f>
        <v>0</v>
      </c>
      <c r="F159" s="172">
        <f>Data!OL36</f>
        <v>0</v>
      </c>
      <c r="G159" s="172">
        <f>Data!PF36</f>
        <v>0</v>
      </c>
      <c r="H159" s="174">
        <f>Data!PZ36</f>
        <v>0</v>
      </c>
      <c r="I159" s="76">
        <f t="shared" si="6"/>
        <v>0</v>
      </c>
    </row>
    <row r="160" spans="2:9" x14ac:dyDescent="0.2">
      <c r="B160" s="9" t="str">
        <f>$B$49</f>
        <v>Teacher Ed-Practice Teaching</v>
      </c>
      <c r="C160" s="172">
        <f>Data!ME36</f>
        <v>0</v>
      </c>
      <c r="D160" s="172">
        <f>Data!MY36</f>
        <v>0</v>
      </c>
      <c r="E160" s="172">
        <f>Data!NS36</f>
        <v>0</v>
      </c>
      <c r="F160" s="172">
        <f>Data!OM36</f>
        <v>0</v>
      </c>
      <c r="G160" s="172">
        <f>Data!PG36</f>
        <v>0</v>
      </c>
      <c r="H160" s="174">
        <f>Data!QA36</f>
        <v>2099630.9389996957</v>
      </c>
      <c r="I160" s="76">
        <f t="shared" si="6"/>
        <v>2099630.9389996957</v>
      </c>
    </row>
    <row r="161" spans="2:10" x14ac:dyDescent="0.2">
      <c r="B161" s="9" t="str">
        <f>$B$50</f>
        <v>Technology</v>
      </c>
      <c r="C161" s="172">
        <f>Data!MF36</f>
        <v>0</v>
      </c>
      <c r="D161" s="172">
        <f>Data!MZ36</f>
        <v>0</v>
      </c>
      <c r="E161" s="172">
        <f>Data!NT36</f>
        <v>0</v>
      </c>
      <c r="F161" s="172">
        <f>Data!ON36</f>
        <v>0</v>
      </c>
      <c r="G161" s="172">
        <f>Data!PH36</f>
        <v>0</v>
      </c>
      <c r="H161" s="174">
        <f>Data!QB36</f>
        <v>3244742.7589053321</v>
      </c>
      <c r="I161" s="76">
        <f t="shared" si="6"/>
        <v>3244742.7589053321</v>
      </c>
    </row>
    <row r="162" spans="2:10" x14ac:dyDescent="0.2">
      <c r="B162" s="9" t="str">
        <f>$B$51</f>
        <v>Nursing</v>
      </c>
      <c r="C162" s="172">
        <f>Data!MG36</f>
        <v>0</v>
      </c>
      <c r="D162" s="172">
        <f>Data!NA36</f>
        <v>0</v>
      </c>
      <c r="E162" s="172">
        <f>Data!NU36</f>
        <v>0</v>
      </c>
      <c r="F162" s="172">
        <f>Data!OO36</f>
        <v>0</v>
      </c>
      <c r="G162" s="172">
        <f>Data!PI36</f>
        <v>0</v>
      </c>
      <c r="H162" s="174">
        <f>Data!QC36</f>
        <v>2236770.4279282219</v>
      </c>
      <c r="I162" s="76">
        <f t="shared" si="6"/>
        <v>2236770.4279282219</v>
      </c>
    </row>
    <row r="163" spans="2:10" ht="15" thickBot="1" x14ac:dyDescent="0.25">
      <c r="B163" s="39" t="str">
        <f>$B$52</f>
        <v>Totals</v>
      </c>
      <c r="C163" s="40">
        <f t="shared" ref="C163:H163" si="7">SUM(C143:C162)</f>
        <v>0</v>
      </c>
      <c r="D163" s="40">
        <f t="shared" si="7"/>
        <v>0</v>
      </c>
      <c r="E163" s="40">
        <f t="shared" si="7"/>
        <v>0</v>
      </c>
      <c r="F163" s="40">
        <f t="shared" si="7"/>
        <v>0</v>
      </c>
      <c r="G163" s="41">
        <f t="shared" si="7"/>
        <v>0</v>
      </c>
      <c r="H163" s="77">
        <f t="shared" si="7"/>
        <v>162718637.6570746</v>
      </c>
      <c r="I163" s="76">
        <f>SUM(I143:I162)</f>
        <v>162718637.6570746</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39337663.653596431</v>
      </c>
      <c r="D168" s="21">
        <f t="shared" si="8"/>
        <v>18045939.875822276</v>
      </c>
      <c r="E168" s="21">
        <f t="shared" si="8"/>
        <v>4778114.9469549907</v>
      </c>
      <c r="F168" s="21">
        <f t="shared" si="8"/>
        <v>357733.54631733452</v>
      </c>
      <c r="G168" s="21">
        <f t="shared" si="8"/>
        <v>0</v>
      </c>
      <c r="H168" s="40">
        <f t="shared" ref="H168:H188" si="9">SUM(C168:G168)</f>
        <v>62519452.022691026</v>
      </c>
      <c r="I168" s="56"/>
      <c r="J168" s="57"/>
    </row>
    <row r="169" spans="2:10" x14ac:dyDescent="0.2">
      <c r="B169" s="9" t="str">
        <f>$B$33</f>
        <v>Science</v>
      </c>
      <c r="C169" s="22">
        <f t="shared" si="8"/>
        <v>18470126.888327785</v>
      </c>
      <c r="D169" s="22">
        <f t="shared" si="8"/>
        <v>7075698.6823117733</v>
      </c>
      <c r="E169" s="22">
        <f t="shared" si="8"/>
        <v>1520048.2505536778</v>
      </c>
      <c r="F169" s="22">
        <f t="shared" si="8"/>
        <v>598984.18966912839</v>
      </c>
      <c r="G169" s="22">
        <f t="shared" si="8"/>
        <v>0</v>
      </c>
      <c r="H169" s="75">
        <f t="shared" si="9"/>
        <v>27664858.010862365</v>
      </c>
      <c r="I169" s="56"/>
      <c r="J169" s="57"/>
    </row>
    <row r="170" spans="2:10" x14ac:dyDescent="0.2">
      <c r="B170" s="9" t="str">
        <f>$B$34</f>
        <v>Fine Arts</v>
      </c>
      <c r="C170" s="22">
        <f t="shared" si="8"/>
        <v>6656203.5896004038</v>
      </c>
      <c r="D170" s="22">
        <f t="shared" si="8"/>
        <v>4051259.4620246282</v>
      </c>
      <c r="E170" s="22">
        <f t="shared" si="8"/>
        <v>837736.78647133987</v>
      </c>
      <c r="F170" s="22">
        <f t="shared" si="8"/>
        <v>0</v>
      </c>
      <c r="G170" s="22">
        <f t="shared" si="8"/>
        <v>0</v>
      </c>
      <c r="H170" s="75">
        <f t="shared" si="9"/>
        <v>11545199.838096373</v>
      </c>
      <c r="I170" s="56"/>
      <c r="J170" s="57"/>
    </row>
    <row r="171" spans="2:10" x14ac:dyDescent="0.2">
      <c r="B171" s="9" t="str">
        <f>$B$35</f>
        <v>Teacher Education</v>
      </c>
      <c r="C171" s="22">
        <f t="shared" si="8"/>
        <v>1161293.3301702673</v>
      </c>
      <c r="D171" s="22">
        <f t="shared" si="8"/>
        <v>5384871.8403703105</v>
      </c>
      <c r="E171" s="22">
        <f t="shared" si="8"/>
        <v>3518610.4756187326</v>
      </c>
      <c r="F171" s="22">
        <f t="shared" si="8"/>
        <v>1053752.1388106875</v>
      </c>
      <c r="G171" s="22">
        <f t="shared" si="8"/>
        <v>0</v>
      </c>
      <c r="H171" s="75">
        <f t="shared" si="9"/>
        <v>11118527.784969997</v>
      </c>
      <c r="I171" s="56"/>
      <c r="J171" s="57"/>
    </row>
    <row r="172" spans="2:10" x14ac:dyDescent="0.2">
      <c r="B172" s="9" t="str">
        <f>$B$36</f>
        <v>Agriculture</v>
      </c>
      <c r="C172" s="22">
        <f t="shared" si="8"/>
        <v>435137.22227133263</v>
      </c>
      <c r="D172" s="22">
        <f t="shared" si="8"/>
        <v>1014625.6216383507</v>
      </c>
      <c r="E172" s="22">
        <f t="shared" si="8"/>
        <v>106727.16093132348</v>
      </c>
      <c r="F172" s="22">
        <f t="shared" si="8"/>
        <v>1664.8328826128518</v>
      </c>
      <c r="G172" s="22">
        <f t="shared" si="8"/>
        <v>0</v>
      </c>
      <c r="H172" s="75">
        <f t="shared" si="9"/>
        <v>1558154.8377236195</v>
      </c>
      <c r="I172" s="56"/>
      <c r="J172" s="57"/>
    </row>
    <row r="173" spans="2:10" x14ac:dyDescent="0.2">
      <c r="B173" s="9" t="str">
        <f>$B$37</f>
        <v>Engineering</v>
      </c>
      <c r="C173" s="22">
        <f t="shared" si="8"/>
        <v>4337959.4811138604</v>
      </c>
      <c r="D173" s="22">
        <f t="shared" si="8"/>
        <v>7779528.0791846039</v>
      </c>
      <c r="E173" s="22">
        <f t="shared" si="8"/>
        <v>1821148.8877872364</v>
      </c>
      <c r="F173" s="22">
        <f t="shared" si="8"/>
        <v>375818.61859191587</v>
      </c>
      <c r="G173" s="22">
        <f t="shared" si="8"/>
        <v>0</v>
      </c>
      <c r="H173" s="75">
        <f t="shared" si="9"/>
        <v>14314455.066677617</v>
      </c>
      <c r="I173" s="56"/>
      <c r="J173" s="57"/>
    </row>
    <row r="174" spans="2:10" x14ac:dyDescent="0.2">
      <c r="B174" s="9" t="str">
        <f>$B$38</f>
        <v>Home Economics</v>
      </c>
      <c r="C174" s="22">
        <f t="shared" si="8"/>
        <v>2118849.6999415685</v>
      </c>
      <c r="D174" s="22">
        <f t="shared" si="8"/>
        <v>2704903.1376000689</v>
      </c>
      <c r="E174" s="22">
        <f t="shared" si="8"/>
        <v>414930.02390864532</v>
      </c>
      <c r="F174" s="22">
        <f t="shared" si="8"/>
        <v>0</v>
      </c>
      <c r="G174" s="22">
        <f t="shared" si="8"/>
        <v>0</v>
      </c>
      <c r="H174" s="75">
        <f t="shared" si="9"/>
        <v>5238682.8614502829</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314601.29909431521</v>
      </c>
      <c r="D176" s="22">
        <f t="shared" si="8"/>
        <v>900621.59272840642</v>
      </c>
      <c r="E176" s="22">
        <f t="shared" si="8"/>
        <v>1541923.688296434</v>
      </c>
      <c r="F176" s="22">
        <f t="shared" si="8"/>
        <v>0</v>
      </c>
      <c r="G176" s="22">
        <f t="shared" si="8"/>
        <v>0</v>
      </c>
      <c r="H176" s="75">
        <f t="shared" si="9"/>
        <v>2757146.5801191553</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583415.66910321172</v>
      </c>
      <c r="D179" s="22">
        <f t="shared" si="8"/>
        <v>0</v>
      </c>
      <c r="E179" s="22">
        <f t="shared" si="8"/>
        <v>0</v>
      </c>
      <c r="F179" s="22">
        <f t="shared" si="8"/>
        <v>0</v>
      </c>
      <c r="G179" s="22">
        <f t="shared" si="8"/>
        <v>0</v>
      </c>
      <c r="H179" s="75">
        <f t="shared" si="9"/>
        <v>583415.66910321172</v>
      </c>
      <c r="I179" s="56"/>
      <c r="J179" s="57"/>
    </row>
    <row r="180" spans="2:10" x14ac:dyDescent="0.2">
      <c r="B180" s="9" t="str">
        <f>$B$44</f>
        <v>Physical Training</v>
      </c>
      <c r="C180" s="22">
        <f t="shared" si="8"/>
        <v>399903.06827797601</v>
      </c>
      <c r="D180" s="22">
        <f t="shared" si="8"/>
        <v>0</v>
      </c>
      <c r="E180" s="22">
        <f t="shared" si="8"/>
        <v>0</v>
      </c>
      <c r="F180" s="22">
        <f t="shared" si="8"/>
        <v>0</v>
      </c>
      <c r="G180" s="22">
        <f t="shared" si="8"/>
        <v>0</v>
      </c>
      <c r="H180" s="75">
        <f t="shared" si="9"/>
        <v>399903.06827797601</v>
      </c>
      <c r="I180" s="56"/>
      <c r="J180" s="57"/>
    </row>
    <row r="181" spans="2:10" x14ac:dyDescent="0.2">
      <c r="B181" s="9" t="str">
        <f>$B$45</f>
        <v>Health Services</v>
      </c>
      <c r="C181" s="22">
        <f t="shared" si="8"/>
        <v>1316753.8537701208</v>
      </c>
      <c r="D181" s="22">
        <f t="shared" si="8"/>
        <v>3865395.6832293347</v>
      </c>
      <c r="E181" s="22">
        <f t="shared" si="8"/>
        <v>1151914.5869420262</v>
      </c>
      <c r="F181" s="22">
        <f t="shared" si="8"/>
        <v>0</v>
      </c>
      <c r="G181" s="22">
        <f t="shared" si="8"/>
        <v>838654.71202334529</v>
      </c>
      <c r="H181" s="75">
        <f t="shared" si="9"/>
        <v>7172718.8359648269</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2826844.2683765739</v>
      </c>
      <c r="D183" s="22">
        <f t="shared" si="8"/>
        <v>6407729.4616497178</v>
      </c>
      <c r="E183" s="22">
        <f t="shared" si="8"/>
        <v>1013724.3874142457</v>
      </c>
      <c r="F183" s="22">
        <f t="shared" si="8"/>
        <v>16680.837864400444</v>
      </c>
      <c r="G183" s="22">
        <f t="shared" si="8"/>
        <v>0</v>
      </c>
      <c r="H183" s="75">
        <f t="shared" si="9"/>
        <v>10264978.955304937</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7694.9563720528386</v>
      </c>
      <c r="D185" s="22">
        <f t="shared" si="10"/>
        <v>2091935.982627643</v>
      </c>
      <c r="E185" s="22">
        <f t="shared" si="10"/>
        <v>0</v>
      </c>
      <c r="F185" s="22">
        <f t="shared" si="10"/>
        <v>0</v>
      </c>
      <c r="G185" s="22">
        <f t="shared" si="10"/>
        <v>0</v>
      </c>
      <c r="H185" s="75">
        <f t="shared" si="9"/>
        <v>2099630.9389996957</v>
      </c>
      <c r="I185" s="56"/>
      <c r="J185" s="57"/>
    </row>
    <row r="186" spans="2:10" x14ac:dyDescent="0.2">
      <c r="B186" s="9" t="str">
        <f>$B$50</f>
        <v>Technology</v>
      </c>
      <c r="C186" s="22">
        <f t="shared" si="10"/>
        <v>1373798.1836836422</v>
      </c>
      <c r="D186" s="22">
        <f t="shared" si="10"/>
        <v>1783855.8173852249</v>
      </c>
      <c r="E186" s="22">
        <f t="shared" si="10"/>
        <v>87088.757836465476</v>
      </c>
      <c r="F186" s="22">
        <f t="shared" si="10"/>
        <v>0</v>
      </c>
      <c r="G186" s="22">
        <f t="shared" si="10"/>
        <v>0</v>
      </c>
      <c r="H186" s="75">
        <f t="shared" si="9"/>
        <v>3244742.7589053321</v>
      </c>
      <c r="I186" s="56"/>
      <c r="J186" s="57"/>
    </row>
    <row r="187" spans="2:10" x14ac:dyDescent="0.2">
      <c r="B187" s="9" t="str">
        <f>$B$51</f>
        <v>Nursing</v>
      </c>
      <c r="C187" s="22">
        <f t="shared" si="10"/>
        <v>0</v>
      </c>
      <c r="D187" s="22">
        <f t="shared" si="10"/>
        <v>1647689.8132161647</v>
      </c>
      <c r="E187" s="22">
        <f t="shared" si="10"/>
        <v>589080.61471205717</v>
      </c>
      <c r="F187" s="22">
        <f t="shared" si="10"/>
        <v>0</v>
      </c>
      <c r="G187" s="22">
        <f t="shared" si="10"/>
        <v>0</v>
      </c>
      <c r="H187" s="75">
        <f t="shared" si="9"/>
        <v>2236770.4279282219</v>
      </c>
      <c r="I187" s="56"/>
      <c r="J187" s="57"/>
    </row>
    <row r="188" spans="2:10" x14ac:dyDescent="0.2">
      <c r="B188" s="39" t="str">
        <f>$B$52</f>
        <v>Totals</v>
      </c>
      <c r="C188" s="40">
        <f>SUM(C168:C187)</f>
        <v>79340245.163699552</v>
      </c>
      <c r="D188" s="40">
        <f>SUM(D168:D187)</f>
        <v>62754055.049788512</v>
      </c>
      <c r="E188" s="40">
        <f>SUM(E168:E187)</f>
        <v>17381048.56742717</v>
      </c>
      <c r="F188" s="40">
        <f>SUM(F168:F187)</f>
        <v>2404634.1641360796</v>
      </c>
      <c r="G188" s="40">
        <f>SUM(G168:G187)</f>
        <v>838654.71202334529</v>
      </c>
      <c r="H188" s="40">
        <f t="shared" si="9"/>
        <v>162718637.65707466</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54503095</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8549394.0671795383</v>
      </c>
      <c r="D193" s="42">
        <f t="shared" si="11"/>
        <v>7045541.2813051743</v>
      </c>
      <c r="E193" s="42">
        <f t="shared" si="11"/>
        <v>3804940.0984235918</v>
      </c>
      <c r="F193" s="42">
        <f t="shared" si="11"/>
        <v>397986.8593215227</v>
      </c>
      <c r="G193" s="42">
        <f t="shared" si="11"/>
        <v>0</v>
      </c>
      <c r="H193" s="42">
        <f>SUM(C193:G193)</f>
        <v>19797862.30622983</v>
      </c>
      <c r="I193" s="1"/>
    </row>
    <row r="194" spans="2:9" x14ac:dyDescent="0.2">
      <c r="B194" s="9" t="str">
        <f>$B$33</f>
        <v>Science</v>
      </c>
      <c r="C194" s="43">
        <f t="shared" si="11"/>
        <v>2589978.4324968653</v>
      </c>
      <c r="D194" s="43">
        <f t="shared" si="11"/>
        <v>1941336.7201638047</v>
      </c>
      <c r="E194" s="43">
        <f t="shared" si="11"/>
        <v>1048955.7480100985</v>
      </c>
      <c r="F194" s="43">
        <f t="shared" si="11"/>
        <v>494956.38467505784</v>
      </c>
      <c r="G194" s="43">
        <f t="shared" si="11"/>
        <v>0</v>
      </c>
      <c r="H194" s="43">
        <f t="shared" ref="H194:H213" si="12">SUM(C194:G194)</f>
        <v>6075227.2853458263</v>
      </c>
      <c r="I194" s="1"/>
    </row>
    <row r="195" spans="2:9" x14ac:dyDescent="0.2">
      <c r="B195" s="9" t="str">
        <f>$B$34</f>
        <v>Fine Arts</v>
      </c>
      <c r="C195" s="43">
        <f t="shared" si="11"/>
        <v>2346159.2669010093</v>
      </c>
      <c r="D195" s="43">
        <f t="shared" si="11"/>
        <v>2474957.5792223988</v>
      </c>
      <c r="E195" s="43">
        <f t="shared" si="11"/>
        <v>1282683.8849937452</v>
      </c>
      <c r="F195" s="43">
        <f t="shared" si="11"/>
        <v>0</v>
      </c>
      <c r="G195" s="43">
        <f t="shared" si="11"/>
        <v>0</v>
      </c>
      <c r="H195" s="43">
        <f t="shared" si="12"/>
        <v>6103800.7311171535</v>
      </c>
      <c r="I195" s="1"/>
    </row>
    <row r="196" spans="2:9" x14ac:dyDescent="0.2">
      <c r="B196" s="9" t="str">
        <f>$B$35</f>
        <v>Teacher Education</v>
      </c>
      <c r="C196" s="43">
        <f t="shared" si="11"/>
        <v>171395.65310478181</v>
      </c>
      <c r="D196" s="43">
        <f t="shared" si="11"/>
        <v>1243565.1415418689</v>
      </c>
      <c r="E196" s="43">
        <f t="shared" si="11"/>
        <v>1561517.3594258747</v>
      </c>
      <c r="F196" s="43">
        <f t="shared" si="11"/>
        <v>800113.07310896122</v>
      </c>
      <c r="G196" s="43">
        <f t="shared" si="11"/>
        <v>0</v>
      </c>
      <c r="H196" s="43">
        <f t="shared" si="12"/>
        <v>3776591.2271814868</v>
      </c>
      <c r="I196" s="1"/>
    </row>
    <row r="197" spans="2:9" x14ac:dyDescent="0.2">
      <c r="B197" s="9" t="str">
        <f>$B$36</f>
        <v>Agriculture</v>
      </c>
      <c r="C197" s="43">
        <f t="shared" si="11"/>
        <v>81028.112031534067</v>
      </c>
      <c r="D197" s="43">
        <f t="shared" si="11"/>
        <v>288523.3236825174</v>
      </c>
      <c r="E197" s="43">
        <f t="shared" si="11"/>
        <v>96558.424915817581</v>
      </c>
      <c r="F197" s="43">
        <f t="shared" si="11"/>
        <v>967.42447613991271</v>
      </c>
      <c r="G197" s="43">
        <f t="shared" si="11"/>
        <v>0</v>
      </c>
      <c r="H197" s="43">
        <f t="shared" si="12"/>
        <v>467077.28510600893</v>
      </c>
      <c r="I197" s="1"/>
    </row>
    <row r="198" spans="2:9" x14ac:dyDescent="0.2">
      <c r="B198" s="9" t="str">
        <f>$B$37</f>
        <v>Engineering</v>
      </c>
      <c r="C198" s="43">
        <f t="shared" si="11"/>
        <v>802688.10173566407</v>
      </c>
      <c r="D198" s="43">
        <f t="shared" si="11"/>
        <v>1832352.8105511433</v>
      </c>
      <c r="E198" s="43">
        <f t="shared" si="11"/>
        <v>906986.44112512015</v>
      </c>
      <c r="F198" s="43">
        <f t="shared" si="11"/>
        <v>258058.61153674143</v>
      </c>
      <c r="G198" s="43">
        <f t="shared" si="11"/>
        <v>0</v>
      </c>
      <c r="H198" s="43">
        <f t="shared" si="12"/>
        <v>3800085.9649486686</v>
      </c>
      <c r="I198" s="1"/>
    </row>
    <row r="199" spans="2:9" x14ac:dyDescent="0.2">
      <c r="B199" s="9" t="str">
        <f>$B$38</f>
        <v>Home Economics</v>
      </c>
      <c r="C199" s="43">
        <f t="shared" si="11"/>
        <v>286691.13474022463</v>
      </c>
      <c r="D199" s="43">
        <f t="shared" si="11"/>
        <v>594310.9205209309</v>
      </c>
      <c r="E199" s="43">
        <f t="shared" si="11"/>
        <v>256963.39798433825</v>
      </c>
      <c r="F199" s="43">
        <f t="shared" si="11"/>
        <v>0</v>
      </c>
      <c r="G199" s="43">
        <f t="shared" si="11"/>
        <v>0</v>
      </c>
      <c r="H199" s="43">
        <f t="shared" si="12"/>
        <v>1137965.4532454938</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80008.307418885146</v>
      </c>
      <c r="D201" s="43">
        <f t="shared" si="11"/>
        <v>229652.68506755083</v>
      </c>
      <c r="E201" s="43">
        <f t="shared" si="11"/>
        <v>588311.03268159518</v>
      </c>
      <c r="F201" s="43">
        <f t="shared" si="11"/>
        <v>0</v>
      </c>
      <c r="G201" s="43">
        <f t="shared" si="11"/>
        <v>0</v>
      </c>
      <c r="H201" s="43">
        <f t="shared" si="12"/>
        <v>897972.02516803122</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225503.60801583822</v>
      </c>
      <c r="D204" s="43">
        <f t="shared" si="11"/>
        <v>0</v>
      </c>
      <c r="E204" s="43">
        <f t="shared" si="11"/>
        <v>0</v>
      </c>
      <c r="F204" s="43">
        <f t="shared" si="11"/>
        <v>0</v>
      </c>
      <c r="G204" s="43">
        <f t="shared" si="11"/>
        <v>0</v>
      </c>
      <c r="H204" s="43">
        <f t="shared" si="12"/>
        <v>225503.60801583822</v>
      </c>
      <c r="I204" s="1"/>
    </row>
    <row r="205" spans="2:9" x14ac:dyDescent="0.2">
      <c r="B205" s="9" t="str">
        <f>$B$44</f>
        <v>Physical Training</v>
      </c>
      <c r="C205" s="43">
        <f t="shared" si="11"/>
        <v>152981.24617974609</v>
      </c>
      <c r="D205" s="43">
        <f t="shared" si="11"/>
        <v>0</v>
      </c>
      <c r="E205" s="43">
        <f t="shared" si="11"/>
        <v>0</v>
      </c>
      <c r="F205" s="43">
        <f t="shared" si="11"/>
        <v>0</v>
      </c>
      <c r="G205" s="43">
        <f t="shared" si="11"/>
        <v>0</v>
      </c>
      <c r="H205" s="43">
        <f t="shared" si="12"/>
        <v>152981.24617974609</v>
      </c>
      <c r="I205" s="1"/>
    </row>
    <row r="206" spans="2:9" x14ac:dyDescent="0.2">
      <c r="B206" s="9" t="str">
        <f>$B$45</f>
        <v>Health Services</v>
      </c>
      <c r="C206" s="43">
        <f t="shared" si="11"/>
        <v>356015.00144534622</v>
      </c>
      <c r="D206" s="43">
        <f t="shared" si="11"/>
        <v>1939838.8476416408</v>
      </c>
      <c r="E206" s="43">
        <f t="shared" si="11"/>
        <v>877806.97673850448</v>
      </c>
      <c r="F206" s="43">
        <f t="shared" si="11"/>
        <v>0</v>
      </c>
      <c r="G206" s="43">
        <f t="shared" si="11"/>
        <v>730578.86954859889</v>
      </c>
      <c r="H206" s="43">
        <f t="shared" si="12"/>
        <v>3904239.6953740902</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874116.68582018896</v>
      </c>
      <c r="D208" s="43">
        <f t="shared" si="11"/>
        <v>3417737.2415044792</v>
      </c>
      <c r="E208" s="43">
        <f t="shared" si="11"/>
        <v>1157705.359025941</v>
      </c>
      <c r="F208" s="43">
        <f t="shared" si="11"/>
        <v>20754.170332663503</v>
      </c>
      <c r="G208" s="43">
        <f t="shared" si="11"/>
        <v>0</v>
      </c>
      <c r="H208" s="43">
        <f t="shared" si="12"/>
        <v>5470313.4566832734</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596.3437183509435</v>
      </c>
      <c r="D210" s="43">
        <f t="shared" si="13"/>
        <v>690286.67915967118</v>
      </c>
      <c r="E210" s="43">
        <f t="shared" si="13"/>
        <v>0</v>
      </c>
      <c r="F210" s="43">
        <f t="shared" si="13"/>
        <v>0</v>
      </c>
      <c r="G210" s="43">
        <f t="shared" si="13"/>
        <v>0</v>
      </c>
      <c r="H210" s="43">
        <f t="shared" si="12"/>
        <v>690883.02287802217</v>
      </c>
      <c r="I210" s="1"/>
    </row>
    <row r="211" spans="2:9" x14ac:dyDescent="0.2">
      <c r="B211" s="9" t="str">
        <f>$B$50</f>
        <v>Technology</v>
      </c>
      <c r="C211" s="43">
        <f t="shared" si="13"/>
        <v>335505.30173066049</v>
      </c>
      <c r="D211" s="43">
        <f t="shared" si="13"/>
        <v>473291.31275611249</v>
      </c>
      <c r="E211" s="43">
        <f t="shared" si="13"/>
        <v>34671.207724634405</v>
      </c>
      <c r="F211" s="43">
        <f t="shared" si="13"/>
        <v>0</v>
      </c>
      <c r="G211" s="43">
        <f t="shared" si="13"/>
        <v>0</v>
      </c>
      <c r="H211" s="43">
        <f t="shared" si="12"/>
        <v>843467.82221140747</v>
      </c>
      <c r="I211" s="1"/>
    </row>
    <row r="212" spans="2:9" x14ac:dyDescent="0.2">
      <c r="B212" s="9" t="str">
        <f>$B$51</f>
        <v>Nursing</v>
      </c>
      <c r="C212" s="43">
        <f t="shared" si="13"/>
        <v>0</v>
      </c>
      <c r="D212" s="43">
        <f t="shared" si="13"/>
        <v>764338.28795515816</v>
      </c>
      <c r="E212" s="43">
        <f t="shared" si="13"/>
        <v>394785.58235996816</v>
      </c>
      <c r="F212" s="43">
        <f t="shared" si="13"/>
        <v>0</v>
      </c>
      <c r="G212" s="43">
        <f t="shared" si="13"/>
        <v>0</v>
      </c>
      <c r="H212" s="43">
        <f t="shared" si="12"/>
        <v>1159123.8703151264</v>
      </c>
      <c r="I212" s="1"/>
    </row>
    <row r="213" spans="2:9" x14ac:dyDescent="0.2">
      <c r="B213" s="39" t="str">
        <f>$B$52</f>
        <v>Totals</v>
      </c>
      <c r="C213" s="42">
        <f>SUM(C193:C212)</f>
        <v>16852061.262518633</v>
      </c>
      <c r="D213" s="42">
        <f>SUM(D193:D212)</f>
        <v>22935732.831072453</v>
      </c>
      <c r="E213" s="42">
        <f>SUM(E193:E212)</f>
        <v>12011885.513409229</v>
      </c>
      <c r="F213" s="42">
        <f>SUM(F193:F212)</f>
        <v>1972836.5234510868</v>
      </c>
      <c r="G213" s="42">
        <f>SUM(G193:G212)</f>
        <v>730578.86954859889</v>
      </c>
      <c r="H213" s="42">
        <f t="shared" si="12"/>
        <v>54503095</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35107255</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7622165.4456089325</v>
      </c>
      <c r="D218" s="42">
        <f t="shared" si="14"/>
        <v>6220890.7445920669</v>
      </c>
      <c r="E218" s="42">
        <f t="shared" si="14"/>
        <v>989876.6683110249</v>
      </c>
      <c r="F218" s="42">
        <f t="shared" si="14"/>
        <v>59044.60345619265</v>
      </c>
      <c r="G218" s="42">
        <f t="shared" si="14"/>
        <v>0</v>
      </c>
      <c r="H218" s="42">
        <f>SUM(C218:G218)</f>
        <v>14891977.461968217</v>
      </c>
      <c r="I218" s="1"/>
    </row>
    <row r="219" spans="2:9" x14ac:dyDescent="0.2">
      <c r="B219" s="9" t="str">
        <f>$B$33</f>
        <v>Science</v>
      </c>
      <c r="C219" s="43">
        <f t="shared" si="14"/>
        <v>2524743.5600334438</v>
      </c>
      <c r="D219" s="43">
        <f t="shared" si="14"/>
        <v>1694467.7458959634</v>
      </c>
      <c r="E219" s="43">
        <f t="shared" si="14"/>
        <v>164227.05418284779</v>
      </c>
      <c r="F219" s="43">
        <f t="shared" si="14"/>
        <v>57399.201859342698</v>
      </c>
      <c r="G219" s="43">
        <f t="shared" si="14"/>
        <v>0</v>
      </c>
      <c r="H219" s="43">
        <f t="shared" ref="H219:H238" si="15">SUM(C219:G219)</f>
        <v>4440837.5619715983</v>
      </c>
      <c r="I219" s="1"/>
    </row>
    <row r="220" spans="2:9" x14ac:dyDescent="0.2">
      <c r="B220" s="9" t="str">
        <f>$B$34</f>
        <v>Fine Arts</v>
      </c>
      <c r="C220" s="43">
        <f t="shared" si="14"/>
        <v>1134763.3911747795</v>
      </c>
      <c r="D220" s="43">
        <f t="shared" si="14"/>
        <v>1248341.0245456069</v>
      </c>
      <c r="E220" s="43">
        <f t="shared" si="14"/>
        <v>128682.54129836567</v>
      </c>
      <c r="F220" s="43">
        <f t="shared" si="14"/>
        <v>0</v>
      </c>
      <c r="G220" s="43">
        <f t="shared" si="14"/>
        <v>0</v>
      </c>
      <c r="H220" s="43">
        <f t="shared" si="15"/>
        <v>2511786.9570187521</v>
      </c>
      <c r="I220" s="1"/>
    </row>
    <row r="221" spans="2:9" x14ac:dyDescent="0.2">
      <c r="B221" s="9" t="str">
        <f>$B$35</f>
        <v>Teacher Education</v>
      </c>
      <c r="C221" s="43">
        <f t="shared" si="14"/>
        <v>119068.72842681482</v>
      </c>
      <c r="D221" s="43">
        <f t="shared" si="14"/>
        <v>1064350.268441455</v>
      </c>
      <c r="E221" s="43">
        <f t="shared" si="14"/>
        <v>541626.14686808421</v>
      </c>
      <c r="F221" s="43">
        <f t="shared" si="14"/>
        <v>161692.34922890915</v>
      </c>
      <c r="G221" s="43">
        <f t="shared" si="14"/>
        <v>0</v>
      </c>
      <c r="H221" s="43">
        <f t="shared" si="15"/>
        <v>1886737.4929652633</v>
      </c>
      <c r="I221" s="1"/>
    </row>
    <row r="222" spans="2:9" x14ac:dyDescent="0.2">
      <c r="B222" s="9" t="str">
        <f>$B$36</f>
        <v>Agriculture</v>
      </c>
      <c r="C222" s="43">
        <f t="shared" si="14"/>
        <v>57434.657604590459</v>
      </c>
      <c r="D222" s="43">
        <f t="shared" si="14"/>
        <v>252433.02205500175</v>
      </c>
      <c r="E222" s="43">
        <f t="shared" si="14"/>
        <v>11832.331160743373</v>
      </c>
      <c r="F222" s="43">
        <f t="shared" si="14"/>
        <v>379.7080608115283</v>
      </c>
      <c r="G222" s="43">
        <f t="shared" si="14"/>
        <v>0</v>
      </c>
      <c r="H222" s="43">
        <f t="shared" si="15"/>
        <v>322079.7188811471</v>
      </c>
      <c r="I222" s="1"/>
    </row>
    <row r="223" spans="2:9" x14ac:dyDescent="0.2">
      <c r="B223" s="9" t="str">
        <f>$B$37</f>
        <v>Engineering</v>
      </c>
      <c r="C223" s="43">
        <f t="shared" si="14"/>
        <v>363607.72981952055</v>
      </c>
      <c r="D223" s="43">
        <f t="shared" si="14"/>
        <v>1269729.2326552477</v>
      </c>
      <c r="E223" s="43">
        <f t="shared" si="14"/>
        <v>205663.97294657555</v>
      </c>
      <c r="F223" s="43">
        <f t="shared" si="14"/>
        <v>43666.426993325753</v>
      </c>
      <c r="G223" s="43">
        <f t="shared" si="14"/>
        <v>0</v>
      </c>
      <c r="H223" s="43">
        <f t="shared" si="15"/>
        <v>1882667.3624146697</v>
      </c>
      <c r="I223" s="1"/>
    </row>
    <row r="224" spans="2:9" x14ac:dyDescent="0.2">
      <c r="B224" s="9" t="str">
        <f>$B$38</f>
        <v>Home Economics</v>
      </c>
      <c r="C224" s="43">
        <f t="shared" si="14"/>
        <v>334237.44347423955</v>
      </c>
      <c r="D224" s="43">
        <f t="shared" si="14"/>
        <v>792094.02911410353</v>
      </c>
      <c r="E224" s="43">
        <f t="shared" si="14"/>
        <v>59636.849826236677</v>
      </c>
      <c r="F224" s="43">
        <f t="shared" si="14"/>
        <v>0</v>
      </c>
      <c r="G224" s="43">
        <f t="shared" si="14"/>
        <v>0</v>
      </c>
      <c r="H224" s="43">
        <f t="shared" si="15"/>
        <v>1185968.3224145798</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48933.406456697441</v>
      </c>
      <c r="D226" s="43">
        <f t="shared" si="14"/>
        <v>285245.66327686497</v>
      </c>
      <c r="E226" s="43">
        <f t="shared" si="14"/>
        <v>403867.39973959007</v>
      </c>
      <c r="F226" s="43">
        <f t="shared" si="14"/>
        <v>0</v>
      </c>
      <c r="G226" s="43">
        <f t="shared" si="14"/>
        <v>0</v>
      </c>
      <c r="H226" s="43">
        <f t="shared" si="15"/>
        <v>738046.46947315242</v>
      </c>
      <c r="I226" s="1"/>
    </row>
    <row r="227" spans="2:10"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176375.35514062375</v>
      </c>
      <c r="D229" s="43">
        <f t="shared" si="14"/>
        <v>0</v>
      </c>
      <c r="E229" s="43">
        <f t="shared" si="14"/>
        <v>0</v>
      </c>
      <c r="F229" s="43">
        <f t="shared" si="14"/>
        <v>0</v>
      </c>
      <c r="G229" s="43">
        <f t="shared" si="14"/>
        <v>0</v>
      </c>
      <c r="H229" s="43">
        <f t="shared" si="15"/>
        <v>176375.35514062375</v>
      </c>
      <c r="I229" s="1"/>
    </row>
    <row r="230" spans="2:10" x14ac:dyDescent="0.2">
      <c r="B230" s="9" t="str">
        <f>$B$44</f>
        <v>Physical Training</v>
      </c>
      <c r="C230" s="43">
        <f t="shared" si="14"/>
        <v>96407.260758485543</v>
      </c>
      <c r="D230" s="43">
        <f t="shared" si="14"/>
        <v>0</v>
      </c>
      <c r="E230" s="43">
        <f t="shared" si="14"/>
        <v>0</v>
      </c>
      <c r="F230" s="43">
        <f t="shared" si="14"/>
        <v>0</v>
      </c>
      <c r="G230" s="43">
        <f t="shared" si="14"/>
        <v>0</v>
      </c>
      <c r="H230" s="43">
        <f t="shared" si="15"/>
        <v>96407.260758485543</v>
      </c>
      <c r="I230" s="1"/>
    </row>
    <row r="231" spans="2:10" x14ac:dyDescent="0.2">
      <c r="B231" s="9" t="str">
        <f>$B$45</f>
        <v>Health Services</v>
      </c>
      <c r="C231" s="43">
        <f t="shared" si="14"/>
        <v>214195.68027748517</v>
      </c>
      <c r="D231" s="43">
        <f t="shared" si="14"/>
        <v>1160023.3749611643</v>
      </c>
      <c r="E231" s="43">
        <f t="shared" si="14"/>
        <v>277988.50317409128</v>
      </c>
      <c r="F231" s="43">
        <f t="shared" si="14"/>
        <v>0</v>
      </c>
      <c r="G231" s="43">
        <f t="shared" si="14"/>
        <v>111270.67524737168</v>
      </c>
      <c r="H231" s="43">
        <f t="shared" si="15"/>
        <v>1763478.2336601124</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705194.14642461936</v>
      </c>
      <c r="D233" s="43">
        <f t="shared" si="14"/>
        <v>2946616.9148123111</v>
      </c>
      <c r="E233" s="43">
        <f t="shared" si="14"/>
        <v>303363.86397664936</v>
      </c>
      <c r="F233" s="43">
        <f t="shared" si="14"/>
        <v>6201.8983265882962</v>
      </c>
      <c r="G233" s="43">
        <f t="shared" si="14"/>
        <v>0</v>
      </c>
      <c r="H233" s="43">
        <f t="shared" si="15"/>
        <v>3961376.8235401683</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998.64094809586618</v>
      </c>
      <c r="D235" s="43">
        <f t="shared" si="16"/>
        <v>464019.78325671435</v>
      </c>
      <c r="E235" s="43">
        <f t="shared" si="16"/>
        <v>0</v>
      </c>
      <c r="F235" s="43">
        <f t="shared" si="16"/>
        <v>0</v>
      </c>
      <c r="G235" s="43">
        <f t="shared" si="16"/>
        <v>0</v>
      </c>
      <c r="H235" s="43">
        <f t="shared" si="15"/>
        <v>465018.42420481023</v>
      </c>
      <c r="I235" s="1"/>
    </row>
    <row r="236" spans="2:10" x14ac:dyDescent="0.2">
      <c r="B236" s="9" t="str">
        <f>$B$50</f>
        <v>Technology</v>
      </c>
      <c r="C236" s="43">
        <f t="shared" si="16"/>
        <v>115381.43877230701</v>
      </c>
      <c r="D236" s="43">
        <f t="shared" si="16"/>
        <v>299121.91536750982</v>
      </c>
      <c r="E236" s="43">
        <f t="shared" si="16"/>
        <v>11594.734149483465</v>
      </c>
      <c r="F236" s="43">
        <f t="shared" si="16"/>
        <v>0</v>
      </c>
      <c r="G236" s="43">
        <f t="shared" si="16"/>
        <v>0</v>
      </c>
      <c r="H236" s="43">
        <f t="shared" si="15"/>
        <v>426098.08828930027</v>
      </c>
      <c r="I236" s="1"/>
    </row>
    <row r="237" spans="2:10" x14ac:dyDescent="0.2">
      <c r="B237" s="9" t="str">
        <f>$B$51</f>
        <v>Nursing</v>
      </c>
      <c r="C237" s="43">
        <f t="shared" si="16"/>
        <v>0</v>
      </c>
      <c r="D237" s="43">
        <f t="shared" si="16"/>
        <v>276951.21183922386</v>
      </c>
      <c r="E237" s="43">
        <f t="shared" si="16"/>
        <v>81448.255459896158</v>
      </c>
      <c r="F237" s="43">
        <f t="shared" si="16"/>
        <v>0</v>
      </c>
      <c r="G237" s="43">
        <f t="shared" si="16"/>
        <v>0</v>
      </c>
      <c r="H237" s="43">
        <f t="shared" si="15"/>
        <v>358399.46729912004</v>
      </c>
      <c r="I237" s="1"/>
    </row>
    <row r="238" spans="2:10" x14ac:dyDescent="0.2">
      <c r="B238" s="39" t="str">
        <f>$B$52</f>
        <v>Totals</v>
      </c>
      <c r="C238" s="42">
        <f>SUM(C218:C237)</f>
        <v>13513506.884920638</v>
      </c>
      <c r="D238" s="42">
        <f>SUM(D218:D237)</f>
        <v>17974284.930813231</v>
      </c>
      <c r="E238" s="42">
        <f>SUM(E218:E237)</f>
        <v>3179808.3210935891</v>
      </c>
      <c r="F238" s="42">
        <f>SUM(F218:F237)</f>
        <v>328384.18792517006</v>
      </c>
      <c r="G238" s="42">
        <f>SUM(G218:G237)</f>
        <v>111270.67524737168</v>
      </c>
      <c r="H238" s="42">
        <f t="shared" si="15"/>
        <v>35107254.999999993</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17639058</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3829630.6099890689</v>
      </c>
      <c r="D243" s="42">
        <f t="shared" si="17"/>
        <v>3125583.3774392973</v>
      </c>
      <c r="E243" s="42">
        <f t="shared" si="17"/>
        <v>497347.11429831048</v>
      </c>
      <c r="F243" s="42">
        <f t="shared" si="17"/>
        <v>29665.981716621896</v>
      </c>
      <c r="G243" s="42">
        <f t="shared" si="17"/>
        <v>0</v>
      </c>
      <c r="H243" s="42">
        <f>SUM(C243:G243)</f>
        <v>7482227.083443298</v>
      </c>
      <c r="I243" s="1"/>
    </row>
    <row r="244" spans="2:9" x14ac:dyDescent="0.2">
      <c r="B244" s="9" t="str">
        <f>$B$33</f>
        <v>Science</v>
      </c>
      <c r="C244" s="43">
        <f t="shared" si="17"/>
        <v>1268515.5273619767</v>
      </c>
      <c r="D244" s="43">
        <f t="shared" si="17"/>
        <v>851357.21516786655</v>
      </c>
      <c r="E244" s="43">
        <f t="shared" si="17"/>
        <v>82513.15957059004</v>
      </c>
      <c r="F244" s="43">
        <f t="shared" si="17"/>
        <v>28839.276974250868</v>
      </c>
      <c r="G244" s="43">
        <f t="shared" si="17"/>
        <v>0</v>
      </c>
      <c r="H244" s="43">
        <f t="shared" ref="H244:H263" si="18">SUM(C244:G244)</f>
        <v>2231225.1790746842</v>
      </c>
      <c r="I244" s="1"/>
    </row>
    <row r="245" spans="2:9" x14ac:dyDescent="0.2">
      <c r="B245" s="9" t="str">
        <f>$B$34</f>
        <v>Fine Arts</v>
      </c>
      <c r="C245" s="43">
        <f t="shared" si="17"/>
        <v>570143.04516854486</v>
      </c>
      <c r="D245" s="43">
        <f t="shared" si="17"/>
        <v>627208.24330296915</v>
      </c>
      <c r="E245" s="43">
        <f t="shared" si="17"/>
        <v>64654.408598714646</v>
      </c>
      <c r="F245" s="43">
        <f t="shared" si="17"/>
        <v>0</v>
      </c>
      <c r="G245" s="43">
        <f t="shared" si="17"/>
        <v>0</v>
      </c>
      <c r="H245" s="43">
        <f t="shared" si="18"/>
        <v>1262005.6970702286</v>
      </c>
      <c r="I245" s="1"/>
    </row>
    <row r="246" spans="2:9" x14ac:dyDescent="0.2">
      <c r="B246" s="9" t="str">
        <f>$B$35</f>
        <v>Teacher Education</v>
      </c>
      <c r="C246" s="43">
        <f t="shared" si="17"/>
        <v>59824.107772220734</v>
      </c>
      <c r="D246" s="43">
        <f t="shared" si="17"/>
        <v>534765.13949479652</v>
      </c>
      <c r="E246" s="43">
        <f t="shared" si="17"/>
        <v>272131.07430138462</v>
      </c>
      <c r="F246" s="43">
        <f t="shared" si="17"/>
        <v>81239.639106076051</v>
      </c>
      <c r="G246" s="43">
        <f t="shared" si="17"/>
        <v>0</v>
      </c>
      <c r="H246" s="43">
        <f t="shared" si="18"/>
        <v>947959.96067447797</v>
      </c>
      <c r="I246" s="1"/>
    </row>
    <row r="247" spans="2:9" x14ac:dyDescent="0.2">
      <c r="B247" s="9" t="str">
        <f>$B$36</f>
        <v>Agriculture</v>
      </c>
      <c r="C247" s="43">
        <f t="shared" si="17"/>
        <v>28857.091125395935</v>
      </c>
      <c r="D247" s="43">
        <f t="shared" si="17"/>
        <v>126830.78517940109</v>
      </c>
      <c r="E247" s="43">
        <f t="shared" si="17"/>
        <v>5944.9585454504977</v>
      </c>
      <c r="F247" s="43">
        <f t="shared" si="17"/>
        <v>190.77801747023727</v>
      </c>
      <c r="G247" s="43">
        <f t="shared" si="17"/>
        <v>0</v>
      </c>
      <c r="H247" s="43">
        <f t="shared" si="18"/>
        <v>161823.61286771775</v>
      </c>
      <c r="I247" s="1"/>
    </row>
    <row r="248" spans="2:9" x14ac:dyDescent="0.2">
      <c r="B248" s="9" t="str">
        <f>$B$37</f>
        <v>Engineering</v>
      </c>
      <c r="C248" s="43">
        <f t="shared" si="17"/>
        <v>182688.67319688914</v>
      </c>
      <c r="D248" s="43">
        <f t="shared" si="17"/>
        <v>637954.39373147814</v>
      </c>
      <c r="E248" s="43">
        <f t="shared" si="17"/>
        <v>103332.45214742872</v>
      </c>
      <c r="F248" s="43">
        <f t="shared" si="17"/>
        <v>21939.472009077286</v>
      </c>
      <c r="G248" s="43">
        <f t="shared" si="17"/>
        <v>0</v>
      </c>
      <c r="H248" s="43">
        <f t="shared" si="18"/>
        <v>945914.99108487333</v>
      </c>
      <c r="I248" s="1"/>
    </row>
    <row r="249" spans="2:9" x14ac:dyDescent="0.2">
      <c r="B249" s="9" t="str">
        <f>$B$38</f>
        <v>Home Economics</v>
      </c>
      <c r="C249" s="43">
        <f t="shared" si="17"/>
        <v>167932.059946408</v>
      </c>
      <c r="D249" s="43">
        <f t="shared" si="17"/>
        <v>397974.50757677748</v>
      </c>
      <c r="E249" s="43">
        <f t="shared" si="17"/>
        <v>29963.546082491463</v>
      </c>
      <c r="F249" s="43">
        <f t="shared" si="17"/>
        <v>0</v>
      </c>
      <c r="G249" s="43">
        <f t="shared" si="17"/>
        <v>0</v>
      </c>
      <c r="H249" s="43">
        <f t="shared" si="18"/>
        <v>595870.11360567692</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24585.778484454582</v>
      </c>
      <c r="D251" s="43">
        <f t="shared" si="17"/>
        <v>143316.95254411348</v>
      </c>
      <c r="E251" s="43">
        <f t="shared" si="17"/>
        <v>202916.47661760551</v>
      </c>
      <c r="F251" s="43">
        <f t="shared" si="17"/>
        <v>0</v>
      </c>
      <c r="G251" s="43">
        <f t="shared" si="17"/>
        <v>0</v>
      </c>
      <c r="H251" s="43">
        <f t="shared" si="18"/>
        <v>370819.20764617354</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88616.871900012135</v>
      </c>
      <c r="D254" s="43">
        <f t="shared" si="17"/>
        <v>0</v>
      </c>
      <c r="E254" s="43">
        <f t="shared" si="17"/>
        <v>0</v>
      </c>
      <c r="F254" s="43">
        <f t="shared" si="17"/>
        <v>0</v>
      </c>
      <c r="G254" s="43">
        <f t="shared" si="17"/>
        <v>0</v>
      </c>
      <c r="H254" s="43">
        <f t="shared" si="18"/>
        <v>88616.871900012135</v>
      </c>
      <c r="I254" s="1"/>
    </row>
    <row r="255" spans="2:9" x14ac:dyDescent="0.2">
      <c r="B255" s="9" t="str">
        <f>$B$44</f>
        <v>Physical Training</v>
      </c>
      <c r="C255" s="43">
        <f t="shared" si="17"/>
        <v>48438.229196217435</v>
      </c>
      <c r="D255" s="43">
        <f t="shared" si="17"/>
        <v>0</v>
      </c>
      <c r="E255" s="43">
        <f t="shared" si="17"/>
        <v>0</v>
      </c>
      <c r="F255" s="43">
        <f t="shared" si="17"/>
        <v>0</v>
      </c>
      <c r="G255" s="43">
        <f t="shared" si="17"/>
        <v>0</v>
      </c>
      <c r="H255" s="43">
        <f t="shared" si="18"/>
        <v>48438.229196217435</v>
      </c>
      <c r="I255" s="1"/>
    </row>
    <row r="256" spans="2:9" x14ac:dyDescent="0.2">
      <c r="B256" s="9" t="str">
        <f>$B$45</f>
        <v>Health Services</v>
      </c>
      <c r="C256" s="43">
        <f t="shared" si="17"/>
        <v>107619.06699239279</v>
      </c>
      <c r="D256" s="43">
        <f t="shared" si="17"/>
        <v>582834.5050701265</v>
      </c>
      <c r="E256" s="43">
        <f t="shared" si="17"/>
        <v>139670.71281480085</v>
      </c>
      <c r="F256" s="43">
        <f t="shared" si="17"/>
        <v>0</v>
      </c>
      <c r="G256" s="43">
        <f t="shared" si="17"/>
        <v>55906.105287569575</v>
      </c>
      <c r="H256" s="43">
        <f t="shared" si="18"/>
        <v>886030.39016488963</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354313.10280579765</v>
      </c>
      <c r="D258" s="43">
        <f t="shared" si="17"/>
        <v>1480478.7974495701</v>
      </c>
      <c r="E258" s="43">
        <f t="shared" si="17"/>
        <v>152420.14198456216</v>
      </c>
      <c r="F258" s="43">
        <f t="shared" si="17"/>
        <v>3116.0409520138755</v>
      </c>
      <c r="G258" s="43">
        <f t="shared" si="17"/>
        <v>0</v>
      </c>
      <c r="H258" s="43">
        <f t="shared" si="18"/>
        <v>1990328.0831919438</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501.75058131539964</v>
      </c>
      <c r="D260" s="43">
        <f t="shared" si="19"/>
        <v>233139.0440526499</v>
      </c>
      <c r="E260" s="43">
        <f t="shared" si="19"/>
        <v>0</v>
      </c>
      <c r="F260" s="43">
        <f t="shared" si="19"/>
        <v>0</v>
      </c>
      <c r="G260" s="43">
        <f t="shared" si="19"/>
        <v>0</v>
      </c>
      <c r="H260" s="43">
        <f t="shared" si="18"/>
        <v>233640.7946339653</v>
      </c>
      <c r="I260" s="1"/>
    </row>
    <row r="261" spans="2:10" x14ac:dyDescent="0.2">
      <c r="B261" s="9" t="str">
        <f>$B$50</f>
        <v>Technology</v>
      </c>
      <c r="C261" s="43">
        <f t="shared" si="19"/>
        <v>57971.490241210027</v>
      </c>
      <c r="D261" s="43">
        <f t="shared" si="19"/>
        <v>150288.84526114608</v>
      </c>
      <c r="E261" s="43">
        <f t="shared" si="19"/>
        <v>5825.5818678310097</v>
      </c>
      <c r="F261" s="43">
        <f t="shared" si="19"/>
        <v>0</v>
      </c>
      <c r="G261" s="43">
        <f t="shared" si="19"/>
        <v>0</v>
      </c>
      <c r="H261" s="43">
        <f t="shared" si="18"/>
        <v>214085.91737018712</v>
      </c>
      <c r="I261" s="1"/>
    </row>
    <row r="262" spans="2:10" x14ac:dyDescent="0.2">
      <c r="B262" s="9" t="str">
        <f>$B$51</f>
        <v>Nursing</v>
      </c>
      <c r="C262" s="43">
        <f t="shared" si="19"/>
        <v>0</v>
      </c>
      <c r="D262" s="43">
        <f t="shared" si="19"/>
        <v>139149.54298769176</v>
      </c>
      <c r="E262" s="43">
        <f t="shared" si="19"/>
        <v>40922.325087960453</v>
      </c>
      <c r="F262" s="43">
        <f t="shared" si="19"/>
        <v>0</v>
      </c>
      <c r="G262" s="43">
        <f t="shared" si="19"/>
        <v>0</v>
      </c>
      <c r="H262" s="43">
        <f t="shared" si="18"/>
        <v>180071.86807565222</v>
      </c>
      <c r="I262" s="1"/>
    </row>
    <row r="263" spans="2:10" x14ac:dyDescent="0.2">
      <c r="B263" s="39" t="str">
        <f>$B$52</f>
        <v>Totals</v>
      </c>
      <c r="C263" s="42">
        <f>SUM(C243:C262)</f>
        <v>6789637.4047619049</v>
      </c>
      <c r="D263" s="42">
        <f>SUM(D243:D262)</f>
        <v>9030881.3492578827</v>
      </c>
      <c r="E263" s="42">
        <f>SUM(E243:E262)</f>
        <v>1597641.9519171303</v>
      </c>
      <c r="F263" s="42">
        <f>SUM(F243:F262)</f>
        <v>164991.18877551021</v>
      </c>
      <c r="G263" s="42">
        <f>SUM(G243:G262)</f>
        <v>55906.105287569575</v>
      </c>
      <c r="H263" s="42">
        <f t="shared" si="18"/>
        <v>17639057.999999996</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74119633.739373237</v>
      </c>
      <c r="D268" s="42">
        <f t="shared" si="20"/>
        <v>46618771.203760974</v>
      </c>
      <c r="E268" s="42">
        <f t="shared" si="20"/>
        <v>16648520.739083445</v>
      </c>
      <c r="F268" s="42">
        <f t="shared" si="20"/>
        <v>1532498.0221793391</v>
      </c>
      <c r="G268" s="42">
        <f t="shared" si="20"/>
        <v>0</v>
      </c>
      <c r="H268" s="42">
        <f>SUM(C268:G268)</f>
        <v>138919423.70439699</v>
      </c>
      <c r="I268" s="1"/>
    </row>
    <row r="269" spans="2:10" x14ac:dyDescent="0.2">
      <c r="B269" s="9" t="str">
        <f>$B$33</f>
        <v>Science</v>
      </c>
      <c r="C269" s="43">
        <f t="shared" si="20"/>
        <v>29331097.101184964</v>
      </c>
      <c r="D269" s="43">
        <f t="shared" si="20"/>
        <v>14919176.6906798</v>
      </c>
      <c r="E269" s="43">
        <f t="shared" si="20"/>
        <v>4629250.9919123556</v>
      </c>
      <c r="F269" s="43">
        <f t="shared" si="20"/>
        <v>2035893.663555678</v>
      </c>
      <c r="G269" s="43">
        <f t="shared" si="20"/>
        <v>0</v>
      </c>
      <c r="H269" s="43">
        <f t="shared" ref="H269:H288" si="21">SUM(C269:G269)</f>
        <v>50915418.447332799</v>
      </c>
      <c r="I269" s="1"/>
    </row>
    <row r="270" spans="2:10" x14ac:dyDescent="0.2">
      <c r="B270" s="9" t="str">
        <f>$B$34</f>
        <v>Fine Arts</v>
      </c>
      <c r="C270" s="43">
        <f t="shared" si="20"/>
        <v>14763470.657493711</v>
      </c>
      <c r="D270" s="43">
        <f t="shared" si="20"/>
        <v>12680643.046884345</v>
      </c>
      <c r="E270" s="43">
        <f t="shared" si="20"/>
        <v>4531349.6655703047</v>
      </c>
      <c r="F270" s="43">
        <f t="shared" si="20"/>
        <v>0</v>
      </c>
      <c r="G270" s="43">
        <f t="shared" si="20"/>
        <v>0</v>
      </c>
      <c r="H270" s="43">
        <f t="shared" si="21"/>
        <v>31975463.369948357</v>
      </c>
      <c r="I270" s="1"/>
    </row>
    <row r="271" spans="2:10" x14ac:dyDescent="0.2">
      <c r="B271" s="9" t="str">
        <f>$B$35</f>
        <v>Teacher Education</v>
      </c>
      <c r="C271" s="43">
        <f t="shared" si="20"/>
        <v>1807902.4025761914</v>
      </c>
      <c r="D271" s="43">
        <f t="shared" si="20"/>
        <v>10377513.262204181</v>
      </c>
      <c r="E271" s="43">
        <f t="shared" si="20"/>
        <v>8593543.5719773769</v>
      </c>
      <c r="F271" s="43">
        <f t="shared" si="20"/>
        <v>3480087.6634399649</v>
      </c>
      <c r="G271" s="43">
        <f t="shared" si="20"/>
        <v>0</v>
      </c>
      <c r="H271" s="43">
        <f t="shared" si="21"/>
        <v>24259046.900197715</v>
      </c>
      <c r="I271" s="1"/>
    </row>
    <row r="272" spans="2:10" x14ac:dyDescent="0.2">
      <c r="B272" s="9" t="str">
        <f>$B$36</f>
        <v>Agriculture</v>
      </c>
      <c r="C272" s="43">
        <f t="shared" si="20"/>
        <v>742544.05122549704</v>
      </c>
      <c r="D272" s="43">
        <f t="shared" si="20"/>
        <v>2181231.7013642834</v>
      </c>
      <c r="E272" s="43">
        <f t="shared" si="20"/>
        <v>387999.71587672469</v>
      </c>
      <c r="F272" s="43">
        <f t="shared" si="20"/>
        <v>4875.2933511316878</v>
      </c>
      <c r="G272" s="43">
        <f t="shared" si="20"/>
        <v>0</v>
      </c>
      <c r="H272" s="43">
        <f t="shared" si="21"/>
        <v>3316650.7618176364</v>
      </c>
      <c r="I272" s="1"/>
    </row>
    <row r="273" spans="2:10" x14ac:dyDescent="0.2">
      <c r="B273" s="9" t="str">
        <f>$B$37</f>
        <v>Engineering</v>
      </c>
      <c r="C273" s="43">
        <f t="shared" si="20"/>
        <v>7074686.3354926482</v>
      </c>
      <c r="D273" s="43">
        <f t="shared" si="20"/>
        <v>14687461.97113763</v>
      </c>
      <c r="E273" s="43">
        <f t="shared" si="20"/>
        <v>4605192.2399721043</v>
      </c>
      <c r="F273" s="43">
        <f t="shared" si="20"/>
        <v>1145632.5900998218</v>
      </c>
      <c r="G273" s="43">
        <f t="shared" si="20"/>
        <v>0</v>
      </c>
      <c r="H273" s="43">
        <f t="shared" si="21"/>
        <v>27512973.136702202</v>
      </c>
      <c r="I273" s="1"/>
    </row>
    <row r="274" spans="2:10" x14ac:dyDescent="0.2">
      <c r="B274" s="9" t="str">
        <f>$B$38</f>
        <v>Home Economics</v>
      </c>
      <c r="C274" s="43">
        <f t="shared" si="20"/>
        <v>3403361.6727631441</v>
      </c>
      <c r="D274" s="43">
        <f t="shared" si="20"/>
        <v>5516768.1542329844</v>
      </c>
      <c r="E274" s="43">
        <f t="shared" si="20"/>
        <v>1205749.7983198867</v>
      </c>
      <c r="F274" s="43">
        <f t="shared" si="20"/>
        <v>0</v>
      </c>
      <c r="G274" s="43">
        <f t="shared" si="20"/>
        <v>0</v>
      </c>
      <c r="H274" s="43">
        <f t="shared" si="21"/>
        <v>10125879.625316016</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606452.65135342954</v>
      </c>
      <c r="D276" s="43">
        <f t="shared" si="20"/>
        <v>1955876.2368993387</v>
      </c>
      <c r="E276" s="43">
        <f t="shared" si="20"/>
        <v>3754131.1383577092</v>
      </c>
      <c r="F276" s="43">
        <f t="shared" si="20"/>
        <v>0</v>
      </c>
      <c r="G276" s="43">
        <f t="shared" si="20"/>
        <v>0</v>
      </c>
      <c r="H276" s="43">
        <f t="shared" si="21"/>
        <v>6316460.0266104769</v>
      </c>
      <c r="I276" s="1"/>
    </row>
    <row r="277" spans="2:10"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1463777.6379176476</v>
      </c>
      <c r="D279" s="43">
        <f t="shared" si="20"/>
        <v>0</v>
      </c>
      <c r="E279" s="43">
        <f t="shared" si="20"/>
        <v>0</v>
      </c>
      <c r="F279" s="43">
        <f t="shared" si="20"/>
        <v>0</v>
      </c>
      <c r="G279" s="43">
        <f t="shared" si="20"/>
        <v>0</v>
      </c>
      <c r="H279" s="43">
        <f t="shared" si="21"/>
        <v>1463777.6379176476</v>
      </c>
      <c r="I279" s="1"/>
    </row>
    <row r="280" spans="2:10" x14ac:dyDescent="0.2">
      <c r="B280" s="9" t="str">
        <f>$B$44</f>
        <v>Physical Training</v>
      </c>
      <c r="C280" s="43">
        <f t="shared" si="20"/>
        <v>962214.29541615036</v>
      </c>
      <c r="D280" s="43">
        <f t="shared" si="20"/>
        <v>0</v>
      </c>
      <c r="E280" s="43">
        <f t="shared" si="20"/>
        <v>0</v>
      </c>
      <c r="F280" s="43">
        <f t="shared" si="20"/>
        <v>0</v>
      </c>
      <c r="G280" s="43">
        <f t="shared" si="20"/>
        <v>0</v>
      </c>
      <c r="H280" s="43">
        <f t="shared" si="21"/>
        <v>962214.29541615036</v>
      </c>
      <c r="I280" s="1"/>
    </row>
    <row r="281" spans="2:10" x14ac:dyDescent="0.2">
      <c r="B281" s="9" t="str">
        <f>$B$45</f>
        <v>Health Services</v>
      </c>
      <c r="C281" s="43">
        <f t="shared" si="20"/>
        <v>2610086.8017227771</v>
      </c>
      <c r="D281" s="43">
        <f t="shared" si="20"/>
        <v>10901819.113095118</v>
      </c>
      <c r="E281" s="43">
        <f t="shared" si="20"/>
        <v>3964993.8024409674</v>
      </c>
      <c r="F281" s="43">
        <f t="shared" si="20"/>
        <v>0</v>
      </c>
      <c r="G281" s="43">
        <f t="shared" si="20"/>
        <v>2999485.3159061596</v>
      </c>
      <c r="H281" s="43">
        <f t="shared" si="21"/>
        <v>20476385.033165023</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6271701.197668694</v>
      </c>
      <c r="D283" s="43">
        <f t="shared" si="20"/>
        <v>20161381.419555329</v>
      </c>
      <c r="E283" s="43">
        <f t="shared" si="20"/>
        <v>4628734.3326069983</v>
      </c>
      <c r="F283" s="43">
        <f t="shared" si="20"/>
        <v>82634.183337672439</v>
      </c>
      <c r="G283" s="43">
        <f t="shared" si="20"/>
        <v>0</v>
      </c>
      <c r="H283" s="43">
        <f t="shared" si="21"/>
        <v>31144451.133168694</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10822.691619815048</v>
      </c>
      <c r="D285" s="43">
        <f t="shared" si="22"/>
        <v>4672796.5353415357</v>
      </c>
      <c r="E285" s="43">
        <f t="shared" si="22"/>
        <v>0</v>
      </c>
      <c r="F285" s="43">
        <f t="shared" si="22"/>
        <v>0</v>
      </c>
      <c r="G285" s="43">
        <f t="shared" si="22"/>
        <v>0</v>
      </c>
      <c r="H285" s="43">
        <f t="shared" si="21"/>
        <v>4683619.226961351</v>
      </c>
      <c r="I285" s="1"/>
    </row>
    <row r="286" spans="2:10" x14ac:dyDescent="0.2">
      <c r="B286" s="9" t="str">
        <f>$B$50</f>
        <v>Technology</v>
      </c>
      <c r="C286" s="43">
        <f t="shared" si="22"/>
        <v>2462701.035407206</v>
      </c>
      <c r="D286" s="43">
        <f t="shared" si="22"/>
        <v>3524816.4360279301</v>
      </c>
      <c r="E286" s="43">
        <f t="shared" si="22"/>
        <v>199122.24803853867</v>
      </c>
      <c r="F286" s="43">
        <f t="shared" si="22"/>
        <v>0</v>
      </c>
      <c r="G286" s="43">
        <f t="shared" si="22"/>
        <v>0</v>
      </c>
      <c r="H286" s="43">
        <f t="shared" si="21"/>
        <v>6186639.7194736749</v>
      </c>
      <c r="I286" s="1"/>
    </row>
    <row r="287" spans="2:10" x14ac:dyDescent="0.2">
      <c r="B287" s="9" t="str">
        <f>$B$51</f>
        <v>Nursing</v>
      </c>
      <c r="C287" s="43">
        <f t="shared" si="22"/>
        <v>0</v>
      </c>
      <c r="D287" s="43">
        <f t="shared" si="22"/>
        <v>4149569.4122279547</v>
      </c>
      <c r="E287" s="43">
        <f t="shared" si="22"/>
        <v>1788769.2213901656</v>
      </c>
      <c r="F287" s="43">
        <f t="shared" si="22"/>
        <v>0</v>
      </c>
      <c r="G287" s="43">
        <f t="shared" si="22"/>
        <v>0</v>
      </c>
      <c r="H287" s="43">
        <f t="shared" si="21"/>
        <v>5938338.6336181201</v>
      </c>
      <c r="I287" s="1"/>
    </row>
    <row r="288" spans="2:10" x14ac:dyDescent="0.2">
      <c r="B288" s="39" t="str">
        <f>$B$52</f>
        <v>Totals</v>
      </c>
      <c r="C288" s="42">
        <f>SUM(C268:C287)</f>
        <v>145630452.27121511</v>
      </c>
      <c r="D288" s="42">
        <f>SUM(D268:D287)</f>
        <v>152347825.18341139</v>
      </c>
      <c r="E288" s="42">
        <f>SUM(E268:E287)</f>
        <v>54937357.465546578</v>
      </c>
      <c r="F288" s="42">
        <f>SUM(F268:F287)</f>
        <v>8281621.4159636078</v>
      </c>
      <c r="G288" s="42">
        <f>SUM(G268:G287)</f>
        <v>2999485.3159061596</v>
      </c>
      <c r="H288" s="42">
        <f t="shared" si="21"/>
        <v>364196741.65204281</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249.00017717455711</v>
      </c>
      <c r="D293" s="40">
        <f t="shared" si="23"/>
        <v>390.92981361800719</v>
      </c>
      <c r="E293" s="40">
        <f t="shared" si="23"/>
        <v>799.21850794889565</v>
      </c>
      <c r="F293" s="40">
        <f t="shared" si="23"/>
        <v>1642.5487911890023</v>
      </c>
      <c r="G293" s="41">
        <f t="shared" si="23"/>
        <v>0</v>
      </c>
      <c r="H293" s="42">
        <f t="shared" si="23"/>
        <v>316.6731034284291</v>
      </c>
      <c r="I293" s="1"/>
    </row>
    <row r="294" spans="2:10" x14ac:dyDescent="0.2">
      <c r="B294" s="9" t="str">
        <f>$B$33</f>
        <v>Science</v>
      </c>
      <c r="C294" s="75">
        <f t="shared" si="23"/>
        <v>297.47864685427805</v>
      </c>
      <c r="D294" s="75">
        <f t="shared" si="23"/>
        <v>459.30597533033063</v>
      </c>
      <c r="E294" s="75">
        <f t="shared" si="23"/>
        <v>1339.4823471968621</v>
      </c>
      <c r="F294" s="75">
        <f t="shared" si="23"/>
        <v>2244.6457150558745</v>
      </c>
      <c r="G294" s="96">
        <f t="shared" si="23"/>
        <v>0</v>
      </c>
      <c r="H294" s="43">
        <f t="shared" si="23"/>
        <v>375.9149054024748</v>
      </c>
      <c r="I294" s="1"/>
    </row>
    <row r="295" spans="2:10" x14ac:dyDescent="0.2">
      <c r="B295" s="9" t="str">
        <f>$B$34</f>
        <v>Fine Arts</v>
      </c>
      <c r="C295" s="75">
        <f t="shared" si="23"/>
        <v>333.14086689894646</v>
      </c>
      <c r="D295" s="75">
        <f t="shared" si="23"/>
        <v>529.90568520202021</v>
      </c>
      <c r="E295" s="75">
        <f t="shared" si="23"/>
        <v>1673.3196697083843</v>
      </c>
      <c r="F295" s="75">
        <f t="shared" si="23"/>
        <v>0</v>
      </c>
      <c r="G295" s="96">
        <f t="shared" si="23"/>
        <v>0</v>
      </c>
      <c r="H295" s="43">
        <f t="shared" si="23"/>
        <v>450.65060983099414</v>
      </c>
      <c r="I295" s="1"/>
    </row>
    <row r="296" spans="2:10" x14ac:dyDescent="0.2">
      <c r="B296" s="9" t="str">
        <f>$B$35</f>
        <v>Teacher Education</v>
      </c>
      <c r="C296" s="75">
        <f t="shared" si="23"/>
        <v>388.7962156077831</v>
      </c>
      <c r="D296" s="75">
        <f t="shared" si="23"/>
        <v>508.62683243661132</v>
      </c>
      <c r="E296" s="75">
        <f t="shared" si="23"/>
        <v>753.95188383728521</v>
      </c>
      <c r="F296" s="75">
        <f t="shared" si="23"/>
        <v>1362.0695355929413</v>
      </c>
      <c r="G296" s="96">
        <f t="shared" si="23"/>
        <v>0</v>
      </c>
      <c r="H296" s="43">
        <f t="shared" si="23"/>
        <v>621.93116187760131</v>
      </c>
      <c r="I296" s="1"/>
    </row>
    <row r="297" spans="2:10" x14ac:dyDescent="0.2">
      <c r="B297" s="9" t="str">
        <f>$B$36</f>
        <v>Agriculture</v>
      </c>
      <c r="C297" s="75">
        <f t="shared" si="23"/>
        <v>331.0495101317419</v>
      </c>
      <c r="D297" s="75">
        <f t="shared" si="23"/>
        <v>450.76083929826069</v>
      </c>
      <c r="E297" s="75">
        <f t="shared" si="23"/>
        <v>1558.2317906695771</v>
      </c>
      <c r="F297" s="75">
        <f t="shared" si="23"/>
        <v>812.54889185528134</v>
      </c>
      <c r="G297" s="96">
        <f t="shared" si="23"/>
        <v>0</v>
      </c>
      <c r="H297" s="43">
        <f t="shared" si="23"/>
        <v>452.04453616159691</v>
      </c>
      <c r="I297" s="1"/>
    </row>
    <row r="298" spans="2:10" x14ac:dyDescent="0.2">
      <c r="B298" s="9" t="str">
        <f>$B$37</f>
        <v>Engineering</v>
      </c>
      <c r="C298" s="75">
        <f t="shared" si="23"/>
        <v>498.2173475699048</v>
      </c>
      <c r="D298" s="75">
        <f t="shared" si="23"/>
        <v>603.42900456604889</v>
      </c>
      <c r="E298" s="75">
        <f t="shared" si="23"/>
        <v>1064.0462661673068</v>
      </c>
      <c r="F298" s="75">
        <f t="shared" si="23"/>
        <v>1660.3370871011909</v>
      </c>
      <c r="G298" s="96">
        <f t="shared" si="23"/>
        <v>0</v>
      </c>
      <c r="H298" s="43">
        <f t="shared" si="23"/>
        <v>631.63995446765693</v>
      </c>
      <c r="I298" s="1"/>
    </row>
    <row r="299" spans="2:10" x14ac:dyDescent="0.2">
      <c r="B299" s="9" t="str">
        <f>$B$38</f>
        <v>Home Economics</v>
      </c>
      <c r="C299" s="75">
        <f t="shared" si="23"/>
        <v>260.73405904873545</v>
      </c>
      <c r="D299" s="75">
        <f t="shared" si="23"/>
        <v>363.327723540107</v>
      </c>
      <c r="E299" s="75">
        <f t="shared" si="23"/>
        <v>960.75681141026826</v>
      </c>
      <c r="F299" s="75">
        <f t="shared" si="23"/>
        <v>0</v>
      </c>
      <c r="G299" s="96">
        <f t="shared" si="23"/>
        <v>0</v>
      </c>
      <c r="H299" s="43">
        <f t="shared" si="23"/>
        <v>343.34326682883551</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317.3483261922708</v>
      </c>
      <c r="D301" s="75">
        <f t="shared" si="23"/>
        <v>357.69499577529967</v>
      </c>
      <c r="E301" s="75">
        <f t="shared" si="23"/>
        <v>441.71445327188013</v>
      </c>
      <c r="F301" s="75">
        <f t="shared" si="23"/>
        <v>0</v>
      </c>
      <c r="G301" s="96">
        <f t="shared" si="23"/>
        <v>0</v>
      </c>
      <c r="H301" s="43">
        <f t="shared" si="23"/>
        <v>397.81206868689236</v>
      </c>
      <c r="I301" s="1"/>
    </row>
    <row r="302" spans="2:10"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212.5112714746875</v>
      </c>
      <c r="D304" s="75">
        <f t="shared" si="23"/>
        <v>0</v>
      </c>
      <c r="E304" s="75">
        <f t="shared" si="23"/>
        <v>0</v>
      </c>
      <c r="F304" s="75">
        <f t="shared" si="23"/>
        <v>0</v>
      </c>
      <c r="G304" s="96">
        <f t="shared" si="23"/>
        <v>0</v>
      </c>
      <c r="H304" s="43">
        <f t="shared" si="23"/>
        <v>212.5112714746875</v>
      </c>
      <c r="I304" s="1"/>
    </row>
    <row r="305" spans="2:10" x14ac:dyDescent="0.2">
      <c r="B305" s="9" t="str">
        <f>$B$44</f>
        <v>Physical Training</v>
      </c>
      <c r="C305" s="75">
        <f t="shared" si="23"/>
        <v>255.56820595382479</v>
      </c>
      <c r="D305" s="75">
        <f t="shared" si="23"/>
        <v>0</v>
      </c>
      <c r="E305" s="75">
        <f t="shared" si="23"/>
        <v>0</v>
      </c>
      <c r="F305" s="75">
        <f t="shared" si="23"/>
        <v>0</v>
      </c>
      <c r="G305" s="96">
        <f t="shared" si="23"/>
        <v>0</v>
      </c>
      <c r="H305" s="43">
        <f t="shared" si="23"/>
        <v>255.56820595382479</v>
      </c>
      <c r="I305" s="1"/>
    </row>
    <row r="306" spans="2:10" x14ac:dyDescent="0.2">
      <c r="B306" s="9" t="str">
        <f>$B$45</f>
        <v>Health Services</v>
      </c>
      <c r="C306" s="75">
        <f t="shared" si="23"/>
        <v>312.02472226213712</v>
      </c>
      <c r="D306" s="75">
        <f t="shared" si="23"/>
        <v>490.25583995570975</v>
      </c>
      <c r="E306" s="75">
        <f t="shared" si="23"/>
        <v>677.77671836597733</v>
      </c>
      <c r="F306" s="75">
        <f t="shared" si="23"/>
        <v>0</v>
      </c>
      <c r="G306" s="96">
        <f t="shared" si="23"/>
        <v>745.76959619745389</v>
      </c>
      <c r="H306" s="43">
        <f t="shared" si="23"/>
        <v>505.91453854733959</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227.73061719929899</v>
      </c>
      <c r="D308" s="75">
        <f t="shared" si="23"/>
        <v>356.93337026742194</v>
      </c>
      <c r="E308" s="75">
        <f t="shared" si="23"/>
        <v>725.05237039583301</v>
      </c>
      <c r="F308" s="75">
        <f t="shared" si="23"/>
        <v>843.20595242522893</v>
      </c>
      <c r="G308" s="96">
        <f t="shared" si="23"/>
        <v>0</v>
      </c>
      <c r="H308" s="43">
        <f t="shared" si="23"/>
        <v>344.11096526421926</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277.50491332859099</v>
      </c>
      <c r="D310" s="75">
        <f t="shared" si="24"/>
        <v>525.32844691866615</v>
      </c>
      <c r="E310" s="75">
        <f t="shared" si="24"/>
        <v>0</v>
      </c>
      <c r="F310" s="75">
        <f t="shared" si="24"/>
        <v>0</v>
      </c>
      <c r="G310" s="96">
        <f t="shared" si="24"/>
        <v>0</v>
      </c>
      <c r="H310" s="43">
        <f t="shared" si="24"/>
        <v>524.2466114798915</v>
      </c>
      <c r="I310" s="1"/>
    </row>
    <row r="311" spans="2:10" x14ac:dyDescent="0.2">
      <c r="B311" s="9" t="str">
        <f>$B$50</f>
        <v>Technology</v>
      </c>
      <c r="C311" s="75">
        <f t="shared" si="24"/>
        <v>546.5381791849104</v>
      </c>
      <c r="D311" s="75">
        <f t="shared" si="24"/>
        <v>614.72208511125393</v>
      </c>
      <c r="E311" s="75">
        <f t="shared" si="24"/>
        <v>816.07478704319124</v>
      </c>
      <c r="F311" s="75">
        <f t="shared" si="24"/>
        <v>0</v>
      </c>
      <c r="G311" s="96">
        <f t="shared" si="24"/>
        <v>0</v>
      </c>
      <c r="H311" s="43">
        <f t="shared" si="24"/>
        <v>590.10298735918298</v>
      </c>
      <c r="I311" s="1"/>
    </row>
    <row r="312" spans="2:10" x14ac:dyDescent="0.2">
      <c r="B312" s="9" t="str">
        <f>$B$51</f>
        <v>Nursing</v>
      </c>
      <c r="C312" s="75">
        <f t="shared" si="24"/>
        <v>0</v>
      </c>
      <c r="D312" s="75">
        <f t="shared" si="24"/>
        <v>781.61036206968447</v>
      </c>
      <c r="E312" s="75">
        <f t="shared" si="24"/>
        <v>1043.6226495858609</v>
      </c>
      <c r="F312" s="75">
        <f t="shared" si="24"/>
        <v>0</v>
      </c>
      <c r="G312" s="96">
        <f t="shared" si="24"/>
        <v>0</v>
      </c>
      <c r="H312" s="43">
        <f t="shared" si="24"/>
        <v>845.55583562838103</v>
      </c>
      <c r="I312" s="1"/>
    </row>
    <row r="313" spans="2:10" x14ac:dyDescent="0.2">
      <c r="B313" s="39" t="str">
        <f>$B$52</f>
        <v>Totals</v>
      </c>
      <c r="C313" s="42">
        <f t="shared" si="24"/>
        <v>275.94904398953872</v>
      </c>
      <c r="D313" s="42">
        <f t="shared" si="24"/>
        <v>442.15565257246664</v>
      </c>
      <c r="E313" s="42">
        <f t="shared" si="24"/>
        <v>820.98985990714596</v>
      </c>
      <c r="F313" s="42">
        <f t="shared" si="24"/>
        <v>1595.9956477093097</v>
      </c>
      <c r="G313" s="42">
        <f t="shared" si="24"/>
        <v>745.76959619745389</v>
      </c>
      <c r="H313" s="42">
        <f t="shared" si="24"/>
        <v>384.00041083987696</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1.5699981343545504</v>
      </c>
      <c r="E318" s="59">
        <f t="shared" si="25"/>
        <v>3.2097105994772761</v>
      </c>
      <c r="F318" s="59">
        <f t="shared" si="25"/>
        <v>6.5965767969615658</v>
      </c>
      <c r="G318" s="59">
        <f t="shared" si="25"/>
        <v>0</v>
      </c>
      <c r="H318" s="59">
        <f t="shared" si="25"/>
        <v>1.2717786269141129</v>
      </c>
      <c r="I318" s="1"/>
    </row>
    <row r="319" spans="2:10" x14ac:dyDescent="0.2">
      <c r="B319" s="9" t="str">
        <f>$B$33</f>
        <v>Science</v>
      </c>
      <c r="C319" s="59">
        <f t="shared" ref="C319:H334" si="26">IF($C$293=0,"",C294/$C$293)</f>
        <v>1.1946925107837814</v>
      </c>
      <c r="D319" s="59">
        <f t="shared" si="26"/>
        <v>1.8446009980480553</v>
      </c>
      <c r="E319" s="59">
        <f t="shared" si="26"/>
        <v>5.3794433497846148</v>
      </c>
      <c r="F319" s="59">
        <f t="shared" si="26"/>
        <v>9.0146350116140912</v>
      </c>
      <c r="G319" s="59">
        <f t="shared" si="26"/>
        <v>0</v>
      </c>
      <c r="H319" s="59">
        <f t="shared" si="26"/>
        <v>1.5096973410542853</v>
      </c>
      <c r="I319" s="1"/>
    </row>
    <row r="320" spans="2:10" x14ac:dyDescent="0.2">
      <c r="B320" s="9" t="str">
        <f>$B$34</f>
        <v>Fine Arts</v>
      </c>
      <c r="C320" s="59">
        <f t="shared" si="26"/>
        <v>1.3379141761228708</v>
      </c>
      <c r="D320" s="59">
        <f t="shared" si="26"/>
        <v>2.1281337676741465</v>
      </c>
      <c r="E320" s="59">
        <f t="shared" si="26"/>
        <v>6.7201545344095619</v>
      </c>
      <c r="F320" s="59">
        <f t="shared" si="26"/>
        <v>0</v>
      </c>
      <c r="G320" s="59">
        <f t="shared" si="26"/>
        <v>0</v>
      </c>
      <c r="H320" s="59">
        <f t="shared" si="26"/>
        <v>1.8098405187682802</v>
      </c>
      <c r="I320" s="1"/>
    </row>
    <row r="321" spans="2:9" x14ac:dyDescent="0.2">
      <c r="B321" s="9" t="str">
        <f>$B$35</f>
        <v>Teacher Education</v>
      </c>
      <c r="C321" s="59">
        <f t="shared" si="26"/>
        <v>1.5614294737438057</v>
      </c>
      <c r="D321" s="59">
        <f t="shared" si="26"/>
        <v>2.0426765884590017</v>
      </c>
      <c r="E321" s="59">
        <f t="shared" si="26"/>
        <v>3.0279170577004884</v>
      </c>
      <c r="F321" s="59">
        <f t="shared" si="26"/>
        <v>5.4701548852235833</v>
      </c>
      <c r="G321" s="59">
        <f t="shared" si="26"/>
        <v>0</v>
      </c>
      <c r="H321" s="59">
        <f t="shared" si="26"/>
        <v>2.4977137323143657</v>
      </c>
      <c r="I321" s="1"/>
    </row>
    <row r="322" spans="2:9" x14ac:dyDescent="0.2">
      <c r="B322" s="9" t="str">
        <f>$B$36</f>
        <v>Agriculture</v>
      </c>
      <c r="C322" s="59">
        <f t="shared" si="26"/>
        <v>1.3295151589376806</v>
      </c>
      <c r="D322" s="59">
        <f t="shared" si="26"/>
        <v>1.8102832070768484</v>
      </c>
      <c r="E322" s="59">
        <f t="shared" si="26"/>
        <v>6.25795454586045</v>
      </c>
      <c r="F322" s="59">
        <f t="shared" si="26"/>
        <v>3.2632462397231889</v>
      </c>
      <c r="G322" s="59">
        <f t="shared" si="26"/>
        <v>0</v>
      </c>
      <c r="H322" s="59">
        <f t="shared" si="26"/>
        <v>1.8154386124982522</v>
      </c>
      <c r="I322" s="1"/>
    </row>
    <row r="323" spans="2:9" x14ac:dyDescent="0.2">
      <c r="B323" s="9" t="str">
        <f>$B$37</f>
        <v>Engineering</v>
      </c>
      <c r="C323" s="59">
        <f t="shared" si="26"/>
        <v>2.0008714580979534</v>
      </c>
      <c r="D323" s="59">
        <f t="shared" si="26"/>
        <v>2.4234079325294045</v>
      </c>
      <c r="E323" s="59">
        <f t="shared" si="26"/>
        <v>4.2732751367537229</v>
      </c>
      <c r="F323" s="59">
        <f t="shared" si="26"/>
        <v>6.6680156855360044</v>
      </c>
      <c r="G323" s="59">
        <f t="shared" si="26"/>
        <v>0</v>
      </c>
      <c r="H323" s="59">
        <f t="shared" si="26"/>
        <v>2.5367048394702829</v>
      </c>
      <c r="I323" s="1"/>
    </row>
    <row r="324" spans="2:9" x14ac:dyDescent="0.2">
      <c r="B324" s="9" t="str">
        <f>$B$38</f>
        <v>Home Economics</v>
      </c>
      <c r="C324" s="59">
        <f t="shared" si="26"/>
        <v>1.0471239900602662</v>
      </c>
      <c r="D324" s="59">
        <f t="shared" si="26"/>
        <v>1.4591464458493242</v>
      </c>
      <c r="E324" s="59">
        <f t="shared" si="26"/>
        <v>3.8584583445366261</v>
      </c>
      <c r="F324" s="59">
        <f t="shared" si="26"/>
        <v>0</v>
      </c>
      <c r="G324" s="59">
        <f t="shared" si="26"/>
        <v>0</v>
      </c>
      <c r="H324" s="59">
        <f t="shared" si="26"/>
        <v>1.378887640662765</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1.2744903629919888</v>
      </c>
      <c r="D326" s="59">
        <f t="shared" si="26"/>
        <v>1.4365250652996284</v>
      </c>
      <c r="E326" s="59">
        <f t="shared" si="26"/>
        <v>1.7739523653520299</v>
      </c>
      <c r="F326" s="59">
        <f t="shared" si="26"/>
        <v>0</v>
      </c>
      <c r="G326" s="59">
        <f t="shared" si="26"/>
        <v>0</v>
      </c>
      <c r="H326" s="59">
        <f t="shared" si="26"/>
        <v>1.5976376932776772</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0.85345831431160102</v>
      </c>
      <c r="D329" s="59">
        <f t="shared" si="26"/>
        <v>0</v>
      </c>
      <c r="E329" s="59">
        <f t="shared" si="26"/>
        <v>0</v>
      </c>
      <c r="F329" s="59">
        <f t="shared" si="26"/>
        <v>0</v>
      </c>
      <c r="G329" s="59">
        <f t="shared" si="26"/>
        <v>0</v>
      </c>
      <c r="H329" s="59">
        <f t="shared" si="26"/>
        <v>0.85345831431160102</v>
      </c>
      <c r="I329" s="1"/>
    </row>
    <row r="330" spans="2:9" x14ac:dyDescent="0.2">
      <c r="B330" s="9" t="str">
        <f>$B$44</f>
        <v>Physical Training</v>
      </c>
      <c r="C330" s="59">
        <f t="shared" si="26"/>
        <v>1.0263776068507102</v>
      </c>
      <c r="D330" s="59">
        <f t="shared" si="26"/>
        <v>0</v>
      </c>
      <c r="E330" s="59">
        <f t="shared" si="26"/>
        <v>0</v>
      </c>
      <c r="F330" s="59">
        <f t="shared" si="26"/>
        <v>0</v>
      </c>
      <c r="G330" s="59">
        <f t="shared" si="26"/>
        <v>0</v>
      </c>
      <c r="H330" s="59">
        <f t="shared" si="26"/>
        <v>1.0263776068507102</v>
      </c>
      <c r="I330" s="1"/>
    </row>
    <row r="331" spans="2:9" x14ac:dyDescent="0.2">
      <c r="B331" s="9" t="str">
        <f>$B$45</f>
        <v>Health Services</v>
      </c>
      <c r="C331" s="59">
        <f t="shared" si="26"/>
        <v>1.2531104427423672</v>
      </c>
      <c r="D331" s="59">
        <f t="shared" si="26"/>
        <v>1.9688975546873795</v>
      </c>
      <c r="E331" s="59">
        <f t="shared" si="26"/>
        <v>2.7219929160565783</v>
      </c>
      <c r="F331" s="59">
        <f t="shared" si="26"/>
        <v>0</v>
      </c>
      <c r="G331" s="59">
        <f t="shared" si="26"/>
        <v>2.9950564881511932</v>
      </c>
      <c r="H331" s="59">
        <f t="shared" si="26"/>
        <v>2.0317838496664091</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0.91458014120067277</v>
      </c>
      <c r="D333" s="59">
        <f t="shared" si="26"/>
        <v>1.4334663304966253</v>
      </c>
      <c r="E333" s="59">
        <f t="shared" si="26"/>
        <v>2.9118548373061923</v>
      </c>
      <c r="F333" s="59">
        <f t="shared" si="26"/>
        <v>3.3863668772979008</v>
      </c>
      <c r="G333" s="59">
        <f t="shared" si="26"/>
        <v>0</v>
      </c>
      <c r="H333" s="59">
        <f t="shared" si="26"/>
        <v>1.3819707647155064</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1.1144767705689267</v>
      </c>
      <c r="D335" s="59">
        <f t="shared" si="27"/>
        <v>2.109751297688411</v>
      </c>
      <c r="E335" s="59">
        <f t="shared" si="27"/>
        <v>0</v>
      </c>
      <c r="F335" s="59">
        <f t="shared" si="27"/>
        <v>0</v>
      </c>
      <c r="G335" s="59">
        <f t="shared" si="27"/>
        <v>0</v>
      </c>
      <c r="H335" s="59">
        <f t="shared" si="27"/>
        <v>2.1054065801422213</v>
      </c>
      <c r="I335" s="1"/>
    </row>
    <row r="336" spans="2:9" x14ac:dyDescent="0.2">
      <c r="B336" s="9" t="str">
        <f>$B$50</f>
        <v>Technology</v>
      </c>
      <c r="C336" s="59">
        <f t="shared" si="27"/>
        <v>2.1949308847349518</v>
      </c>
      <c r="D336" s="59">
        <f t="shared" si="27"/>
        <v>2.4687616373875669</v>
      </c>
      <c r="E336" s="59">
        <f t="shared" si="27"/>
        <v>3.2774064512857621</v>
      </c>
      <c r="F336" s="59">
        <f t="shared" si="27"/>
        <v>0</v>
      </c>
      <c r="G336" s="59">
        <f t="shared" si="27"/>
        <v>0</v>
      </c>
      <c r="H336" s="59">
        <f t="shared" si="27"/>
        <v>2.3698898292168757</v>
      </c>
      <c r="I336" s="1"/>
    </row>
    <row r="337" spans="2:10" x14ac:dyDescent="0.2">
      <c r="B337" s="9" t="str">
        <f>$B$51</f>
        <v>Nursing</v>
      </c>
      <c r="C337" s="59">
        <f t="shared" si="27"/>
        <v>0</v>
      </c>
      <c r="D337" s="59">
        <f t="shared" si="27"/>
        <v>3.1389952044963829</v>
      </c>
      <c r="E337" s="59">
        <f t="shared" si="27"/>
        <v>4.1912526385643813</v>
      </c>
      <c r="F337" s="59">
        <f t="shared" si="27"/>
        <v>0</v>
      </c>
      <c r="G337" s="59">
        <f t="shared" si="27"/>
        <v>0</v>
      </c>
      <c r="H337" s="59">
        <f t="shared" si="27"/>
        <v>3.3958041525232301</v>
      </c>
      <c r="I337" s="1"/>
    </row>
    <row r="338" spans="2:10" x14ac:dyDescent="0.2">
      <c r="B338" s="39" t="str">
        <f>$B$52</f>
        <v>Totals</v>
      </c>
      <c r="C338" s="59">
        <f t="shared" si="27"/>
        <v>1.1082283037738145</v>
      </c>
      <c r="D338" s="59">
        <f t="shared" si="27"/>
        <v>1.7757242488325675</v>
      </c>
      <c r="E338" s="59">
        <f t="shared" si="27"/>
        <v>3.2971456856900376</v>
      </c>
      <c r="F338" s="59">
        <f t="shared" si="27"/>
        <v>6.409616514411014</v>
      </c>
      <c r="G338" s="59">
        <f t="shared" si="27"/>
        <v>2.9950564881511932</v>
      </c>
      <c r="H338" s="59">
        <f t="shared" si="27"/>
        <v>1.5421692273362535</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7470.0053152367136</v>
      </c>
      <c r="D343" s="42">
        <f t="shared" si="28"/>
        <v>11727.894408540216</v>
      </c>
      <c r="E343" s="42">
        <f>E293*24</f>
        <v>19181.244190773497</v>
      </c>
      <c r="F343" s="42">
        <f>F293*18</f>
        <v>29565.878241402039</v>
      </c>
      <c r="G343" s="42">
        <f>G293*24</f>
        <v>0</v>
      </c>
      <c r="H343" s="42">
        <f>IF((C32/30+D32/30+E32/24+F32/18+G32/24)=0,0,H268/(C32/30+D32/30+E32/24+F32/18+G32/24))</f>
        <v>9375.5990925632996</v>
      </c>
      <c r="I343" s="1"/>
    </row>
    <row r="344" spans="2:10" x14ac:dyDescent="0.2">
      <c r="B344" s="9" t="str">
        <f>$B$33</f>
        <v>Science</v>
      </c>
      <c r="C344" s="43">
        <f t="shared" si="28"/>
        <v>8924.3594056283418</v>
      </c>
      <c r="D344" s="43">
        <f t="shared" si="28"/>
        <v>13779.179259909919</v>
      </c>
      <c r="E344" s="43">
        <f>E294*24</f>
        <v>32147.57633272469</v>
      </c>
      <c r="F344" s="43">
        <f>F294*18</f>
        <v>40403.62287100574</v>
      </c>
      <c r="G344" s="43">
        <f>G294*24</f>
        <v>0</v>
      </c>
      <c r="H344" s="43">
        <f t="shared" ref="H344:H363" si="29">IF((C33/30+D33/30+E33/24+F33/18+G33/24)=0,0,H269/(C33/30+D33/30+E33/24+F33/18+G33/24))</f>
        <v>11156.473616417161</v>
      </c>
      <c r="I344" s="1"/>
    </row>
    <row r="345" spans="2:10" x14ac:dyDescent="0.2">
      <c r="B345" s="9" t="str">
        <f>$B$34</f>
        <v>Fine Arts</v>
      </c>
      <c r="C345" s="43">
        <f t="shared" si="28"/>
        <v>9994.2260069683944</v>
      </c>
      <c r="D345" s="43">
        <f t="shared" si="28"/>
        <v>15897.170556060606</v>
      </c>
      <c r="E345" s="43">
        <f t="shared" ref="E345:E363" si="30">E295*24</f>
        <v>40159.672073001224</v>
      </c>
      <c r="F345" s="43">
        <f t="shared" ref="F345:F363" si="31">F295*18</f>
        <v>0</v>
      </c>
      <c r="G345" s="43">
        <f t="shared" ref="G345:G363" si="32">G295*24</f>
        <v>0</v>
      </c>
      <c r="H345" s="43">
        <f t="shared" si="29"/>
        <v>13391.74241736749</v>
      </c>
      <c r="I345" s="1"/>
    </row>
    <row r="346" spans="2:10" x14ac:dyDescent="0.2">
      <c r="B346" s="9" t="str">
        <f>$B$35</f>
        <v>Teacher Education</v>
      </c>
      <c r="C346" s="43">
        <f t="shared" si="28"/>
        <v>11663.886468233493</v>
      </c>
      <c r="D346" s="43">
        <f t="shared" si="28"/>
        <v>15258.80497309834</v>
      </c>
      <c r="E346" s="43">
        <f t="shared" si="30"/>
        <v>18094.845212094846</v>
      </c>
      <c r="F346" s="43">
        <f t="shared" si="31"/>
        <v>24517.251640672945</v>
      </c>
      <c r="G346" s="43">
        <f t="shared" si="32"/>
        <v>0</v>
      </c>
      <c r="H346" s="43">
        <f t="shared" si="29"/>
        <v>16707.780060055131</v>
      </c>
      <c r="I346" s="1"/>
    </row>
    <row r="347" spans="2:10" x14ac:dyDescent="0.2">
      <c r="B347" s="9" t="str">
        <f>$B$36</f>
        <v>Agriculture</v>
      </c>
      <c r="C347" s="43">
        <f t="shared" si="28"/>
        <v>9931.4853039522568</v>
      </c>
      <c r="D347" s="43">
        <f t="shared" si="28"/>
        <v>13522.82517894782</v>
      </c>
      <c r="E347" s="43">
        <f t="shared" si="30"/>
        <v>37397.56297606985</v>
      </c>
      <c r="F347" s="43">
        <f t="shared" si="31"/>
        <v>14625.880053395063</v>
      </c>
      <c r="G347" s="43">
        <f t="shared" si="32"/>
        <v>0</v>
      </c>
      <c r="H347" s="43">
        <f t="shared" si="29"/>
        <v>13439.978773448025</v>
      </c>
      <c r="I347" s="1"/>
    </row>
    <row r="348" spans="2:10" x14ac:dyDescent="0.2">
      <c r="B348" s="9" t="str">
        <f>$B$37</f>
        <v>Engineering</v>
      </c>
      <c r="C348" s="43">
        <f t="shared" si="28"/>
        <v>14946.520427097144</v>
      </c>
      <c r="D348" s="43">
        <f t="shared" si="28"/>
        <v>18102.870136981466</v>
      </c>
      <c r="E348" s="43">
        <f t="shared" si="30"/>
        <v>25537.110388015364</v>
      </c>
      <c r="F348" s="43">
        <f t="shared" si="31"/>
        <v>29886.067567821436</v>
      </c>
      <c r="G348" s="43">
        <f t="shared" si="32"/>
        <v>0</v>
      </c>
      <c r="H348" s="43">
        <f t="shared" si="29"/>
        <v>18301.312507784172</v>
      </c>
      <c r="I348" s="1"/>
    </row>
    <row r="349" spans="2:10" x14ac:dyDescent="0.2">
      <c r="B349" s="9" t="str">
        <f>$B$38</f>
        <v>Home Economics</v>
      </c>
      <c r="C349" s="43">
        <f t="shared" si="28"/>
        <v>7822.021771462063</v>
      </c>
      <c r="D349" s="43">
        <f t="shared" si="28"/>
        <v>10899.831706203209</v>
      </c>
      <c r="E349" s="43">
        <f t="shared" si="30"/>
        <v>23058.163473846438</v>
      </c>
      <c r="F349" s="43">
        <f t="shared" si="31"/>
        <v>0</v>
      </c>
      <c r="G349" s="43">
        <f t="shared" si="32"/>
        <v>0</v>
      </c>
      <c r="H349" s="43">
        <f t="shared" si="29"/>
        <v>10191.871996493312</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9520.4497857681235</v>
      </c>
      <c r="D351" s="43">
        <f t="shared" si="28"/>
        <v>10730.849873258991</v>
      </c>
      <c r="E351" s="43">
        <f t="shared" si="30"/>
        <v>10601.146878525124</v>
      </c>
      <c r="F351" s="43">
        <f t="shared" si="31"/>
        <v>0</v>
      </c>
      <c r="G351" s="43">
        <f t="shared" si="32"/>
        <v>0</v>
      </c>
      <c r="H351" s="43">
        <f t="shared" si="29"/>
        <v>10525.825265490788</v>
      </c>
      <c r="I351" s="1"/>
    </row>
    <row r="352" spans="2:10"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6375.3381442406253</v>
      </c>
      <c r="D354" s="43">
        <f t="shared" si="28"/>
        <v>0</v>
      </c>
      <c r="E354" s="43">
        <f t="shared" si="30"/>
        <v>0</v>
      </c>
      <c r="F354" s="43">
        <f t="shared" si="31"/>
        <v>0</v>
      </c>
      <c r="G354" s="43">
        <f t="shared" si="32"/>
        <v>0</v>
      </c>
      <c r="H354" s="43">
        <f t="shared" si="29"/>
        <v>6375.3381442406253</v>
      </c>
      <c r="I354" s="1"/>
    </row>
    <row r="355" spans="2:9" x14ac:dyDescent="0.2">
      <c r="B355" s="9" t="str">
        <f>$B$44</f>
        <v>Physical Training</v>
      </c>
      <c r="C355" s="43">
        <f t="shared" si="28"/>
        <v>7667.0461786147434</v>
      </c>
      <c r="D355" s="43">
        <f t="shared" si="28"/>
        <v>0</v>
      </c>
      <c r="E355" s="43">
        <f t="shared" si="30"/>
        <v>0</v>
      </c>
      <c r="F355" s="43">
        <f t="shared" si="31"/>
        <v>0</v>
      </c>
      <c r="G355" s="43">
        <f t="shared" si="32"/>
        <v>0</v>
      </c>
      <c r="H355" s="43">
        <f t="shared" si="29"/>
        <v>7667.0461786147434</v>
      </c>
      <c r="I355" s="1"/>
    </row>
    <row r="356" spans="2:9" x14ac:dyDescent="0.2">
      <c r="B356" s="9" t="str">
        <f>$B$45</f>
        <v>Health Services</v>
      </c>
      <c r="C356" s="43">
        <f t="shared" si="28"/>
        <v>9360.741667864113</v>
      </c>
      <c r="D356" s="43">
        <f t="shared" si="28"/>
        <v>14707.675198671292</v>
      </c>
      <c r="E356" s="43">
        <f t="shared" si="30"/>
        <v>16266.641240783456</v>
      </c>
      <c r="F356" s="43">
        <f t="shared" si="31"/>
        <v>0</v>
      </c>
      <c r="G356" s="43">
        <f t="shared" si="32"/>
        <v>17898.470308738892</v>
      </c>
      <c r="H356" s="43">
        <f t="shared" si="29"/>
        <v>14305.145335451323</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6831.9185159789695</v>
      </c>
      <c r="D358" s="43">
        <f t="shared" si="28"/>
        <v>10708.001108022658</v>
      </c>
      <c r="E358" s="43">
        <f t="shared" si="30"/>
        <v>17401.256889499993</v>
      </c>
      <c r="F358" s="43">
        <f t="shared" si="31"/>
        <v>15177.707143654121</v>
      </c>
      <c r="G358" s="43">
        <f t="shared" si="32"/>
        <v>0</v>
      </c>
      <c r="H358" s="43">
        <f t="shared" si="29"/>
        <v>10137.251051464469</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8325.1473998577294</v>
      </c>
      <c r="D360" s="43">
        <f t="shared" si="33"/>
        <v>15759.853407559984</v>
      </c>
      <c r="E360" s="43">
        <f t="shared" si="30"/>
        <v>0</v>
      </c>
      <c r="F360" s="43">
        <f t="shared" si="31"/>
        <v>0</v>
      </c>
      <c r="G360" s="43">
        <f t="shared" si="32"/>
        <v>0</v>
      </c>
      <c r="H360" s="43">
        <f t="shared" si="29"/>
        <v>15727.398344396746</v>
      </c>
      <c r="I360" s="1"/>
    </row>
    <row r="361" spans="2:9" x14ac:dyDescent="0.2">
      <c r="B361" s="9" t="str">
        <f>$B$50</f>
        <v>Technology</v>
      </c>
      <c r="C361" s="43">
        <f t="shared" si="33"/>
        <v>16396.145375547312</v>
      </c>
      <c r="D361" s="43">
        <f t="shared" si="33"/>
        <v>18441.662553337617</v>
      </c>
      <c r="E361" s="43">
        <f t="shared" si="30"/>
        <v>19585.794889036588</v>
      </c>
      <c r="F361" s="43">
        <f t="shared" si="31"/>
        <v>0</v>
      </c>
      <c r="G361" s="43">
        <f t="shared" si="32"/>
        <v>0</v>
      </c>
      <c r="H361" s="43">
        <f t="shared" si="29"/>
        <v>17600.681989967779</v>
      </c>
      <c r="I361" s="1"/>
    </row>
    <row r="362" spans="2:9" x14ac:dyDescent="0.2">
      <c r="B362" s="9" t="str">
        <f>$B$51</f>
        <v>Nursing</v>
      </c>
      <c r="C362" s="43">
        <f t="shared" si="33"/>
        <v>0</v>
      </c>
      <c r="D362" s="43">
        <f t="shared" si="33"/>
        <v>23448.310862090533</v>
      </c>
      <c r="E362" s="43">
        <f t="shared" si="30"/>
        <v>25046.943590060662</v>
      </c>
      <c r="F362" s="43">
        <f t="shared" si="31"/>
        <v>0</v>
      </c>
      <c r="G362" s="43">
        <f t="shared" si="32"/>
        <v>0</v>
      </c>
      <c r="H362" s="43">
        <f t="shared" si="29"/>
        <v>23907.959338192795</v>
      </c>
      <c r="I362" s="1"/>
    </row>
    <row r="363" spans="2:9" x14ac:dyDescent="0.2">
      <c r="B363" s="39" t="str">
        <f>$B$52</f>
        <v>Totals</v>
      </c>
      <c r="C363" s="42">
        <f t="shared" si="33"/>
        <v>8278.4713196861612</v>
      </c>
      <c r="D363" s="42">
        <f t="shared" si="33"/>
        <v>13264.669577174</v>
      </c>
      <c r="E363" s="42">
        <f t="shared" si="30"/>
        <v>19703.756637771505</v>
      </c>
      <c r="F363" s="42">
        <f t="shared" si="31"/>
        <v>28727.921658767573</v>
      </c>
      <c r="G363" s="42">
        <f t="shared" si="32"/>
        <v>17898.470308738892</v>
      </c>
      <c r="H363" s="42">
        <f t="shared" si="29"/>
        <v>11268.209805054188</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47" priority="18" stopIfTrue="1">
      <formula>#REF!&gt;5</formula>
    </cfRule>
  </conditionalFormatting>
  <conditionalFormatting sqref="C91:G110">
    <cfRule type="expression" dxfId="46" priority="17" stopIfTrue="1">
      <formula>C32=0</formula>
    </cfRule>
  </conditionalFormatting>
  <conditionalFormatting sqref="C143:G162">
    <cfRule type="expression" dxfId="45" priority="16" stopIfTrue="1">
      <formula>C32=0</formula>
    </cfRule>
  </conditionalFormatting>
  <conditionalFormatting sqref="C61:G80">
    <cfRule type="expression" dxfId="44" priority="15" stopIfTrue="1">
      <formula>C32=0</formula>
    </cfRule>
  </conditionalFormatting>
  <conditionalFormatting sqref="C25">
    <cfRule type="expression" dxfId="43" priority="14" stopIfTrue="1">
      <formula>C52=0</formula>
    </cfRule>
  </conditionalFormatting>
  <conditionalFormatting sqref="D25:G25">
    <cfRule type="expression" dxfId="42" priority="13" stopIfTrue="1">
      <formula>D52=0</formula>
    </cfRule>
  </conditionalFormatting>
  <conditionalFormatting sqref="C25:G25">
    <cfRule type="expression" dxfId="41" priority="12" stopIfTrue="1">
      <formula>AND(C52=0,C25&gt;0)</formula>
    </cfRule>
  </conditionalFormatting>
  <conditionalFormatting sqref="C116:G135">
    <cfRule type="expression" dxfId="40" priority="11" stopIfTrue="1">
      <formula>C32=0</formula>
    </cfRule>
  </conditionalFormatting>
  <conditionalFormatting sqref="H143:H162">
    <cfRule type="expression" dxfId="39" priority="10" stopIfTrue="1">
      <formula>OR(AND(#REF!&gt;0,H143&gt;0,H61=0),AND(#REF!&gt;0,H143&gt;0,H32=0))</formula>
    </cfRule>
  </conditionalFormatting>
  <conditionalFormatting sqref="H188">
    <cfRule type="expression" dxfId="38" priority="9" stopIfTrue="1">
      <formula>$H$188&lt;&gt;$I$163</formula>
    </cfRule>
  </conditionalFormatting>
  <conditionalFormatting sqref="H288">
    <cfRule type="expression" dxfId="37" priority="8" stopIfTrue="1">
      <formula>ROUND($H$288,-1)&lt;&gt;ROUND($H$18,-1)</formula>
    </cfRule>
  </conditionalFormatting>
  <conditionalFormatting sqref="C293:G312">
    <cfRule type="expression" dxfId="36" priority="7" stopIfTrue="1">
      <formula>C32=0</formula>
    </cfRule>
  </conditionalFormatting>
  <conditionalFormatting sqref="H138">
    <cfRule type="cellIs" dxfId="35" priority="6" operator="lessThan">
      <formula>0</formula>
    </cfRule>
  </conditionalFormatting>
  <conditionalFormatting sqref="C91:G110">
    <cfRule type="expression" dxfId="34" priority="5" stopIfTrue="1">
      <formula>C32=0</formula>
    </cfRule>
  </conditionalFormatting>
  <conditionalFormatting sqref="C143:H162">
    <cfRule type="expression" dxfId="33" priority="4" stopIfTrue="1">
      <formula>C32=0</formula>
    </cfRule>
  </conditionalFormatting>
  <conditionalFormatting sqref="H143:H162">
    <cfRule type="expression" dxfId="32" priority="3" stopIfTrue="1">
      <formula>OR(AND(#REF!&gt;0,H143&gt;0,H61=0),AND(#REF!&gt;0,H143&gt;0,H32=0))</formula>
    </cfRule>
  </conditionalFormatting>
  <conditionalFormatting sqref="H143:H162">
    <cfRule type="expression" dxfId="31" priority="2" stopIfTrue="1">
      <formula>OR(AND(#REF!&gt;0,H143&gt;0,H61=0),AND(#REF!&gt;0,H143&gt;0,H32=0))</formula>
    </cfRule>
  </conditionalFormatting>
  <conditionalFormatting sqref="H143:H162">
    <cfRule type="expression" dxfId="30" priority="1" stopIfTrue="1">
      <formula>OR(AND(#REF!&gt;0,H143&gt;0,H61=0),AND(#REF!&gt;0,H143&gt;0,H32=0))</formula>
    </cfRule>
  </conditionalFormatting>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FFC000"/>
    <pageSetUpPr fitToPage="1"/>
  </sheetPr>
  <dimension ref="B1:L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2.85546875" style="4" bestFit="1" customWidth="1"/>
    <col min="9" max="9" width="16.28515625" style="4" bestFit="1" customWidth="1"/>
    <col min="10"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86</v>
      </c>
      <c r="C3" s="6"/>
      <c r="D3" s="6"/>
      <c r="E3" s="6"/>
      <c r="F3" s="6"/>
      <c r="G3" s="6"/>
      <c r="H3" s="6"/>
    </row>
    <row r="4" spans="2:8" x14ac:dyDescent="0.2">
      <c r="B4" s="90" t="s">
        <v>168</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Data!G37</f>
        <v>13023991</v>
      </c>
      <c r="G13" s="33"/>
      <c r="H13" s="60">
        <f>F13</f>
        <v>13023991</v>
      </c>
    </row>
    <row r="14" spans="2:8" x14ac:dyDescent="0.2">
      <c r="B14" s="338" t="s">
        <v>15</v>
      </c>
      <c r="C14" s="338"/>
      <c r="D14" s="338"/>
      <c r="E14" s="338"/>
      <c r="F14" s="82">
        <f>Data!H37</f>
        <v>2173848</v>
      </c>
      <c r="G14" s="33"/>
      <c r="H14" s="30">
        <f>F14</f>
        <v>2173848</v>
      </c>
    </row>
    <row r="15" spans="2:8" x14ac:dyDescent="0.2">
      <c r="B15" s="338" t="s">
        <v>16</v>
      </c>
      <c r="C15" s="338"/>
      <c r="D15" s="338"/>
      <c r="E15" s="338"/>
      <c r="F15" s="82">
        <f>Data!I37</f>
        <v>5714345</v>
      </c>
      <c r="G15" s="33"/>
      <c r="H15" s="30">
        <f>F15</f>
        <v>5714345</v>
      </c>
    </row>
    <row r="16" spans="2:8" x14ac:dyDescent="0.2">
      <c r="B16" s="338" t="s">
        <v>20</v>
      </c>
      <c r="C16" s="338"/>
      <c r="D16" s="338"/>
      <c r="E16" s="338"/>
      <c r="F16" s="82">
        <f>Data!J37</f>
        <v>3625008</v>
      </c>
      <c r="G16" s="33"/>
      <c r="H16" s="30">
        <f>F16-G16</f>
        <v>3625008</v>
      </c>
    </row>
    <row r="17" spans="2:12" x14ac:dyDescent="0.2">
      <c r="B17" s="338" t="s">
        <v>17</v>
      </c>
      <c r="C17" s="338"/>
      <c r="D17" s="338"/>
      <c r="E17" s="338"/>
      <c r="F17" s="82">
        <f>Data!K37</f>
        <v>10703743</v>
      </c>
      <c r="G17" s="33"/>
      <c r="H17" s="30">
        <f>F17</f>
        <v>10703743</v>
      </c>
    </row>
    <row r="18" spans="2:12" x14ac:dyDescent="0.2">
      <c r="B18" s="338" t="s">
        <v>1</v>
      </c>
      <c r="C18" s="338"/>
      <c r="D18" s="338"/>
      <c r="E18" s="338"/>
      <c r="F18" s="83">
        <f>SUM(F13:F17)</f>
        <v>35240935</v>
      </c>
      <c r="G18" s="34"/>
      <c r="H18" s="29">
        <f>SUM(H13:H17)</f>
        <v>35240935</v>
      </c>
    </row>
    <row r="19" spans="2:12" ht="13.5" customHeight="1" x14ac:dyDescent="0.2">
      <c r="B19" s="27"/>
      <c r="D19" s="27"/>
      <c r="E19" s="27"/>
      <c r="F19" s="27"/>
      <c r="G19" s="27"/>
      <c r="H19" s="5"/>
    </row>
    <row r="20" spans="2:12" ht="13.5" customHeight="1" x14ac:dyDescent="0.2">
      <c r="B20" s="27"/>
      <c r="D20" s="339" t="s">
        <v>24</v>
      </c>
      <c r="E20" s="339"/>
      <c r="F20" s="339"/>
      <c r="G20" s="35" t="s">
        <v>25</v>
      </c>
      <c r="H20" s="35" t="s">
        <v>26</v>
      </c>
    </row>
    <row r="21" spans="2:12" x14ac:dyDescent="0.2">
      <c r="B21" s="344" t="s">
        <v>23</v>
      </c>
      <c r="C21" s="345"/>
      <c r="D21" s="343" t="str">
        <f>Data!L37</f>
        <v>John Young</v>
      </c>
      <c r="E21" s="343"/>
      <c r="F21" s="343"/>
      <c r="G21" s="94" t="str">
        <f>Data!M37</f>
        <v>432-837-8180</v>
      </c>
      <c r="H21" s="84" t="str">
        <f>Data!N37</f>
        <v>jyoung@sulross.edu</v>
      </c>
    </row>
    <row r="22" spans="2:12" ht="13.5" customHeight="1" x14ac:dyDescent="0.2">
      <c r="B22" s="27"/>
      <c r="C22" s="27"/>
      <c r="D22" s="27"/>
      <c r="E22" s="27"/>
      <c r="F22" s="27"/>
      <c r="G22" s="27"/>
      <c r="H22" s="5"/>
    </row>
    <row r="23" spans="2:12" ht="13.5" customHeight="1" thickBot="1" x14ac:dyDescent="0.25">
      <c r="B23" s="3" t="s">
        <v>68</v>
      </c>
      <c r="C23" s="27"/>
      <c r="D23" s="27"/>
      <c r="E23" s="27"/>
      <c r="F23" s="27"/>
      <c r="G23" s="27"/>
      <c r="H23" s="5"/>
    </row>
    <row r="24" spans="2:12" s="37" customFormat="1" x14ac:dyDescent="0.2">
      <c r="B24" s="62"/>
      <c r="C24" s="65" t="s">
        <v>27</v>
      </c>
      <c r="D24" s="66" t="s">
        <v>28</v>
      </c>
      <c r="E24" s="66" t="s">
        <v>29</v>
      </c>
      <c r="F24" s="66" t="s">
        <v>30</v>
      </c>
      <c r="G24" s="66" t="s">
        <v>31</v>
      </c>
      <c r="H24" s="67" t="s">
        <v>32</v>
      </c>
    </row>
    <row r="25" spans="2:12" s="37" customFormat="1" ht="15" thickBot="1" x14ac:dyDescent="0.25">
      <c r="B25" s="61" t="s">
        <v>687</v>
      </c>
      <c r="C25" s="85">
        <f>Data!O37+Data!O38</f>
        <v>1026</v>
      </c>
      <c r="D25" s="86">
        <f>Data!P37+Data!P38</f>
        <v>1358</v>
      </c>
      <c r="E25" s="86">
        <f>Data!Q37+Data!Q38</f>
        <v>701</v>
      </c>
      <c r="F25" s="86">
        <f>Data!R37+Data!R38</f>
        <v>0</v>
      </c>
      <c r="G25" s="86">
        <f>Data!S37+Data!S38</f>
        <v>0</v>
      </c>
      <c r="H25" s="74">
        <f>SUM(C25:G25)</f>
        <v>3085</v>
      </c>
    </row>
    <row r="26" spans="2:12" x14ac:dyDescent="0.2">
      <c r="C26" s="2"/>
      <c r="D26" s="2"/>
      <c r="E26" s="2"/>
      <c r="F26" s="2"/>
      <c r="G26" s="2"/>
      <c r="H26" s="2"/>
      <c r="I26" s="2"/>
    </row>
    <row r="27" spans="2:12" ht="13.5" customHeight="1" x14ac:dyDescent="0.2">
      <c r="B27" s="27"/>
      <c r="D27" s="339" t="s">
        <v>24</v>
      </c>
      <c r="E27" s="339"/>
      <c r="F27" s="339"/>
      <c r="G27" s="35" t="s">
        <v>25</v>
      </c>
      <c r="H27" s="35" t="s">
        <v>26</v>
      </c>
    </row>
    <row r="28" spans="2:12" x14ac:dyDescent="0.2">
      <c r="B28" s="344" t="s">
        <v>40</v>
      </c>
      <c r="C28" s="345"/>
      <c r="D28" s="343" t="str">
        <f>Data!T37</f>
        <v>Pipes, Pamela</v>
      </c>
      <c r="E28" s="343"/>
      <c r="F28" s="343"/>
      <c r="G28" s="94" t="str">
        <f>Data!U37</f>
        <v>(432) 837-8049</v>
      </c>
      <c r="H28" s="84" t="str">
        <f>Data!V37</f>
        <v>ppipes@sulross.edu</v>
      </c>
    </row>
    <row r="29" spans="2:12" ht="13.5" customHeight="1" x14ac:dyDescent="0.2">
      <c r="B29" s="27"/>
      <c r="C29" s="27"/>
      <c r="D29" s="27"/>
      <c r="E29" s="27"/>
      <c r="F29" s="27"/>
      <c r="G29" s="27"/>
      <c r="H29" s="5"/>
    </row>
    <row r="30" spans="2:12" ht="15" thickBot="1" x14ac:dyDescent="0.25">
      <c r="B30" s="3" t="s">
        <v>10</v>
      </c>
      <c r="C30" s="1"/>
      <c r="D30" s="1"/>
      <c r="E30" s="1"/>
      <c r="F30" s="1"/>
      <c r="G30" s="1"/>
      <c r="H30" s="1"/>
      <c r="I30" s="1"/>
    </row>
    <row r="31" spans="2:12" ht="15" thickBot="1" x14ac:dyDescent="0.25">
      <c r="B31" s="68" t="s">
        <v>33</v>
      </c>
      <c r="C31" s="69" t="s">
        <v>27</v>
      </c>
      <c r="D31" s="69" t="s">
        <v>28</v>
      </c>
      <c r="E31" s="69" t="s">
        <v>29</v>
      </c>
      <c r="F31" s="69" t="s">
        <v>30</v>
      </c>
      <c r="G31" s="69" t="s">
        <v>31</v>
      </c>
      <c r="H31" s="70" t="s">
        <v>32</v>
      </c>
      <c r="I31" s="1"/>
    </row>
    <row r="32" spans="2:12" x14ac:dyDescent="0.2">
      <c r="B32" s="9" t="s">
        <v>46</v>
      </c>
      <c r="C32" s="87">
        <f>Data!W37+Data!W38</f>
        <v>16933</v>
      </c>
      <c r="D32" s="87">
        <f>Data!AQ37+Data!AQ38</f>
        <v>10257</v>
      </c>
      <c r="E32" s="87">
        <f>Data!BK37+Data!BK38</f>
        <v>2875</v>
      </c>
      <c r="F32" s="87">
        <f>Data!CE37+Data!CE38</f>
        <v>0</v>
      </c>
      <c r="G32" s="87">
        <f>Data!CY37+Data!CY38</f>
        <v>0</v>
      </c>
      <c r="H32" s="22">
        <f>SUM(C32:G32)</f>
        <v>30065</v>
      </c>
      <c r="I32" s="1"/>
      <c r="L32" s="18"/>
    </row>
    <row r="33" spans="2:12" x14ac:dyDescent="0.2">
      <c r="B33" s="7" t="s">
        <v>47</v>
      </c>
      <c r="C33" s="87">
        <f>Data!X37+Data!X38</f>
        <v>4867</v>
      </c>
      <c r="D33" s="87">
        <f>Data!AR37+Data!AR38</f>
        <v>3710</v>
      </c>
      <c r="E33" s="87">
        <f>Data!BL37+Data!BL38</f>
        <v>862</v>
      </c>
      <c r="F33" s="87">
        <f>Data!CF37+Data!CF38</f>
        <v>0</v>
      </c>
      <c r="G33" s="87">
        <f>Data!CZ37+Data!CZ38</f>
        <v>0</v>
      </c>
      <c r="H33" s="22">
        <f t="shared" ref="H33:H52" si="0">SUM(C33:G33)</f>
        <v>9439</v>
      </c>
      <c r="I33" s="1"/>
      <c r="L33" s="18"/>
    </row>
    <row r="34" spans="2:12" x14ac:dyDescent="0.2">
      <c r="B34" s="7" t="s">
        <v>48</v>
      </c>
      <c r="C34" s="87">
        <f>Data!Y37+Data!Y38</f>
        <v>1830</v>
      </c>
      <c r="D34" s="87">
        <f>Data!AS37+Data!AS38</f>
        <v>570</v>
      </c>
      <c r="E34" s="87">
        <f>Data!BM37+Data!BM38</f>
        <v>144</v>
      </c>
      <c r="F34" s="87">
        <f>Data!CG37+Data!CG38</f>
        <v>0</v>
      </c>
      <c r="G34" s="87">
        <f>Data!DA37+Data!DA38</f>
        <v>0</v>
      </c>
      <c r="H34" s="22">
        <f t="shared" si="0"/>
        <v>2544</v>
      </c>
      <c r="I34" s="1"/>
      <c r="L34" s="18"/>
    </row>
    <row r="35" spans="2:12" x14ac:dyDescent="0.2">
      <c r="B35" s="7" t="s">
        <v>49</v>
      </c>
      <c r="C35" s="87">
        <f>Data!Z37+Data!Z38</f>
        <v>321</v>
      </c>
      <c r="D35" s="87">
        <f>Data!AT37+Data!AT38</f>
        <v>3999</v>
      </c>
      <c r="E35" s="87">
        <f>Data!BN37+Data!BN38</f>
        <v>5373</v>
      </c>
      <c r="F35" s="87">
        <f>Data!CH37+Data!CH38</f>
        <v>0</v>
      </c>
      <c r="G35" s="87">
        <f>Data!DB37+Data!DB38</f>
        <v>0</v>
      </c>
      <c r="H35" s="22">
        <f t="shared" si="0"/>
        <v>9693</v>
      </c>
      <c r="I35" s="1"/>
      <c r="L35" s="18"/>
    </row>
    <row r="36" spans="2:12" x14ac:dyDescent="0.2">
      <c r="B36" s="7" t="s">
        <v>50</v>
      </c>
      <c r="C36" s="87">
        <f>Data!AA37+Data!AA38</f>
        <v>1035</v>
      </c>
      <c r="D36" s="87">
        <f>Data!AU37+Data!AU38</f>
        <v>795</v>
      </c>
      <c r="E36" s="87">
        <f>Data!BO37+Data!BO38</f>
        <v>745</v>
      </c>
      <c r="F36" s="87">
        <f>Data!CI37+Data!CI38</f>
        <v>0</v>
      </c>
      <c r="G36" s="87">
        <f>Data!DC37+Data!DC38</f>
        <v>0</v>
      </c>
      <c r="H36" s="22">
        <f t="shared" si="0"/>
        <v>2575</v>
      </c>
      <c r="I36" s="1"/>
      <c r="L36" s="18"/>
    </row>
    <row r="37" spans="2:12" x14ac:dyDescent="0.2">
      <c r="B37" s="7" t="s">
        <v>51</v>
      </c>
      <c r="C37" s="87">
        <f>Data!AB37+Data!AB38</f>
        <v>265</v>
      </c>
      <c r="D37" s="87">
        <f>Data!AV37+Data!AV38</f>
        <v>79</v>
      </c>
      <c r="E37" s="87">
        <f>Data!BP37+Data!BP38</f>
        <v>0</v>
      </c>
      <c r="F37" s="87">
        <f>Data!CJ37+Data!CJ38</f>
        <v>0</v>
      </c>
      <c r="G37" s="87">
        <f>Data!DD37+Data!DD38</f>
        <v>0</v>
      </c>
      <c r="H37" s="22">
        <f t="shared" si="0"/>
        <v>344</v>
      </c>
      <c r="I37" s="1"/>
      <c r="L37" s="18"/>
    </row>
    <row r="38" spans="2:12" x14ac:dyDescent="0.2">
      <c r="B38" s="7" t="s">
        <v>52</v>
      </c>
      <c r="C38" s="87">
        <f>Data!AC37+Data!AC38</f>
        <v>159</v>
      </c>
      <c r="D38" s="87">
        <f>Data!AW37+Data!AW38</f>
        <v>81</v>
      </c>
      <c r="E38" s="87">
        <f>Data!BQ37+Data!BQ38</f>
        <v>93</v>
      </c>
      <c r="F38" s="87">
        <f>Data!CK37+Data!CK38</f>
        <v>0</v>
      </c>
      <c r="G38" s="87">
        <f>Data!DE37+Data!DE38</f>
        <v>0</v>
      </c>
      <c r="H38" s="22">
        <f t="shared" si="0"/>
        <v>333</v>
      </c>
      <c r="I38" s="1"/>
      <c r="L38" s="18"/>
    </row>
    <row r="39" spans="2:12" x14ac:dyDescent="0.2">
      <c r="B39" s="7" t="s">
        <v>53</v>
      </c>
      <c r="C39" s="87">
        <f>Data!AD37+Data!AD38</f>
        <v>0</v>
      </c>
      <c r="D39" s="87">
        <f>Data!AX37+Data!AX38</f>
        <v>0</v>
      </c>
      <c r="E39" s="87">
        <f>Data!BR37+Data!BR38</f>
        <v>0</v>
      </c>
      <c r="F39" s="87">
        <f>Data!CL37+Data!CL38</f>
        <v>0</v>
      </c>
      <c r="G39" s="87">
        <f>Data!DF37+Data!DF38</f>
        <v>0</v>
      </c>
      <c r="H39" s="22">
        <f t="shared" si="0"/>
        <v>0</v>
      </c>
      <c r="I39" s="1"/>
      <c r="L39" s="18"/>
    </row>
    <row r="40" spans="2:12" x14ac:dyDescent="0.2">
      <c r="B40" s="7" t="s">
        <v>54</v>
      </c>
      <c r="C40" s="87">
        <f>Data!AE37+Data!AE38</f>
        <v>0</v>
      </c>
      <c r="D40" s="87">
        <f>Data!AY37+Data!AY38</f>
        <v>0</v>
      </c>
      <c r="E40" s="87">
        <f>Data!BS37+Data!BS38</f>
        <v>0</v>
      </c>
      <c r="F40" s="87">
        <f>Data!CM37+Data!CM38</f>
        <v>0</v>
      </c>
      <c r="G40" s="87">
        <f>Data!DG37+Data!DG38</f>
        <v>0</v>
      </c>
      <c r="H40" s="22">
        <f t="shared" si="0"/>
        <v>0</v>
      </c>
      <c r="I40" s="1"/>
      <c r="L40" s="18"/>
    </row>
    <row r="41" spans="2:12" x14ac:dyDescent="0.2">
      <c r="B41" s="7" t="s">
        <v>55</v>
      </c>
      <c r="C41" s="87">
        <f>Data!AF37+Data!AF38</f>
        <v>0</v>
      </c>
      <c r="D41" s="87">
        <f>Data!AZ37+Data!AZ38</f>
        <v>0</v>
      </c>
      <c r="E41" s="87">
        <f>Data!BT37+Data!BT38</f>
        <v>0</v>
      </c>
      <c r="F41" s="87">
        <f>Data!CN37+Data!CN38</f>
        <v>0</v>
      </c>
      <c r="G41" s="87">
        <f>Data!DH37+Data!DH38</f>
        <v>0</v>
      </c>
      <c r="H41" s="22">
        <f t="shared" si="0"/>
        <v>0</v>
      </c>
      <c r="I41" s="1"/>
      <c r="L41" s="18"/>
    </row>
    <row r="42" spans="2:12" x14ac:dyDescent="0.2">
      <c r="B42" s="7" t="s">
        <v>56</v>
      </c>
      <c r="C42" s="87">
        <f>Data!AG37+Data!AG38</f>
        <v>0</v>
      </c>
      <c r="D42" s="87">
        <f>Data!BA37+Data!BA38</f>
        <v>0</v>
      </c>
      <c r="E42" s="87">
        <f>Data!BU37+Data!BU38</f>
        <v>0</v>
      </c>
      <c r="F42" s="87">
        <f>Data!CO37+Data!CO38</f>
        <v>0</v>
      </c>
      <c r="G42" s="87">
        <f>Data!DI37+Data!DI38</f>
        <v>0</v>
      </c>
      <c r="H42" s="22">
        <f t="shared" si="0"/>
        <v>0</v>
      </c>
      <c r="I42" s="1"/>
      <c r="L42" s="18"/>
    </row>
    <row r="43" spans="2:12" x14ac:dyDescent="0.2">
      <c r="B43" s="7" t="s">
        <v>57</v>
      </c>
      <c r="C43" s="87">
        <f>Data!AH37+Data!AH38</f>
        <v>129</v>
      </c>
      <c r="D43" s="87">
        <f>Data!BB37+Data!BB38</f>
        <v>0</v>
      </c>
      <c r="E43" s="87">
        <f>Data!BV37+Data!BV38</f>
        <v>0</v>
      </c>
      <c r="F43" s="87">
        <f>Data!CP37+Data!CP38</f>
        <v>0</v>
      </c>
      <c r="G43" s="87">
        <f>Data!DJ37+Data!DJ38</f>
        <v>0</v>
      </c>
      <c r="H43" s="22">
        <f t="shared" si="0"/>
        <v>129</v>
      </c>
      <c r="I43" s="1"/>
      <c r="L43" s="18"/>
    </row>
    <row r="44" spans="2:12" x14ac:dyDescent="0.2">
      <c r="B44" s="7" t="s">
        <v>58</v>
      </c>
      <c r="C44" s="87">
        <f>Data!AI37+Data!AI38</f>
        <v>57</v>
      </c>
      <c r="D44" s="87">
        <f>Data!BC37+Data!BC38</f>
        <v>153</v>
      </c>
      <c r="E44" s="87">
        <f>Data!BW37+Data!BW38</f>
        <v>0</v>
      </c>
      <c r="F44" s="87">
        <f>Data!CQ37+Data!CQ38</f>
        <v>0</v>
      </c>
      <c r="G44" s="87">
        <f>Data!DK37+Data!DK38</f>
        <v>0</v>
      </c>
      <c r="H44" s="22">
        <f t="shared" si="0"/>
        <v>210</v>
      </c>
      <c r="I44" s="1"/>
      <c r="L44" s="18"/>
    </row>
    <row r="45" spans="2:12" x14ac:dyDescent="0.2">
      <c r="B45" s="7" t="s">
        <v>59</v>
      </c>
      <c r="C45" s="87">
        <f>Data!AJ37+Data!AJ38</f>
        <v>834</v>
      </c>
      <c r="D45" s="87">
        <f>Data!BD37+Data!BD38</f>
        <v>477</v>
      </c>
      <c r="E45" s="87">
        <f>Data!BX37+Data!BX38</f>
        <v>564</v>
      </c>
      <c r="F45" s="87">
        <f>Data!CR37+Data!CR38</f>
        <v>0</v>
      </c>
      <c r="G45" s="87">
        <f>Data!DL37+Data!DL38</f>
        <v>0</v>
      </c>
      <c r="H45" s="22">
        <f t="shared" si="0"/>
        <v>1875</v>
      </c>
      <c r="I45" s="1"/>
      <c r="L45" s="18"/>
    </row>
    <row r="46" spans="2:12" x14ac:dyDescent="0.2">
      <c r="B46" s="7" t="s">
        <v>60</v>
      </c>
      <c r="C46" s="87">
        <f>Data!AK37+Data!AK38</f>
        <v>0</v>
      </c>
      <c r="D46" s="87">
        <f>Data!BE37+Data!BE38</f>
        <v>0</v>
      </c>
      <c r="E46" s="87">
        <f>Data!BY37+Data!BY38</f>
        <v>0</v>
      </c>
      <c r="F46" s="87">
        <f>Data!CS37+Data!CS38</f>
        <v>0</v>
      </c>
      <c r="G46" s="87">
        <f>Data!DM37+Data!DM38</f>
        <v>0</v>
      </c>
      <c r="H46" s="22">
        <f t="shared" si="0"/>
        <v>0</v>
      </c>
      <c r="I46" s="1"/>
      <c r="L46" s="18"/>
    </row>
    <row r="47" spans="2:12" x14ac:dyDescent="0.2">
      <c r="B47" s="7" t="s">
        <v>61</v>
      </c>
      <c r="C47" s="87">
        <f>Data!AL37+Data!AL38</f>
        <v>690</v>
      </c>
      <c r="D47" s="87">
        <f>Data!BF37+Data!BF38</f>
        <v>3579</v>
      </c>
      <c r="E47" s="87">
        <f>Data!BZ37+Data!BZ38</f>
        <v>1122</v>
      </c>
      <c r="F47" s="87">
        <f>Data!CT37+Data!CT38</f>
        <v>0</v>
      </c>
      <c r="G47" s="87">
        <f>Data!DN37+Data!DN38</f>
        <v>0</v>
      </c>
      <c r="H47" s="22">
        <f t="shared" si="0"/>
        <v>5391</v>
      </c>
      <c r="I47" s="1"/>
      <c r="L47" s="18"/>
    </row>
    <row r="48" spans="2:12" x14ac:dyDescent="0.2">
      <c r="B48" s="7" t="s">
        <v>62</v>
      </c>
      <c r="C48" s="87">
        <f>Data!AM37+Data!AM38</f>
        <v>0</v>
      </c>
      <c r="D48" s="87">
        <f>Data!BG37+Data!BG38</f>
        <v>0</v>
      </c>
      <c r="E48" s="87">
        <f>Data!CA37+Data!CA38</f>
        <v>0</v>
      </c>
      <c r="F48" s="87">
        <f>Data!CU37+Data!CU38</f>
        <v>0</v>
      </c>
      <c r="G48" s="87">
        <f>Data!DO37+Data!DO38</f>
        <v>0</v>
      </c>
      <c r="H48" s="22">
        <f t="shared" si="0"/>
        <v>0</v>
      </c>
      <c r="I48" s="1"/>
      <c r="L48" s="18"/>
    </row>
    <row r="49" spans="2:12" x14ac:dyDescent="0.2">
      <c r="B49" s="7" t="s">
        <v>63</v>
      </c>
      <c r="C49" s="87">
        <f>Data!AN37+Data!AN38</f>
        <v>0</v>
      </c>
      <c r="D49" s="87">
        <f>Data!BH37+Data!BH38</f>
        <v>435</v>
      </c>
      <c r="E49" s="87">
        <f>Data!CB37+Data!CB38</f>
        <v>0</v>
      </c>
      <c r="F49" s="87">
        <f>Data!CV37+Data!CV38</f>
        <v>0</v>
      </c>
      <c r="G49" s="87">
        <f>Data!DP37+Data!DP38</f>
        <v>0</v>
      </c>
      <c r="H49" s="22">
        <f t="shared" si="0"/>
        <v>435</v>
      </c>
      <c r="I49" s="1"/>
      <c r="L49" s="18"/>
    </row>
    <row r="50" spans="2:12" x14ac:dyDescent="0.2">
      <c r="B50" s="7" t="s">
        <v>64</v>
      </c>
      <c r="C50" s="87">
        <f>Data!AO37+Data!AO38</f>
        <v>375</v>
      </c>
      <c r="D50" s="87">
        <f>Data!BI37+Data!BI38</f>
        <v>153</v>
      </c>
      <c r="E50" s="87">
        <f>Data!CC37+Data!CC38</f>
        <v>213</v>
      </c>
      <c r="F50" s="87">
        <f>Data!CW37+Data!CW38</f>
        <v>0</v>
      </c>
      <c r="G50" s="87">
        <f>Data!DQ37+Data!DQ38</f>
        <v>0</v>
      </c>
      <c r="H50" s="22">
        <f t="shared" si="0"/>
        <v>741</v>
      </c>
      <c r="I50" s="1"/>
      <c r="L50" s="18"/>
    </row>
    <row r="51" spans="2:12" x14ac:dyDescent="0.2">
      <c r="B51" s="7" t="s">
        <v>0</v>
      </c>
      <c r="C51" s="87">
        <f>Data!AP37+Data!AP38</f>
        <v>3</v>
      </c>
      <c r="D51" s="87">
        <f>Data!BJ37+Data!BJ38</f>
        <v>39</v>
      </c>
      <c r="E51" s="87">
        <f>Data!CD37+Data!CD38</f>
        <v>0</v>
      </c>
      <c r="F51" s="87">
        <f>Data!CX37+Data!CX38</f>
        <v>0</v>
      </c>
      <c r="G51" s="87">
        <f>Data!DR37+Data!DR38</f>
        <v>0</v>
      </c>
      <c r="H51" s="22">
        <f t="shared" si="0"/>
        <v>42</v>
      </c>
      <c r="I51" s="1"/>
      <c r="L51" s="18"/>
    </row>
    <row r="52" spans="2:12" x14ac:dyDescent="0.2">
      <c r="B52" s="8" t="s">
        <v>35</v>
      </c>
      <c r="C52" s="22">
        <f>SUM(C32:C51)</f>
        <v>27498</v>
      </c>
      <c r="D52" s="22">
        <f>SUM(D32:D51)</f>
        <v>24327</v>
      </c>
      <c r="E52" s="22">
        <f>SUM(E32:E51)</f>
        <v>11991</v>
      </c>
      <c r="F52" s="22">
        <f>SUM(F32:F51)</f>
        <v>0</v>
      </c>
      <c r="G52" s="22">
        <f>SUM(G32:G51)</f>
        <v>0</v>
      </c>
      <c r="H52" s="22">
        <f t="shared" si="0"/>
        <v>63816</v>
      </c>
      <c r="I52" s="1"/>
    </row>
    <row r="53" spans="2:12" x14ac:dyDescent="0.2">
      <c r="B53" s="14"/>
      <c r="C53" s="18"/>
      <c r="D53" s="18"/>
      <c r="E53" s="18"/>
      <c r="F53" s="18"/>
      <c r="G53" s="18"/>
      <c r="H53" s="18"/>
      <c r="I53" s="1"/>
    </row>
    <row r="54" spans="2:12" ht="13.5" customHeight="1" x14ac:dyDescent="0.2">
      <c r="B54" s="27"/>
      <c r="D54" s="339" t="s">
        <v>24</v>
      </c>
      <c r="E54" s="339"/>
      <c r="F54" s="339"/>
      <c r="G54" s="35" t="s">
        <v>25</v>
      </c>
      <c r="H54" s="35" t="s">
        <v>26</v>
      </c>
    </row>
    <row r="55" spans="2:12" x14ac:dyDescent="0.2">
      <c r="B55" s="344" t="s">
        <v>41</v>
      </c>
      <c r="C55" s="345"/>
      <c r="D55" s="343" t="str">
        <f>Data!T37</f>
        <v>Pipes, Pamela</v>
      </c>
      <c r="E55" s="343"/>
      <c r="F55" s="343"/>
      <c r="G55" s="94" t="str">
        <f>Data!U37</f>
        <v>(432) 837-8049</v>
      </c>
      <c r="H55" s="84" t="str">
        <f>Data!V37</f>
        <v>ppipes@sulross.edu</v>
      </c>
    </row>
    <row r="56" spans="2:12" ht="13.5" customHeight="1" x14ac:dyDescent="0.2">
      <c r="B56" s="27"/>
      <c r="C56" s="27"/>
      <c r="D56" s="27"/>
      <c r="E56" s="27"/>
      <c r="F56" s="27"/>
      <c r="G56" s="27"/>
      <c r="H56" s="5"/>
    </row>
    <row r="57" spans="2:12" x14ac:dyDescent="0.2">
      <c r="B57" s="3" t="s">
        <v>11</v>
      </c>
      <c r="C57" s="1"/>
      <c r="D57" s="1"/>
      <c r="E57" s="1"/>
      <c r="F57" s="1"/>
      <c r="G57" s="1"/>
      <c r="H57" s="1"/>
      <c r="I57" s="1"/>
    </row>
    <row r="58" spans="2:12" ht="39" customHeight="1" x14ac:dyDescent="0.2">
      <c r="B58" s="358" t="s">
        <v>43</v>
      </c>
      <c r="C58" s="358"/>
      <c r="D58" s="358"/>
      <c r="E58" s="358"/>
      <c r="F58" s="358"/>
      <c r="G58" s="358"/>
      <c r="H58" s="38"/>
    </row>
    <row r="59" spans="2:12" ht="15" thickBot="1" x14ac:dyDescent="0.25">
      <c r="B59" s="36"/>
      <c r="C59" s="1"/>
      <c r="D59" s="1"/>
      <c r="E59" s="1"/>
      <c r="F59" s="1"/>
      <c r="G59" s="1"/>
      <c r="H59" s="1"/>
      <c r="I59" s="1"/>
    </row>
    <row r="60" spans="2:12" ht="15" thickBot="1" x14ac:dyDescent="0.25">
      <c r="B60" s="68" t="s">
        <v>33</v>
      </c>
      <c r="C60" s="69" t="s">
        <v>27</v>
      </c>
      <c r="D60" s="69" t="s">
        <v>28</v>
      </c>
      <c r="E60" s="69" t="s">
        <v>29</v>
      </c>
      <c r="F60" s="69" t="s">
        <v>30</v>
      </c>
      <c r="G60" s="69" t="s">
        <v>31</v>
      </c>
      <c r="H60" s="70" t="s">
        <v>32</v>
      </c>
      <c r="I60" s="1"/>
    </row>
    <row r="61" spans="2:12" x14ac:dyDescent="0.2">
      <c r="B61" s="9" t="str">
        <f>$B$32</f>
        <v>Liberal Arts</v>
      </c>
      <c r="C61" s="88">
        <f>Data!DS37+Data!DS38</f>
        <v>1575656</v>
      </c>
      <c r="D61" s="88">
        <f>Data!EM37+Data!EM38</f>
        <v>961830</v>
      </c>
      <c r="E61" s="88">
        <f>Data!FG37+Data!FG38</f>
        <v>537732</v>
      </c>
      <c r="F61" s="88">
        <f>Data!GA37+Data!GA38</f>
        <v>0</v>
      </c>
      <c r="G61" s="88">
        <f>Data!GU37+Data!GU38</f>
        <v>0</v>
      </c>
      <c r="H61" s="21">
        <f>SUM(C61:G61)</f>
        <v>3075218</v>
      </c>
      <c r="I61" s="1"/>
    </row>
    <row r="62" spans="2:12" x14ac:dyDescent="0.2">
      <c r="B62" s="9" t="str">
        <f>$B$33</f>
        <v>Science</v>
      </c>
      <c r="C62" s="87">
        <f>Data!DT37+Data!DT38</f>
        <v>434324</v>
      </c>
      <c r="D62" s="87">
        <f>Data!EN37+Data!EN38</f>
        <v>450806</v>
      </c>
      <c r="E62" s="87">
        <f>Data!FH37+Data!FH38</f>
        <v>311198</v>
      </c>
      <c r="F62" s="87">
        <f>Data!GB37+Data!GB38</f>
        <v>0</v>
      </c>
      <c r="G62" s="87">
        <f>Data!GV37+Data!GV38</f>
        <v>0</v>
      </c>
      <c r="H62" s="22">
        <f t="shared" ref="H62:H81" si="1">SUM(C62:G62)</f>
        <v>1196328</v>
      </c>
      <c r="I62" s="1"/>
    </row>
    <row r="63" spans="2:12" x14ac:dyDescent="0.2">
      <c r="B63" s="9" t="str">
        <f>$B$34</f>
        <v>Fine Arts</v>
      </c>
      <c r="C63" s="87">
        <f>Data!DU37+Data!DU38</f>
        <v>458079</v>
      </c>
      <c r="D63" s="87">
        <f>Data!EO37+Data!EO38</f>
        <v>191850</v>
      </c>
      <c r="E63" s="87">
        <f>Data!FI37+Data!FI38</f>
        <v>36327</v>
      </c>
      <c r="F63" s="87">
        <f>Data!GC37+Data!GC38</f>
        <v>0</v>
      </c>
      <c r="G63" s="87">
        <f>Data!GW37+Data!GW38</f>
        <v>0</v>
      </c>
      <c r="H63" s="22">
        <f t="shared" si="1"/>
        <v>686256</v>
      </c>
      <c r="I63" s="1"/>
    </row>
    <row r="64" spans="2:12" x14ac:dyDescent="0.2">
      <c r="B64" s="9" t="str">
        <f>$B$35</f>
        <v>Teacher Education</v>
      </c>
      <c r="C64" s="87">
        <f>Data!DV37+Data!DV38</f>
        <v>26831</v>
      </c>
      <c r="D64" s="87">
        <f>Data!EP37+Data!EP38</f>
        <v>322939</v>
      </c>
      <c r="E64" s="87">
        <f>Data!FJ37+Data!FJ38</f>
        <v>755193</v>
      </c>
      <c r="F64" s="87">
        <f>Data!GD37+Data!GD38</f>
        <v>0</v>
      </c>
      <c r="G64" s="87">
        <f>Data!GX37+Data!GX38</f>
        <v>0</v>
      </c>
      <c r="H64" s="22">
        <f t="shared" si="1"/>
        <v>1104963</v>
      </c>
      <c r="I64" s="1"/>
    </row>
    <row r="65" spans="2:9" x14ac:dyDescent="0.2">
      <c r="B65" s="9" t="str">
        <f>$B$36</f>
        <v>Agriculture</v>
      </c>
      <c r="C65" s="87">
        <f>Data!DW37+Data!DW38</f>
        <v>145876</v>
      </c>
      <c r="D65" s="87">
        <f>Data!EQ37+Data!EQ38</f>
        <v>185695</v>
      </c>
      <c r="E65" s="87">
        <f>Data!FK37+Data!FK38</f>
        <v>223812</v>
      </c>
      <c r="F65" s="87">
        <f>Data!GE37+Data!GE38</f>
        <v>0</v>
      </c>
      <c r="G65" s="87">
        <f>Data!GY37+Data!GY38</f>
        <v>0</v>
      </c>
      <c r="H65" s="22">
        <f t="shared" si="1"/>
        <v>555383</v>
      </c>
      <c r="I65" s="1"/>
    </row>
    <row r="66" spans="2:9" x14ac:dyDescent="0.2">
      <c r="B66" s="9" t="str">
        <f>$B$37</f>
        <v>Engineering</v>
      </c>
      <c r="C66" s="87">
        <f>Data!DX37+Data!DX38</f>
        <v>40861</v>
      </c>
      <c r="D66" s="87">
        <f>Data!ER37+Data!ER38</f>
        <v>20568</v>
      </c>
      <c r="E66" s="87">
        <f>Data!FL37+Data!FL38</f>
        <v>0</v>
      </c>
      <c r="F66" s="87">
        <f>Data!GF37+Data!GF38</f>
        <v>0</v>
      </c>
      <c r="G66" s="87">
        <f>Data!GZ37+Data!GZ38</f>
        <v>0</v>
      </c>
      <c r="H66" s="22">
        <f t="shared" si="1"/>
        <v>61429</v>
      </c>
      <c r="I66" s="1"/>
    </row>
    <row r="67" spans="2:9" x14ac:dyDescent="0.2">
      <c r="B67" s="9" t="str">
        <f>$B$38</f>
        <v>Home Economics</v>
      </c>
      <c r="C67" s="87">
        <f>Data!DY37+Data!DY38</f>
        <v>17274</v>
      </c>
      <c r="D67" s="87">
        <f>Data!ES37+Data!ES38</f>
        <v>4086</v>
      </c>
      <c r="E67" s="87">
        <f>Data!FM37+Data!FM38</f>
        <v>6945</v>
      </c>
      <c r="F67" s="87">
        <f>Data!GG37+Data!GG38</f>
        <v>0</v>
      </c>
      <c r="G67" s="87">
        <f>Data!HA37+Data!HA38</f>
        <v>0</v>
      </c>
      <c r="H67" s="22">
        <f t="shared" si="1"/>
        <v>28305</v>
      </c>
      <c r="I67" s="1"/>
    </row>
    <row r="68" spans="2:9" x14ac:dyDescent="0.2">
      <c r="B68" s="9" t="str">
        <f>$B$39</f>
        <v>Law</v>
      </c>
      <c r="C68" s="87">
        <f>Data!DZ37+Data!DZ38</f>
        <v>0</v>
      </c>
      <c r="D68" s="87">
        <f>Data!ET37+Data!ET38</f>
        <v>0</v>
      </c>
      <c r="E68" s="87">
        <f>Data!FN37+Data!FN38</f>
        <v>0</v>
      </c>
      <c r="F68" s="87">
        <f>Data!GH37+Data!GH38</f>
        <v>0</v>
      </c>
      <c r="G68" s="87">
        <f>Data!HB37+Data!HB38</f>
        <v>0</v>
      </c>
      <c r="H68" s="22">
        <f t="shared" si="1"/>
        <v>0</v>
      </c>
      <c r="I68" s="1"/>
    </row>
    <row r="69" spans="2:9" x14ac:dyDescent="0.2">
      <c r="B69" s="9" t="str">
        <f>$B$40</f>
        <v>Social Service</v>
      </c>
      <c r="C69" s="87">
        <f>Data!EA37+Data!EA38</f>
        <v>0</v>
      </c>
      <c r="D69" s="87">
        <f>Data!EU37+Data!EU38</f>
        <v>0</v>
      </c>
      <c r="E69" s="87">
        <f>Data!FO37+Data!FO38</f>
        <v>0</v>
      </c>
      <c r="F69" s="87">
        <f>Data!GI37+Data!GI38</f>
        <v>0</v>
      </c>
      <c r="G69" s="87">
        <f>Data!HC37+Data!HC38</f>
        <v>0</v>
      </c>
      <c r="H69" s="22">
        <f t="shared" si="1"/>
        <v>0</v>
      </c>
      <c r="I69" s="1"/>
    </row>
    <row r="70" spans="2:9" x14ac:dyDescent="0.2">
      <c r="B70" s="9" t="str">
        <f>$B$41</f>
        <v>Library Science</v>
      </c>
      <c r="C70" s="87">
        <f>Data!EB37+Data!EB38</f>
        <v>0</v>
      </c>
      <c r="D70" s="87">
        <f>Data!EV37+Data!EV38</f>
        <v>0</v>
      </c>
      <c r="E70" s="87">
        <f>Data!FP37+Data!FP38</f>
        <v>0</v>
      </c>
      <c r="F70" s="87">
        <f>Data!GJ37+Data!GJ38</f>
        <v>0</v>
      </c>
      <c r="G70" s="87">
        <f>Data!HD37+Data!HD38</f>
        <v>0</v>
      </c>
      <c r="H70" s="22">
        <f t="shared" si="1"/>
        <v>0</v>
      </c>
      <c r="I70" s="1"/>
    </row>
    <row r="71" spans="2:9" x14ac:dyDescent="0.2">
      <c r="B71" s="9" t="str">
        <f>$B$42</f>
        <v>Veterinary Science</v>
      </c>
      <c r="C71" s="87">
        <f>Data!EC37+Data!EC38</f>
        <v>0</v>
      </c>
      <c r="D71" s="87">
        <f>Data!EW37+Data!EW38</f>
        <v>0</v>
      </c>
      <c r="E71" s="87">
        <f>Data!FQ37+Data!FQ38</f>
        <v>0</v>
      </c>
      <c r="F71" s="87">
        <f>Data!GK37+Data!GK38</f>
        <v>0</v>
      </c>
      <c r="G71" s="87">
        <f>Data!HE37+Data!HE38</f>
        <v>0</v>
      </c>
      <c r="H71" s="22">
        <f t="shared" si="1"/>
        <v>0</v>
      </c>
      <c r="I71" s="1"/>
    </row>
    <row r="72" spans="2:9" x14ac:dyDescent="0.2">
      <c r="B72" s="9" t="str">
        <f>$B$43</f>
        <v>Vocational Training</v>
      </c>
      <c r="C72" s="87">
        <f>Data!ED37+Data!ED38</f>
        <v>32133</v>
      </c>
      <c r="D72" s="87">
        <f>Data!EX37+Data!EX38</f>
        <v>0</v>
      </c>
      <c r="E72" s="87">
        <f>Data!FR37+Data!FR38</f>
        <v>0</v>
      </c>
      <c r="F72" s="87">
        <f>Data!GL37+Data!GL38</f>
        <v>0</v>
      </c>
      <c r="G72" s="87">
        <f>Data!HF37+Data!HF38</f>
        <v>0</v>
      </c>
      <c r="H72" s="22">
        <f t="shared" si="1"/>
        <v>32133</v>
      </c>
      <c r="I72" s="1"/>
    </row>
    <row r="73" spans="2:9" x14ac:dyDescent="0.2">
      <c r="B73" s="9" t="str">
        <f>$B$44</f>
        <v>Physical Training</v>
      </c>
      <c r="C73" s="87">
        <f>Data!EE37+Data!EE38</f>
        <v>21101</v>
      </c>
      <c r="D73" s="87">
        <f>Data!EY37+Data!EY38</f>
        <v>14341</v>
      </c>
      <c r="E73" s="87">
        <f>Data!FS37+Data!FS38</f>
        <v>0</v>
      </c>
      <c r="F73" s="87">
        <f>Data!GM37+Data!GM38</f>
        <v>0</v>
      </c>
      <c r="G73" s="87">
        <f>Data!HG37+Data!HG38</f>
        <v>0</v>
      </c>
      <c r="H73" s="22">
        <f t="shared" si="1"/>
        <v>35442</v>
      </c>
      <c r="I73" s="1"/>
    </row>
    <row r="74" spans="2:9" x14ac:dyDescent="0.2">
      <c r="B74" s="9" t="str">
        <f>$B$45</f>
        <v>Health Services</v>
      </c>
      <c r="C74" s="87">
        <f>Data!EF37+Data!EF38</f>
        <v>58816</v>
      </c>
      <c r="D74" s="87">
        <f>Data!EZ37+Data!EZ38</f>
        <v>55057</v>
      </c>
      <c r="E74" s="87">
        <f>Data!FT37+Data!FT38</f>
        <v>75315</v>
      </c>
      <c r="F74" s="87">
        <f>Data!GN37+Data!GN38</f>
        <v>0</v>
      </c>
      <c r="G74" s="87">
        <f>Data!HH37+Data!HH38</f>
        <v>0</v>
      </c>
      <c r="H74" s="22">
        <f t="shared" si="1"/>
        <v>189188</v>
      </c>
      <c r="I74" s="1"/>
    </row>
    <row r="75" spans="2:9" x14ac:dyDescent="0.2">
      <c r="B75" s="9" t="str">
        <f>$B$46</f>
        <v>Pharmacy</v>
      </c>
      <c r="C75" s="87">
        <f>Data!EG37+Data!EG38</f>
        <v>0</v>
      </c>
      <c r="D75" s="87">
        <f>Data!FA37+Data!FA38</f>
        <v>0</v>
      </c>
      <c r="E75" s="87">
        <f>Data!FU37+Data!FU38</f>
        <v>0</v>
      </c>
      <c r="F75" s="87">
        <f>Data!GO37+Data!GO38</f>
        <v>0</v>
      </c>
      <c r="G75" s="87">
        <f>Data!HI37+Data!HI38</f>
        <v>0</v>
      </c>
      <c r="H75" s="22">
        <f t="shared" si="1"/>
        <v>0</v>
      </c>
      <c r="I75" s="1"/>
    </row>
    <row r="76" spans="2:9" x14ac:dyDescent="0.2">
      <c r="B76" s="9" t="str">
        <f>$B$47</f>
        <v>Business Administration</v>
      </c>
      <c r="C76" s="87">
        <f>Data!EH37+Data!EH38</f>
        <v>87224</v>
      </c>
      <c r="D76" s="87">
        <f>Data!FB37+Data!FB38</f>
        <v>417917</v>
      </c>
      <c r="E76" s="87">
        <f>Data!FV37+Data!FV38</f>
        <v>234526</v>
      </c>
      <c r="F76" s="87">
        <f>Data!GP37+Data!GP38</f>
        <v>0</v>
      </c>
      <c r="G76" s="87">
        <f>Data!HJ37+Data!HJ38</f>
        <v>0</v>
      </c>
      <c r="H76" s="22">
        <f t="shared" si="1"/>
        <v>739667</v>
      </c>
      <c r="I76" s="1"/>
    </row>
    <row r="77" spans="2:9" x14ac:dyDescent="0.2">
      <c r="B77" s="9" t="str">
        <f>$B$48</f>
        <v>Optometry</v>
      </c>
      <c r="C77" s="87">
        <f>Data!EI37+Data!EI38</f>
        <v>0</v>
      </c>
      <c r="D77" s="87">
        <f>Data!FC37+Data!FC38</f>
        <v>0</v>
      </c>
      <c r="E77" s="87">
        <f>Data!FW37+Data!FW38</f>
        <v>0</v>
      </c>
      <c r="F77" s="87">
        <f>Data!GQ37+Data!GQ38</f>
        <v>0</v>
      </c>
      <c r="G77" s="87">
        <f>Data!HK37+Data!HK38</f>
        <v>0</v>
      </c>
      <c r="H77" s="22">
        <f t="shared" si="1"/>
        <v>0</v>
      </c>
      <c r="I77" s="1"/>
    </row>
    <row r="78" spans="2:9" x14ac:dyDescent="0.2">
      <c r="B78" s="9" t="str">
        <f>$B$49</f>
        <v>Teacher Ed-Practice Teaching</v>
      </c>
      <c r="C78" s="87">
        <f>Data!EJ37+Data!EJ38</f>
        <v>0</v>
      </c>
      <c r="D78" s="87">
        <f>Data!FD37+Data!FD38</f>
        <v>95944</v>
      </c>
      <c r="E78" s="87">
        <f>Data!FX37+Data!FX38</f>
        <v>0</v>
      </c>
      <c r="F78" s="87">
        <f>Data!GR37+Data!GR38</f>
        <v>0</v>
      </c>
      <c r="G78" s="87">
        <f>Data!HL37+Data!HL38</f>
        <v>0</v>
      </c>
      <c r="H78" s="22">
        <f t="shared" si="1"/>
        <v>95944</v>
      </c>
      <c r="I78" s="1"/>
    </row>
    <row r="79" spans="2:9" x14ac:dyDescent="0.2">
      <c r="B79" s="9" t="str">
        <f>$B$50</f>
        <v>Technology</v>
      </c>
      <c r="C79" s="87">
        <f>Data!EK37+Data!EK38</f>
        <v>44292</v>
      </c>
      <c r="D79" s="87">
        <f>Data!FE37+Data!FE38</f>
        <v>25574</v>
      </c>
      <c r="E79" s="87">
        <f>Data!FY37+Data!FY38</f>
        <v>20579</v>
      </c>
      <c r="F79" s="87">
        <f>Data!GS37+Data!GS38</f>
        <v>0</v>
      </c>
      <c r="G79" s="87">
        <f>Data!HM37+Data!HM38</f>
        <v>0</v>
      </c>
      <c r="H79" s="22">
        <f t="shared" si="1"/>
        <v>90445</v>
      </c>
      <c r="I79" s="1"/>
    </row>
    <row r="80" spans="2:9" x14ac:dyDescent="0.2">
      <c r="B80" s="9" t="str">
        <f>$B$51</f>
        <v>Nursing</v>
      </c>
      <c r="C80" s="87">
        <f>Data!EL37+Data!EL38</f>
        <v>1410</v>
      </c>
      <c r="D80" s="87">
        <f>Data!FF37+Data!FF38</f>
        <v>24120</v>
      </c>
      <c r="E80" s="87">
        <f>Data!FZ37+Data!FZ38</f>
        <v>0</v>
      </c>
      <c r="F80" s="87">
        <f>Data!GT37+Data!GT38</f>
        <v>0</v>
      </c>
      <c r="G80" s="87">
        <f>Data!HN37+Data!HN38</f>
        <v>0</v>
      </c>
      <c r="H80" s="22">
        <f t="shared" si="1"/>
        <v>25530</v>
      </c>
      <c r="I80" s="1"/>
    </row>
    <row r="81" spans="2:9" x14ac:dyDescent="0.2">
      <c r="B81" s="39" t="str">
        <f>$B$52</f>
        <v>Totals</v>
      </c>
      <c r="C81" s="21">
        <f>SUM(C61:C80)</f>
        <v>2943877</v>
      </c>
      <c r="D81" s="21">
        <f>SUM(D61:D80)</f>
        <v>2770727</v>
      </c>
      <c r="E81" s="21">
        <f>SUM(E61:E80)</f>
        <v>2201627</v>
      </c>
      <c r="F81" s="21">
        <f>SUM(F61:F80)</f>
        <v>0</v>
      </c>
      <c r="G81" s="21">
        <f>SUM(G61:G80)</f>
        <v>0</v>
      </c>
      <c r="H81" s="21">
        <f t="shared" si="1"/>
        <v>7916231</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Data!T37</f>
        <v>Pipes, Pamela</v>
      </c>
      <c r="E84" s="343"/>
      <c r="F84" s="343"/>
      <c r="G84" s="94" t="str">
        <f>Data!U37</f>
        <v>(432) 837-8049</v>
      </c>
      <c r="H84" s="84" t="str">
        <f>Data!V37</f>
        <v>ppipes@sulross.edu</v>
      </c>
    </row>
    <row r="85" spans="2:9" ht="13.5" customHeight="1" x14ac:dyDescent="0.2">
      <c r="B85" s="27"/>
      <c r="C85" s="27"/>
      <c r="D85" s="27"/>
      <c r="E85" s="27"/>
      <c r="F85" s="27"/>
      <c r="G85" s="27"/>
      <c r="H85" s="5"/>
    </row>
    <row r="86" spans="2:9" x14ac:dyDescent="0.2">
      <c r="B86" s="28" t="s">
        <v>34</v>
      </c>
      <c r="C86" s="13"/>
      <c r="D86" s="13"/>
      <c r="E86" s="13"/>
      <c r="F86" s="13"/>
      <c r="G86" s="13"/>
      <c r="H86" s="17">
        <f>H13+H14</f>
        <v>15197839</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Data!HR37</f>
        <v>48368</v>
      </c>
      <c r="D91" s="273">
        <f>Data!IL37</f>
        <v>0</v>
      </c>
      <c r="E91" s="172">
        <f>Data!JF37</f>
        <v>0</v>
      </c>
      <c r="F91" s="172">
        <f>Data!JZ37</f>
        <v>0</v>
      </c>
      <c r="G91" s="172">
        <f>Data!KT37</f>
        <v>0</v>
      </c>
      <c r="H91" s="40">
        <f t="shared" ref="H91:H111" si="2">SUM(C91:G91)</f>
        <v>48368</v>
      </c>
    </row>
    <row r="92" spans="2:9" x14ac:dyDescent="0.2">
      <c r="B92" s="9" t="str">
        <f>$B$33</f>
        <v>Science</v>
      </c>
      <c r="C92" s="172">
        <f>Data!HS37</f>
        <v>87423</v>
      </c>
      <c r="D92" s="172">
        <f>Data!IM37</f>
        <v>0</v>
      </c>
      <c r="E92" s="172">
        <f>Data!JG37</f>
        <v>0</v>
      </c>
      <c r="F92" s="172">
        <f>Data!KA37</f>
        <v>0</v>
      </c>
      <c r="G92" s="172">
        <f>Data!KU37</f>
        <v>0</v>
      </c>
      <c r="H92" s="75">
        <f t="shared" si="2"/>
        <v>87423</v>
      </c>
    </row>
    <row r="93" spans="2:9" x14ac:dyDescent="0.2">
      <c r="B93" s="9" t="str">
        <f>$B$34</f>
        <v>Fine Arts</v>
      </c>
      <c r="C93" s="172">
        <f>Data!HT37</f>
        <v>4006</v>
      </c>
      <c r="D93" s="172">
        <f>Data!IN37</f>
        <v>0</v>
      </c>
      <c r="E93" s="172">
        <f>Data!JH37</f>
        <v>0</v>
      </c>
      <c r="F93" s="172">
        <f>Data!KB37</f>
        <v>0</v>
      </c>
      <c r="G93" s="172">
        <f>Data!KV37</f>
        <v>0</v>
      </c>
      <c r="H93" s="75">
        <f t="shared" si="2"/>
        <v>4006</v>
      </c>
    </row>
    <row r="94" spans="2:9" x14ac:dyDescent="0.2">
      <c r="B94" s="9" t="str">
        <f>$B$35</f>
        <v>Teacher Education</v>
      </c>
      <c r="C94" s="172">
        <f>Data!HU37</f>
        <v>30170</v>
      </c>
      <c r="D94" s="172">
        <f>Data!IO37</f>
        <v>0</v>
      </c>
      <c r="E94" s="172">
        <f>Data!JI37</f>
        <v>0</v>
      </c>
      <c r="F94" s="172">
        <f>Data!KC37</f>
        <v>0</v>
      </c>
      <c r="G94" s="172">
        <f>Data!KW37</f>
        <v>0</v>
      </c>
      <c r="H94" s="75">
        <f t="shared" si="2"/>
        <v>30170</v>
      </c>
    </row>
    <row r="95" spans="2:9" x14ac:dyDescent="0.2">
      <c r="B95" s="9" t="str">
        <f>$B$36</f>
        <v>Agriculture</v>
      </c>
      <c r="C95" s="172">
        <f>Data!HV37</f>
        <v>31376</v>
      </c>
      <c r="D95" s="172">
        <f>Data!IP37</f>
        <v>0</v>
      </c>
      <c r="E95" s="172">
        <f>Data!JJ37</f>
        <v>0</v>
      </c>
      <c r="F95" s="172">
        <f>Data!KD37</f>
        <v>0</v>
      </c>
      <c r="G95" s="172">
        <f>Data!KX37</f>
        <v>0</v>
      </c>
      <c r="H95" s="75">
        <f t="shared" si="2"/>
        <v>31376</v>
      </c>
    </row>
    <row r="96" spans="2:9" x14ac:dyDescent="0.2">
      <c r="B96" s="9" t="str">
        <f>$B$37</f>
        <v>Engineering</v>
      </c>
      <c r="C96" s="172">
        <f>Data!HW37</f>
        <v>0</v>
      </c>
      <c r="D96" s="172">
        <f>Data!IQ37</f>
        <v>0</v>
      </c>
      <c r="E96" s="172">
        <f>Data!JK37</f>
        <v>0</v>
      </c>
      <c r="F96" s="172">
        <f>Data!KE37</f>
        <v>0</v>
      </c>
      <c r="G96" s="172">
        <f>Data!KY37</f>
        <v>0</v>
      </c>
      <c r="H96" s="75">
        <f t="shared" si="2"/>
        <v>0</v>
      </c>
    </row>
    <row r="97" spans="2:8" x14ac:dyDescent="0.2">
      <c r="B97" s="9" t="str">
        <f>$B$38</f>
        <v>Home Economics</v>
      </c>
      <c r="C97" s="172">
        <f>Data!HX37</f>
        <v>0</v>
      </c>
      <c r="D97" s="172">
        <f>Data!IR37</f>
        <v>0</v>
      </c>
      <c r="E97" s="172">
        <f>Data!JL37</f>
        <v>0</v>
      </c>
      <c r="F97" s="172">
        <f>Data!KF37</f>
        <v>0</v>
      </c>
      <c r="G97" s="172">
        <f>Data!KZ37</f>
        <v>0</v>
      </c>
      <c r="H97" s="75">
        <f t="shared" si="2"/>
        <v>0</v>
      </c>
    </row>
    <row r="98" spans="2:8" x14ac:dyDescent="0.2">
      <c r="B98" s="9" t="str">
        <f>$B$39</f>
        <v>Law</v>
      </c>
      <c r="C98" s="172">
        <f>Data!HY37</f>
        <v>0</v>
      </c>
      <c r="D98" s="172">
        <f>Data!IS37</f>
        <v>0</v>
      </c>
      <c r="E98" s="172">
        <f>Data!JM37</f>
        <v>0</v>
      </c>
      <c r="F98" s="172">
        <f>Data!KG37</f>
        <v>0</v>
      </c>
      <c r="G98" s="172">
        <f>Data!LA37</f>
        <v>0</v>
      </c>
      <c r="H98" s="75">
        <f t="shared" si="2"/>
        <v>0</v>
      </c>
    </row>
    <row r="99" spans="2:8" x14ac:dyDescent="0.2">
      <c r="B99" s="9" t="str">
        <f>$B$40</f>
        <v>Social Service</v>
      </c>
      <c r="C99" s="172">
        <f>Data!HZ37</f>
        <v>0</v>
      </c>
      <c r="D99" s="172">
        <f>Data!IT37</f>
        <v>0</v>
      </c>
      <c r="E99" s="172">
        <f>Data!JN37</f>
        <v>0</v>
      </c>
      <c r="F99" s="172">
        <f>Data!KH37</f>
        <v>0</v>
      </c>
      <c r="G99" s="172">
        <f>Data!LB37</f>
        <v>0</v>
      </c>
      <c r="H99" s="75">
        <f t="shared" si="2"/>
        <v>0</v>
      </c>
    </row>
    <row r="100" spans="2:8" x14ac:dyDescent="0.2">
      <c r="B100" s="9" t="str">
        <f>$B$41</f>
        <v>Library Science</v>
      </c>
      <c r="C100" s="172">
        <f>Data!IA37</f>
        <v>0</v>
      </c>
      <c r="D100" s="172">
        <f>Data!IU37</f>
        <v>0</v>
      </c>
      <c r="E100" s="172">
        <f>Data!JO37</f>
        <v>0</v>
      </c>
      <c r="F100" s="172">
        <f>Data!KI37</f>
        <v>0</v>
      </c>
      <c r="G100" s="172">
        <f>Data!LC37</f>
        <v>0</v>
      </c>
      <c r="H100" s="75">
        <f t="shared" si="2"/>
        <v>0</v>
      </c>
    </row>
    <row r="101" spans="2:8" x14ac:dyDescent="0.2">
      <c r="B101" s="9" t="str">
        <f>$B$42</f>
        <v>Veterinary Science</v>
      </c>
      <c r="C101" s="172">
        <f>Data!IB37</f>
        <v>0</v>
      </c>
      <c r="D101" s="172">
        <f>Data!IV37</f>
        <v>0</v>
      </c>
      <c r="E101" s="172">
        <f>Data!JP37</f>
        <v>0</v>
      </c>
      <c r="F101" s="172">
        <f>Data!KJ37</f>
        <v>0</v>
      </c>
      <c r="G101" s="172">
        <f>Data!LD37</f>
        <v>0</v>
      </c>
      <c r="H101" s="75">
        <f t="shared" si="2"/>
        <v>0</v>
      </c>
    </row>
    <row r="102" spans="2:8" x14ac:dyDescent="0.2">
      <c r="B102" s="9" t="str">
        <f>$B$43</f>
        <v>Vocational Training</v>
      </c>
      <c r="C102" s="172">
        <f>Data!IC37</f>
        <v>0</v>
      </c>
      <c r="D102" s="172">
        <f>Data!IW37</f>
        <v>0</v>
      </c>
      <c r="E102" s="172">
        <f>Data!JQ37</f>
        <v>0</v>
      </c>
      <c r="F102" s="172">
        <f>Data!KK37</f>
        <v>0</v>
      </c>
      <c r="G102" s="172">
        <f>Data!LE37</f>
        <v>0</v>
      </c>
      <c r="H102" s="75">
        <f t="shared" si="2"/>
        <v>0</v>
      </c>
    </row>
    <row r="103" spans="2:8" x14ac:dyDescent="0.2">
      <c r="B103" s="9" t="str">
        <f>$B$44</f>
        <v>Physical Training</v>
      </c>
      <c r="C103" s="172">
        <f>Data!ID37</f>
        <v>80929</v>
      </c>
      <c r="D103" s="172">
        <f>Data!IX37</f>
        <v>0</v>
      </c>
      <c r="E103" s="172">
        <f>Data!JR37</f>
        <v>0</v>
      </c>
      <c r="F103" s="172">
        <f>Data!KL37</f>
        <v>0</v>
      </c>
      <c r="G103" s="172">
        <f>Data!LF37</f>
        <v>0</v>
      </c>
      <c r="H103" s="75">
        <f t="shared" si="2"/>
        <v>80929</v>
      </c>
    </row>
    <row r="104" spans="2:8" x14ac:dyDescent="0.2">
      <c r="B104" s="9" t="str">
        <f>$B$45</f>
        <v>Health Services</v>
      </c>
      <c r="C104" s="172">
        <f>Data!IE37</f>
        <v>0</v>
      </c>
      <c r="D104" s="172">
        <f>Data!IY37</f>
        <v>0</v>
      </c>
      <c r="E104" s="172">
        <f>Data!JS37</f>
        <v>0</v>
      </c>
      <c r="F104" s="172">
        <f>Data!KM37</f>
        <v>0</v>
      </c>
      <c r="G104" s="172">
        <f>Data!LG37</f>
        <v>0</v>
      </c>
      <c r="H104" s="75">
        <f t="shared" si="2"/>
        <v>0</v>
      </c>
    </row>
    <row r="105" spans="2:8" x14ac:dyDescent="0.2">
      <c r="B105" s="9" t="str">
        <f>$B$46</f>
        <v>Pharmacy</v>
      </c>
      <c r="C105" s="172">
        <f>Data!IF37</f>
        <v>0</v>
      </c>
      <c r="D105" s="172">
        <f>Data!IZ37</f>
        <v>0</v>
      </c>
      <c r="E105" s="172">
        <f>Data!JT37</f>
        <v>0</v>
      </c>
      <c r="F105" s="172">
        <f>Data!KN37</f>
        <v>0</v>
      </c>
      <c r="G105" s="172">
        <f>Data!LH37</f>
        <v>0</v>
      </c>
      <c r="H105" s="75">
        <f t="shared" si="2"/>
        <v>0</v>
      </c>
    </row>
    <row r="106" spans="2:8" x14ac:dyDescent="0.2">
      <c r="B106" s="9" t="str">
        <f>$B$47</f>
        <v>Business Administration</v>
      </c>
      <c r="C106" s="172">
        <f>Data!IG37</f>
        <v>8000</v>
      </c>
      <c r="D106" s="172">
        <f>Data!JA37</f>
        <v>0</v>
      </c>
      <c r="E106" s="172">
        <f>Data!JU37</f>
        <v>0</v>
      </c>
      <c r="F106" s="172">
        <f>Data!KO37</f>
        <v>0</v>
      </c>
      <c r="G106" s="172">
        <f>Data!LI37</f>
        <v>0</v>
      </c>
      <c r="H106" s="75">
        <f t="shared" si="2"/>
        <v>8000</v>
      </c>
    </row>
    <row r="107" spans="2:8" x14ac:dyDescent="0.2">
      <c r="B107" s="9" t="str">
        <f>$B$48</f>
        <v>Optometry</v>
      </c>
      <c r="C107" s="172">
        <f>Data!IH37</f>
        <v>0</v>
      </c>
      <c r="D107" s="172">
        <f>Data!JB37</f>
        <v>0</v>
      </c>
      <c r="E107" s="172">
        <f>Data!JV37</f>
        <v>0</v>
      </c>
      <c r="F107" s="172">
        <f>Data!KP37</f>
        <v>0</v>
      </c>
      <c r="G107" s="172">
        <f>Data!LJ37</f>
        <v>0</v>
      </c>
      <c r="H107" s="75">
        <f t="shared" si="2"/>
        <v>0</v>
      </c>
    </row>
    <row r="108" spans="2:8" x14ac:dyDescent="0.2">
      <c r="B108" s="9" t="str">
        <f>$B$49</f>
        <v>Teacher Ed-Practice Teaching</v>
      </c>
      <c r="C108" s="172">
        <f>Data!II37</f>
        <v>0</v>
      </c>
      <c r="D108" s="172">
        <f>Data!JC37</f>
        <v>0</v>
      </c>
      <c r="E108" s="172">
        <f>Data!JW37</f>
        <v>0</v>
      </c>
      <c r="F108" s="172">
        <f>Data!KQ37</f>
        <v>0</v>
      </c>
      <c r="G108" s="172">
        <f>Data!LK37</f>
        <v>0</v>
      </c>
      <c r="H108" s="75">
        <f t="shared" si="2"/>
        <v>0</v>
      </c>
    </row>
    <row r="109" spans="2:8" x14ac:dyDescent="0.2">
      <c r="B109" s="9" t="str">
        <f>$B$50</f>
        <v>Technology</v>
      </c>
      <c r="C109" s="172">
        <f>Data!IJ37</f>
        <v>0</v>
      </c>
      <c r="D109" s="172">
        <f>Data!JD37</f>
        <v>0</v>
      </c>
      <c r="E109" s="172">
        <f>Data!JX37</f>
        <v>0</v>
      </c>
      <c r="F109" s="172">
        <f>Data!KR37</f>
        <v>0</v>
      </c>
      <c r="G109" s="172">
        <f>Data!LL37</f>
        <v>0</v>
      </c>
      <c r="H109" s="75">
        <f t="shared" si="2"/>
        <v>0</v>
      </c>
    </row>
    <row r="110" spans="2:8" x14ac:dyDescent="0.2">
      <c r="B110" s="9" t="str">
        <f>$B$51</f>
        <v>Nursing</v>
      </c>
      <c r="C110" s="172">
        <f>Data!IK37</f>
        <v>0</v>
      </c>
      <c r="D110" s="172">
        <f>Data!JE37</f>
        <v>0</v>
      </c>
      <c r="E110" s="172">
        <f>Data!JY37</f>
        <v>0</v>
      </c>
      <c r="F110" s="172">
        <f>Data!KS37</f>
        <v>0</v>
      </c>
      <c r="G110" s="172">
        <f>Data!HPM37</f>
        <v>0</v>
      </c>
      <c r="H110" s="75">
        <f t="shared" si="2"/>
        <v>0</v>
      </c>
    </row>
    <row r="111" spans="2:8" x14ac:dyDescent="0.2">
      <c r="B111" s="39" t="str">
        <f>$B$52</f>
        <v>Totals</v>
      </c>
      <c r="C111" s="40">
        <f>SUM(C91:C110)</f>
        <v>290272</v>
      </c>
      <c r="D111" s="40">
        <f>SUM(D91:D110)</f>
        <v>0</v>
      </c>
      <c r="E111" s="40">
        <f>SUM(E91:E110)</f>
        <v>0</v>
      </c>
      <c r="F111" s="40">
        <f>SUM(F91:F110)</f>
        <v>0</v>
      </c>
      <c r="G111" s="40">
        <f>SUM(G91:G110)</f>
        <v>0</v>
      </c>
      <c r="H111" s="40">
        <f t="shared" si="2"/>
        <v>290272</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1624024</v>
      </c>
      <c r="D116" s="21">
        <f t="shared" si="3"/>
        <v>961830</v>
      </c>
      <c r="E116" s="21">
        <f t="shared" si="3"/>
        <v>537732</v>
      </c>
      <c r="F116" s="21">
        <f t="shared" si="3"/>
        <v>0</v>
      </c>
      <c r="G116" s="21">
        <f t="shared" si="3"/>
        <v>0</v>
      </c>
      <c r="H116" s="40">
        <f t="shared" ref="H116:H136" si="4">SUM(C116:G116)</f>
        <v>3123586</v>
      </c>
      <c r="I116" s="1"/>
    </row>
    <row r="117" spans="2:9" x14ac:dyDescent="0.2">
      <c r="B117" s="9" t="str">
        <f>$B$33</f>
        <v>Science</v>
      </c>
      <c r="C117" s="22">
        <f t="shared" si="3"/>
        <v>521747</v>
      </c>
      <c r="D117" s="22">
        <f t="shared" si="3"/>
        <v>450806</v>
      </c>
      <c r="E117" s="22">
        <f t="shared" si="3"/>
        <v>311198</v>
      </c>
      <c r="F117" s="22">
        <f t="shared" si="3"/>
        <v>0</v>
      </c>
      <c r="G117" s="22">
        <f t="shared" si="3"/>
        <v>0</v>
      </c>
      <c r="H117" s="75">
        <f t="shared" si="4"/>
        <v>1283751</v>
      </c>
      <c r="I117" s="1"/>
    </row>
    <row r="118" spans="2:9" x14ac:dyDescent="0.2">
      <c r="B118" s="9" t="str">
        <f>$B$34</f>
        <v>Fine Arts</v>
      </c>
      <c r="C118" s="22">
        <f t="shared" si="3"/>
        <v>462085</v>
      </c>
      <c r="D118" s="22">
        <f t="shared" si="3"/>
        <v>191850</v>
      </c>
      <c r="E118" s="22">
        <f t="shared" si="3"/>
        <v>36327</v>
      </c>
      <c r="F118" s="22">
        <f t="shared" si="3"/>
        <v>0</v>
      </c>
      <c r="G118" s="22">
        <f t="shared" si="3"/>
        <v>0</v>
      </c>
      <c r="H118" s="75">
        <f t="shared" si="4"/>
        <v>690262</v>
      </c>
      <c r="I118" s="1"/>
    </row>
    <row r="119" spans="2:9" x14ac:dyDescent="0.2">
      <c r="B119" s="9" t="str">
        <f>$B$35</f>
        <v>Teacher Education</v>
      </c>
      <c r="C119" s="22">
        <f t="shared" si="3"/>
        <v>57001</v>
      </c>
      <c r="D119" s="22">
        <f t="shared" si="3"/>
        <v>322939</v>
      </c>
      <c r="E119" s="22">
        <f t="shared" si="3"/>
        <v>755193</v>
      </c>
      <c r="F119" s="22">
        <f t="shared" si="3"/>
        <v>0</v>
      </c>
      <c r="G119" s="22">
        <f t="shared" si="3"/>
        <v>0</v>
      </c>
      <c r="H119" s="75">
        <f t="shared" si="4"/>
        <v>1135133</v>
      </c>
      <c r="I119" s="1"/>
    </row>
    <row r="120" spans="2:9" x14ac:dyDescent="0.2">
      <c r="B120" s="9" t="str">
        <f>$B$36</f>
        <v>Agriculture</v>
      </c>
      <c r="C120" s="22">
        <f t="shared" si="3"/>
        <v>177252</v>
      </c>
      <c r="D120" s="22">
        <f t="shared" si="3"/>
        <v>185695</v>
      </c>
      <c r="E120" s="22">
        <f t="shared" si="3"/>
        <v>223812</v>
      </c>
      <c r="F120" s="22">
        <f t="shared" si="3"/>
        <v>0</v>
      </c>
      <c r="G120" s="22">
        <f t="shared" si="3"/>
        <v>0</v>
      </c>
      <c r="H120" s="75">
        <f t="shared" si="4"/>
        <v>586759</v>
      </c>
      <c r="I120" s="1"/>
    </row>
    <row r="121" spans="2:9" x14ac:dyDescent="0.2">
      <c r="B121" s="9" t="str">
        <f>$B$37</f>
        <v>Engineering</v>
      </c>
      <c r="C121" s="22">
        <f t="shared" si="3"/>
        <v>40861</v>
      </c>
      <c r="D121" s="22">
        <f t="shared" si="3"/>
        <v>20568</v>
      </c>
      <c r="E121" s="22">
        <f t="shared" si="3"/>
        <v>0</v>
      </c>
      <c r="F121" s="22">
        <f t="shared" si="3"/>
        <v>0</v>
      </c>
      <c r="G121" s="22">
        <f t="shared" si="3"/>
        <v>0</v>
      </c>
      <c r="H121" s="75">
        <f t="shared" si="4"/>
        <v>61429</v>
      </c>
      <c r="I121" s="1"/>
    </row>
    <row r="122" spans="2:9" x14ac:dyDescent="0.2">
      <c r="B122" s="9" t="str">
        <f>$B$38</f>
        <v>Home Economics</v>
      </c>
      <c r="C122" s="22">
        <f t="shared" si="3"/>
        <v>17274</v>
      </c>
      <c r="D122" s="22">
        <f t="shared" si="3"/>
        <v>4086</v>
      </c>
      <c r="E122" s="22">
        <f t="shared" si="3"/>
        <v>6945</v>
      </c>
      <c r="F122" s="22">
        <f t="shared" si="3"/>
        <v>0</v>
      </c>
      <c r="G122" s="22">
        <f t="shared" si="3"/>
        <v>0</v>
      </c>
      <c r="H122" s="75">
        <f t="shared" si="4"/>
        <v>28305</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0</v>
      </c>
      <c r="D125" s="22">
        <f t="shared" si="3"/>
        <v>0</v>
      </c>
      <c r="E125" s="22">
        <f t="shared" si="3"/>
        <v>0</v>
      </c>
      <c r="F125" s="22">
        <f t="shared" si="3"/>
        <v>0</v>
      </c>
      <c r="G125" s="22">
        <f t="shared" si="3"/>
        <v>0</v>
      </c>
      <c r="H125" s="75">
        <f t="shared" si="4"/>
        <v>0</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32133</v>
      </c>
      <c r="D127" s="22">
        <f t="shared" si="3"/>
        <v>0</v>
      </c>
      <c r="E127" s="22">
        <f t="shared" si="3"/>
        <v>0</v>
      </c>
      <c r="F127" s="22">
        <f t="shared" si="3"/>
        <v>0</v>
      </c>
      <c r="G127" s="22">
        <f t="shared" si="3"/>
        <v>0</v>
      </c>
      <c r="H127" s="75">
        <f t="shared" si="4"/>
        <v>32133</v>
      </c>
      <c r="I127" s="1"/>
    </row>
    <row r="128" spans="2:9" x14ac:dyDescent="0.2">
      <c r="B128" s="9" t="str">
        <f>$B$44</f>
        <v>Physical Training</v>
      </c>
      <c r="C128" s="22">
        <f t="shared" si="3"/>
        <v>102030</v>
      </c>
      <c r="D128" s="22">
        <f t="shared" si="3"/>
        <v>14341</v>
      </c>
      <c r="E128" s="22">
        <f t="shared" si="3"/>
        <v>0</v>
      </c>
      <c r="F128" s="22">
        <f t="shared" si="3"/>
        <v>0</v>
      </c>
      <c r="G128" s="22">
        <f t="shared" si="3"/>
        <v>0</v>
      </c>
      <c r="H128" s="75">
        <f t="shared" si="4"/>
        <v>116371</v>
      </c>
      <c r="I128" s="1"/>
    </row>
    <row r="129" spans="2:9" x14ac:dyDescent="0.2">
      <c r="B129" s="9" t="str">
        <f>$B$45</f>
        <v>Health Services</v>
      </c>
      <c r="C129" s="22">
        <f t="shared" si="3"/>
        <v>58816</v>
      </c>
      <c r="D129" s="22">
        <f t="shared" si="3"/>
        <v>55057</v>
      </c>
      <c r="E129" s="22">
        <f t="shared" si="3"/>
        <v>75315</v>
      </c>
      <c r="F129" s="22">
        <f t="shared" si="3"/>
        <v>0</v>
      </c>
      <c r="G129" s="22">
        <f t="shared" si="3"/>
        <v>0</v>
      </c>
      <c r="H129" s="75">
        <f t="shared" si="4"/>
        <v>189188</v>
      </c>
      <c r="I129" s="1"/>
    </row>
    <row r="130" spans="2:9" x14ac:dyDescent="0.2">
      <c r="B130" s="9" t="str">
        <f>$B$46</f>
        <v>Pharmacy</v>
      </c>
      <c r="C130" s="22">
        <f t="shared" si="3"/>
        <v>0</v>
      </c>
      <c r="D130" s="22">
        <f t="shared" si="3"/>
        <v>0</v>
      </c>
      <c r="E130" s="22">
        <f t="shared" si="3"/>
        <v>0</v>
      </c>
      <c r="F130" s="22">
        <f t="shared" si="3"/>
        <v>0</v>
      </c>
      <c r="G130" s="22">
        <f t="shared" si="3"/>
        <v>0</v>
      </c>
      <c r="H130" s="75">
        <f t="shared" si="4"/>
        <v>0</v>
      </c>
      <c r="I130" s="1"/>
    </row>
    <row r="131" spans="2:9" x14ac:dyDescent="0.2">
      <c r="B131" s="9" t="str">
        <f>$B$47</f>
        <v>Business Administration</v>
      </c>
      <c r="C131" s="22">
        <f t="shared" si="3"/>
        <v>95224</v>
      </c>
      <c r="D131" s="22">
        <f t="shared" si="3"/>
        <v>417917</v>
      </c>
      <c r="E131" s="22">
        <f t="shared" si="3"/>
        <v>234526</v>
      </c>
      <c r="F131" s="22">
        <f t="shared" si="3"/>
        <v>0</v>
      </c>
      <c r="G131" s="22">
        <f t="shared" si="3"/>
        <v>0</v>
      </c>
      <c r="H131" s="75">
        <f t="shared" si="4"/>
        <v>747667</v>
      </c>
      <c r="I131" s="1"/>
    </row>
    <row r="132" spans="2:9"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9" x14ac:dyDescent="0.2">
      <c r="B133" s="9" t="str">
        <f>$B$49</f>
        <v>Teacher Ed-Practice Teaching</v>
      </c>
      <c r="C133" s="22">
        <f t="shared" si="5"/>
        <v>0</v>
      </c>
      <c r="D133" s="22">
        <f t="shared" si="5"/>
        <v>95944</v>
      </c>
      <c r="E133" s="22">
        <f t="shared" si="5"/>
        <v>0</v>
      </c>
      <c r="F133" s="22">
        <f t="shared" si="5"/>
        <v>0</v>
      </c>
      <c r="G133" s="22">
        <f t="shared" si="5"/>
        <v>0</v>
      </c>
      <c r="H133" s="75">
        <f t="shared" si="4"/>
        <v>95944</v>
      </c>
      <c r="I133" s="1"/>
    </row>
    <row r="134" spans="2:9" x14ac:dyDescent="0.2">
      <c r="B134" s="9" t="str">
        <f>$B$50</f>
        <v>Technology</v>
      </c>
      <c r="C134" s="22">
        <f t="shared" si="5"/>
        <v>44292</v>
      </c>
      <c r="D134" s="22">
        <f t="shared" si="5"/>
        <v>25574</v>
      </c>
      <c r="E134" s="22">
        <f t="shared" si="5"/>
        <v>20579</v>
      </c>
      <c r="F134" s="22">
        <f t="shared" si="5"/>
        <v>0</v>
      </c>
      <c r="G134" s="22">
        <f t="shared" si="5"/>
        <v>0</v>
      </c>
      <c r="H134" s="75">
        <f t="shared" si="4"/>
        <v>90445</v>
      </c>
      <c r="I134" s="1"/>
    </row>
    <row r="135" spans="2:9" x14ac:dyDescent="0.2">
      <c r="B135" s="9" t="str">
        <f>$B$51</f>
        <v>Nursing</v>
      </c>
      <c r="C135" s="22">
        <f t="shared" si="5"/>
        <v>1410</v>
      </c>
      <c r="D135" s="22">
        <f t="shared" si="5"/>
        <v>24120</v>
      </c>
      <c r="E135" s="22">
        <f t="shared" si="5"/>
        <v>0</v>
      </c>
      <c r="F135" s="22">
        <f t="shared" si="5"/>
        <v>0</v>
      </c>
      <c r="G135" s="22">
        <f t="shared" si="5"/>
        <v>0</v>
      </c>
      <c r="H135" s="75">
        <f t="shared" si="4"/>
        <v>25530</v>
      </c>
      <c r="I135" s="1"/>
    </row>
    <row r="136" spans="2:9" x14ac:dyDescent="0.2">
      <c r="B136" s="39" t="str">
        <f>$B$52</f>
        <v>Totals</v>
      </c>
      <c r="C136" s="40">
        <f>SUM(C116:C135)</f>
        <v>3234149</v>
      </c>
      <c r="D136" s="40">
        <f>SUM(D116:D135)</f>
        <v>2770727</v>
      </c>
      <c r="E136" s="40">
        <f>SUM(E116:E135)</f>
        <v>2201627</v>
      </c>
      <c r="F136" s="40">
        <f>SUM(F116:F135)</f>
        <v>0</v>
      </c>
      <c r="G136" s="40">
        <f>SUM(G116:G135)</f>
        <v>0</v>
      </c>
      <c r="H136" s="40">
        <f t="shared" si="4"/>
        <v>8206503</v>
      </c>
      <c r="I136" s="1"/>
    </row>
    <row r="137" spans="2:9" x14ac:dyDescent="0.2">
      <c r="B137" s="50"/>
      <c r="C137" s="51"/>
      <c r="D137" s="51"/>
      <c r="E137" s="51"/>
      <c r="F137" s="51"/>
      <c r="G137" s="51"/>
      <c r="H137" s="52"/>
      <c r="I137" s="1"/>
    </row>
    <row r="138" spans="2:9" x14ac:dyDescent="0.2">
      <c r="B138" s="28" t="s">
        <v>4</v>
      </c>
      <c r="C138" s="12"/>
      <c r="D138" s="12"/>
      <c r="E138" s="12"/>
      <c r="F138" s="12"/>
      <c r="G138" s="12"/>
      <c r="H138" s="17">
        <f>H86-H81-H111</f>
        <v>6991336</v>
      </c>
    </row>
    <row r="139" spans="2:9" ht="152.25" customHeight="1" thickBot="1" x14ac:dyDescent="0.25">
      <c r="B139" s="332" t="s">
        <v>235</v>
      </c>
      <c r="C139" s="332"/>
      <c r="D139" s="332"/>
      <c r="E139" s="332"/>
      <c r="F139" s="332"/>
      <c r="G139" s="332"/>
      <c r="H139" s="38"/>
    </row>
    <row r="140" spans="2:9" ht="25.5" customHeight="1" thickTop="1" x14ac:dyDescent="0.2">
      <c r="B140" s="350" t="s">
        <v>7</v>
      </c>
      <c r="C140" s="351"/>
      <c r="D140" s="351"/>
      <c r="E140" s="351"/>
      <c r="F140" s="354" t="s">
        <v>2</v>
      </c>
      <c r="G140" s="355"/>
      <c r="H140" s="80">
        <f>Data!QD37</f>
        <v>1</v>
      </c>
      <c r="I140" s="333" t="str">
        <f>IF(H140+H141=1,"","Error, the two cells on the left must equal 100%")</f>
        <v/>
      </c>
    </row>
    <row r="141" spans="2:9" ht="25.5" customHeight="1" thickBot="1" x14ac:dyDescent="0.25">
      <c r="B141" s="352"/>
      <c r="C141" s="353"/>
      <c r="D141" s="353"/>
      <c r="E141" s="353"/>
      <c r="F141" s="356" t="s">
        <v>3</v>
      </c>
      <c r="G141" s="357"/>
      <c r="H141" s="95">
        <f>1-H140</f>
        <v>0</v>
      </c>
      <c r="I141" s="333"/>
    </row>
    <row r="142" spans="2:9" ht="43.5" thickBot="1" x14ac:dyDescent="0.25">
      <c r="B142" s="71" t="s">
        <v>33</v>
      </c>
      <c r="C142" s="72" t="s">
        <v>27</v>
      </c>
      <c r="D142" s="72" t="s">
        <v>28</v>
      </c>
      <c r="E142" s="72" t="s">
        <v>29</v>
      </c>
      <c r="F142" s="72" t="s">
        <v>30</v>
      </c>
      <c r="G142" s="72" t="s">
        <v>31</v>
      </c>
      <c r="H142" s="79" t="s">
        <v>6</v>
      </c>
      <c r="I142" s="73" t="s">
        <v>8</v>
      </c>
    </row>
    <row r="143" spans="2:9" x14ac:dyDescent="0.2">
      <c r="B143" s="9" t="str">
        <f>$B$32</f>
        <v>Liberal Arts</v>
      </c>
      <c r="C143" s="172">
        <f>Data!LN37</f>
        <v>0</v>
      </c>
      <c r="D143" s="172">
        <f>Data!MH37</f>
        <v>0</v>
      </c>
      <c r="E143" s="172">
        <f>Data!NB37</f>
        <v>0</v>
      </c>
      <c r="F143" s="172">
        <f>Data!NV37</f>
        <v>0</v>
      </c>
      <c r="G143" s="172">
        <f>Data!OP37</f>
        <v>0</v>
      </c>
      <c r="H143" s="173">
        <f>Data!PJ37</f>
        <v>2454385</v>
      </c>
      <c r="I143" s="76">
        <f t="shared" ref="I143:I162" si="6">SUM(C143:H143)</f>
        <v>2454385</v>
      </c>
    </row>
    <row r="144" spans="2:9" x14ac:dyDescent="0.2">
      <c r="B144" s="9" t="str">
        <f>$B$33</f>
        <v>Science</v>
      </c>
      <c r="C144" s="172">
        <f>Data!LO37</f>
        <v>0</v>
      </c>
      <c r="D144" s="172">
        <f>Data!MI37</f>
        <v>0</v>
      </c>
      <c r="E144" s="172">
        <f>Data!NC37</f>
        <v>0</v>
      </c>
      <c r="F144" s="172">
        <f>Data!NW37</f>
        <v>0</v>
      </c>
      <c r="G144" s="172">
        <f>Data!OQ37</f>
        <v>0</v>
      </c>
      <c r="H144" s="174">
        <f>Data!PK37</f>
        <v>1381562</v>
      </c>
      <c r="I144" s="76">
        <f t="shared" si="6"/>
        <v>1381562</v>
      </c>
    </row>
    <row r="145" spans="2:9" x14ac:dyDescent="0.2">
      <c r="B145" s="9" t="str">
        <f>$B$34</f>
        <v>Fine Arts</v>
      </c>
      <c r="C145" s="172">
        <f>Data!LP37</f>
        <v>0</v>
      </c>
      <c r="D145" s="172">
        <f>Data!MJ37</f>
        <v>0</v>
      </c>
      <c r="E145" s="172">
        <f>Data!ND37</f>
        <v>0</v>
      </c>
      <c r="F145" s="172">
        <f>Data!NX37</f>
        <v>0</v>
      </c>
      <c r="G145" s="172">
        <f>Data!OR37</f>
        <v>0</v>
      </c>
      <c r="H145" s="174">
        <f>Data!PL37</f>
        <v>361567</v>
      </c>
      <c r="I145" s="76">
        <f t="shared" si="6"/>
        <v>361567</v>
      </c>
    </row>
    <row r="146" spans="2:9" x14ac:dyDescent="0.2">
      <c r="B146" s="9" t="str">
        <f>$B$35</f>
        <v>Teacher Education</v>
      </c>
      <c r="C146" s="172">
        <f>Data!LQ37</f>
        <v>0</v>
      </c>
      <c r="D146" s="172">
        <f>Data!MK37</f>
        <v>0</v>
      </c>
      <c r="E146" s="172">
        <f>Data!NE37</f>
        <v>0</v>
      </c>
      <c r="F146" s="172">
        <f>Data!NY37</f>
        <v>0</v>
      </c>
      <c r="G146" s="172">
        <f>Data!OS37</f>
        <v>0</v>
      </c>
      <c r="H146" s="174">
        <f>Data!PN37</f>
        <v>782081</v>
      </c>
      <c r="I146" s="76">
        <f t="shared" si="6"/>
        <v>782081</v>
      </c>
    </row>
    <row r="147" spans="2:9" x14ac:dyDescent="0.2">
      <c r="B147" s="9" t="str">
        <f>$B$36</f>
        <v>Agriculture</v>
      </c>
      <c r="C147" s="172">
        <f>Data!LR37</f>
        <v>0</v>
      </c>
      <c r="D147" s="172">
        <f>Data!ML37</f>
        <v>0</v>
      </c>
      <c r="E147" s="172">
        <f>Data!NF37</f>
        <v>0</v>
      </c>
      <c r="F147" s="172">
        <f>Data!NZ37</f>
        <v>0</v>
      </c>
      <c r="G147" s="172">
        <f>Data!OT37</f>
        <v>0</v>
      </c>
      <c r="H147" s="174">
        <f>Data!PM37</f>
        <v>1287634</v>
      </c>
      <c r="I147" s="76">
        <f t="shared" si="6"/>
        <v>1287634</v>
      </c>
    </row>
    <row r="148" spans="2:9" x14ac:dyDescent="0.2">
      <c r="B148" s="9" t="str">
        <f>$B$37</f>
        <v>Engineering</v>
      </c>
      <c r="C148" s="172">
        <f>Data!LS37</f>
        <v>0</v>
      </c>
      <c r="D148" s="172">
        <f>Data!MM37</f>
        <v>0</v>
      </c>
      <c r="E148" s="172">
        <f>Data!NG37</f>
        <v>0</v>
      </c>
      <c r="F148" s="172">
        <f>Data!OA37</f>
        <v>0</v>
      </c>
      <c r="G148" s="172">
        <f>Data!OU37</f>
        <v>0</v>
      </c>
      <c r="H148" s="174">
        <f>Data!PO37</f>
        <v>3403</v>
      </c>
      <c r="I148" s="76">
        <f t="shared" si="6"/>
        <v>3403</v>
      </c>
    </row>
    <row r="149" spans="2:9" x14ac:dyDescent="0.2">
      <c r="B149" s="9" t="str">
        <f>$B$38</f>
        <v>Home Economics</v>
      </c>
      <c r="C149" s="172">
        <f>Data!LT37</f>
        <v>0</v>
      </c>
      <c r="D149" s="172">
        <f>Data!MN37</f>
        <v>0</v>
      </c>
      <c r="E149" s="172">
        <f>Data!NH37</f>
        <v>0</v>
      </c>
      <c r="F149" s="172">
        <f>Data!OB37</f>
        <v>0</v>
      </c>
      <c r="G149" s="172">
        <f>Data!OV37</f>
        <v>0</v>
      </c>
      <c r="H149" s="174">
        <f>Data!PP37</f>
        <v>7728</v>
      </c>
      <c r="I149" s="76">
        <f t="shared" si="6"/>
        <v>7728</v>
      </c>
    </row>
    <row r="150" spans="2:9" x14ac:dyDescent="0.2">
      <c r="B150" s="9" t="str">
        <f>$B$39</f>
        <v>Law</v>
      </c>
      <c r="C150" s="172">
        <f>Data!LU37</f>
        <v>0</v>
      </c>
      <c r="D150" s="172">
        <f>Data!MO37</f>
        <v>0</v>
      </c>
      <c r="E150" s="172">
        <f>Data!NI37</f>
        <v>0</v>
      </c>
      <c r="F150" s="172">
        <f>Data!OC37</f>
        <v>0</v>
      </c>
      <c r="G150" s="172">
        <f>Data!OW37</f>
        <v>0</v>
      </c>
      <c r="H150" s="174">
        <f>Data!PQ37</f>
        <v>0</v>
      </c>
      <c r="I150" s="76">
        <f t="shared" si="6"/>
        <v>0</v>
      </c>
    </row>
    <row r="151" spans="2:9" x14ac:dyDescent="0.2">
      <c r="B151" s="9" t="str">
        <f>$B$40</f>
        <v>Social Service</v>
      </c>
      <c r="C151" s="172">
        <f>Data!LV37</f>
        <v>0</v>
      </c>
      <c r="D151" s="172">
        <f>Data!MP37</f>
        <v>0</v>
      </c>
      <c r="E151" s="172">
        <f>Data!NJ37</f>
        <v>0</v>
      </c>
      <c r="F151" s="172">
        <f>Data!OD37</f>
        <v>0</v>
      </c>
      <c r="G151" s="172">
        <f>Data!OX37</f>
        <v>0</v>
      </c>
      <c r="H151" s="174">
        <f>Data!PR37</f>
        <v>0</v>
      </c>
      <c r="I151" s="76">
        <f t="shared" si="6"/>
        <v>0</v>
      </c>
    </row>
    <row r="152" spans="2:9" x14ac:dyDescent="0.2">
      <c r="B152" s="9" t="str">
        <f>$B$41</f>
        <v>Library Science</v>
      </c>
      <c r="C152" s="172">
        <f>Data!LW37</f>
        <v>0</v>
      </c>
      <c r="D152" s="172">
        <f>Data!MQ37</f>
        <v>0</v>
      </c>
      <c r="E152" s="172">
        <f>Data!NK37</f>
        <v>0</v>
      </c>
      <c r="F152" s="172">
        <f>Data!OE37</f>
        <v>0</v>
      </c>
      <c r="G152" s="172">
        <f>Data!OY37</f>
        <v>0</v>
      </c>
      <c r="H152" s="174">
        <f>Data!PS37</f>
        <v>0</v>
      </c>
      <c r="I152" s="76">
        <f t="shared" si="6"/>
        <v>0</v>
      </c>
    </row>
    <row r="153" spans="2:9" x14ac:dyDescent="0.2">
      <c r="B153" s="9" t="str">
        <f>$B$42</f>
        <v>Veterinary Science</v>
      </c>
      <c r="C153" s="172">
        <f>Data!LX37</f>
        <v>0</v>
      </c>
      <c r="D153" s="172">
        <f>Data!MR37</f>
        <v>0</v>
      </c>
      <c r="E153" s="172">
        <f>Data!NL37</f>
        <v>0</v>
      </c>
      <c r="F153" s="172">
        <f>Data!OF37</f>
        <v>0</v>
      </c>
      <c r="G153" s="172">
        <f>Data!OZ37</f>
        <v>0</v>
      </c>
      <c r="H153" s="174">
        <f>Data!PT37</f>
        <v>0</v>
      </c>
      <c r="I153" s="76">
        <f t="shared" si="6"/>
        <v>0</v>
      </c>
    </row>
    <row r="154" spans="2:9" x14ac:dyDescent="0.2">
      <c r="B154" s="9" t="str">
        <f>$B$43</f>
        <v>Vocational Training</v>
      </c>
      <c r="C154" s="172">
        <f>Data!LY37</f>
        <v>0</v>
      </c>
      <c r="D154" s="172">
        <f>Data!MS37</f>
        <v>0</v>
      </c>
      <c r="E154" s="172">
        <f>Data!NM37</f>
        <v>0</v>
      </c>
      <c r="F154" s="172">
        <f>Data!OG37</f>
        <v>0</v>
      </c>
      <c r="G154" s="172">
        <f>Data!PA37</f>
        <v>0</v>
      </c>
      <c r="H154" s="174">
        <f>Data!PU37</f>
        <v>0</v>
      </c>
      <c r="I154" s="76">
        <f t="shared" si="6"/>
        <v>0</v>
      </c>
    </row>
    <row r="155" spans="2:9" x14ac:dyDescent="0.2">
      <c r="B155" s="9" t="str">
        <f>$B$44</f>
        <v>Physical Training</v>
      </c>
      <c r="C155" s="172">
        <f>Data!LZ37</f>
        <v>0</v>
      </c>
      <c r="D155" s="172">
        <f>Data!MT37</f>
        <v>0</v>
      </c>
      <c r="E155" s="172">
        <f>Data!NN37</f>
        <v>0</v>
      </c>
      <c r="F155" s="172">
        <f>Data!OH37</f>
        <v>0</v>
      </c>
      <c r="G155" s="172">
        <f>Data!PB37</f>
        <v>0</v>
      </c>
      <c r="H155" s="174">
        <f>Data!PV37</f>
        <v>0</v>
      </c>
      <c r="I155" s="76">
        <f t="shared" si="6"/>
        <v>0</v>
      </c>
    </row>
    <row r="156" spans="2:9" x14ac:dyDescent="0.2">
      <c r="B156" s="9" t="str">
        <f>$B$45</f>
        <v>Health Services</v>
      </c>
      <c r="C156" s="172">
        <f>Data!MA37</f>
        <v>0</v>
      </c>
      <c r="D156" s="172">
        <f>Data!MU37</f>
        <v>0</v>
      </c>
      <c r="E156" s="172">
        <f>Data!NO37</f>
        <v>0</v>
      </c>
      <c r="F156" s="172">
        <f>Data!OI37</f>
        <v>0</v>
      </c>
      <c r="G156" s="172">
        <f>Data!PC37</f>
        <v>0</v>
      </c>
      <c r="H156" s="174">
        <f>Data!PW37</f>
        <v>58954</v>
      </c>
      <c r="I156" s="76">
        <f t="shared" si="6"/>
        <v>58954</v>
      </c>
    </row>
    <row r="157" spans="2:9" x14ac:dyDescent="0.2">
      <c r="B157" s="9" t="str">
        <f>$B$46</f>
        <v>Pharmacy</v>
      </c>
      <c r="C157" s="172">
        <f>Data!MB37</f>
        <v>0</v>
      </c>
      <c r="D157" s="172">
        <f>Data!MV37</f>
        <v>0</v>
      </c>
      <c r="E157" s="172">
        <f>Data!NP37</f>
        <v>0</v>
      </c>
      <c r="F157" s="172">
        <f>Data!OJ37</f>
        <v>0</v>
      </c>
      <c r="G157" s="172">
        <f>Data!PD37</f>
        <v>0</v>
      </c>
      <c r="H157" s="174">
        <f>Data!PX37</f>
        <v>0</v>
      </c>
      <c r="I157" s="76">
        <f t="shared" si="6"/>
        <v>0</v>
      </c>
    </row>
    <row r="158" spans="2:9" x14ac:dyDescent="0.2">
      <c r="B158" s="9" t="str">
        <f>$B$47</f>
        <v>Business Administration</v>
      </c>
      <c r="C158" s="172">
        <f>Data!MC37</f>
        <v>0</v>
      </c>
      <c r="D158" s="172">
        <f>Data!MW37</f>
        <v>0</v>
      </c>
      <c r="E158" s="172">
        <f>Data!NQ37</f>
        <v>0</v>
      </c>
      <c r="F158" s="172">
        <f>Data!OK37</f>
        <v>0</v>
      </c>
      <c r="G158" s="172">
        <f>Data!PE37</f>
        <v>0</v>
      </c>
      <c r="H158" s="174">
        <f>Data!PY37</f>
        <v>465713</v>
      </c>
      <c r="I158" s="76">
        <f t="shared" si="6"/>
        <v>465713</v>
      </c>
    </row>
    <row r="159" spans="2:9" x14ac:dyDescent="0.2">
      <c r="B159" s="9" t="str">
        <f>$B$48</f>
        <v>Optometry</v>
      </c>
      <c r="C159" s="172">
        <f>Data!MD37</f>
        <v>0</v>
      </c>
      <c r="D159" s="172">
        <f>Data!MX37</f>
        <v>0</v>
      </c>
      <c r="E159" s="172">
        <f>Data!NR37</f>
        <v>0</v>
      </c>
      <c r="F159" s="172">
        <f>Data!OL37</f>
        <v>0</v>
      </c>
      <c r="G159" s="172">
        <f>Data!PF37</f>
        <v>0</v>
      </c>
      <c r="H159" s="174">
        <f>Data!PZ37</f>
        <v>0</v>
      </c>
      <c r="I159" s="76">
        <f t="shared" si="6"/>
        <v>0</v>
      </c>
    </row>
    <row r="160" spans="2:9" x14ac:dyDescent="0.2">
      <c r="B160" s="9" t="str">
        <f>$B$49</f>
        <v>Teacher Ed-Practice Teaching</v>
      </c>
      <c r="C160" s="172">
        <f>Data!ME37</f>
        <v>0</v>
      </c>
      <c r="D160" s="172">
        <f>Data!MY37</f>
        <v>0</v>
      </c>
      <c r="E160" s="172">
        <f>Data!NS37</f>
        <v>0</v>
      </c>
      <c r="F160" s="172">
        <f>Data!OM37</f>
        <v>0</v>
      </c>
      <c r="G160" s="172">
        <f>Data!PG37</f>
        <v>0</v>
      </c>
      <c r="H160" s="174">
        <f>Data!QA37</f>
        <v>56824</v>
      </c>
      <c r="I160" s="76">
        <f t="shared" si="6"/>
        <v>56824</v>
      </c>
    </row>
    <row r="161" spans="2:9" x14ac:dyDescent="0.2">
      <c r="B161" s="9" t="str">
        <f>$B$50</f>
        <v>Technology</v>
      </c>
      <c r="C161" s="172">
        <f>Data!MF37</f>
        <v>0</v>
      </c>
      <c r="D161" s="172">
        <f>Data!MZ37</f>
        <v>0</v>
      </c>
      <c r="E161" s="172">
        <f>Data!NT37</f>
        <v>0</v>
      </c>
      <c r="F161" s="172">
        <f>Data!ON37</f>
        <v>0</v>
      </c>
      <c r="G161" s="172">
        <f>Data!PH37</f>
        <v>0</v>
      </c>
      <c r="H161" s="174">
        <f>Data!QB37</f>
        <v>80930</v>
      </c>
      <c r="I161" s="76">
        <f t="shared" si="6"/>
        <v>80930</v>
      </c>
    </row>
    <row r="162" spans="2:9" x14ac:dyDescent="0.2">
      <c r="B162" s="9" t="str">
        <f>$B$51</f>
        <v>Nursing</v>
      </c>
      <c r="C162" s="172">
        <f>Data!MG37</f>
        <v>0</v>
      </c>
      <c r="D162" s="172">
        <f>Data!NA37</f>
        <v>0</v>
      </c>
      <c r="E162" s="172">
        <f>Data!NU37</f>
        <v>0</v>
      </c>
      <c r="F162" s="172">
        <f>Data!OO37</f>
        <v>0</v>
      </c>
      <c r="G162" s="172">
        <f>Data!PI37</f>
        <v>0</v>
      </c>
      <c r="H162" s="174">
        <f>Data!QC37</f>
        <v>50555</v>
      </c>
      <c r="I162" s="76">
        <f t="shared" si="6"/>
        <v>50555</v>
      </c>
    </row>
    <row r="163" spans="2:9" ht="15" thickBot="1" x14ac:dyDescent="0.25">
      <c r="B163" s="39" t="str">
        <f>$B$52</f>
        <v>Totals</v>
      </c>
      <c r="C163" s="40">
        <f t="shared" ref="C163:H163" si="7">SUM(C143:C162)</f>
        <v>0</v>
      </c>
      <c r="D163" s="40">
        <f t="shared" si="7"/>
        <v>0</v>
      </c>
      <c r="E163" s="40">
        <f t="shared" si="7"/>
        <v>0</v>
      </c>
      <c r="F163" s="40">
        <f t="shared" si="7"/>
        <v>0</v>
      </c>
      <c r="G163" s="41">
        <f t="shared" si="7"/>
        <v>0</v>
      </c>
      <c r="H163" s="77">
        <f t="shared" si="7"/>
        <v>6991336</v>
      </c>
      <c r="I163" s="76">
        <f>SUM(I143:I162)</f>
        <v>6991336</v>
      </c>
    </row>
    <row r="164" spans="2:9" ht="15" thickTop="1" x14ac:dyDescent="0.2">
      <c r="B164" s="14"/>
      <c r="C164" s="46"/>
      <c r="D164" s="46"/>
      <c r="E164" s="46"/>
      <c r="F164" s="46"/>
      <c r="G164" s="46"/>
      <c r="H164" s="47"/>
      <c r="I164" s="48"/>
    </row>
    <row r="165" spans="2:9" x14ac:dyDescent="0.2">
      <c r="B165" s="349" t="s">
        <v>69</v>
      </c>
      <c r="C165" s="349"/>
      <c r="D165" s="349"/>
      <c r="E165" s="349"/>
      <c r="F165" s="349"/>
      <c r="G165" s="349"/>
      <c r="H165" s="78"/>
      <c r="I165" s="78"/>
    </row>
    <row r="166" spans="2:9" ht="43.5" customHeight="1" thickBot="1" x14ac:dyDescent="0.25">
      <c r="B166" s="334" t="s">
        <v>44</v>
      </c>
      <c r="C166" s="334"/>
      <c r="D166" s="334"/>
      <c r="E166" s="334"/>
      <c r="F166" s="334"/>
      <c r="G166" s="334"/>
      <c r="H166" s="55"/>
    </row>
    <row r="167" spans="2:9" ht="15" thickBot="1" x14ac:dyDescent="0.25">
      <c r="B167" s="68" t="s">
        <v>33</v>
      </c>
      <c r="C167" s="69" t="s">
        <v>27</v>
      </c>
      <c r="D167" s="69" t="s">
        <v>28</v>
      </c>
      <c r="E167" s="69" t="s">
        <v>29</v>
      </c>
      <c r="F167" s="69" t="s">
        <v>30</v>
      </c>
      <c r="G167" s="69" t="s">
        <v>31</v>
      </c>
      <c r="H167" s="70" t="s">
        <v>1</v>
      </c>
      <c r="I167" s="1"/>
    </row>
    <row r="168" spans="2:9" x14ac:dyDescent="0.2">
      <c r="B168" s="9" t="str">
        <f>$B$32</f>
        <v>Liberal Arts</v>
      </c>
      <c r="C168" s="21">
        <f>C143+$H$140*IF($H116=0,0,$H143*C116/$H116)+IF($H32=0,0,$H$141*$H143*C32/$H32)</f>
        <v>1276091.0521560796</v>
      </c>
      <c r="D168" s="21">
        <f t="shared" ref="C168:G183" si="8">D143+$H$140*IF($H116=0,0,$H143*D116/$H116)+IF($H32=0,0,$H$141*$H143*D32/$H32)</f>
        <v>755766.32900454802</v>
      </c>
      <c r="E168" s="21">
        <f t="shared" si="8"/>
        <v>422527.61883937242</v>
      </c>
      <c r="F168" s="21">
        <f t="shared" si="8"/>
        <v>0</v>
      </c>
      <c r="G168" s="21">
        <f t="shared" si="8"/>
        <v>0</v>
      </c>
      <c r="H168" s="40">
        <f t="shared" ref="H168:H188" si="9">SUM(C168:G168)</f>
        <v>2454385</v>
      </c>
      <c r="I168" s="56"/>
    </row>
    <row r="169" spans="2:9" x14ac:dyDescent="0.2">
      <c r="B169" s="9" t="str">
        <f>$B$33</f>
        <v>Science</v>
      </c>
      <c r="C169" s="22">
        <f t="shared" si="8"/>
        <v>561499.72137431637</v>
      </c>
      <c r="D169" s="22">
        <f t="shared" si="8"/>
        <v>485153.61543788476</v>
      </c>
      <c r="E169" s="22">
        <f t="shared" si="8"/>
        <v>334908.66318779887</v>
      </c>
      <c r="F169" s="22">
        <f t="shared" si="8"/>
        <v>0</v>
      </c>
      <c r="G169" s="22">
        <f t="shared" si="8"/>
        <v>0</v>
      </c>
      <c r="H169" s="75">
        <f t="shared" si="9"/>
        <v>1381562</v>
      </c>
      <c r="I169" s="56"/>
    </row>
    <row r="170" spans="2:9" x14ac:dyDescent="0.2">
      <c r="B170" s="9" t="str">
        <f>$B$34</f>
        <v>Fine Arts</v>
      </c>
      <c r="C170" s="22">
        <f t="shared" si="8"/>
        <v>242045.32075501766</v>
      </c>
      <c r="D170" s="22">
        <f t="shared" si="8"/>
        <v>100493.18802136001</v>
      </c>
      <c r="E170" s="22">
        <f t="shared" si="8"/>
        <v>19028.491223622335</v>
      </c>
      <c r="F170" s="22">
        <f t="shared" si="8"/>
        <v>0</v>
      </c>
      <c r="G170" s="22">
        <f t="shared" si="8"/>
        <v>0</v>
      </c>
      <c r="H170" s="75">
        <f t="shared" si="9"/>
        <v>361567</v>
      </c>
      <c r="I170" s="56"/>
    </row>
    <row r="171" spans="2:9" x14ac:dyDescent="0.2">
      <c r="B171" s="9" t="str">
        <f>$B$35</f>
        <v>Teacher Education</v>
      </c>
      <c r="C171" s="22">
        <f t="shared" si="8"/>
        <v>39272.401631350687</v>
      </c>
      <c r="D171" s="22">
        <f t="shared" si="8"/>
        <v>222497.67741665515</v>
      </c>
      <c r="E171" s="22">
        <f t="shared" si="8"/>
        <v>520310.92095199419</v>
      </c>
      <c r="F171" s="22">
        <f t="shared" si="8"/>
        <v>0</v>
      </c>
      <c r="G171" s="22">
        <f t="shared" si="8"/>
        <v>0</v>
      </c>
      <c r="H171" s="75">
        <f t="shared" si="9"/>
        <v>782081</v>
      </c>
      <c r="I171" s="56"/>
    </row>
    <row r="172" spans="2:9" x14ac:dyDescent="0.2">
      <c r="B172" s="9" t="str">
        <f>$B$36</f>
        <v>Agriculture</v>
      </c>
      <c r="C172" s="22">
        <f t="shared" si="8"/>
        <v>388976.90835249226</v>
      </c>
      <c r="D172" s="22">
        <f t="shared" si="8"/>
        <v>407504.9477383389</v>
      </c>
      <c r="E172" s="22">
        <f t="shared" si="8"/>
        <v>491152.14390916884</v>
      </c>
      <c r="F172" s="22">
        <f t="shared" si="8"/>
        <v>0</v>
      </c>
      <c r="G172" s="22">
        <f t="shared" si="8"/>
        <v>0</v>
      </c>
      <c r="H172" s="75">
        <f t="shared" si="9"/>
        <v>1287634</v>
      </c>
      <c r="I172" s="56"/>
    </row>
    <row r="173" spans="2:9" x14ac:dyDescent="0.2">
      <c r="B173" s="9" t="str">
        <f>$B$37</f>
        <v>Engineering</v>
      </c>
      <c r="C173" s="22">
        <f t="shared" si="8"/>
        <v>2263.588581940126</v>
      </c>
      <c r="D173" s="22">
        <f t="shared" si="8"/>
        <v>1139.411418059874</v>
      </c>
      <c r="E173" s="22">
        <f t="shared" si="8"/>
        <v>0</v>
      </c>
      <c r="F173" s="22">
        <f t="shared" si="8"/>
        <v>0</v>
      </c>
      <c r="G173" s="22">
        <f t="shared" si="8"/>
        <v>0</v>
      </c>
      <c r="H173" s="75">
        <f t="shared" si="9"/>
        <v>3403</v>
      </c>
      <c r="I173" s="56"/>
    </row>
    <row r="174" spans="2:9" x14ac:dyDescent="0.2">
      <c r="B174" s="9" t="str">
        <f>$B$38</f>
        <v>Home Economics</v>
      </c>
      <c r="C174" s="22">
        <f t="shared" si="8"/>
        <v>4716.250556438792</v>
      </c>
      <c r="D174" s="22">
        <f t="shared" si="8"/>
        <v>1115.5841017488076</v>
      </c>
      <c r="E174" s="22">
        <f t="shared" si="8"/>
        <v>1896.1653418124006</v>
      </c>
      <c r="F174" s="22">
        <f t="shared" si="8"/>
        <v>0</v>
      </c>
      <c r="G174" s="22">
        <f t="shared" si="8"/>
        <v>0</v>
      </c>
      <c r="H174" s="75">
        <f t="shared" si="9"/>
        <v>7728</v>
      </c>
      <c r="I174" s="56"/>
    </row>
    <row r="175" spans="2:9" x14ac:dyDescent="0.2">
      <c r="B175" s="9" t="str">
        <f>$B$39</f>
        <v>Law</v>
      </c>
      <c r="C175" s="22">
        <f t="shared" si="8"/>
        <v>0</v>
      </c>
      <c r="D175" s="22">
        <f t="shared" si="8"/>
        <v>0</v>
      </c>
      <c r="E175" s="22">
        <f t="shared" si="8"/>
        <v>0</v>
      </c>
      <c r="F175" s="22">
        <f t="shared" si="8"/>
        <v>0</v>
      </c>
      <c r="G175" s="22">
        <f t="shared" si="8"/>
        <v>0</v>
      </c>
      <c r="H175" s="75">
        <f t="shared" si="9"/>
        <v>0</v>
      </c>
      <c r="I175" s="56"/>
    </row>
    <row r="176" spans="2:9" x14ac:dyDescent="0.2">
      <c r="B176" s="9" t="str">
        <f>$B$40</f>
        <v>Social Service</v>
      </c>
      <c r="C176" s="22">
        <f t="shared" si="8"/>
        <v>0</v>
      </c>
      <c r="D176" s="22">
        <f t="shared" si="8"/>
        <v>0</v>
      </c>
      <c r="E176" s="22">
        <f t="shared" si="8"/>
        <v>0</v>
      </c>
      <c r="F176" s="22">
        <f t="shared" si="8"/>
        <v>0</v>
      </c>
      <c r="G176" s="22">
        <f t="shared" si="8"/>
        <v>0</v>
      </c>
      <c r="H176" s="75">
        <f t="shared" si="9"/>
        <v>0</v>
      </c>
      <c r="I176" s="56"/>
    </row>
    <row r="177" spans="2:9" x14ac:dyDescent="0.2">
      <c r="B177" s="9" t="str">
        <f>$B$41</f>
        <v>Library Science</v>
      </c>
      <c r="C177" s="22">
        <f t="shared" si="8"/>
        <v>0</v>
      </c>
      <c r="D177" s="22">
        <f t="shared" si="8"/>
        <v>0</v>
      </c>
      <c r="E177" s="22">
        <f t="shared" si="8"/>
        <v>0</v>
      </c>
      <c r="F177" s="22">
        <f t="shared" si="8"/>
        <v>0</v>
      </c>
      <c r="G177" s="22">
        <f t="shared" si="8"/>
        <v>0</v>
      </c>
      <c r="H177" s="75">
        <f t="shared" si="9"/>
        <v>0</v>
      </c>
      <c r="I177" s="56"/>
    </row>
    <row r="178" spans="2:9" x14ac:dyDescent="0.2">
      <c r="B178" s="9" t="str">
        <f>$B$42</f>
        <v>Veterinary Science</v>
      </c>
      <c r="C178" s="22">
        <f t="shared" si="8"/>
        <v>0</v>
      </c>
      <c r="D178" s="22">
        <f t="shared" si="8"/>
        <v>0</v>
      </c>
      <c r="E178" s="22">
        <f t="shared" si="8"/>
        <v>0</v>
      </c>
      <c r="F178" s="22">
        <f t="shared" si="8"/>
        <v>0</v>
      </c>
      <c r="G178" s="22">
        <f t="shared" si="8"/>
        <v>0</v>
      </c>
      <c r="H178" s="75">
        <f t="shared" si="9"/>
        <v>0</v>
      </c>
      <c r="I178" s="56"/>
    </row>
    <row r="179" spans="2:9" x14ac:dyDescent="0.2">
      <c r="B179" s="9" t="str">
        <f>$B$43</f>
        <v>Vocational Training</v>
      </c>
      <c r="C179" s="22">
        <f t="shared" si="8"/>
        <v>0</v>
      </c>
      <c r="D179" s="22">
        <f t="shared" si="8"/>
        <v>0</v>
      </c>
      <c r="E179" s="22">
        <f t="shared" si="8"/>
        <v>0</v>
      </c>
      <c r="F179" s="22">
        <f t="shared" si="8"/>
        <v>0</v>
      </c>
      <c r="G179" s="22">
        <f t="shared" si="8"/>
        <v>0</v>
      </c>
      <c r="H179" s="75">
        <f t="shared" si="9"/>
        <v>0</v>
      </c>
      <c r="I179" s="56"/>
    </row>
    <row r="180" spans="2:9" x14ac:dyDescent="0.2">
      <c r="B180" s="9" t="str">
        <f>$B$44</f>
        <v>Physical Training</v>
      </c>
      <c r="C180" s="22">
        <f t="shared" si="8"/>
        <v>0</v>
      </c>
      <c r="D180" s="22">
        <f t="shared" si="8"/>
        <v>0</v>
      </c>
      <c r="E180" s="22">
        <f t="shared" si="8"/>
        <v>0</v>
      </c>
      <c r="F180" s="22">
        <f t="shared" si="8"/>
        <v>0</v>
      </c>
      <c r="G180" s="22">
        <f t="shared" si="8"/>
        <v>0</v>
      </c>
      <c r="H180" s="75">
        <f t="shared" si="9"/>
        <v>0</v>
      </c>
      <c r="I180" s="56"/>
    </row>
    <row r="181" spans="2:9" x14ac:dyDescent="0.2">
      <c r="B181" s="9" t="str">
        <f>$B$45</f>
        <v>Health Services</v>
      </c>
      <c r="C181" s="22">
        <f t="shared" si="8"/>
        <v>18328.004228598009</v>
      </c>
      <c r="D181" s="22">
        <f t="shared" si="8"/>
        <v>17156.639839736137</v>
      </c>
      <c r="E181" s="22">
        <f t="shared" si="8"/>
        <v>23469.355931665857</v>
      </c>
      <c r="F181" s="22">
        <f t="shared" si="8"/>
        <v>0</v>
      </c>
      <c r="G181" s="22">
        <f t="shared" si="8"/>
        <v>0</v>
      </c>
      <c r="H181" s="75">
        <f t="shared" si="9"/>
        <v>58954.000000000007</v>
      </c>
      <c r="I181" s="56"/>
    </row>
    <row r="182" spans="2:9" x14ac:dyDescent="0.2">
      <c r="B182" s="9" t="str">
        <f>$B$46</f>
        <v>Pharmacy</v>
      </c>
      <c r="C182" s="22">
        <f t="shared" si="8"/>
        <v>0</v>
      </c>
      <c r="D182" s="22">
        <f t="shared" si="8"/>
        <v>0</v>
      </c>
      <c r="E182" s="22">
        <f t="shared" si="8"/>
        <v>0</v>
      </c>
      <c r="F182" s="22">
        <f t="shared" si="8"/>
        <v>0</v>
      </c>
      <c r="G182" s="22">
        <f t="shared" si="8"/>
        <v>0</v>
      </c>
      <c r="H182" s="75">
        <f t="shared" si="9"/>
        <v>0</v>
      </c>
      <c r="I182" s="56"/>
    </row>
    <row r="183" spans="2:9" x14ac:dyDescent="0.2">
      <c r="B183" s="9" t="str">
        <f>$B$47</f>
        <v>Business Administration</v>
      </c>
      <c r="C183" s="22">
        <f t="shared" si="8"/>
        <v>59313.912091880477</v>
      </c>
      <c r="D183" s="22">
        <f t="shared" si="8"/>
        <v>260315.59480490646</v>
      </c>
      <c r="E183" s="22">
        <f t="shared" si="8"/>
        <v>146083.49310321306</v>
      </c>
      <c r="F183" s="22">
        <f t="shared" si="8"/>
        <v>0</v>
      </c>
      <c r="G183" s="22">
        <f t="shared" si="8"/>
        <v>0</v>
      </c>
      <c r="H183" s="75">
        <f t="shared" si="9"/>
        <v>465713</v>
      </c>
      <c r="I183" s="56"/>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row>
    <row r="185" spans="2:9" x14ac:dyDescent="0.2">
      <c r="B185" s="9" t="str">
        <f>$B$49</f>
        <v>Teacher Ed-Practice Teaching</v>
      </c>
      <c r="C185" s="22">
        <f t="shared" si="10"/>
        <v>0</v>
      </c>
      <c r="D185" s="22">
        <f t="shared" si="10"/>
        <v>56824</v>
      </c>
      <c r="E185" s="22">
        <f t="shared" si="10"/>
        <v>0</v>
      </c>
      <c r="F185" s="22">
        <f t="shared" si="10"/>
        <v>0</v>
      </c>
      <c r="G185" s="22">
        <f t="shared" si="10"/>
        <v>0</v>
      </c>
      <c r="H185" s="75">
        <f t="shared" si="9"/>
        <v>56824</v>
      </c>
      <c r="I185" s="56"/>
    </row>
    <row r="186" spans="2:9" x14ac:dyDescent="0.2">
      <c r="B186" s="9" t="str">
        <f>$B$50</f>
        <v>Technology</v>
      </c>
      <c r="C186" s="22">
        <f t="shared" si="10"/>
        <v>39632.390513571787</v>
      </c>
      <c r="D186" s="22">
        <f t="shared" si="10"/>
        <v>22883.562607109292</v>
      </c>
      <c r="E186" s="22">
        <f t="shared" si="10"/>
        <v>18414.046879318925</v>
      </c>
      <c r="F186" s="22">
        <f t="shared" si="10"/>
        <v>0</v>
      </c>
      <c r="G186" s="22">
        <f t="shared" si="10"/>
        <v>0</v>
      </c>
      <c r="H186" s="75">
        <f t="shared" si="9"/>
        <v>80930</v>
      </c>
      <c r="I186" s="56"/>
    </row>
    <row r="187" spans="2:9" x14ac:dyDescent="0.2">
      <c r="B187" s="9" t="str">
        <f>$B$51</f>
        <v>Nursing</v>
      </c>
      <c r="C187" s="22">
        <f t="shared" si="10"/>
        <v>2792.1092831962396</v>
      </c>
      <c r="D187" s="22">
        <f t="shared" si="10"/>
        <v>47762.890716803762</v>
      </c>
      <c r="E187" s="22">
        <f t="shared" si="10"/>
        <v>0</v>
      </c>
      <c r="F187" s="22">
        <f t="shared" si="10"/>
        <v>0</v>
      </c>
      <c r="G187" s="22">
        <f t="shared" si="10"/>
        <v>0</v>
      </c>
      <c r="H187" s="75">
        <f t="shared" si="9"/>
        <v>50555</v>
      </c>
      <c r="I187" s="56"/>
    </row>
    <row r="188" spans="2:9" x14ac:dyDescent="0.2">
      <c r="B188" s="39" t="str">
        <f>$B$52</f>
        <v>Totals</v>
      </c>
      <c r="C188" s="40">
        <f>SUM(C168:C187)</f>
        <v>2634931.6595248822</v>
      </c>
      <c r="D188" s="40">
        <f>SUM(D168:D187)</f>
        <v>2378613.4411071511</v>
      </c>
      <c r="E188" s="40">
        <f>SUM(E168:E187)</f>
        <v>1977790.8993679669</v>
      </c>
      <c r="F188" s="40">
        <f>SUM(F168:F187)</f>
        <v>0</v>
      </c>
      <c r="G188" s="40">
        <f>SUM(G168:G187)</f>
        <v>0</v>
      </c>
      <c r="H188" s="40">
        <f t="shared" si="9"/>
        <v>6991336</v>
      </c>
      <c r="I188" s="56"/>
    </row>
    <row r="189" spans="2:9" x14ac:dyDescent="0.2">
      <c r="B189" s="50"/>
      <c r="C189" s="46"/>
      <c r="D189" s="46"/>
      <c r="E189" s="46"/>
      <c r="F189" s="46"/>
      <c r="G189" s="46"/>
      <c r="H189" s="47"/>
      <c r="I189" s="1"/>
    </row>
    <row r="190" spans="2:9" x14ac:dyDescent="0.2">
      <c r="B190" s="342" t="s">
        <v>36</v>
      </c>
      <c r="C190" s="342"/>
      <c r="D190" s="342"/>
      <c r="E190" s="342"/>
      <c r="F190" s="342"/>
      <c r="G190" s="342"/>
      <c r="H190" s="17">
        <f>H15</f>
        <v>5714345</v>
      </c>
    </row>
    <row r="191" spans="2:9" ht="43.5" customHeight="1" thickBot="1" x14ac:dyDescent="0.25">
      <c r="B191" s="332" t="s">
        <v>236</v>
      </c>
      <c r="C191" s="332"/>
      <c r="D191" s="332"/>
      <c r="E191" s="332"/>
      <c r="F191" s="332"/>
      <c r="G191" s="332"/>
      <c r="H191" s="332"/>
    </row>
    <row r="192" spans="2:9"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1130838.9729803305</v>
      </c>
      <c r="D193" s="42">
        <f t="shared" si="11"/>
        <v>669740.62537356047</v>
      </c>
      <c r="E193" s="42">
        <f t="shared" si="11"/>
        <v>374433.07649311773</v>
      </c>
      <c r="F193" s="42">
        <f t="shared" si="11"/>
        <v>0</v>
      </c>
      <c r="G193" s="42">
        <f t="shared" si="11"/>
        <v>0</v>
      </c>
      <c r="H193" s="42">
        <f>SUM(C193:G193)</f>
        <v>2175012.6748470087</v>
      </c>
      <c r="I193" s="1"/>
    </row>
    <row r="194" spans="2:9" x14ac:dyDescent="0.2">
      <c r="B194" s="9" t="str">
        <f>$B$33</f>
        <v>Science</v>
      </c>
      <c r="C194" s="43">
        <f t="shared" si="11"/>
        <v>363302.4152571442</v>
      </c>
      <c r="D194" s="43">
        <f t="shared" si="11"/>
        <v>313904.84010911838</v>
      </c>
      <c r="E194" s="43">
        <f t="shared" si="11"/>
        <v>216693.11950656693</v>
      </c>
      <c r="F194" s="43">
        <f t="shared" si="11"/>
        <v>0</v>
      </c>
      <c r="G194" s="43">
        <f t="shared" si="11"/>
        <v>0</v>
      </c>
      <c r="H194" s="43">
        <f t="shared" ref="H194:H213" si="12">SUM(C194:G194)</f>
        <v>893900.37487282942</v>
      </c>
      <c r="I194" s="1"/>
    </row>
    <row r="195" spans="2:9" x14ac:dyDescent="0.2">
      <c r="B195" s="9" t="str">
        <f>$B$34</f>
        <v>Fine Arts</v>
      </c>
      <c r="C195" s="43">
        <f t="shared" si="11"/>
        <v>321758.62353611522</v>
      </c>
      <c r="D195" s="43">
        <f t="shared" si="11"/>
        <v>133588.82440547453</v>
      </c>
      <c r="E195" s="43">
        <f t="shared" si="11"/>
        <v>25295.184905799706</v>
      </c>
      <c r="F195" s="43">
        <f t="shared" si="11"/>
        <v>0</v>
      </c>
      <c r="G195" s="43">
        <f t="shared" si="11"/>
        <v>0</v>
      </c>
      <c r="H195" s="43">
        <f t="shared" si="12"/>
        <v>480642.63284738944</v>
      </c>
      <c r="I195" s="1"/>
    </row>
    <row r="196" spans="2:9" x14ac:dyDescent="0.2">
      <c r="B196" s="9" t="str">
        <f>$B$35</f>
        <v>Teacher Education</v>
      </c>
      <c r="C196" s="43">
        <f t="shared" si="11"/>
        <v>39690.886525600494</v>
      </c>
      <c r="D196" s="43">
        <f t="shared" si="11"/>
        <v>224868.60236997413</v>
      </c>
      <c r="E196" s="43">
        <f t="shared" si="11"/>
        <v>525855.33004557481</v>
      </c>
      <c r="F196" s="43">
        <f t="shared" si="11"/>
        <v>0</v>
      </c>
      <c r="G196" s="43">
        <f t="shared" si="11"/>
        <v>0</v>
      </c>
      <c r="H196" s="43">
        <f t="shared" si="12"/>
        <v>790414.81894114939</v>
      </c>
      <c r="I196" s="1"/>
    </row>
    <row r="197" spans="2:9" x14ac:dyDescent="0.2">
      <c r="B197" s="9" t="str">
        <f>$B$36</f>
        <v>Agriculture</v>
      </c>
      <c r="C197" s="43">
        <f t="shared" si="11"/>
        <v>123423.9577978586</v>
      </c>
      <c r="D197" s="43">
        <f t="shared" si="11"/>
        <v>129302.98018230176</v>
      </c>
      <c r="E197" s="43">
        <f t="shared" si="11"/>
        <v>155844.57632441004</v>
      </c>
      <c r="F197" s="43">
        <f t="shared" si="11"/>
        <v>0</v>
      </c>
      <c r="G197" s="43">
        <f t="shared" si="11"/>
        <v>0</v>
      </c>
      <c r="H197" s="43">
        <f t="shared" si="12"/>
        <v>408571.51430457039</v>
      </c>
      <c r="I197" s="1"/>
    </row>
    <row r="198" spans="2:9" x14ac:dyDescent="0.2">
      <c r="B198" s="9" t="str">
        <f>$B$37</f>
        <v>Engineering</v>
      </c>
      <c r="C198" s="43">
        <f t="shared" si="11"/>
        <v>28452.295825030465</v>
      </c>
      <c r="D198" s="43">
        <f t="shared" si="11"/>
        <v>14321.891792399272</v>
      </c>
      <c r="E198" s="43">
        <f t="shared" si="11"/>
        <v>0</v>
      </c>
      <c r="F198" s="43">
        <f t="shared" si="11"/>
        <v>0</v>
      </c>
      <c r="G198" s="43">
        <f t="shared" si="11"/>
        <v>0</v>
      </c>
      <c r="H198" s="43">
        <f t="shared" si="12"/>
        <v>42774.187617429736</v>
      </c>
      <c r="I198" s="1"/>
    </row>
    <row r="199" spans="2:9" x14ac:dyDescent="0.2">
      <c r="B199" s="9" t="str">
        <f>$B$38</f>
        <v>Home Economics</v>
      </c>
      <c r="C199" s="43">
        <f t="shared" si="11"/>
        <v>12028.216589940928</v>
      </c>
      <c r="D199" s="43">
        <f t="shared" si="11"/>
        <v>2845.1599505904042</v>
      </c>
      <c r="E199" s="43">
        <f t="shared" si="11"/>
        <v>4835.9363330519709</v>
      </c>
      <c r="F199" s="43">
        <f t="shared" si="11"/>
        <v>0</v>
      </c>
      <c r="G199" s="43">
        <f t="shared" si="11"/>
        <v>0</v>
      </c>
      <c r="H199" s="43">
        <f t="shared" si="12"/>
        <v>19709.312873583302</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0</v>
      </c>
      <c r="D202" s="43">
        <f t="shared" si="11"/>
        <v>0</v>
      </c>
      <c r="E202" s="43">
        <f t="shared" si="11"/>
        <v>0</v>
      </c>
      <c r="F202" s="43">
        <f t="shared" si="11"/>
        <v>0</v>
      </c>
      <c r="G202" s="43">
        <f t="shared" si="11"/>
        <v>0</v>
      </c>
      <c r="H202" s="43">
        <f t="shared" si="12"/>
        <v>0</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22374.822489554932</v>
      </c>
      <c r="D204" s="43">
        <f t="shared" si="11"/>
        <v>0</v>
      </c>
      <c r="E204" s="43">
        <f t="shared" si="11"/>
        <v>0</v>
      </c>
      <c r="F204" s="43">
        <f t="shared" si="11"/>
        <v>0</v>
      </c>
      <c r="G204" s="43">
        <f t="shared" si="11"/>
        <v>0</v>
      </c>
      <c r="H204" s="43">
        <f t="shared" si="12"/>
        <v>22374.822489554932</v>
      </c>
      <c r="I204" s="1"/>
    </row>
    <row r="205" spans="2:9" x14ac:dyDescent="0.2">
      <c r="B205" s="9" t="str">
        <f>$B$44</f>
        <v>Physical Training</v>
      </c>
      <c r="C205" s="43">
        <f t="shared" si="11"/>
        <v>71045.440469588561</v>
      </c>
      <c r="D205" s="43">
        <f t="shared" si="11"/>
        <v>9985.9125921235882</v>
      </c>
      <c r="E205" s="43">
        <f t="shared" si="11"/>
        <v>0</v>
      </c>
      <c r="F205" s="43">
        <f t="shared" si="11"/>
        <v>0</v>
      </c>
      <c r="G205" s="43">
        <f t="shared" si="11"/>
        <v>0</v>
      </c>
      <c r="H205" s="43">
        <f t="shared" si="12"/>
        <v>81031.353061712143</v>
      </c>
      <c r="I205" s="1"/>
    </row>
    <row r="206" spans="2:9" x14ac:dyDescent="0.2">
      <c r="B206" s="9" t="str">
        <f>$B$45</f>
        <v>Health Services</v>
      </c>
      <c r="C206" s="43">
        <f t="shared" si="11"/>
        <v>40954.705740069796</v>
      </c>
      <c r="D206" s="43">
        <f t="shared" si="11"/>
        <v>38337.242143821793</v>
      </c>
      <c r="E206" s="43">
        <f t="shared" si="11"/>
        <v>52443.275007027958</v>
      </c>
      <c r="F206" s="43">
        <f t="shared" si="11"/>
        <v>0</v>
      </c>
      <c r="G206" s="43">
        <f t="shared" si="11"/>
        <v>0</v>
      </c>
      <c r="H206" s="43">
        <f t="shared" si="12"/>
        <v>131735.22289091954</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66306.292495110276</v>
      </c>
      <c r="D208" s="43">
        <f t="shared" si="11"/>
        <v>291003.60035998281</v>
      </c>
      <c r="E208" s="43">
        <f t="shared" si="11"/>
        <v>163304.9394449743</v>
      </c>
      <c r="F208" s="43">
        <f t="shared" si="11"/>
        <v>0</v>
      </c>
      <c r="G208" s="43">
        <f t="shared" si="11"/>
        <v>0</v>
      </c>
      <c r="H208" s="43">
        <f t="shared" si="12"/>
        <v>520614.83230006741</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66807.642266139432</v>
      </c>
      <c r="E210" s="43">
        <f t="shared" si="13"/>
        <v>0</v>
      </c>
      <c r="F210" s="43">
        <f t="shared" si="13"/>
        <v>0</v>
      </c>
      <c r="G210" s="43">
        <f t="shared" si="13"/>
        <v>0</v>
      </c>
      <c r="H210" s="43">
        <f t="shared" si="12"/>
        <v>66807.642266139432</v>
      </c>
      <c r="I210" s="1"/>
    </row>
    <row r="211" spans="2:9" x14ac:dyDescent="0.2">
      <c r="B211" s="9" t="str">
        <f>$B$50</f>
        <v>Technology</v>
      </c>
      <c r="C211" s="43">
        <f t="shared" si="13"/>
        <v>30841.366747809632</v>
      </c>
      <c r="D211" s="43">
        <f t="shared" si="13"/>
        <v>17807.665339304698</v>
      </c>
      <c r="E211" s="43">
        <f t="shared" si="13"/>
        <v>14329.551302789994</v>
      </c>
      <c r="F211" s="43">
        <f t="shared" si="13"/>
        <v>0</v>
      </c>
      <c r="G211" s="43">
        <f t="shared" si="13"/>
        <v>0</v>
      </c>
      <c r="H211" s="43">
        <f t="shared" si="12"/>
        <v>62978.583389904328</v>
      </c>
      <c r="I211" s="1"/>
    </row>
    <row r="212" spans="2:9" x14ac:dyDescent="0.2">
      <c r="B212" s="9" t="str">
        <f>$B$51</f>
        <v>Nursing</v>
      </c>
      <c r="C212" s="43">
        <f t="shared" si="13"/>
        <v>981.80996826541104</v>
      </c>
      <c r="D212" s="43">
        <f t="shared" si="13"/>
        <v>16795.217329476392</v>
      </c>
      <c r="E212" s="43">
        <f t="shared" si="13"/>
        <v>0</v>
      </c>
      <c r="F212" s="43">
        <f t="shared" si="13"/>
        <v>0</v>
      </c>
      <c r="G212" s="43">
        <f t="shared" si="13"/>
        <v>0</v>
      </c>
      <c r="H212" s="43">
        <f t="shared" si="12"/>
        <v>17777.027297741803</v>
      </c>
      <c r="I212" s="1"/>
    </row>
    <row r="213" spans="2:9" x14ac:dyDescent="0.2">
      <c r="B213" s="39" t="str">
        <f>$B$52</f>
        <v>Totals</v>
      </c>
      <c r="C213" s="42">
        <f>SUM(C193:C212)</f>
        <v>2251999.8064224189</v>
      </c>
      <c r="D213" s="42">
        <f>SUM(D193:D212)</f>
        <v>1929310.2042142677</v>
      </c>
      <c r="E213" s="42">
        <f>SUM(E193:E212)</f>
        <v>1533034.9893633132</v>
      </c>
      <c r="F213" s="42">
        <f>SUM(F193:F212)</f>
        <v>0</v>
      </c>
      <c r="G213" s="42">
        <f>SUM(G193:G212)</f>
        <v>0</v>
      </c>
      <c r="H213" s="42">
        <f t="shared" si="12"/>
        <v>5714345</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10703743</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2192101.5349481613</v>
      </c>
      <c r="D218" s="42">
        <f t="shared" si="14"/>
        <v>1986607.5194073135</v>
      </c>
      <c r="E218" s="42">
        <f t="shared" si="14"/>
        <v>583150.92474474711</v>
      </c>
      <c r="F218" s="42">
        <f t="shared" si="14"/>
        <v>0</v>
      </c>
      <c r="G218" s="42">
        <f t="shared" si="14"/>
        <v>0</v>
      </c>
      <c r="H218" s="42">
        <f>SUM(C218:G218)</f>
        <v>4761859.9791002218</v>
      </c>
      <c r="I218" s="1"/>
    </row>
    <row r="219" spans="2:9" x14ac:dyDescent="0.2">
      <c r="B219" s="9" t="str">
        <f>$B$33</f>
        <v>Science</v>
      </c>
      <c r="C219" s="43">
        <f t="shared" si="14"/>
        <v>630068.98781035258</v>
      </c>
      <c r="D219" s="43">
        <f t="shared" si="14"/>
        <v>718564.28751107864</v>
      </c>
      <c r="E219" s="43">
        <f t="shared" si="14"/>
        <v>174843.85987129458</v>
      </c>
      <c r="F219" s="43">
        <f t="shared" si="14"/>
        <v>0</v>
      </c>
      <c r="G219" s="43">
        <f t="shared" si="14"/>
        <v>0</v>
      </c>
      <c r="H219" s="43">
        <f t="shared" ref="H219:H238" si="15">SUM(C219:G219)</f>
        <v>1523477.1351927258</v>
      </c>
      <c r="I219" s="1"/>
    </row>
    <row r="220" spans="2:9" x14ac:dyDescent="0.2">
      <c r="B220" s="9" t="str">
        <f>$B$34</f>
        <v>Fine Arts</v>
      </c>
      <c r="C220" s="43">
        <f t="shared" si="14"/>
        <v>236906.97507560006</v>
      </c>
      <c r="D220" s="43">
        <f t="shared" si="14"/>
        <v>110399.36492757812</v>
      </c>
      <c r="E220" s="43">
        <f t="shared" si="14"/>
        <v>29208.255013302114</v>
      </c>
      <c r="F220" s="43">
        <f t="shared" si="14"/>
        <v>0</v>
      </c>
      <c r="G220" s="43">
        <f t="shared" si="14"/>
        <v>0</v>
      </c>
      <c r="H220" s="43">
        <f t="shared" si="15"/>
        <v>376514.59501648031</v>
      </c>
      <c r="I220" s="1"/>
    </row>
    <row r="221" spans="2:9" x14ac:dyDescent="0.2">
      <c r="B221" s="9" t="str">
        <f>$B$35</f>
        <v>Teacher Education</v>
      </c>
      <c r="C221" s="43">
        <f t="shared" si="14"/>
        <v>41555.81366080197</v>
      </c>
      <c r="D221" s="43">
        <f t="shared" si="14"/>
        <v>774538.70236032433</v>
      </c>
      <c r="E221" s="43">
        <f t="shared" si="14"/>
        <v>1089833.0151838351</v>
      </c>
      <c r="F221" s="43">
        <f t="shared" si="14"/>
        <v>0</v>
      </c>
      <c r="G221" s="43">
        <f t="shared" si="14"/>
        <v>0</v>
      </c>
      <c r="H221" s="43">
        <f t="shared" si="15"/>
        <v>1905927.5312049612</v>
      </c>
      <c r="I221" s="1"/>
    </row>
    <row r="222" spans="2:9" x14ac:dyDescent="0.2">
      <c r="B222" s="9" t="str">
        <f>$B$36</f>
        <v>Agriculture</v>
      </c>
      <c r="C222" s="43">
        <f t="shared" si="14"/>
        <v>133988.37114931477</v>
      </c>
      <c r="D222" s="43">
        <f t="shared" si="14"/>
        <v>153978.06160951685</v>
      </c>
      <c r="E222" s="43">
        <f t="shared" si="14"/>
        <v>151112.15267298665</v>
      </c>
      <c r="F222" s="43">
        <f t="shared" si="14"/>
        <v>0</v>
      </c>
      <c r="G222" s="43">
        <f t="shared" si="14"/>
        <v>0</v>
      </c>
      <c r="H222" s="43">
        <f t="shared" si="15"/>
        <v>439078.58543181827</v>
      </c>
      <c r="I222" s="1"/>
    </row>
    <row r="223" spans="2:9" x14ac:dyDescent="0.2">
      <c r="B223" s="9" t="str">
        <f>$B$37</f>
        <v>Engineering</v>
      </c>
      <c r="C223" s="43">
        <f t="shared" si="14"/>
        <v>34306.201308761752</v>
      </c>
      <c r="D223" s="43">
        <f t="shared" si="14"/>
        <v>15300.9646127696</v>
      </c>
      <c r="E223" s="43">
        <f t="shared" si="14"/>
        <v>0</v>
      </c>
      <c r="F223" s="43">
        <f t="shared" si="14"/>
        <v>0</v>
      </c>
      <c r="G223" s="43">
        <f t="shared" si="14"/>
        <v>0</v>
      </c>
      <c r="H223" s="43">
        <f t="shared" si="15"/>
        <v>49607.165921531356</v>
      </c>
      <c r="I223" s="1"/>
    </row>
    <row r="224" spans="2:9" x14ac:dyDescent="0.2">
      <c r="B224" s="9" t="str">
        <f>$B$38</f>
        <v>Home Economics</v>
      </c>
      <c r="C224" s="43">
        <f t="shared" si="14"/>
        <v>20583.720785257054</v>
      </c>
      <c r="D224" s="43">
        <f t="shared" si="14"/>
        <v>15688.330805497942</v>
      </c>
      <c r="E224" s="43">
        <f t="shared" si="14"/>
        <v>18863.664696090949</v>
      </c>
      <c r="F224" s="43">
        <f t="shared" si="14"/>
        <v>0</v>
      </c>
      <c r="G224" s="43">
        <f t="shared" si="14"/>
        <v>0</v>
      </c>
      <c r="H224" s="43">
        <f t="shared" si="15"/>
        <v>55135.716286845949</v>
      </c>
      <c r="I224" s="1"/>
    </row>
    <row r="225" spans="2:9" x14ac:dyDescent="0.2">
      <c r="B225" s="9" t="str">
        <f>$B$39</f>
        <v>Law</v>
      </c>
      <c r="C225" s="43">
        <f t="shared" si="14"/>
        <v>0</v>
      </c>
      <c r="D225" s="43">
        <f t="shared" si="14"/>
        <v>0</v>
      </c>
      <c r="E225" s="43">
        <f t="shared" si="14"/>
        <v>0</v>
      </c>
      <c r="F225" s="43">
        <f t="shared" si="14"/>
        <v>0</v>
      </c>
      <c r="G225" s="43">
        <f t="shared" si="14"/>
        <v>0</v>
      </c>
      <c r="H225" s="43">
        <f t="shared" si="15"/>
        <v>0</v>
      </c>
      <c r="I225" s="1"/>
    </row>
    <row r="226" spans="2:9"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9" x14ac:dyDescent="0.2">
      <c r="B227" s="9" t="str">
        <f>$B$41</f>
        <v>Library Science</v>
      </c>
      <c r="C227" s="43">
        <f t="shared" si="14"/>
        <v>0</v>
      </c>
      <c r="D227" s="43">
        <f t="shared" si="14"/>
        <v>0</v>
      </c>
      <c r="E227" s="43">
        <f t="shared" si="14"/>
        <v>0</v>
      </c>
      <c r="F227" s="43">
        <f t="shared" si="14"/>
        <v>0</v>
      </c>
      <c r="G227" s="43">
        <f t="shared" si="14"/>
        <v>0</v>
      </c>
      <c r="H227" s="43">
        <f t="shared" si="15"/>
        <v>0</v>
      </c>
      <c r="I227" s="1"/>
    </row>
    <row r="228" spans="2:9"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9" x14ac:dyDescent="0.2">
      <c r="B229" s="9" t="str">
        <f>$B$43</f>
        <v>Vocational Training</v>
      </c>
      <c r="C229" s="43">
        <f t="shared" si="14"/>
        <v>16699.999882378364</v>
      </c>
      <c r="D229" s="43">
        <f t="shared" si="14"/>
        <v>0</v>
      </c>
      <c r="E229" s="43">
        <f t="shared" si="14"/>
        <v>0</v>
      </c>
      <c r="F229" s="43">
        <f t="shared" si="14"/>
        <v>0</v>
      </c>
      <c r="G229" s="43">
        <f t="shared" si="14"/>
        <v>0</v>
      </c>
      <c r="H229" s="43">
        <f t="shared" si="15"/>
        <v>16699.999882378364</v>
      </c>
      <c r="I229" s="1"/>
    </row>
    <row r="230" spans="2:9" x14ac:dyDescent="0.2">
      <c r="B230" s="9" t="str">
        <f>$B$44</f>
        <v>Physical Training</v>
      </c>
      <c r="C230" s="43">
        <f t="shared" si="14"/>
        <v>7379.0697154695099</v>
      </c>
      <c r="D230" s="43">
        <f t="shared" si="14"/>
        <v>29633.513743718337</v>
      </c>
      <c r="E230" s="43">
        <f t="shared" si="14"/>
        <v>0</v>
      </c>
      <c r="F230" s="43">
        <f t="shared" si="14"/>
        <v>0</v>
      </c>
      <c r="G230" s="43">
        <f t="shared" si="14"/>
        <v>0</v>
      </c>
      <c r="H230" s="43">
        <f t="shared" si="15"/>
        <v>37012.583459187845</v>
      </c>
      <c r="I230" s="1"/>
    </row>
    <row r="231" spans="2:9" x14ac:dyDescent="0.2">
      <c r="B231" s="9" t="str">
        <f>$B$45</f>
        <v>Health Services</v>
      </c>
      <c r="C231" s="43">
        <f t="shared" si="14"/>
        <v>107967.44110002756</v>
      </c>
      <c r="D231" s="43">
        <f t="shared" si="14"/>
        <v>92386.836965710099</v>
      </c>
      <c r="E231" s="43">
        <f t="shared" si="14"/>
        <v>114398.99880209994</v>
      </c>
      <c r="F231" s="43">
        <f t="shared" si="14"/>
        <v>0</v>
      </c>
      <c r="G231" s="43">
        <f t="shared" si="14"/>
        <v>0</v>
      </c>
      <c r="H231" s="43">
        <f t="shared" si="15"/>
        <v>314753.27686783759</v>
      </c>
      <c r="I231" s="1"/>
    </row>
    <row r="232" spans="2:9"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9" x14ac:dyDescent="0.2">
      <c r="B233" s="9" t="str">
        <f>$B$47</f>
        <v>Business Administration</v>
      </c>
      <c r="C233" s="43">
        <f t="shared" si="14"/>
        <v>89325.580766209852</v>
      </c>
      <c r="D233" s="43">
        <f t="shared" si="14"/>
        <v>693191.80188737204</v>
      </c>
      <c r="E233" s="43">
        <f t="shared" si="14"/>
        <v>227580.98697864564</v>
      </c>
      <c r="F233" s="43">
        <f t="shared" si="14"/>
        <v>0</v>
      </c>
      <c r="G233" s="43">
        <f t="shared" si="14"/>
        <v>0</v>
      </c>
      <c r="H233" s="43">
        <f t="shared" si="15"/>
        <v>1010098.3696322276</v>
      </c>
      <c r="I233" s="1"/>
    </row>
    <row r="234" spans="2:9"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9" x14ac:dyDescent="0.2">
      <c r="B235" s="9" t="str">
        <f>$B$49</f>
        <v>Teacher Ed-Practice Teaching</v>
      </c>
      <c r="C235" s="43">
        <f t="shared" si="16"/>
        <v>0</v>
      </c>
      <c r="D235" s="43">
        <f t="shared" si="16"/>
        <v>84252.146918414874</v>
      </c>
      <c r="E235" s="43">
        <f t="shared" si="16"/>
        <v>0</v>
      </c>
      <c r="F235" s="43">
        <f t="shared" si="16"/>
        <v>0</v>
      </c>
      <c r="G235" s="43">
        <f t="shared" si="16"/>
        <v>0</v>
      </c>
      <c r="H235" s="43">
        <f t="shared" si="15"/>
        <v>84252.146918414874</v>
      </c>
      <c r="I235" s="1"/>
    </row>
    <row r="236" spans="2:9" x14ac:dyDescent="0.2">
      <c r="B236" s="9" t="str">
        <f>$B$50</f>
        <v>Technology</v>
      </c>
      <c r="C236" s="43">
        <f t="shared" si="16"/>
        <v>48546.511285983615</v>
      </c>
      <c r="D236" s="43">
        <f t="shared" si="16"/>
        <v>29633.513743718337</v>
      </c>
      <c r="E236" s="43">
        <f t="shared" si="16"/>
        <v>43203.87720717604</v>
      </c>
      <c r="F236" s="43">
        <f t="shared" si="16"/>
        <v>0</v>
      </c>
      <c r="G236" s="43">
        <f t="shared" si="16"/>
        <v>0</v>
      </c>
      <c r="H236" s="43">
        <f t="shared" si="15"/>
        <v>121383.902236878</v>
      </c>
      <c r="I236" s="1"/>
    </row>
    <row r="237" spans="2:9" x14ac:dyDescent="0.2">
      <c r="B237" s="9" t="str">
        <f>$B$51</f>
        <v>Nursing</v>
      </c>
      <c r="C237" s="43">
        <f t="shared" si="16"/>
        <v>388.3720902878689</v>
      </c>
      <c r="D237" s="43">
        <f t="shared" si="16"/>
        <v>7553.6407582027132</v>
      </c>
      <c r="E237" s="43">
        <f t="shared" si="16"/>
        <v>0</v>
      </c>
      <c r="F237" s="43">
        <f t="shared" si="16"/>
        <v>0</v>
      </c>
      <c r="G237" s="43">
        <f t="shared" si="16"/>
        <v>0</v>
      </c>
      <c r="H237" s="43">
        <f t="shared" si="15"/>
        <v>7942.0128484905817</v>
      </c>
      <c r="I237" s="1"/>
    </row>
    <row r="238" spans="2:9" x14ac:dyDescent="0.2">
      <c r="B238" s="39" t="str">
        <f>$B$52</f>
        <v>Totals</v>
      </c>
      <c r="C238" s="42">
        <f>SUM(C218:C237)</f>
        <v>3559818.5795786055</v>
      </c>
      <c r="D238" s="42">
        <f>SUM(D218:D237)</f>
        <v>4711728.6852512145</v>
      </c>
      <c r="E238" s="42">
        <f>SUM(E218:E237)</f>
        <v>2432195.7351701776</v>
      </c>
      <c r="F238" s="42">
        <f>SUM(F218:F237)</f>
        <v>0</v>
      </c>
      <c r="G238" s="42">
        <f>SUM(G218:G237)</f>
        <v>0</v>
      </c>
      <c r="H238" s="42">
        <f t="shared" si="15"/>
        <v>10703742.999999998</v>
      </c>
      <c r="I238" s="1"/>
    </row>
    <row r="239" spans="2:9" x14ac:dyDescent="0.2">
      <c r="B239" s="44"/>
      <c r="C239" s="45"/>
      <c r="D239" s="45"/>
      <c r="E239" s="45"/>
      <c r="F239" s="45"/>
      <c r="G239" s="45"/>
      <c r="H239" s="45"/>
      <c r="I239" s="1"/>
    </row>
    <row r="240" spans="2:9" x14ac:dyDescent="0.2">
      <c r="B240" s="28" t="s">
        <v>13</v>
      </c>
      <c r="C240" s="11"/>
      <c r="D240" s="11"/>
      <c r="E240" s="11"/>
      <c r="F240" s="11"/>
      <c r="G240" s="11"/>
      <c r="H240" s="17">
        <f>H16</f>
        <v>3625008</v>
      </c>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742393.16106518672</v>
      </c>
      <c r="D243" s="42">
        <f t="shared" si="17"/>
        <v>672799.05269695539</v>
      </c>
      <c r="E243" s="42">
        <f t="shared" si="17"/>
        <v>197494.16324804383</v>
      </c>
      <c r="F243" s="42">
        <f t="shared" si="17"/>
        <v>0</v>
      </c>
      <c r="G243" s="42">
        <f t="shared" si="17"/>
        <v>0</v>
      </c>
      <c r="H243" s="42">
        <f>SUM(C243:G243)</f>
        <v>1612686.377010186</v>
      </c>
      <c r="I243" s="1"/>
    </row>
    <row r="244" spans="2:9" x14ac:dyDescent="0.2">
      <c r="B244" s="9" t="str">
        <f>$B$33</f>
        <v>Science</v>
      </c>
      <c r="C244" s="43">
        <f t="shared" si="17"/>
        <v>213383.7781198998</v>
      </c>
      <c r="D244" s="43">
        <f t="shared" si="17"/>
        <v>243354.24446774929</v>
      </c>
      <c r="E244" s="43">
        <f t="shared" si="17"/>
        <v>59213.902163413484</v>
      </c>
      <c r="F244" s="43">
        <f t="shared" si="17"/>
        <v>0</v>
      </c>
      <c r="G244" s="43">
        <f t="shared" si="17"/>
        <v>0</v>
      </c>
      <c r="H244" s="43">
        <f t="shared" ref="H244:H263" si="18">SUM(C244:G244)</f>
        <v>515951.92475106253</v>
      </c>
      <c r="I244" s="1"/>
    </row>
    <row r="245" spans="2:9" x14ac:dyDescent="0.2">
      <c r="B245" s="9" t="str">
        <f>$B$34</f>
        <v>Fine Arts</v>
      </c>
      <c r="C245" s="43">
        <f t="shared" si="17"/>
        <v>80232.651316913223</v>
      </c>
      <c r="D245" s="43">
        <f t="shared" si="17"/>
        <v>37388.657505826712</v>
      </c>
      <c r="E245" s="43">
        <f t="shared" si="17"/>
        <v>9891.8815679020208</v>
      </c>
      <c r="F245" s="43">
        <f t="shared" si="17"/>
        <v>0</v>
      </c>
      <c r="G245" s="43">
        <f t="shared" si="17"/>
        <v>0</v>
      </c>
      <c r="H245" s="43">
        <f t="shared" si="18"/>
        <v>127513.19039064195</v>
      </c>
      <c r="I245" s="1"/>
    </row>
    <row r="246" spans="2:9" x14ac:dyDescent="0.2">
      <c r="B246" s="9" t="str">
        <f>$B$35</f>
        <v>Teacher Education</v>
      </c>
      <c r="C246" s="43">
        <f t="shared" si="17"/>
        <v>14073.596214606088</v>
      </c>
      <c r="D246" s="43">
        <f t="shared" si="17"/>
        <v>262310.94976456318</v>
      </c>
      <c r="E246" s="43">
        <f t="shared" si="17"/>
        <v>369090.83100234414</v>
      </c>
      <c r="F246" s="43">
        <f t="shared" si="17"/>
        <v>0</v>
      </c>
      <c r="G246" s="43">
        <f t="shared" si="17"/>
        <v>0</v>
      </c>
      <c r="H246" s="43">
        <f t="shared" si="18"/>
        <v>645475.37698151334</v>
      </c>
      <c r="I246" s="1"/>
    </row>
    <row r="247" spans="2:9" x14ac:dyDescent="0.2">
      <c r="B247" s="9" t="str">
        <f>$B$36</f>
        <v>Agriculture</v>
      </c>
      <c r="C247" s="43">
        <f t="shared" si="17"/>
        <v>45377.483121860758</v>
      </c>
      <c r="D247" s="43">
        <f t="shared" si="17"/>
        <v>52147.338100231995</v>
      </c>
      <c r="E247" s="43">
        <f t="shared" si="17"/>
        <v>51176.748389493099</v>
      </c>
      <c r="F247" s="43">
        <f t="shared" si="17"/>
        <v>0</v>
      </c>
      <c r="G247" s="43">
        <f t="shared" si="17"/>
        <v>0</v>
      </c>
      <c r="H247" s="43">
        <f t="shared" si="18"/>
        <v>148701.56961158584</v>
      </c>
      <c r="I247" s="1"/>
    </row>
    <row r="248" spans="2:9" x14ac:dyDescent="0.2">
      <c r="B248" s="9" t="str">
        <f>$B$37</f>
        <v>Engineering</v>
      </c>
      <c r="C248" s="43">
        <f t="shared" si="17"/>
        <v>11618.389398350822</v>
      </c>
      <c r="D248" s="43">
        <f t="shared" si="17"/>
        <v>5181.9367420356321</v>
      </c>
      <c r="E248" s="43">
        <f t="shared" si="17"/>
        <v>0</v>
      </c>
      <c r="F248" s="43">
        <f t="shared" si="17"/>
        <v>0</v>
      </c>
      <c r="G248" s="43">
        <f t="shared" si="17"/>
        <v>0</v>
      </c>
      <c r="H248" s="43">
        <f t="shared" si="18"/>
        <v>16800.326140386453</v>
      </c>
      <c r="I248" s="1"/>
    </row>
    <row r="249" spans="2:9" x14ac:dyDescent="0.2">
      <c r="B249" s="9" t="str">
        <f>$B$38</f>
        <v>Home Economics</v>
      </c>
      <c r="C249" s="43">
        <f t="shared" si="17"/>
        <v>6971.0336390104931</v>
      </c>
      <c r="D249" s="43">
        <f t="shared" si="17"/>
        <v>5313.1250139859012</v>
      </c>
      <c r="E249" s="43">
        <f t="shared" si="17"/>
        <v>6388.5068459367221</v>
      </c>
      <c r="F249" s="43">
        <f t="shared" si="17"/>
        <v>0</v>
      </c>
      <c r="G249" s="43">
        <f t="shared" si="17"/>
        <v>0</v>
      </c>
      <c r="H249" s="43">
        <f t="shared" si="18"/>
        <v>18672.665498933115</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0</v>
      </c>
      <c r="D252" s="43">
        <f t="shared" si="17"/>
        <v>0</v>
      </c>
      <c r="E252" s="43">
        <f t="shared" si="17"/>
        <v>0</v>
      </c>
      <c r="F252" s="43">
        <f t="shared" si="17"/>
        <v>0</v>
      </c>
      <c r="G252" s="43">
        <f t="shared" si="17"/>
        <v>0</v>
      </c>
      <c r="H252" s="43">
        <f t="shared" si="18"/>
        <v>0</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5655.7442731594565</v>
      </c>
      <c r="D254" s="43">
        <f t="shared" si="17"/>
        <v>0</v>
      </c>
      <c r="E254" s="43">
        <f t="shared" si="17"/>
        <v>0</v>
      </c>
      <c r="F254" s="43">
        <f t="shared" si="17"/>
        <v>0</v>
      </c>
      <c r="G254" s="43">
        <f t="shared" si="17"/>
        <v>0</v>
      </c>
      <c r="H254" s="43">
        <f t="shared" si="18"/>
        <v>5655.7442731594565</v>
      </c>
      <c r="I254" s="1"/>
    </row>
    <row r="255" spans="2:9" x14ac:dyDescent="0.2">
      <c r="B255" s="9" t="str">
        <f>$B$44</f>
        <v>Physical Training</v>
      </c>
      <c r="C255" s="43">
        <f t="shared" si="17"/>
        <v>2499.0497951169696</v>
      </c>
      <c r="D255" s="43">
        <f t="shared" si="17"/>
        <v>10035.902804195592</v>
      </c>
      <c r="E255" s="43">
        <f t="shared" si="17"/>
        <v>0</v>
      </c>
      <c r="F255" s="43">
        <f t="shared" si="17"/>
        <v>0</v>
      </c>
      <c r="G255" s="43">
        <f t="shared" si="17"/>
        <v>0</v>
      </c>
      <c r="H255" s="43">
        <f t="shared" si="18"/>
        <v>12534.952599312561</v>
      </c>
      <c r="I255" s="1"/>
    </row>
    <row r="256" spans="2:9" x14ac:dyDescent="0.2">
      <c r="B256" s="9" t="str">
        <f>$B$45</f>
        <v>Health Services</v>
      </c>
      <c r="C256" s="43">
        <f t="shared" si="17"/>
        <v>36565.044370658812</v>
      </c>
      <c r="D256" s="43">
        <f t="shared" si="17"/>
        <v>31288.402860139195</v>
      </c>
      <c r="E256" s="43">
        <f t="shared" si="17"/>
        <v>38743.202807616246</v>
      </c>
      <c r="F256" s="43">
        <f t="shared" si="17"/>
        <v>0</v>
      </c>
      <c r="G256" s="43">
        <f t="shared" si="17"/>
        <v>0</v>
      </c>
      <c r="H256" s="43">
        <f t="shared" si="18"/>
        <v>106596.65003841426</v>
      </c>
      <c r="I256" s="1"/>
    </row>
    <row r="257" spans="2:9"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9" x14ac:dyDescent="0.2">
      <c r="B258" s="9" t="str">
        <f>$B$47</f>
        <v>Business Administration</v>
      </c>
      <c r="C258" s="43">
        <f t="shared" si="17"/>
        <v>30251.655414573837</v>
      </c>
      <c r="D258" s="43">
        <f t="shared" si="17"/>
        <v>234761.41265500666</v>
      </c>
      <c r="E258" s="43">
        <f t="shared" si="17"/>
        <v>77074.243883236588</v>
      </c>
      <c r="F258" s="43">
        <f t="shared" si="17"/>
        <v>0</v>
      </c>
      <c r="G258" s="43">
        <f t="shared" si="17"/>
        <v>0</v>
      </c>
      <c r="H258" s="43">
        <f t="shared" si="18"/>
        <v>342087.31195281708</v>
      </c>
      <c r="I258" s="1"/>
    </row>
    <row r="259" spans="2:9"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9" x14ac:dyDescent="0.2">
      <c r="B260" s="9" t="str">
        <f>$B$49</f>
        <v>Teacher Ed-Practice Teaching</v>
      </c>
      <c r="C260" s="43">
        <f t="shared" si="19"/>
        <v>0</v>
      </c>
      <c r="D260" s="43">
        <f t="shared" si="19"/>
        <v>28533.449149183543</v>
      </c>
      <c r="E260" s="43">
        <f t="shared" si="19"/>
        <v>0</v>
      </c>
      <c r="F260" s="43">
        <f t="shared" si="19"/>
        <v>0</v>
      </c>
      <c r="G260" s="43">
        <f t="shared" si="19"/>
        <v>0</v>
      </c>
      <c r="H260" s="43">
        <f t="shared" si="18"/>
        <v>28533.449149183543</v>
      </c>
      <c r="I260" s="1"/>
    </row>
    <row r="261" spans="2:9" x14ac:dyDescent="0.2">
      <c r="B261" s="9" t="str">
        <f>$B$50</f>
        <v>Technology</v>
      </c>
      <c r="C261" s="43">
        <f t="shared" si="19"/>
        <v>16441.117073137957</v>
      </c>
      <c r="D261" s="43">
        <f t="shared" si="19"/>
        <v>10035.902804195592</v>
      </c>
      <c r="E261" s="43">
        <f t="shared" si="19"/>
        <v>14631.741485855073</v>
      </c>
      <c r="F261" s="43">
        <f t="shared" si="19"/>
        <v>0</v>
      </c>
      <c r="G261" s="43">
        <f t="shared" si="19"/>
        <v>0</v>
      </c>
      <c r="H261" s="43">
        <f t="shared" si="18"/>
        <v>41108.76136318862</v>
      </c>
      <c r="I261" s="1"/>
    </row>
    <row r="262" spans="2:9" x14ac:dyDescent="0.2">
      <c r="B262" s="9" t="str">
        <f>$B$51</f>
        <v>Nursing</v>
      </c>
      <c r="C262" s="43">
        <f t="shared" si="19"/>
        <v>131.52893658510365</v>
      </c>
      <c r="D262" s="43">
        <f t="shared" si="19"/>
        <v>2558.1713030302485</v>
      </c>
      <c r="E262" s="43">
        <f t="shared" si="19"/>
        <v>0</v>
      </c>
      <c r="F262" s="43">
        <f t="shared" si="19"/>
        <v>0</v>
      </c>
      <c r="G262" s="43">
        <f t="shared" si="19"/>
        <v>0</v>
      </c>
      <c r="H262" s="43">
        <f t="shared" si="18"/>
        <v>2689.7002396153521</v>
      </c>
      <c r="I262" s="1"/>
    </row>
    <row r="263" spans="2:9" x14ac:dyDescent="0.2">
      <c r="B263" s="39" t="str">
        <f>$B$52</f>
        <v>Totals</v>
      </c>
      <c r="C263" s="42">
        <f>SUM(C243:C262)</f>
        <v>1205594.2327390602</v>
      </c>
      <c r="D263" s="42">
        <f>SUM(D243:D262)</f>
        <v>1595708.545867099</v>
      </c>
      <c r="E263" s="42">
        <f>SUM(E243:E262)</f>
        <v>823705.2213938412</v>
      </c>
      <c r="F263" s="42">
        <f>SUM(F243:F262)</f>
        <v>0</v>
      </c>
      <c r="G263" s="42">
        <f>SUM(G243:G262)</f>
        <v>0</v>
      </c>
      <c r="H263" s="42">
        <f t="shared" si="18"/>
        <v>3625008.0000000005</v>
      </c>
      <c r="I263" s="54"/>
    </row>
    <row r="264" spans="2:9" x14ac:dyDescent="0.2">
      <c r="B264" s="340"/>
      <c r="C264" s="340"/>
      <c r="D264" s="340"/>
      <c r="E264" s="340"/>
      <c r="F264" s="340"/>
      <c r="G264" s="340"/>
      <c r="H264" s="341"/>
      <c r="I264" s="53"/>
    </row>
    <row r="265" spans="2:9" x14ac:dyDescent="0.2">
      <c r="B265" s="178" t="s">
        <v>239</v>
      </c>
      <c r="C265" s="11"/>
      <c r="D265" s="11"/>
      <c r="E265" s="11"/>
      <c r="F265" s="11"/>
      <c r="G265" s="11"/>
      <c r="H265" s="17"/>
    </row>
    <row r="266" spans="2:9" ht="45" customHeight="1" thickBot="1" x14ac:dyDescent="0.25">
      <c r="B266" s="332" t="s">
        <v>240</v>
      </c>
      <c r="C266" s="332"/>
      <c r="D266" s="332"/>
      <c r="E266" s="332"/>
      <c r="F266" s="332"/>
      <c r="G266" s="332"/>
      <c r="H266" s="332"/>
    </row>
    <row r="267" spans="2:9" ht="15" thickBot="1" x14ac:dyDescent="0.25">
      <c r="B267" s="68" t="s">
        <v>33</v>
      </c>
      <c r="C267" s="69" t="s">
        <v>27</v>
      </c>
      <c r="D267" s="69" t="s">
        <v>28</v>
      </c>
      <c r="E267" s="69" t="s">
        <v>29</v>
      </c>
      <c r="F267" s="69" t="s">
        <v>30</v>
      </c>
      <c r="G267" s="69" t="s">
        <v>31</v>
      </c>
      <c r="H267" s="70" t="s">
        <v>1</v>
      </c>
      <c r="I267" s="1"/>
    </row>
    <row r="268" spans="2:9" x14ac:dyDescent="0.2">
      <c r="B268" s="9" t="str">
        <f>$B$32</f>
        <v>Liberal Arts</v>
      </c>
      <c r="C268" s="42">
        <f t="shared" ref="C268:G283" si="20">C243+C218+C193+C168+C116</f>
        <v>6965448.7211497584</v>
      </c>
      <c r="D268" s="42">
        <f t="shared" si="20"/>
        <v>5046743.5264823772</v>
      </c>
      <c r="E268" s="42">
        <f t="shared" si="20"/>
        <v>2115337.783325281</v>
      </c>
      <c r="F268" s="42">
        <f t="shared" si="20"/>
        <v>0</v>
      </c>
      <c r="G268" s="42">
        <f t="shared" si="20"/>
        <v>0</v>
      </c>
      <c r="H268" s="42">
        <f>SUM(C268:G268)</f>
        <v>14127530.030957416</v>
      </c>
      <c r="I268" s="1"/>
    </row>
    <row r="269" spans="2:9" x14ac:dyDescent="0.2">
      <c r="B269" s="9" t="str">
        <f>$B$33</f>
        <v>Science</v>
      </c>
      <c r="C269" s="43">
        <f t="shared" si="20"/>
        <v>2290001.902561713</v>
      </c>
      <c r="D269" s="43">
        <f t="shared" si="20"/>
        <v>2211782.987525831</v>
      </c>
      <c r="E269" s="43">
        <f t="shared" si="20"/>
        <v>1096857.5447290738</v>
      </c>
      <c r="F269" s="43">
        <f t="shared" si="20"/>
        <v>0</v>
      </c>
      <c r="G269" s="43">
        <f t="shared" si="20"/>
        <v>0</v>
      </c>
      <c r="H269" s="43">
        <f t="shared" ref="H269:H288" si="21">SUM(C269:G269)</f>
        <v>5598642.4348166175</v>
      </c>
      <c r="I269" s="1"/>
    </row>
    <row r="270" spans="2:9" x14ac:dyDescent="0.2">
      <c r="B270" s="9" t="str">
        <f>$B$34</f>
        <v>Fine Arts</v>
      </c>
      <c r="C270" s="43">
        <f t="shared" si="20"/>
        <v>1343028.5706836462</v>
      </c>
      <c r="D270" s="43">
        <f t="shared" si="20"/>
        <v>573720.03486023936</v>
      </c>
      <c r="E270" s="43">
        <f t="shared" si="20"/>
        <v>119750.81271062617</v>
      </c>
      <c r="F270" s="43">
        <f t="shared" si="20"/>
        <v>0</v>
      </c>
      <c r="G270" s="43">
        <f t="shared" si="20"/>
        <v>0</v>
      </c>
      <c r="H270" s="43">
        <f t="shared" si="21"/>
        <v>2036499.4182545119</v>
      </c>
      <c r="I270" s="1"/>
    </row>
    <row r="271" spans="2:9" x14ac:dyDescent="0.2">
      <c r="B271" s="9" t="str">
        <f>$B$35</f>
        <v>Teacher Education</v>
      </c>
      <c r="C271" s="43">
        <f t="shared" si="20"/>
        <v>191593.69803235924</v>
      </c>
      <c r="D271" s="43">
        <f t="shared" si="20"/>
        <v>1807154.9319115169</v>
      </c>
      <c r="E271" s="43">
        <f t="shared" si="20"/>
        <v>3260283.0971837481</v>
      </c>
      <c r="F271" s="43">
        <f t="shared" si="20"/>
        <v>0</v>
      </c>
      <c r="G271" s="43">
        <f t="shared" si="20"/>
        <v>0</v>
      </c>
      <c r="H271" s="43">
        <f t="shared" si="21"/>
        <v>5259031.7271276247</v>
      </c>
      <c r="I271" s="1"/>
    </row>
    <row r="272" spans="2:9" x14ac:dyDescent="0.2">
      <c r="B272" s="9" t="str">
        <f>$B$36</f>
        <v>Agriculture</v>
      </c>
      <c r="C272" s="43">
        <f t="shared" si="20"/>
        <v>869018.72042152635</v>
      </c>
      <c r="D272" s="43">
        <f t="shared" si="20"/>
        <v>928628.32763038948</v>
      </c>
      <c r="E272" s="43">
        <f t="shared" si="20"/>
        <v>1073097.6212960586</v>
      </c>
      <c r="F272" s="43">
        <f t="shared" si="20"/>
        <v>0</v>
      </c>
      <c r="G272" s="43">
        <f t="shared" si="20"/>
        <v>0</v>
      </c>
      <c r="H272" s="43">
        <f t="shared" si="21"/>
        <v>2870744.6693479745</v>
      </c>
      <c r="I272" s="1"/>
    </row>
    <row r="273" spans="2:9" x14ac:dyDescent="0.2">
      <c r="B273" s="9" t="str">
        <f>$B$37</f>
        <v>Engineering</v>
      </c>
      <c r="C273" s="43">
        <f t="shared" si="20"/>
        <v>117501.47511408318</v>
      </c>
      <c r="D273" s="43">
        <f t="shared" si="20"/>
        <v>56512.204565264379</v>
      </c>
      <c r="E273" s="43">
        <f t="shared" si="20"/>
        <v>0</v>
      </c>
      <c r="F273" s="43">
        <f t="shared" si="20"/>
        <v>0</v>
      </c>
      <c r="G273" s="43">
        <f t="shared" si="20"/>
        <v>0</v>
      </c>
      <c r="H273" s="43">
        <f t="shared" si="21"/>
        <v>174013.67967934755</v>
      </c>
      <c r="I273" s="1"/>
    </row>
    <row r="274" spans="2:9" x14ac:dyDescent="0.2">
      <c r="B274" s="9" t="str">
        <f>$B$38</f>
        <v>Home Economics</v>
      </c>
      <c r="C274" s="43">
        <f t="shared" si="20"/>
        <v>61573.221570647263</v>
      </c>
      <c r="D274" s="43">
        <f t="shared" si="20"/>
        <v>29048.199871823057</v>
      </c>
      <c r="E274" s="43">
        <f t="shared" si="20"/>
        <v>38929.273216892041</v>
      </c>
      <c r="F274" s="43">
        <f t="shared" si="20"/>
        <v>0</v>
      </c>
      <c r="G274" s="43">
        <f t="shared" si="20"/>
        <v>0</v>
      </c>
      <c r="H274" s="43">
        <f t="shared" si="21"/>
        <v>129550.69465936237</v>
      </c>
      <c r="I274" s="1"/>
    </row>
    <row r="275" spans="2:9" x14ac:dyDescent="0.2">
      <c r="B275" s="9" t="str">
        <f>$B$39</f>
        <v>Law</v>
      </c>
      <c r="C275" s="43">
        <f t="shared" si="20"/>
        <v>0</v>
      </c>
      <c r="D275" s="43">
        <f t="shared" si="20"/>
        <v>0</v>
      </c>
      <c r="E275" s="43">
        <f t="shared" si="20"/>
        <v>0</v>
      </c>
      <c r="F275" s="43">
        <f t="shared" si="20"/>
        <v>0</v>
      </c>
      <c r="G275" s="43">
        <f t="shared" si="20"/>
        <v>0</v>
      </c>
      <c r="H275" s="43">
        <f t="shared" si="21"/>
        <v>0</v>
      </c>
      <c r="I275" s="1"/>
    </row>
    <row r="276" spans="2:9"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9" x14ac:dyDescent="0.2">
      <c r="B277" s="9" t="str">
        <f>$B$41</f>
        <v>Library Science</v>
      </c>
      <c r="C277" s="43">
        <f t="shared" si="20"/>
        <v>0</v>
      </c>
      <c r="D277" s="43">
        <f t="shared" si="20"/>
        <v>0</v>
      </c>
      <c r="E277" s="43">
        <f t="shared" si="20"/>
        <v>0</v>
      </c>
      <c r="F277" s="43">
        <f t="shared" si="20"/>
        <v>0</v>
      </c>
      <c r="G277" s="43">
        <f t="shared" si="20"/>
        <v>0</v>
      </c>
      <c r="H277" s="43">
        <f t="shared" si="21"/>
        <v>0</v>
      </c>
      <c r="I277" s="1"/>
    </row>
    <row r="278" spans="2:9"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9" x14ac:dyDescent="0.2">
      <c r="B279" s="9" t="str">
        <f>$B$43</f>
        <v>Vocational Training</v>
      </c>
      <c r="C279" s="43">
        <f t="shared" si="20"/>
        <v>76863.566645092753</v>
      </c>
      <c r="D279" s="43">
        <f t="shared" si="20"/>
        <v>0</v>
      </c>
      <c r="E279" s="43">
        <f t="shared" si="20"/>
        <v>0</v>
      </c>
      <c r="F279" s="43">
        <f t="shared" si="20"/>
        <v>0</v>
      </c>
      <c r="G279" s="43">
        <f t="shared" si="20"/>
        <v>0</v>
      </c>
      <c r="H279" s="43">
        <f t="shared" si="21"/>
        <v>76863.566645092753</v>
      </c>
      <c r="I279" s="1"/>
    </row>
    <row r="280" spans="2:9" x14ac:dyDescent="0.2">
      <c r="B280" s="9" t="str">
        <f>$B$44</f>
        <v>Physical Training</v>
      </c>
      <c r="C280" s="43">
        <f t="shared" si="20"/>
        <v>182953.55998017505</v>
      </c>
      <c r="D280" s="43">
        <f t="shared" si="20"/>
        <v>63996.329140037516</v>
      </c>
      <c r="E280" s="43">
        <f t="shared" si="20"/>
        <v>0</v>
      </c>
      <c r="F280" s="43">
        <f t="shared" si="20"/>
        <v>0</v>
      </c>
      <c r="G280" s="43">
        <f t="shared" si="20"/>
        <v>0</v>
      </c>
      <c r="H280" s="43">
        <f t="shared" si="21"/>
        <v>246949.88912021258</v>
      </c>
      <c r="I280" s="1"/>
    </row>
    <row r="281" spans="2:9" x14ac:dyDescent="0.2">
      <c r="B281" s="9" t="str">
        <f>$B$45</f>
        <v>Health Services</v>
      </c>
      <c r="C281" s="43">
        <f t="shared" si="20"/>
        <v>262631.19543935417</v>
      </c>
      <c r="D281" s="43">
        <f t="shared" si="20"/>
        <v>234226.12180940722</v>
      </c>
      <c r="E281" s="43">
        <f t="shared" si="20"/>
        <v>304369.83254841005</v>
      </c>
      <c r="F281" s="43">
        <f t="shared" si="20"/>
        <v>0</v>
      </c>
      <c r="G281" s="43">
        <f t="shared" si="20"/>
        <v>0</v>
      </c>
      <c r="H281" s="43">
        <f t="shared" si="21"/>
        <v>801227.14979717147</v>
      </c>
      <c r="I281" s="1"/>
    </row>
    <row r="282" spans="2:9"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9" x14ac:dyDescent="0.2">
      <c r="B283" s="9" t="str">
        <f>$B$47</f>
        <v>Business Administration</v>
      </c>
      <c r="C283" s="43">
        <f t="shared" si="20"/>
        <v>340421.44076777447</v>
      </c>
      <c r="D283" s="43">
        <f t="shared" si="20"/>
        <v>1897189.409707268</v>
      </c>
      <c r="E283" s="43">
        <f t="shared" si="20"/>
        <v>848569.66341006954</v>
      </c>
      <c r="F283" s="43">
        <f t="shared" si="20"/>
        <v>0</v>
      </c>
      <c r="G283" s="43">
        <f t="shared" si="20"/>
        <v>0</v>
      </c>
      <c r="H283" s="43">
        <f t="shared" si="21"/>
        <v>3086180.513885112</v>
      </c>
      <c r="I283" s="1"/>
    </row>
    <row r="284" spans="2:9"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9" x14ac:dyDescent="0.2">
      <c r="B285" s="9" t="str">
        <f>$B$49</f>
        <v>Teacher Ed-Practice Teaching</v>
      </c>
      <c r="C285" s="43">
        <f t="shared" si="22"/>
        <v>0</v>
      </c>
      <c r="D285" s="43">
        <f t="shared" si="22"/>
        <v>332361.23833373783</v>
      </c>
      <c r="E285" s="43">
        <f t="shared" si="22"/>
        <v>0</v>
      </c>
      <c r="F285" s="43">
        <f t="shared" si="22"/>
        <v>0</v>
      </c>
      <c r="G285" s="43">
        <f t="shared" si="22"/>
        <v>0</v>
      </c>
      <c r="H285" s="43">
        <f t="shared" si="21"/>
        <v>332361.23833373783</v>
      </c>
      <c r="I285" s="1"/>
    </row>
    <row r="286" spans="2:9" x14ac:dyDescent="0.2">
      <c r="B286" s="9" t="str">
        <f>$B$50</f>
        <v>Technology</v>
      </c>
      <c r="C286" s="43">
        <f t="shared" si="22"/>
        <v>179753.38562050299</v>
      </c>
      <c r="D286" s="43">
        <f t="shared" si="22"/>
        <v>105934.64449432792</v>
      </c>
      <c r="E286" s="43">
        <f t="shared" si="22"/>
        <v>111158.21687514003</v>
      </c>
      <c r="F286" s="43">
        <f t="shared" si="22"/>
        <v>0</v>
      </c>
      <c r="G286" s="43">
        <f t="shared" si="22"/>
        <v>0</v>
      </c>
      <c r="H286" s="43">
        <f t="shared" si="21"/>
        <v>396846.24698997097</v>
      </c>
      <c r="I286" s="1"/>
    </row>
    <row r="287" spans="2:9" x14ac:dyDescent="0.2">
      <c r="B287" s="9" t="str">
        <f>$B$51</f>
        <v>Nursing</v>
      </c>
      <c r="C287" s="43">
        <f t="shared" si="22"/>
        <v>5703.8202783346233</v>
      </c>
      <c r="D287" s="43">
        <f t="shared" si="22"/>
        <v>98789.920107513113</v>
      </c>
      <c r="E287" s="43">
        <f t="shared" si="22"/>
        <v>0</v>
      </c>
      <c r="F287" s="43">
        <f t="shared" si="22"/>
        <v>0</v>
      </c>
      <c r="G287" s="43">
        <f t="shared" si="22"/>
        <v>0</v>
      </c>
      <c r="H287" s="43">
        <f t="shared" si="21"/>
        <v>104493.74038584773</v>
      </c>
      <c r="I287" s="1"/>
    </row>
    <row r="288" spans="2:9" x14ac:dyDescent="0.2">
      <c r="B288" s="39" t="str">
        <f>$B$52</f>
        <v>Totals</v>
      </c>
      <c r="C288" s="42">
        <f>SUM(C268:C287)</f>
        <v>12886493.278264966</v>
      </c>
      <c r="D288" s="42">
        <f>SUM(D268:D287)</f>
        <v>13386087.876439735</v>
      </c>
      <c r="E288" s="42">
        <f>SUM(E268:E287)</f>
        <v>8968353.8452952988</v>
      </c>
      <c r="F288" s="42">
        <f>SUM(F268:F287)</f>
        <v>0</v>
      </c>
      <c r="G288" s="42">
        <f>SUM(G268:G287)</f>
        <v>0</v>
      </c>
      <c r="H288" s="42">
        <f t="shared" si="21"/>
        <v>35240935</v>
      </c>
      <c r="I288" s="92"/>
    </row>
    <row r="289" spans="2:9" x14ac:dyDescent="0.2">
      <c r="H289" s="58"/>
    </row>
    <row r="290" spans="2:9" x14ac:dyDescent="0.2">
      <c r="B290" s="178" t="s">
        <v>228</v>
      </c>
      <c r="C290" s="11"/>
      <c r="D290" s="11"/>
      <c r="E290" s="11"/>
      <c r="F290" s="11"/>
      <c r="G290" s="11"/>
      <c r="H290" s="17"/>
    </row>
    <row r="291" spans="2:9" ht="30" customHeight="1" thickBot="1" x14ac:dyDescent="0.25">
      <c r="B291" s="332" t="s">
        <v>241</v>
      </c>
      <c r="C291" s="332"/>
      <c r="D291" s="332"/>
      <c r="E291" s="332"/>
      <c r="F291" s="332"/>
      <c r="G291" s="332"/>
      <c r="H291" s="332"/>
    </row>
    <row r="292" spans="2:9" ht="15" thickBot="1" x14ac:dyDescent="0.25">
      <c r="B292" s="68" t="s">
        <v>33</v>
      </c>
      <c r="C292" s="69" t="s">
        <v>27</v>
      </c>
      <c r="D292" s="69" t="s">
        <v>28</v>
      </c>
      <c r="E292" s="69" t="s">
        <v>29</v>
      </c>
      <c r="F292" s="69" t="s">
        <v>30</v>
      </c>
      <c r="G292" s="69" t="s">
        <v>31</v>
      </c>
      <c r="H292" s="70" t="s">
        <v>1</v>
      </c>
      <c r="I292" s="1"/>
    </row>
    <row r="293" spans="2:9" x14ac:dyDescent="0.2">
      <c r="B293" s="9" t="str">
        <f>$B$32</f>
        <v>Liberal Arts</v>
      </c>
      <c r="C293" s="40">
        <f t="shared" ref="C293:H308" si="23">IF(C32=0,0,C268/C32)</f>
        <v>411.35349442802567</v>
      </c>
      <c r="D293" s="40">
        <f t="shared" si="23"/>
        <v>492.029202152908</v>
      </c>
      <c r="E293" s="40">
        <f t="shared" si="23"/>
        <v>735.76966376531516</v>
      </c>
      <c r="F293" s="40">
        <f t="shared" si="23"/>
        <v>0</v>
      </c>
      <c r="G293" s="41">
        <f t="shared" si="23"/>
        <v>0</v>
      </c>
      <c r="H293" s="42">
        <f t="shared" si="23"/>
        <v>469.89955200257492</v>
      </c>
      <c r="I293" s="1"/>
    </row>
    <row r="294" spans="2:9" x14ac:dyDescent="0.2">
      <c r="B294" s="9" t="str">
        <f>$B$33</f>
        <v>Science</v>
      </c>
      <c r="C294" s="75">
        <f t="shared" si="23"/>
        <v>470.51610901206351</v>
      </c>
      <c r="D294" s="75">
        <f t="shared" si="23"/>
        <v>596.1679211659922</v>
      </c>
      <c r="E294" s="75">
        <f t="shared" si="23"/>
        <v>1272.4565484095983</v>
      </c>
      <c r="F294" s="75">
        <f t="shared" si="23"/>
        <v>0</v>
      </c>
      <c r="G294" s="96">
        <f t="shared" si="23"/>
        <v>0</v>
      </c>
      <c r="H294" s="43">
        <f t="shared" si="23"/>
        <v>593.1393616714289</v>
      </c>
      <c r="I294" s="1"/>
    </row>
    <row r="295" spans="2:9" x14ac:dyDescent="0.2">
      <c r="B295" s="9" t="str">
        <f>$B$34</f>
        <v>Fine Arts</v>
      </c>
      <c r="C295" s="75">
        <f t="shared" si="23"/>
        <v>733.89539381620011</v>
      </c>
      <c r="D295" s="75">
        <f t="shared" si="23"/>
        <v>1006.5263769477883</v>
      </c>
      <c r="E295" s="75">
        <f t="shared" si="23"/>
        <v>831.60286604601504</v>
      </c>
      <c r="F295" s="75">
        <f t="shared" si="23"/>
        <v>0</v>
      </c>
      <c r="G295" s="96">
        <f t="shared" si="23"/>
        <v>0</v>
      </c>
      <c r="H295" s="43">
        <f t="shared" si="23"/>
        <v>800.51077761576721</v>
      </c>
      <c r="I295" s="1"/>
    </row>
    <row r="296" spans="2:9" x14ac:dyDescent="0.2">
      <c r="B296" s="9" t="str">
        <f>$B$35</f>
        <v>Teacher Education</v>
      </c>
      <c r="C296" s="75">
        <f t="shared" si="23"/>
        <v>596.86510290454589</v>
      </c>
      <c r="D296" s="75">
        <f t="shared" si="23"/>
        <v>451.90170840498047</v>
      </c>
      <c r="E296" s="75">
        <f t="shared" si="23"/>
        <v>606.79007950562971</v>
      </c>
      <c r="F296" s="75">
        <f t="shared" si="23"/>
        <v>0</v>
      </c>
      <c r="G296" s="96">
        <f t="shared" si="23"/>
        <v>0</v>
      </c>
      <c r="H296" s="43">
        <f t="shared" si="23"/>
        <v>542.55975726066492</v>
      </c>
      <c r="I296" s="1"/>
    </row>
    <row r="297" spans="2:9" x14ac:dyDescent="0.2">
      <c r="B297" s="9" t="str">
        <f>$B$36</f>
        <v>Agriculture</v>
      </c>
      <c r="C297" s="75">
        <f t="shared" si="23"/>
        <v>839.63161393384189</v>
      </c>
      <c r="D297" s="75">
        <f t="shared" si="23"/>
        <v>1168.0859467048924</v>
      </c>
      <c r="E297" s="75">
        <f t="shared" si="23"/>
        <v>1440.3994916725619</v>
      </c>
      <c r="F297" s="75">
        <f t="shared" si="23"/>
        <v>0</v>
      </c>
      <c r="G297" s="96">
        <f t="shared" si="23"/>
        <v>0</v>
      </c>
      <c r="H297" s="43">
        <f t="shared" si="23"/>
        <v>1114.8522987759125</v>
      </c>
      <c r="I297" s="1"/>
    </row>
    <row r="298" spans="2:9" x14ac:dyDescent="0.2">
      <c r="B298" s="9" t="str">
        <f>$B$37</f>
        <v>Engineering</v>
      </c>
      <c r="C298" s="75">
        <f t="shared" si="23"/>
        <v>443.40179288333275</v>
      </c>
      <c r="D298" s="75">
        <f t="shared" si="23"/>
        <v>715.34436158562505</v>
      </c>
      <c r="E298" s="75">
        <f t="shared" si="23"/>
        <v>0</v>
      </c>
      <c r="F298" s="75">
        <f t="shared" si="23"/>
        <v>0</v>
      </c>
      <c r="G298" s="96">
        <f t="shared" si="23"/>
        <v>0</v>
      </c>
      <c r="H298" s="43">
        <f t="shared" si="23"/>
        <v>505.85371999810337</v>
      </c>
      <c r="I298" s="1"/>
    </row>
    <row r="299" spans="2:9" x14ac:dyDescent="0.2">
      <c r="B299" s="9" t="str">
        <f>$B$38</f>
        <v>Home Economics</v>
      </c>
      <c r="C299" s="75">
        <f t="shared" si="23"/>
        <v>387.25296585312742</v>
      </c>
      <c r="D299" s="75">
        <f t="shared" si="23"/>
        <v>358.61975150398837</v>
      </c>
      <c r="E299" s="75">
        <f t="shared" si="23"/>
        <v>418.59433566550581</v>
      </c>
      <c r="F299" s="75">
        <f t="shared" si="23"/>
        <v>0</v>
      </c>
      <c r="G299" s="96">
        <f t="shared" si="23"/>
        <v>0</v>
      </c>
      <c r="H299" s="43">
        <f t="shared" si="23"/>
        <v>389.04112510319032</v>
      </c>
      <c r="I299" s="1"/>
    </row>
    <row r="300" spans="2:9" x14ac:dyDescent="0.2">
      <c r="B300" s="9" t="str">
        <f>$B$39</f>
        <v>Law</v>
      </c>
      <c r="C300" s="75">
        <f t="shared" si="23"/>
        <v>0</v>
      </c>
      <c r="D300" s="75">
        <f t="shared" si="23"/>
        <v>0</v>
      </c>
      <c r="E300" s="75">
        <f t="shared" si="23"/>
        <v>0</v>
      </c>
      <c r="F300" s="75">
        <f t="shared" si="23"/>
        <v>0</v>
      </c>
      <c r="G300" s="96">
        <f t="shared" si="23"/>
        <v>0</v>
      </c>
      <c r="H300" s="43">
        <f t="shared" si="23"/>
        <v>0</v>
      </c>
      <c r="I300" s="1"/>
    </row>
    <row r="301" spans="2:9"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9" x14ac:dyDescent="0.2">
      <c r="B302" s="9" t="str">
        <f>$B$41</f>
        <v>Library Science</v>
      </c>
      <c r="C302" s="75">
        <f t="shared" si="23"/>
        <v>0</v>
      </c>
      <c r="D302" s="75">
        <f t="shared" si="23"/>
        <v>0</v>
      </c>
      <c r="E302" s="75">
        <f t="shared" si="23"/>
        <v>0</v>
      </c>
      <c r="F302" s="75">
        <f t="shared" si="23"/>
        <v>0</v>
      </c>
      <c r="G302" s="96">
        <f t="shared" si="23"/>
        <v>0</v>
      </c>
      <c r="H302" s="43">
        <f t="shared" si="23"/>
        <v>0</v>
      </c>
      <c r="I302" s="1"/>
    </row>
    <row r="303" spans="2:9"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9" x14ac:dyDescent="0.2">
      <c r="B304" s="9" t="str">
        <f>$B$43</f>
        <v>Vocational Training</v>
      </c>
      <c r="C304" s="75">
        <f t="shared" si="23"/>
        <v>595.84160189994384</v>
      </c>
      <c r="D304" s="75">
        <f t="shared" si="23"/>
        <v>0</v>
      </c>
      <c r="E304" s="75">
        <f t="shared" si="23"/>
        <v>0</v>
      </c>
      <c r="F304" s="75">
        <f t="shared" si="23"/>
        <v>0</v>
      </c>
      <c r="G304" s="96">
        <f t="shared" si="23"/>
        <v>0</v>
      </c>
      <c r="H304" s="43">
        <f t="shared" si="23"/>
        <v>595.84160189994384</v>
      </c>
      <c r="I304" s="1"/>
    </row>
    <row r="305" spans="2:9" x14ac:dyDescent="0.2">
      <c r="B305" s="9" t="str">
        <f>$B$44</f>
        <v>Physical Training</v>
      </c>
      <c r="C305" s="75">
        <f t="shared" si="23"/>
        <v>3209.7115785995625</v>
      </c>
      <c r="D305" s="75">
        <f t="shared" si="23"/>
        <v>418.27666104599683</v>
      </c>
      <c r="E305" s="75">
        <f t="shared" si="23"/>
        <v>0</v>
      </c>
      <c r="F305" s="75">
        <f t="shared" si="23"/>
        <v>0</v>
      </c>
      <c r="G305" s="96">
        <f t="shared" si="23"/>
        <v>0</v>
      </c>
      <c r="H305" s="43">
        <f t="shared" si="23"/>
        <v>1175.9518529533932</v>
      </c>
      <c r="I305" s="1"/>
    </row>
    <row r="306" spans="2:9" x14ac:dyDescent="0.2">
      <c r="B306" s="9" t="str">
        <f>$B$45</f>
        <v>Health Services</v>
      </c>
      <c r="C306" s="75">
        <f t="shared" si="23"/>
        <v>314.9055101191297</v>
      </c>
      <c r="D306" s="75">
        <f t="shared" si="23"/>
        <v>491.04008765074889</v>
      </c>
      <c r="E306" s="75">
        <f t="shared" si="23"/>
        <v>539.6628236673937</v>
      </c>
      <c r="F306" s="75">
        <f t="shared" si="23"/>
        <v>0</v>
      </c>
      <c r="G306" s="96">
        <f t="shared" si="23"/>
        <v>0</v>
      </c>
      <c r="H306" s="43">
        <f t="shared" si="23"/>
        <v>427.32114655849148</v>
      </c>
      <c r="I306" s="1"/>
    </row>
    <row r="307" spans="2:9"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9" x14ac:dyDescent="0.2">
      <c r="B308" s="9" t="str">
        <f>$B$47</f>
        <v>Business Administration</v>
      </c>
      <c r="C308" s="75">
        <f t="shared" si="23"/>
        <v>493.36440690981806</v>
      </c>
      <c r="D308" s="75">
        <f t="shared" si="23"/>
        <v>530.08924551753785</v>
      </c>
      <c r="E308" s="75">
        <f t="shared" si="23"/>
        <v>756.30094778081059</v>
      </c>
      <c r="F308" s="75">
        <f t="shared" si="23"/>
        <v>0</v>
      </c>
      <c r="G308" s="96">
        <f t="shared" si="23"/>
        <v>0</v>
      </c>
      <c r="H308" s="43">
        <f t="shared" si="23"/>
        <v>572.46902502042519</v>
      </c>
      <c r="I308" s="1"/>
    </row>
    <row r="309" spans="2:9"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9" x14ac:dyDescent="0.2">
      <c r="B310" s="9" t="str">
        <f>$B$49</f>
        <v>Teacher Ed-Practice Teaching</v>
      </c>
      <c r="C310" s="75">
        <f t="shared" si="24"/>
        <v>0</v>
      </c>
      <c r="D310" s="75">
        <f t="shared" si="24"/>
        <v>764.04882375571913</v>
      </c>
      <c r="E310" s="75">
        <f t="shared" si="24"/>
        <v>0</v>
      </c>
      <c r="F310" s="75">
        <f t="shared" si="24"/>
        <v>0</v>
      </c>
      <c r="G310" s="96">
        <f t="shared" si="24"/>
        <v>0</v>
      </c>
      <c r="H310" s="43">
        <f t="shared" si="24"/>
        <v>764.04882375571913</v>
      </c>
      <c r="I310" s="1"/>
    </row>
    <row r="311" spans="2:9" x14ac:dyDescent="0.2">
      <c r="B311" s="9" t="str">
        <f>$B$50</f>
        <v>Technology</v>
      </c>
      <c r="C311" s="75">
        <f t="shared" si="24"/>
        <v>479.34236165467462</v>
      </c>
      <c r="D311" s="75">
        <f t="shared" si="24"/>
        <v>692.38329734854847</v>
      </c>
      <c r="E311" s="75">
        <f t="shared" si="24"/>
        <v>521.86956279408469</v>
      </c>
      <c r="F311" s="75">
        <f t="shared" si="24"/>
        <v>0</v>
      </c>
      <c r="G311" s="96">
        <f t="shared" si="24"/>
        <v>0</v>
      </c>
      <c r="H311" s="43">
        <f t="shared" si="24"/>
        <v>535.55498919024421</v>
      </c>
      <c r="I311" s="1"/>
    </row>
    <row r="312" spans="2:9" x14ac:dyDescent="0.2">
      <c r="B312" s="9" t="str">
        <f>$B$51</f>
        <v>Nursing</v>
      </c>
      <c r="C312" s="75">
        <f t="shared" si="24"/>
        <v>1901.2734261115411</v>
      </c>
      <c r="D312" s="75">
        <f t="shared" si="24"/>
        <v>2533.0748745516184</v>
      </c>
      <c r="E312" s="75">
        <f t="shared" si="24"/>
        <v>0</v>
      </c>
      <c r="F312" s="75">
        <f t="shared" si="24"/>
        <v>0</v>
      </c>
      <c r="G312" s="96">
        <f t="shared" si="24"/>
        <v>0</v>
      </c>
      <c r="H312" s="43">
        <f t="shared" si="24"/>
        <v>2487.9461996630412</v>
      </c>
      <c r="I312" s="1"/>
    </row>
    <row r="313" spans="2:9" x14ac:dyDescent="0.2">
      <c r="B313" s="39" t="str">
        <f>$B$52</f>
        <v>Totals</v>
      </c>
      <c r="C313" s="42">
        <f t="shared" si="24"/>
        <v>468.63383803421942</v>
      </c>
      <c r="D313" s="42">
        <f t="shared" si="24"/>
        <v>550.25641782545051</v>
      </c>
      <c r="E313" s="42">
        <f t="shared" si="24"/>
        <v>747.92376326372266</v>
      </c>
      <c r="F313" s="42">
        <f t="shared" si="24"/>
        <v>0</v>
      </c>
      <c r="G313" s="42">
        <f t="shared" si="24"/>
        <v>0</v>
      </c>
      <c r="H313" s="42">
        <f t="shared" si="24"/>
        <v>552.22726275542186</v>
      </c>
      <c r="I313" s="54"/>
    </row>
    <row r="315" spans="2:9" x14ac:dyDescent="0.2">
      <c r="B315" s="28" t="s">
        <v>39</v>
      </c>
      <c r="C315" s="11"/>
      <c r="D315" s="11"/>
      <c r="E315" s="11"/>
      <c r="F315" s="11"/>
      <c r="G315" s="11"/>
      <c r="H315" s="17"/>
    </row>
    <row r="316" spans="2:9" ht="55.5" customHeight="1" thickBot="1" x14ac:dyDescent="0.25">
      <c r="B316" s="332" t="s">
        <v>242</v>
      </c>
      <c r="C316" s="332"/>
      <c r="D316" s="332"/>
      <c r="E316" s="332"/>
      <c r="F316" s="332"/>
      <c r="G316" s="332"/>
      <c r="H316" s="332"/>
    </row>
    <row r="317" spans="2:9" ht="15" thickBot="1" x14ac:dyDescent="0.25">
      <c r="B317" s="68" t="s">
        <v>33</v>
      </c>
      <c r="C317" s="69" t="s">
        <v>27</v>
      </c>
      <c r="D317" s="69" t="s">
        <v>28</v>
      </c>
      <c r="E317" s="69" t="s">
        <v>29</v>
      </c>
      <c r="F317" s="69" t="s">
        <v>30</v>
      </c>
      <c r="G317" s="69" t="s">
        <v>31</v>
      </c>
      <c r="H317" s="70" t="s">
        <v>1</v>
      </c>
      <c r="I317" s="1"/>
    </row>
    <row r="318" spans="2:9" x14ac:dyDescent="0.2">
      <c r="B318" s="9" t="str">
        <f>$B$32</f>
        <v>Liberal Arts</v>
      </c>
      <c r="C318" s="59">
        <f t="shared" ref="C318:H318" si="25">IF($C$293=0,"",C293/$C$293)</f>
        <v>1</v>
      </c>
      <c r="D318" s="59">
        <f t="shared" si="25"/>
        <v>1.1961225778258171</v>
      </c>
      <c r="E318" s="59">
        <f t="shared" si="25"/>
        <v>1.7886554356086852</v>
      </c>
      <c r="F318" s="59">
        <f t="shared" si="25"/>
        <v>0</v>
      </c>
      <c r="G318" s="59">
        <f t="shared" si="25"/>
        <v>0</v>
      </c>
      <c r="H318" s="59">
        <f t="shared" si="25"/>
        <v>1.142325416867932</v>
      </c>
      <c r="I318" s="1"/>
    </row>
    <row r="319" spans="2:9" x14ac:dyDescent="0.2">
      <c r="B319" s="9" t="str">
        <f>$B$33</f>
        <v>Science</v>
      </c>
      <c r="C319" s="59">
        <f t="shared" ref="C319:H334" si="26">IF($C$293=0,"",C294/$C$293)</f>
        <v>1.1438242664409637</v>
      </c>
      <c r="D319" s="59">
        <f t="shared" si="26"/>
        <v>1.4492837164175432</v>
      </c>
      <c r="E319" s="59">
        <f t="shared" si="26"/>
        <v>3.0933408021218098</v>
      </c>
      <c r="F319" s="59">
        <f t="shared" si="26"/>
        <v>0</v>
      </c>
      <c r="G319" s="59">
        <f t="shared" si="26"/>
        <v>0</v>
      </c>
      <c r="H319" s="59">
        <f t="shared" si="26"/>
        <v>1.441921290825962</v>
      </c>
      <c r="I319" s="1"/>
    </row>
    <row r="320" spans="2:9" x14ac:dyDescent="0.2">
      <c r="B320" s="9" t="str">
        <f>$B$34</f>
        <v>Fine Arts</v>
      </c>
      <c r="C320" s="59">
        <f t="shared" si="26"/>
        <v>1.7840990869341198</v>
      </c>
      <c r="D320" s="59">
        <f t="shared" si="26"/>
        <v>2.4468647783029827</v>
      </c>
      <c r="E320" s="59">
        <f t="shared" si="26"/>
        <v>2.0216258699888598</v>
      </c>
      <c r="F320" s="59">
        <f t="shared" si="26"/>
        <v>0</v>
      </c>
      <c r="G320" s="59">
        <f t="shared" si="26"/>
        <v>0</v>
      </c>
      <c r="H320" s="59">
        <f t="shared" si="26"/>
        <v>1.9460410290882608</v>
      </c>
      <c r="I320" s="1"/>
    </row>
    <row r="321" spans="2:9" x14ac:dyDescent="0.2">
      <c r="B321" s="9" t="str">
        <f>$B$35</f>
        <v>Teacher Education</v>
      </c>
      <c r="C321" s="59">
        <f t="shared" si="26"/>
        <v>1.4509785646393216</v>
      </c>
      <c r="D321" s="59">
        <f t="shared" si="26"/>
        <v>1.0985726741748867</v>
      </c>
      <c r="E321" s="59">
        <f t="shared" si="26"/>
        <v>1.475106174433628</v>
      </c>
      <c r="F321" s="59">
        <f t="shared" si="26"/>
        <v>0</v>
      </c>
      <c r="G321" s="59">
        <f t="shared" si="26"/>
        <v>0</v>
      </c>
      <c r="H321" s="59">
        <f t="shared" si="26"/>
        <v>1.3189623149186505</v>
      </c>
      <c r="I321" s="1"/>
    </row>
    <row r="322" spans="2:9" x14ac:dyDescent="0.2">
      <c r="B322" s="9" t="str">
        <f>$B$36</f>
        <v>Agriculture</v>
      </c>
      <c r="C322" s="59">
        <f t="shared" si="26"/>
        <v>2.0411437493713862</v>
      </c>
      <c r="D322" s="59">
        <f t="shared" si="26"/>
        <v>2.8396159569012047</v>
      </c>
      <c r="E322" s="59">
        <f t="shared" si="26"/>
        <v>3.50160995635978</v>
      </c>
      <c r="F322" s="59">
        <f t="shared" si="26"/>
        <v>0</v>
      </c>
      <c r="G322" s="59">
        <f t="shared" si="26"/>
        <v>0</v>
      </c>
      <c r="H322" s="59">
        <f t="shared" si="26"/>
        <v>2.7102050034267489</v>
      </c>
      <c r="I322" s="1"/>
    </row>
    <row r="323" spans="2:9" x14ac:dyDescent="0.2">
      <c r="B323" s="9" t="str">
        <f>$B$37</f>
        <v>Engineering</v>
      </c>
      <c r="C323" s="59">
        <f t="shared" si="26"/>
        <v>1.0779093866696556</v>
      </c>
      <c r="D323" s="59">
        <f t="shared" si="26"/>
        <v>1.7390015431381938</v>
      </c>
      <c r="E323" s="59">
        <f t="shared" si="26"/>
        <v>0</v>
      </c>
      <c r="F323" s="59">
        <f t="shared" si="26"/>
        <v>0</v>
      </c>
      <c r="G323" s="59">
        <f t="shared" si="26"/>
        <v>0</v>
      </c>
      <c r="H323" s="59">
        <f t="shared" si="26"/>
        <v>1.2297299691144652</v>
      </c>
      <c r="I323" s="1"/>
    </row>
    <row r="324" spans="2:9" x14ac:dyDescent="0.2">
      <c r="B324" s="9" t="str">
        <f>$B$38</f>
        <v>Home Economics</v>
      </c>
      <c r="C324" s="59">
        <f t="shared" si="26"/>
        <v>0.94141163524474425</v>
      </c>
      <c r="D324" s="59">
        <f t="shared" si="26"/>
        <v>0.87180431517334755</v>
      </c>
      <c r="E324" s="59">
        <f t="shared" si="26"/>
        <v>1.0176024789762594</v>
      </c>
      <c r="F324" s="59">
        <f t="shared" si="26"/>
        <v>0</v>
      </c>
      <c r="G324" s="59">
        <f t="shared" si="26"/>
        <v>0</v>
      </c>
      <c r="H324" s="59">
        <f t="shared" si="26"/>
        <v>0.94575864888212513</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0</v>
      </c>
      <c r="E326" s="59">
        <f t="shared" si="26"/>
        <v>0</v>
      </c>
      <c r="F326" s="59">
        <f t="shared" si="26"/>
        <v>0</v>
      </c>
      <c r="G326" s="59">
        <f t="shared" si="26"/>
        <v>0</v>
      </c>
      <c r="H326" s="59">
        <f t="shared" si="26"/>
        <v>0</v>
      </c>
      <c r="I326" s="1"/>
    </row>
    <row r="327" spans="2:9" x14ac:dyDescent="0.2">
      <c r="B327" s="9" t="str">
        <f>$B$41</f>
        <v>Library Science</v>
      </c>
      <c r="C327" s="59">
        <f t="shared" si="26"/>
        <v>0</v>
      </c>
      <c r="D327" s="59">
        <f t="shared" si="26"/>
        <v>0</v>
      </c>
      <c r="E327" s="59">
        <f t="shared" si="26"/>
        <v>0</v>
      </c>
      <c r="F327" s="59">
        <f t="shared" si="26"/>
        <v>0</v>
      </c>
      <c r="G327" s="59">
        <f t="shared" si="26"/>
        <v>0</v>
      </c>
      <c r="H327" s="59">
        <f t="shared" si="26"/>
        <v>0</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1.4484904345554259</v>
      </c>
      <c r="D329" s="59">
        <f t="shared" si="26"/>
        <v>0</v>
      </c>
      <c r="E329" s="59">
        <f t="shared" si="26"/>
        <v>0</v>
      </c>
      <c r="F329" s="59">
        <f t="shared" si="26"/>
        <v>0</v>
      </c>
      <c r="G329" s="59">
        <f t="shared" si="26"/>
        <v>0</v>
      </c>
      <c r="H329" s="59">
        <f t="shared" si="26"/>
        <v>1.4484904345554259</v>
      </c>
      <c r="I329" s="1"/>
    </row>
    <row r="330" spans="2:9" x14ac:dyDescent="0.2">
      <c r="B330" s="9" t="str">
        <f>$B$44</f>
        <v>Physical Training</v>
      </c>
      <c r="C330" s="59">
        <f t="shared" si="26"/>
        <v>7.8028061559622026</v>
      </c>
      <c r="D330" s="59">
        <f t="shared" si="26"/>
        <v>1.01683021224263</v>
      </c>
      <c r="E330" s="59">
        <f t="shared" si="26"/>
        <v>0</v>
      </c>
      <c r="F330" s="59">
        <f t="shared" si="26"/>
        <v>0</v>
      </c>
      <c r="G330" s="59">
        <f t="shared" si="26"/>
        <v>0</v>
      </c>
      <c r="H330" s="59">
        <f t="shared" si="26"/>
        <v>2.8587379683950855</v>
      </c>
      <c r="I330" s="1"/>
    </row>
    <row r="331" spans="2:9" x14ac:dyDescent="0.2">
      <c r="B331" s="9" t="str">
        <f>$B$45</f>
        <v>Health Services</v>
      </c>
      <c r="C331" s="59">
        <f t="shared" si="26"/>
        <v>0.76553503102482712</v>
      </c>
      <c r="D331" s="59">
        <f t="shared" si="26"/>
        <v>1.1937180413005242</v>
      </c>
      <c r="E331" s="59">
        <f t="shared" si="26"/>
        <v>1.3119198717827307</v>
      </c>
      <c r="F331" s="59">
        <f t="shared" si="26"/>
        <v>0</v>
      </c>
      <c r="G331" s="59">
        <f t="shared" si="26"/>
        <v>0</v>
      </c>
      <c r="H331" s="59">
        <f t="shared" si="26"/>
        <v>1.0388173489389421</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1.1993684594701839</v>
      </c>
      <c r="D333" s="59">
        <f t="shared" si="26"/>
        <v>1.2886465113286822</v>
      </c>
      <c r="E333" s="59">
        <f t="shared" si="26"/>
        <v>1.8385669698331448</v>
      </c>
      <c r="F333" s="59">
        <f t="shared" si="26"/>
        <v>0</v>
      </c>
      <c r="G333" s="59">
        <f t="shared" si="26"/>
        <v>0</v>
      </c>
      <c r="H333" s="59">
        <f t="shared" si="26"/>
        <v>1.391671719761189</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1.8574020498309014</v>
      </c>
      <c r="E335" s="59">
        <f t="shared" si="27"/>
        <v>0</v>
      </c>
      <c r="F335" s="59">
        <f t="shared" si="27"/>
        <v>0</v>
      </c>
      <c r="G335" s="59">
        <f t="shared" si="27"/>
        <v>0</v>
      </c>
      <c r="H335" s="59">
        <f t="shared" si="27"/>
        <v>1.8574020498309014</v>
      </c>
      <c r="I335" s="1"/>
    </row>
    <row r="336" spans="2:9" x14ac:dyDescent="0.2">
      <c r="B336" s="9" t="str">
        <f>$B$50</f>
        <v>Technology</v>
      </c>
      <c r="C336" s="59">
        <f t="shared" si="27"/>
        <v>1.1652808792135956</v>
      </c>
      <c r="D336" s="59">
        <f t="shared" si="27"/>
        <v>1.6831832152326458</v>
      </c>
      <c r="E336" s="59">
        <f t="shared" si="27"/>
        <v>1.2686644695208635</v>
      </c>
      <c r="F336" s="59">
        <f t="shared" si="27"/>
        <v>0</v>
      </c>
      <c r="G336" s="59">
        <f t="shared" si="27"/>
        <v>0</v>
      </c>
      <c r="H336" s="59">
        <f t="shared" si="27"/>
        <v>1.3019337296135454</v>
      </c>
      <c r="I336" s="1"/>
    </row>
    <row r="337" spans="2:9" x14ac:dyDescent="0.2">
      <c r="B337" s="9" t="str">
        <f>$B$51</f>
        <v>Nursing</v>
      </c>
      <c r="C337" s="59">
        <f t="shared" si="27"/>
        <v>4.6219941044993504</v>
      </c>
      <c r="D337" s="59">
        <f t="shared" si="27"/>
        <v>6.1579028958384825</v>
      </c>
      <c r="E337" s="59">
        <f t="shared" si="27"/>
        <v>0</v>
      </c>
      <c r="F337" s="59">
        <f t="shared" si="27"/>
        <v>0</v>
      </c>
      <c r="G337" s="59">
        <f t="shared" si="27"/>
        <v>0</v>
      </c>
      <c r="H337" s="59">
        <f t="shared" si="27"/>
        <v>6.0481951250285437</v>
      </c>
      <c r="I337" s="1"/>
    </row>
    <row r="338" spans="2:9" x14ac:dyDescent="0.2">
      <c r="B338" s="39" t="str">
        <f>$B$52</f>
        <v>Totals</v>
      </c>
      <c r="C338" s="59">
        <f t="shared" si="27"/>
        <v>1.1392484672722674</v>
      </c>
      <c r="D338" s="59">
        <f t="shared" si="27"/>
        <v>1.3376728902973465</v>
      </c>
      <c r="E338" s="59">
        <f t="shared" si="27"/>
        <v>1.8182020412970785</v>
      </c>
      <c r="F338" s="59">
        <f t="shared" si="27"/>
        <v>0</v>
      </c>
      <c r="G338" s="59">
        <f t="shared" si="27"/>
        <v>0</v>
      </c>
      <c r="H338" s="59">
        <f t="shared" si="27"/>
        <v>1.3424640126693874</v>
      </c>
      <c r="I338" s="54"/>
    </row>
    <row r="340" spans="2:9" x14ac:dyDescent="0.2">
      <c r="B340" s="178" t="s">
        <v>243</v>
      </c>
      <c r="C340" s="11"/>
      <c r="D340" s="11"/>
      <c r="E340" s="11"/>
      <c r="F340" s="11"/>
      <c r="G340" s="11"/>
      <c r="H340" s="17"/>
    </row>
    <row r="341" spans="2:9" ht="55.5" customHeight="1" thickBot="1" x14ac:dyDescent="0.25">
      <c r="B341" s="332" t="s">
        <v>244</v>
      </c>
      <c r="C341" s="332"/>
      <c r="D341" s="332"/>
      <c r="E341" s="332"/>
      <c r="F341" s="332"/>
      <c r="G341" s="332"/>
      <c r="H341" s="332"/>
    </row>
    <row r="342" spans="2:9" ht="15" thickBot="1" x14ac:dyDescent="0.25">
      <c r="B342" s="68" t="s">
        <v>33</v>
      </c>
      <c r="C342" s="69" t="s">
        <v>27</v>
      </c>
      <c r="D342" s="69" t="s">
        <v>28</v>
      </c>
      <c r="E342" s="69" t="s">
        <v>29</v>
      </c>
      <c r="F342" s="69" t="s">
        <v>30</v>
      </c>
      <c r="G342" s="69" t="s">
        <v>31</v>
      </c>
      <c r="H342" s="70" t="s">
        <v>1</v>
      </c>
      <c r="I342" s="1"/>
    </row>
    <row r="343" spans="2:9" x14ac:dyDescent="0.2">
      <c r="B343" s="9" t="str">
        <f>$B$32</f>
        <v>Liberal Arts</v>
      </c>
      <c r="C343" s="42">
        <f t="shared" ref="C343:D358" si="28">C293*30</f>
        <v>12340.604832840771</v>
      </c>
      <c r="D343" s="42">
        <f t="shared" si="28"/>
        <v>14760.876064587241</v>
      </c>
      <c r="E343" s="42">
        <f>E293*24</f>
        <v>17658.471930367563</v>
      </c>
      <c r="F343" s="42">
        <f>F293*18</f>
        <v>0</v>
      </c>
      <c r="G343" s="42">
        <f>G293*24</f>
        <v>0</v>
      </c>
      <c r="H343" s="42">
        <f>IF((C32/30+D32/30+E32/24+F32/18+G32/24)=0,0,H268/(C32/30+D32/30+E32/24+F32/18+G32/24))</f>
        <v>13767.845078287164</v>
      </c>
      <c r="I343" s="1"/>
    </row>
    <row r="344" spans="2:9" x14ac:dyDescent="0.2">
      <c r="B344" s="9" t="str">
        <f>$B$33</f>
        <v>Science</v>
      </c>
      <c r="C344" s="43">
        <f t="shared" si="28"/>
        <v>14115.483270361905</v>
      </c>
      <c r="D344" s="43">
        <f t="shared" si="28"/>
        <v>17885.037634979766</v>
      </c>
      <c r="E344" s="43">
        <f>E294*24</f>
        <v>30538.95716183036</v>
      </c>
      <c r="F344" s="43">
        <f>F294*18</f>
        <v>0</v>
      </c>
      <c r="G344" s="43">
        <f>G294*24</f>
        <v>0</v>
      </c>
      <c r="H344" s="43">
        <f t="shared" ref="H344:H363" si="29">IF((C33/30+D33/30+E33/24+F33/18+G33/24)=0,0,H269/(C33/30+D33/30+E33/24+F33/18+G33/24))</f>
        <v>17396.993427365323</v>
      </c>
      <c r="I344" s="1"/>
    </row>
    <row r="345" spans="2:9" x14ac:dyDescent="0.2">
      <c r="B345" s="9" t="str">
        <f>$B$34</f>
        <v>Fine Arts</v>
      </c>
      <c r="C345" s="43">
        <f t="shared" si="28"/>
        <v>22016.861814486005</v>
      </c>
      <c r="D345" s="43">
        <f t="shared" si="28"/>
        <v>30195.791308433651</v>
      </c>
      <c r="E345" s="43">
        <f t="shared" ref="E345:E363" si="30">E295*24</f>
        <v>19958.46878510436</v>
      </c>
      <c r="F345" s="43">
        <f t="shared" ref="F345:F363" si="31">F295*18</f>
        <v>0</v>
      </c>
      <c r="G345" s="43">
        <f t="shared" ref="G345:G363" si="32">G295*24</f>
        <v>0</v>
      </c>
      <c r="H345" s="43">
        <f t="shared" si="29"/>
        <v>23680.225793657115</v>
      </c>
      <c r="I345" s="1"/>
    </row>
    <row r="346" spans="2:9" x14ac:dyDescent="0.2">
      <c r="B346" s="9" t="str">
        <f>$B$35</f>
        <v>Teacher Education</v>
      </c>
      <c r="C346" s="43">
        <f t="shared" si="28"/>
        <v>17905.953087136375</v>
      </c>
      <c r="D346" s="43">
        <f t="shared" si="28"/>
        <v>13557.051252149415</v>
      </c>
      <c r="E346" s="43">
        <f t="shared" si="30"/>
        <v>14562.961908135112</v>
      </c>
      <c r="F346" s="43">
        <f t="shared" si="31"/>
        <v>0</v>
      </c>
      <c r="G346" s="43">
        <f t="shared" si="32"/>
        <v>0</v>
      </c>
      <c r="H346" s="43">
        <f t="shared" si="29"/>
        <v>14295.70296195073</v>
      </c>
      <c r="I346" s="1"/>
    </row>
    <row r="347" spans="2:9" x14ac:dyDescent="0.2">
      <c r="B347" s="9" t="str">
        <f>$B$36</f>
        <v>Agriculture</v>
      </c>
      <c r="C347" s="43">
        <f t="shared" si="28"/>
        <v>25188.948418015258</v>
      </c>
      <c r="D347" s="43">
        <f t="shared" si="28"/>
        <v>35042.578401146769</v>
      </c>
      <c r="E347" s="43">
        <f t="shared" si="30"/>
        <v>34569.587800141482</v>
      </c>
      <c r="F347" s="43">
        <f t="shared" si="31"/>
        <v>0</v>
      </c>
      <c r="G347" s="43">
        <f t="shared" si="32"/>
        <v>0</v>
      </c>
      <c r="H347" s="43">
        <f t="shared" si="29"/>
        <v>31189.620671956262</v>
      </c>
      <c r="I347" s="1"/>
    </row>
    <row r="348" spans="2:9" x14ac:dyDescent="0.2">
      <c r="B348" s="9" t="str">
        <f>$B$37</f>
        <v>Engineering</v>
      </c>
      <c r="C348" s="43">
        <f t="shared" si="28"/>
        <v>13302.053786499982</v>
      </c>
      <c r="D348" s="43">
        <f t="shared" si="28"/>
        <v>21460.330847568752</v>
      </c>
      <c r="E348" s="43">
        <f t="shared" si="30"/>
        <v>0</v>
      </c>
      <c r="F348" s="43">
        <f t="shared" si="31"/>
        <v>0</v>
      </c>
      <c r="G348" s="43">
        <f t="shared" si="32"/>
        <v>0</v>
      </c>
      <c r="H348" s="43">
        <f t="shared" si="29"/>
        <v>15175.6115999431</v>
      </c>
      <c r="I348" s="1"/>
    </row>
    <row r="349" spans="2:9" x14ac:dyDescent="0.2">
      <c r="B349" s="9" t="str">
        <f>$B$38</f>
        <v>Home Economics</v>
      </c>
      <c r="C349" s="43">
        <f t="shared" si="28"/>
        <v>11617.588975593822</v>
      </c>
      <c r="D349" s="43">
        <f t="shared" si="28"/>
        <v>10758.592545119651</v>
      </c>
      <c r="E349" s="43">
        <f t="shared" si="30"/>
        <v>10046.26405597214</v>
      </c>
      <c r="F349" s="43">
        <f t="shared" si="31"/>
        <v>0</v>
      </c>
      <c r="G349" s="43">
        <f t="shared" si="32"/>
        <v>0</v>
      </c>
      <c r="H349" s="43">
        <f t="shared" si="29"/>
        <v>10909.532181841041</v>
      </c>
      <c r="I349" s="1"/>
    </row>
    <row r="350" spans="2:9" x14ac:dyDescent="0.2">
      <c r="B350" s="9" t="str">
        <f>$B$39</f>
        <v>Law</v>
      </c>
      <c r="C350" s="43">
        <f t="shared" si="28"/>
        <v>0</v>
      </c>
      <c r="D350" s="43">
        <f t="shared" si="28"/>
        <v>0</v>
      </c>
      <c r="E350" s="43">
        <f t="shared" si="30"/>
        <v>0</v>
      </c>
      <c r="F350" s="43">
        <f t="shared" si="31"/>
        <v>0</v>
      </c>
      <c r="G350" s="43">
        <f t="shared" si="32"/>
        <v>0</v>
      </c>
      <c r="H350" s="43">
        <f t="shared" si="29"/>
        <v>0</v>
      </c>
      <c r="I350" s="1"/>
    </row>
    <row r="351" spans="2:9" x14ac:dyDescent="0.2">
      <c r="B351" s="9" t="str">
        <f>$B$40</f>
        <v>Social Service</v>
      </c>
      <c r="C351" s="43">
        <f t="shared" si="28"/>
        <v>0</v>
      </c>
      <c r="D351" s="43">
        <f t="shared" si="28"/>
        <v>0</v>
      </c>
      <c r="E351" s="43">
        <f t="shared" si="30"/>
        <v>0</v>
      </c>
      <c r="F351" s="43">
        <f t="shared" si="31"/>
        <v>0</v>
      </c>
      <c r="G351" s="43">
        <f t="shared" si="32"/>
        <v>0</v>
      </c>
      <c r="H351" s="43">
        <f t="shared" si="29"/>
        <v>0</v>
      </c>
      <c r="I351" s="1"/>
    </row>
    <row r="352" spans="2:9" x14ac:dyDescent="0.2">
      <c r="B352" s="9" t="str">
        <f>$B$41</f>
        <v>Library Science</v>
      </c>
      <c r="C352" s="43">
        <f t="shared" si="28"/>
        <v>0</v>
      </c>
      <c r="D352" s="43">
        <f t="shared" si="28"/>
        <v>0</v>
      </c>
      <c r="E352" s="43">
        <f t="shared" si="30"/>
        <v>0</v>
      </c>
      <c r="F352" s="43">
        <f t="shared" si="31"/>
        <v>0</v>
      </c>
      <c r="G352" s="43">
        <f t="shared" si="32"/>
        <v>0</v>
      </c>
      <c r="H352" s="43">
        <f t="shared" si="29"/>
        <v>0</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17875.248056998316</v>
      </c>
      <c r="D354" s="43">
        <f t="shared" si="28"/>
        <v>0</v>
      </c>
      <c r="E354" s="43">
        <f t="shared" si="30"/>
        <v>0</v>
      </c>
      <c r="F354" s="43">
        <f t="shared" si="31"/>
        <v>0</v>
      </c>
      <c r="G354" s="43">
        <f t="shared" si="32"/>
        <v>0</v>
      </c>
      <c r="H354" s="43">
        <f t="shared" si="29"/>
        <v>17875.248056998316</v>
      </c>
      <c r="I354" s="1"/>
    </row>
    <row r="355" spans="2:9" x14ac:dyDescent="0.2">
      <c r="B355" s="9" t="str">
        <f>$B$44</f>
        <v>Physical Training</v>
      </c>
      <c r="C355" s="43">
        <f t="shared" si="28"/>
        <v>96291.347357986873</v>
      </c>
      <c r="D355" s="43">
        <f t="shared" si="28"/>
        <v>12548.299831379905</v>
      </c>
      <c r="E355" s="43">
        <f t="shared" si="30"/>
        <v>0</v>
      </c>
      <c r="F355" s="43">
        <f t="shared" si="31"/>
        <v>0</v>
      </c>
      <c r="G355" s="43">
        <f t="shared" si="32"/>
        <v>0</v>
      </c>
      <c r="H355" s="43">
        <f t="shared" si="29"/>
        <v>35278.555588601797</v>
      </c>
      <c r="I355" s="1"/>
    </row>
    <row r="356" spans="2:9" x14ac:dyDescent="0.2">
      <c r="B356" s="9" t="str">
        <f>$B$45</f>
        <v>Health Services</v>
      </c>
      <c r="C356" s="43">
        <f t="shared" si="28"/>
        <v>9447.1653035738909</v>
      </c>
      <c r="D356" s="43">
        <f t="shared" si="28"/>
        <v>14731.202629522466</v>
      </c>
      <c r="E356" s="43">
        <f t="shared" si="30"/>
        <v>12951.907768017449</v>
      </c>
      <c r="F356" s="43">
        <f t="shared" si="31"/>
        <v>0</v>
      </c>
      <c r="G356" s="43">
        <f t="shared" si="32"/>
        <v>0</v>
      </c>
      <c r="H356" s="43">
        <f t="shared" si="29"/>
        <v>11923.023062457909</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14800.932207294542</v>
      </c>
      <c r="D358" s="43">
        <f t="shared" si="28"/>
        <v>15902.677365526135</v>
      </c>
      <c r="E358" s="43">
        <f t="shared" si="30"/>
        <v>18151.222746739455</v>
      </c>
      <c r="F358" s="43">
        <f t="shared" si="31"/>
        <v>0</v>
      </c>
      <c r="G358" s="43">
        <f t="shared" si="32"/>
        <v>0</v>
      </c>
      <c r="H358" s="43">
        <f t="shared" si="29"/>
        <v>16324.678729886866</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22921.464712671575</v>
      </c>
      <c r="E360" s="43">
        <f t="shared" si="30"/>
        <v>0</v>
      </c>
      <c r="F360" s="43">
        <f t="shared" si="31"/>
        <v>0</v>
      </c>
      <c r="G360" s="43">
        <f t="shared" si="32"/>
        <v>0</v>
      </c>
      <c r="H360" s="43">
        <f t="shared" si="29"/>
        <v>22921.464712671575</v>
      </c>
      <c r="I360" s="1"/>
    </row>
    <row r="361" spans="2:9" x14ac:dyDescent="0.2">
      <c r="B361" s="9" t="str">
        <f>$B$50</f>
        <v>Technology</v>
      </c>
      <c r="C361" s="43">
        <f t="shared" si="33"/>
        <v>14380.270849640239</v>
      </c>
      <c r="D361" s="43">
        <f t="shared" si="33"/>
        <v>20771.498920456455</v>
      </c>
      <c r="E361" s="43">
        <f t="shared" si="30"/>
        <v>12524.869507058032</v>
      </c>
      <c r="F361" s="43">
        <f t="shared" si="31"/>
        <v>0</v>
      </c>
      <c r="G361" s="43">
        <f t="shared" si="32"/>
        <v>0</v>
      </c>
      <c r="H361" s="43">
        <f t="shared" si="29"/>
        <v>14989.471085551311</v>
      </c>
      <c r="I361" s="1"/>
    </row>
    <row r="362" spans="2:9" x14ac:dyDescent="0.2">
      <c r="B362" s="9" t="str">
        <f>$B$51</f>
        <v>Nursing</v>
      </c>
      <c r="C362" s="43">
        <f t="shared" si="33"/>
        <v>57038.202783346234</v>
      </c>
      <c r="D362" s="43">
        <f t="shared" si="33"/>
        <v>75992.246236548555</v>
      </c>
      <c r="E362" s="43">
        <f t="shared" si="30"/>
        <v>0</v>
      </c>
      <c r="F362" s="43">
        <f t="shared" si="31"/>
        <v>0</v>
      </c>
      <c r="G362" s="43">
        <f t="shared" si="32"/>
        <v>0</v>
      </c>
      <c r="H362" s="43">
        <f t="shared" si="29"/>
        <v>74638.385989891234</v>
      </c>
      <c r="I362" s="1"/>
    </row>
    <row r="363" spans="2:9" x14ac:dyDescent="0.2">
      <c r="B363" s="39" t="str">
        <f>$B$52</f>
        <v>Totals</v>
      </c>
      <c r="C363" s="42">
        <f t="shared" si="33"/>
        <v>14059.015141026583</v>
      </c>
      <c r="D363" s="42">
        <f t="shared" si="33"/>
        <v>16507.692534763515</v>
      </c>
      <c r="E363" s="42">
        <f t="shared" si="30"/>
        <v>17950.170318329343</v>
      </c>
      <c r="F363" s="42">
        <f t="shared" si="31"/>
        <v>0</v>
      </c>
      <c r="G363" s="42">
        <f t="shared" si="32"/>
        <v>0</v>
      </c>
      <c r="H363" s="42">
        <f t="shared" si="29"/>
        <v>15823.510130773981</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conditionalFormatting sqref="B7:G7">
    <cfRule type="expression" dxfId="29" priority="19" stopIfTrue="1">
      <formula>#REF!&gt;5</formula>
    </cfRule>
  </conditionalFormatting>
  <conditionalFormatting sqref="C91:G110">
    <cfRule type="expression" dxfId="28" priority="18" stopIfTrue="1">
      <formula>C32=0</formula>
    </cfRule>
  </conditionalFormatting>
  <conditionalFormatting sqref="C143:G162">
    <cfRule type="expression" dxfId="27" priority="17" stopIfTrue="1">
      <formula>C32=0</formula>
    </cfRule>
  </conditionalFormatting>
  <conditionalFormatting sqref="C61:G80">
    <cfRule type="expression" dxfId="26" priority="16" stopIfTrue="1">
      <formula>C32=0</formula>
    </cfRule>
  </conditionalFormatting>
  <conditionalFormatting sqref="C25">
    <cfRule type="expression" dxfId="25" priority="15" stopIfTrue="1">
      <formula>C52=0</formula>
    </cfRule>
  </conditionalFormatting>
  <conditionalFormatting sqref="D25:G25">
    <cfRule type="expression" dxfId="24" priority="14" stopIfTrue="1">
      <formula>D52=0</formula>
    </cfRule>
  </conditionalFormatting>
  <conditionalFormatting sqref="C25:G25">
    <cfRule type="expression" dxfId="23" priority="13" stopIfTrue="1">
      <formula>AND(C52=0,C25&gt;0)</formula>
    </cfRule>
  </conditionalFormatting>
  <conditionalFormatting sqref="C116:G135">
    <cfRule type="expression" dxfId="22" priority="12" stopIfTrue="1">
      <formula>C32=0</formula>
    </cfRule>
  </conditionalFormatting>
  <conditionalFormatting sqref="H143:H162">
    <cfRule type="expression" dxfId="21" priority="11" stopIfTrue="1">
      <formula>OR(AND(#REF!&gt;0,H143&gt;0,H61=0),AND(#REF!&gt;0,H143&gt;0,H32=0))</formula>
    </cfRule>
  </conditionalFormatting>
  <conditionalFormatting sqref="H188">
    <cfRule type="expression" dxfId="20" priority="10" stopIfTrue="1">
      <formula>$H$188&lt;&gt;$I$163</formula>
    </cfRule>
  </conditionalFormatting>
  <conditionalFormatting sqref="H288">
    <cfRule type="expression" dxfId="19" priority="9" stopIfTrue="1">
      <formula>ROUND($H$288,-1)&lt;&gt;ROUND($H$18,-1)</formula>
    </cfRule>
  </conditionalFormatting>
  <conditionalFormatting sqref="C293:G312">
    <cfRule type="expression" dxfId="18" priority="8" stopIfTrue="1">
      <formula>C32=0</formula>
    </cfRule>
  </conditionalFormatting>
  <conditionalFormatting sqref="H138">
    <cfRule type="cellIs" dxfId="17" priority="7" operator="lessThan">
      <formula>0</formula>
    </cfRule>
  </conditionalFormatting>
  <conditionalFormatting sqref="C91:G110">
    <cfRule type="expression" dxfId="16" priority="6" stopIfTrue="1">
      <formula>C32=0</formula>
    </cfRule>
  </conditionalFormatting>
  <conditionalFormatting sqref="C143:H162">
    <cfRule type="expression" dxfId="15" priority="5" stopIfTrue="1">
      <formula>C32=0</formula>
    </cfRule>
  </conditionalFormatting>
  <conditionalFormatting sqref="H143:H162">
    <cfRule type="expression" dxfId="14" priority="4" stopIfTrue="1">
      <formula>OR(AND(#REF!&gt;0,H143&gt;0,H61=0),AND(#REF!&gt;0,H143&gt;0,H32=0))</formula>
    </cfRule>
  </conditionalFormatting>
  <conditionalFormatting sqref="H143:H162">
    <cfRule type="expression" dxfId="13" priority="3" stopIfTrue="1">
      <formula>OR(AND(#REF!&gt;0,H143&gt;0,H61=0),AND(#REF!&gt;0,H143&gt;0,H32=0))</formula>
    </cfRule>
  </conditionalFormatting>
  <conditionalFormatting sqref="H143:H162">
    <cfRule type="expression" dxfId="12" priority="2" stopIfTrue="1">
      <formula>OR(AND(#REF!&gt;0,H143&gt;0,H61=0),AND(#REF!&gt;0,H143&gt;0,H32=0))</formula>
    </cfRule>
  </conditionalFormatting>
  <pageMargins left="0.25" right="0.25" top="0.5" bottom="0.5" header="0.17" footer="0.17"/>
  <pageSetup scale="67"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FFC000"/>
    <pageSetUpPr fitToPage="1"/>
  </sheetPr>
  <dimension ref="B1:I305"/>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4" width="19.28515625" style="4" bestFit="1" customWidth="1"/>
    <col min="5" max="5" width="17.140625" style="4" bestFit="1" customWidth="1"/>
    <col min="6" max="6" width="18.85546875" style="4" bestFit="1" customWidth="1"/>
    <col min="7" max="7" width="17.5703125" style="4" bestFit="1" customWidth="1"/>
    <col min="8" max="8" width="21.28515625" style="4" bestFit="1" customWidth="1"/>
    <col min="9" max="9" width="19.85546875" style="4" bestFit="1" customWidth="1"/>
    <col min="10" max="16384" width="9.140625" style="4"/>
  </cols>
  <sheetData>
    <row r="1" spans="2:9" x14ac:dyDescent="0.2">
      <c r="B1" s="342" t="str">
        <f>'Relative Weights'!B1</f>
        <v>THECB Texas Public University Expenditure Study Fiscal Year 2017</v>
      </c>
      <c r="C1" s="342"/>
      <c r="D1" s="342"/>
      <c r="E1" s="342"/>
      <c r="F1" s="342"/>
      <c r="G1" s="342"/>
      <c r="H1" s="342"/>
    </row>
    <row r="2" spans="2:9" x14ac:dyDescent="0.2">
      <c r="B2" s="323" t="str">
        <f>'Relative Weights'!B2</f>
        <v>Institution Survey for the Year Ended August 31, 2017</v>
      </c>
      <c r="C2" s="323"/>
      <c r="D2" s="323"/>
      <c r="E2" s="323"/>
      <c r="F2" s="323"/>
      <c r="G2" s="323"/>
      <c r="H2" s="323"/>
    </row>
    <row r="3" spans="2:9" x14ac:dyDescent="0.2">
      <c r="B3" s="6" t="s">
        <v>1</v>
      </c>
      <c r="C3" s="6"/>
      <c r="D3" s="6"/>
      <c r="E3" s="6"/>
      <c r="F3" s="6"/>
      <c r="G3" s="6"/>
      <c r="H3" s="6"/>
    </row>
    <row r="4" spans="2:9" x14ac:dyDescent="0.2">
      <c r="B4" s="90"/>
      <c r="C4" s="6"/>
      <c r="D4" s="6"/>
      <c r="E4" s="6"/>
      <c r="F4" s="6"/>
      <c r="G4" s="6"/>
      <c r="H4" s="6"/>
    </row>
    <row r="5" spans="2:9" ht="15" thickBot="1" x14ac:dyDescent="0.25">
      <c r="B5" s="342" t="s">
        <v>22</v>
      </c>
      <c r="C5" s="342"/>
      <c r="D5" s="342"/>
      <c r="E5" s="342"/>
      <c r="F5" s="342"/>
      <c r="G5" s="342"/>
      <c r="H5" s="5"/>
    </row>
    <row r="6" spans="2:9" ht="29.25" thickBot="1" x14ac:dyDescent="0.25">
      <c r="B6" s="335" t="s">
        <v>18</v>
      </c>
      <c r="C6" s="336"/>
      <c r="D6" s="336"/>
      <c r="E6" s="336"/>
      <c r="F6" s="93" t="s">
        <v>19</v>
      </c>
      <c r="G6" s="93" t="s">
        <v>65</v>
      </c>
      <c r="H6" s="64" t="s">
        <v>21</v>
      </c>
    </row>
    <row r="7" spans="2:9" x14ac:dyDescent="0.2">
      <c r="B7" s="337" t="s">
        <v>14</v>
      </c>
      <c r="C7" s="337"/>
      <c r="D7" s="337"/>
      <c r="E7" s="337"/>
      <c r="F7" s="81">
        <f>SUM(UTA:SRSU!F13)</f>
        <v>3938475080</v>
      </c>
      <c r="G7" s="33"/>
      <c r="H7" s="60">
        <f>F7</f>
        <v>3938475080</v>
      </c>
      <c r="I7" s="98"/>
    </row>
    <row r="8" spans="2:9" x14ac:dyDescent="0.2">
      <c r="B8" s="338" t="s">
        <v>15</v>
      </c>
      <c r="C8" s="338"/>
      <c r="D8" s="338"/>
      <c r="E8" s="338"/>
      <c r="F8" s="81">
        <f>SUM(UTA:SRSU!F14)</f>
        <v>1597405527</v>
      </c>
      <c r="G8" s="33"/>
      <c r="H8" s="30">
        <f>F8</f>
        <v>1597405527</v>
      </c>
      <c r="I8" s="98"/>
    </row>
    <row r="9" spans="2:9" x14ac:dyDescent="0.2">
      <c r="B9" s="338" t="s">
        <v>16</v>
      </c>
      <c r="C9" s="338"/>
      <c r="D9" s="338"/>
      <c r="E9" s="338"/>
      <c r="F9" s="81">
        <f>SUM(UTA:SRSU!F15)</f>
        <v>1501269415</v>
      </c>
      <c r="G9" s="34"/>
      <c r="H9" s="30">
        <f>F9</f>
        <v>1501269415</v>
      </c>
      <c r="I9" s="98"/>
    </row>
    <row r="10" spans="2:9" x14ac:dyDescent="0.2">
      <c r="B10" s="338" t="s">
        <v>20</v>
      </c>
      <c r="C10" s="338"/>
      <c r="D10" s="338"/>
      <c r="E10" s="338"/>
      <c r="F10" s="81">
        <f>SUM(UTA:SRSU!F16)</f>
        <v>692155774</v>
      </c>
      <c r="G10" s="31">
        <f>SUM(UTA:SRSU!G16)</f>
        <v>0</v>
      </c>
      <c r="H10" s="30">
        <f>F10-G10</f>
        <v>692155774</v>
      </c>
      <c r="I10" s="98"/>
    </row>
    <row r="11" spans="2:9" ht="15" thickBot="1" x14ac:dyDescent="0.25">
      <c r="B11" s="338" t="s">
        <v>17</v>
      </c>
      <c r="C11" s="338"/>
      <c r="D11" s="338"/>
      <c r="E11" s="338"/>
      <c r="F11" s="81">
        <f>SUM(UTA:SRSU!F17)</f>
        <v>978141693</v>
      </c>
      <c r="G11" s="32"/>
      <c r="H11" s="30">
        <f>F11</f>
        <v>978141693</v>
      </c>
      <c r="I11" s="98"/>
    </row>
    <row r="12" spans="2:9" ht="15" thickBot="1" x14ac:dyDescent="0.25">
      <c r="B12" s="338" t="s">
        <v>1</v>
      </c>
      <c r="C12" s="338"/>
      <c r="D12" s="338"/>
      <c r="E12" s="338"/>
      <c r="F12" s="83">
        <f>SUM(F7:F11)</f>
        <v>8707447489</v>
      </c>
      <c r="G12" s="290"/>
      <c r="H12" s="29">
        <f>SUM(H7:H11)</f>
        <v>8707447489</v>
      </c>
      <c r="I12" s="98"/>
    </row>
    <row r="13" spans="2:9" ht="13.5" customHeight="1" x14ac:dyDescent="0.2">
      <c r="B13" s="27"/>
      <c r="D13" s="27"/>
      <c r="E13" s="27"/>
      <c r="F13" s="27"/>
      <c r="G13" s="291"/>
      <c r="H13" s="5"/>
    </row>
    <row r="14" spans="2:9" ht="13.5" customHeight="1" thickBot="1" x14ac:dyDescent="0.25">
      <c r="B14" s="3" t="s">
        <v>68</v>
      </c>
      <c r="C14" s="27"/>
      <c r="D14" s="27"/>
      <c r="E14" s="27"/>
      <c r="F14" s="27"/>
      <c r="G14" s="292"/>
      <c r="H14" s="5"/>
    </row>
    <row r="15" spans="2:9" s="37" customFormat="1" x14ac:dyDescent="0.2">
      <c r="B15" s="62"/>
      <c r="C15" s="65" t="s">
        <v>27</v>
      </c>
      <c r="D15" s="66" t="s">
        <v>28</v>
      </c>
      <c r="E15" s="66" t="s">
        <v>29</v>
      </c>
      <c r="F15" s="66" t="s">
        <v>30</v>
      </c>
      <c r="G15" s="66" t="s">
        <v>31</v>
      </c>
      <c r="H15" s="67" t="s">
        <v>32</v>
      </c>
    </row>
    <row r="16" spans="2:9" s="37" customFormat="1" ht="15" thickBot="1" x14ac:dyDescent="0.25">
      <c r="B16" s="61" t="s">
        <v>687</v>
      </c>
      <c r="C16" s="85">
        <f>SUM(UTA:SRSU!C25)</f>
        <v>210544</v>
      </c>
      <c r="D16" s="86">
        <f>SUM(UTA:SRSU!D25)</f>
        <v>304170</v>
      </c>
      <c r="E16" s="86">
        <f>SUM(UTA:SRSU!E25)</f>
        <v>93242</v>
      </c>
      <c r="F16" s="86">
        <f>SUM(UTA:SRSU!F25)</f>
        <v>21967</v>
      </c>
      <c r="G16" s="86">
        <f>SUM(UTA:SRSU!G25)</f>
        <v>6827</v>
      </c>
      <c r="H16" s="74">
        <f>SUM(C16:G16)</f>
        <v>636750</v>
      </c>
      <c r="I16" s="97"/>
    </row>
    <row r="17" spans="2:9" x14ac:dyDescent="0.2">
      <c r="C17" s="2"/>
      <c r="D17" s="2"/>
      <c r="E17" s="2"/>
      <c r="F17" s="2"/>
      <c r="G17" s="291"/>
      <c r="H17" s="2"/>
      <c r="I17" s="2"/>
    </row>
    <row r="18" spans="2:9" ht="15" thickBot="1" x14ac:dyDescent="0.25">
      <c r="B18" s="3" t="s">
        <v>10</v>
      </c>
      <c r="C18" s="1"/>
      <c r="D18" s="1"/>
      <c r="E18" s="1"/>
      <c r="F18" s="1"/>
      <c r="G18" s="292"/>
      <c r="H18" s="1"/>
      <c r="I18" s="1"/>
    </row>
    <row r="19" spans="2:9" ht="15" thickBot="1" x14ac:dyDescent="0.25">
      <c r="B19" s="68" t="s">
        <v>33</v>
      </c>
      <c r="C19" s="69" t="s">
        <v>27</v>
      </c>
      <c r="D19" s="69" t="s">
        <v>28</v>
      </c>
      <c r="E19" s="69" t="s">
        <v>29</v>
      </c>
      <c r="F19" s="69" t="s">
        <v>30</v>
      </c>
      <c r="G19" s="69" t="s">
        <v>31</v>
      </c>
      <c r="H19" s="70" t="s">
        <v>32</v>
      </c>
      <c r="I19" s="1"/>
    </row>
    <row r="20" spans="2:9" x14ac:dyDescent="0.2">
      <c r="B20" s="9" t="s">
        <v>46</v>
      </c>
      <c r="C20" s="87">
        <f>SUM(UTA:SRSU!C32)</f>
        <v>3808336</v>
      </c>
      <c r="D20" s="87">
        <f>SUM(UTA:SRSU!D32)</f>
        <v>1518918</v>
      </c>
      <c r="E20" s="87">
        <f>SUM(UTA:SRSU!E32)</f>
        <v>272192</v>
      </c>
      <c r="F20" s="87">
        <f>SUM(UTA:SRSU!F32)</f>
        <v>86857</v>
      </c>
      <c r="G20" s="87">
        <f>SUM(UTA:SRSU!G32)</f>
        <v>0</v>
      </c>
      <c r="H20" s="22">
        <f>SUM(C20:G20)</f>
        <v>5686303</v>
      </c>
      <c r="I20" s="1"/>
    </row>
    <row r="21" spans="2:9" x14ac:dyDescent="0.2">
      <c r="B21" s="7" t="s">
        <v>47</v>
      </c>
      <c r="C21" s="87">
        <f>SUM(UTA:SRSU!C33)</f>
        <v>1493755</v>
      </c>
      <c r="D21" s="87">
        <f>SUM(UTA:SRSU!D33)</f>
        <v>719251</v>
      </c>
      <c r="E21" s="87">
        <f>SUM(UTA:SRSU!E33)</f>
        <v>130381</v>
      </c>
      <c r="F21" s="87">
        <f>SUM(UTA:SRSU!F33)</f>
        <v>74638</v>
      </c>
      <c r="G21" s="87">
        <f>SUM(UTA:SRSU!G33)</f>
        <v>0</v>
      </c>
      <c r="H21" s="22">
        <f t="shared" ref="H21:H40" si="0">SUM(C21:G21)</f>
        <v>2418025</v>
      </c>
      <c r="I21" s="1"/>
    </row>
    <row r="22" spans="2:9" x14ac:dyDescent="0.2">
      <c r="B22" s="7" t="s">
        <v>48</v>
      </c>
      <c r="C22" s="87">
        <f>SUM(UTA:SRSU!C34)</f>
        <v>524572</v>
      </c>
      <c r="D22" s="87">
        <f>SUM(UTA:SRSU!D34)</f>
        <v>214265</v>
      </c>
      <c r="E22" s="87">
        <f>SUM(UTA:SRSU!E34)</f>
        <v>37257</v>
      </c>
      <c r="F22" s="87">
        <f>SUM(UTA:SRSU!F34)</f>
        <v>12617</v>
      </c>
      <c r="G22" s="87">
        <f>SUM(UTA:SRSU!G34)</f>
        <v>0</v>
      </c>
      <c r="H22" s="22">
        <f t="shared" si="0"/>
        <v>788711</v>
      </c>
      <c r="I22" s="1"/>
    </row>
    <row r="23" spans="2:9" x14ac:dyDescent="0.2">
      <c r="B23" s="7" t="s">
        <v>49</v>
      </c>
      <c r="C23" s="87">
        <f>SUM(UTA:SRSU!C35)</f>
        <v>75400</v>
      </c>
      <c r="D23" s="87">
        <f>SUM(UTA:SRSU!D35)</f>
        <v>309320</v>
      </c>
      <c r="E23" s="87">
        <f>SUM(UTA:SRSU!E35)</f>
        <v>288458</v>
      </c>
      <c r="F23" s="87">
        <f>SUM(UTA:SRSU!F35)</f>
        <v>53831</v>
      </c>
      <c r="G23" s="87">
        <f>SUM(UTA:SRSU!G35)</f>
        <v>0</v>
      </c>
      <c r="H23" s="22">
        <f t="shared" si="0"/>
        <v>727009</v>
      </c>
      <c r="I23" s="1"/>
    </row>
    <row r="24" spans="2:9" x14ac:dyDescent="0.2">
      <c r="B24" s="7" t="s">
        <v>50</v>
      </c>
      <c r="C24" s="87">
        <f>SUM(UTA:SRSU!C36)</f>
        <v>83464</v>
      </c>
      <c r="D24" s="87">
        <f>SUM(UTA:SRSU!D36)</f>
        <v>98832</v>
      </c>
      <c r="E24" s="87">
        <f>SUM(UTA:SRSU!E36)</f>
        <v>17189</v>
      </c>
      <c r="F24" s="87">
        <f>SUM(UTA:SRSU!F36)</f>
        <v>7280</v>
      </c>
      <c r="G24" s="87">
        <f>SUM(UTA:SRSU!G36)</f>
        <v>0</v>
      </c>
      <c r="H24" s="22">
        <f t="shared" si="0"/>
        <v>206765</v>
      </c>
      <c r="I24" s="1"/>
    </row>
    <row r="25" spans="2:9" x14ac:dyDescent="0.2">
      <c r="B25" s="7" t="s">
        <v>51</v>
      </c>
      <c r="C25" s="87">
        <f>SUM(UTA:SRSU!C37)</f>
        <v>449209</v>
      </c>
      <c r="D25" s="87">
        <f>SUM(UTA:SRSU!D37)</f>
        <v>618155</v>
      </c>
      <c r="E25" s="87">
        <f>SUM(UTA:SRSU!E37)</f>
        <v>280548</v>
      </c>
      <c r="F25" s="87">
        <f>SUM(UTA:SRSU!F37)</f>
        <v>92856</v>
      </c>
      <c r="G25" s="87">
        <f>SUM(UTA:SRSU!G37)</f>
        <v>0</v>
      </c>
      <c r="H25" s="22">
        <f t="shared" si="0"/>
        <v>1440768</v>
      </c>
      <c r="I25" s="1"/>
    </row>
    <row r="26" spans="2:9" x14ac:dyDescent="0.2">
      <c r="B26" s="7" t="s">
        <v>52</v>
      </c>
      <c r="C26" s="87">
        <f>SUM(UTA:SRSU!C38)</f>
        <v>78554</v>
      </c>
      <c r="D26" s="87">
        <f>SUM(UTA:SRSU!D38)</f>
        <v>73616</v>
      </c>
      <c r="E26" s="87">
        <f>SUM(UTA:SRSU!E38)</f>
        <v>13026</v>
      </c>
      <c r="F26" s="87">
        <f>SUM(UTA:SRSU!F38)</f>
        <v>2435</v>
      </c>
      <c r="G26" s="87">
        <f>SUM(UTA:SRSU!G38)</f>
        <v>0</v>
      </c>
      <c r="H26" s="22">
        <f t="shared" si="0"/>
        <v>167631</v>
      </c>
      <c r="I26" s="1"/>
    </row>
    <row r="27" spans="2:9" x14ac:dyDescent="0.2">
      <c r="B27" s="7" t="s">
        <v>53</v>
      </c>
      <c r="C27" s="87">
        <f>SUM(UTA:SRSU!C39)</f>
        <v>0</v>
      </c>
      <c r="D27" s="87">
        <f>SUM(UTA:SRSU!D39)</f>
        <v>0</v>
      </c>
      <c r="E27" s="87">
        <f>SUM(UTA:SRSU!E39)</f>
        <v>0</v>
      </c>
      <c r="F27" s="87">
        <f>SUM(UTA:SRSU!F39)</f>
        <v>0</v>
      </c>
      <c r="G27" s="87">
        <f>SUM(UTA:SRSU!G39)</f>
        <v>105213</v>
      </c>
      <c r="H27" s="22">
        <f t="shared" si="0"/>
        <v>105213</v>
      </c>
      <c r="I27" s="1"/>
    </row>
    <row r="28" spans="2:9" x14ac:dyDescent="0.2">
      <c r="B28" s="7" t="s">
        <v>54</v>
      </c>
      <c r="C28" s="87">
        <f>SUM(UTA:SRSU!C40)</f>
        <v>18222</v>
      </c>
      <c r="D28" s="87">
        <f>SUM(UTA:SRSU!D40)</f>
        <v>59119</v>
      </c>
      <c r="E28" s="87">
        <f>SUM(UTA:SRSU!E40)</f>
        <v>73541</v>
      </c>
      <c r="F28" s="87">
        <f>SUM(UTA:SRSU!F40)</f>
        <v>1423</v>
      </c>
      <c r="G28" s="87">
        <f>SUM(UTA:SRSU!G40)</f>
        <v>0</v>
      </c>
      <c r="H28" s="22">
        <f t="shared" si="0"/>
        <v>152305</v>
      </c>
      <c r="I28" s="1"/>
    </row>
    <row r="29" spans="2:9" x14ac:dyDescent="0.2">
      <c r="B29" s="7" t="s">
        <v>55</v>
      </c>
      <c r="C29" s="87">
        <f>SUM(UTA:SRSU!C41)</f>
        <v>2737</v>
      </c>
      <c r="D29" s="87">
        <f>SUM(UTA:SRSU!D41)</f>
        <v>4284</v>
      </c>
      <c r="E29" s="87">
        <f>SUM(UTA:SRSU!E41)</f>
        <v>24615</v>
      </c>
      <c r="F29" s="87">
        <f>SUM(UTA:SRSU!F41)</f>
        <v>763</v>
      </c>
      <c r="G29" s="87">
        <f>SUM(UTA:SRSU!G41)</f>
        <v>0</v>
      </c>
      <c r="H29" s="22">
        <f t="shared" si="0"/>
        <v>32399</v>
      </c>
      <c r="I29" s="1"/>
    </row>
    <row r="30" spans="2:9" x14ac:dyDescent="0.2">
      <c r="B30" s="7" t="s">
        <v>56</v>
      </c>
      <c r="C30" s="87">
        <f>SUM(UTA:SRSU!C42)</f>
        <v>0</v>
      </c>
      <c r="D30" s="87">
        <f>SUM(UTA:SRSU!D42)</f>
        <v>0</v>
      </c>
      <c r="E30" s="87">
        <f>SUM(UTA:SRSU!E42)</f>
        <v>0</v>
      </c>
      <c r="F30" s="87">
        <f>SUM(UTA:SRSU!F42)</f>
        <v>0</v>
      </c>
      <c r="G30" s="87">
        <f>SUM(UTA:SRSU!G42)</f>
        <v>12744</v>
      </c>
      <c r="H30" s="22">
        <f t="shared" si="0"/>
        <v>12744</v>
      </c>
      <c r="I30" s="1"/>
    </row>
    <row r="31" spans="2:9" x14ac:dyDescent="0.2">
      <c r="B31" s="7" t="s">
        <v>57</v>
      </c>
      <c r="C31" s="87">
        <f>SUM(UTA:SRSU!C43)</f>
        <v>16069</v>
      </c>
      <c r="D31" s="87">
        <f>SUM(UTA:SRSU!D43)</f>
        <v>4430</v>
      </c>
      <c r="E31" s="87">
        <f>SUM(UTA:SRSU!E43)</f>
        <v>0</v>
      </c>
      <c r="F31" s="87">
        <f>SUM(UTA:SRSU!F43)</f>
        <v>0</v>
      </c>
      <c r="G31" s="87">
        <f>SUM(UTA:SRSU!G43)</f>
        <v>0</v>
      </c>
      <c r="H31" s="22">
        <f t="shared" si="0"/>
        <v>20499</v>
      </c>
      <c r="I31" s="1"/>
    </row>
    <row r="32" spans="2:9" x14ac:dyDescent="0.2">
      <c r="B32" s="7" t="s">
        <v>58</v>
      </c>
      <c r="C32" s="87">
        <f>SUM(UTA:SRSU!C44)</f>
        <v>46886</v>
      </c>
      <c r="D32" s="87">
        <f>SUM(UTA:SRSU!D44)</f>
        <v>3520</v>
      </c>
      <c r="E32" s="87">
        <f>SUM(UTA:SRSU!E44)</f>
        <v>0</v>
      </c>
      <c r="F32" s="87">
        <f>SUM(UTA:SRSU!F44)</f>
        <v>0</v>
      </c>
      <c r="G32" s="87">
        <f>SUM(UTA:SRSU!G44)</f>
        <v>0</v>
      </c>
      <c r="H32" s="22">
        <f t="shared" si="0"/>
        <v>50406</v>
      </c>
      <c r="I32" s="1"/>
    </row>
    <row r="33" spans="2:9" x14ac:dyDescent="0.2">
      <c r="B33" s="7" t="s">
        <v>59</v>
      </c>
      <c r="C33" s="87">
        <f>SUM(UTA:SRSU!C45)</f>
        <v>171436</v>
      </c>
      <c r="D33" s="87">
        <f>SUM(UTA:SRSU!D45)</f>
        <v>266375</v>
      </c>
      <c r="E33" s="87">
        <f>SUM(UTA:SRSU!E45)</f>
        <v>103697</v>
      </c>
      <c r="F33" s="87">
        <f>SUM(UTA:SRSU!F45)</f>
        <v>8339</v>
      </c>
      <c r="G33" s="87">
        <f>SUM(UTA:SRSU!G45)</f>
        <v>22644</v>
      </c>
      <c r="H33" s="22">
        <f t="shared" si="0"/>
        <v>572491</v>
      </c>
      <c r="I33" s="1"/>
    </row>
    <row r="34" spans="2:9" x14ac:dyDescent="0.2">
      <c r="B34" s="7" t="s">
        <v>60</v>
      </c>
      <c r="C34" s="87">
        <f>SUM(UTA:SRSU!C46)</f>
        <v>21</v>
      </c>
      <c r="D34" s="87">
        <f>SUM(UTA:SRSU!D46)</f>
        <v>1126</v>
      </c>
      <c r="E34" s="87">
        <f>SUM(UTA:SRSU!E46)</f>
        <v>1259</v>
      </c>
      <c r="F34" s="87">
        <f>SUM(UTA:SRSU!F46)</f>
        <v>2218</v>
      </c>
      <c r="G34" s="87">
        <f>SUM(UTA:SRSU!G46)</f>
        <v>49981</v>
      </c>
      <c r="H34" s="22">
        <f t="shared" si="0"/>
        <v>54605</v>
      </c>
      <c r="I34" s="1"/>
    </row>
    <row r="35" spans="2:9" x14ac:dyDescent="0.2">
      <c r="B35" s="7" t="s">
        <v>61</v>
      </c>
      <c r="C35" s="87">
        <f>SUM(UTA:SRSU!C47)</f>
        <v>444102</v>
      </c>
      <c r="D35" s="87">
        <f>SUM(UTA:SRSU!D47)</f>
        <v>1255455</v>
      </c>
      <c r="E35" s="87">
        <f>SUM(UTA:SRSU!E47)</f>
        <v>413708</v>
      </c>
      <c r="F35" s="87">
        <f>SUM(UTA:SRSU!F47)</f>
        <v>14415</v>
      </c>
      <c r="G35" s="87">
        <f>SUM(UTA:SRSU!G47)</f>
        <v>0</v>
      </c>
      <c r="H35" s="22">
        <f t="shared" si="0"/>
        <v>2127680</v>
      </c>
      <c r="I35" s="1"/>
    </row>
    <row r="36" spans="2:9" x14ac:dyDescent="0.2">
      <c r="B36" s="7" t="s">
        <v>62</v>
      </c>
      <c r="C36" s="87">
        <f>SUM(UTA:SRSU!C48)</f>
        <v>0</v>
      </c>
      <c r="D36" s="87">
        <f>SUM(UTA:SRSU!D48)</f>
        <v>0</v>
      </c>
      <c r="E36" s="87">
        <f>SUM(UTA:SRSU!E48)</f>
        <v>0</v>
      </c>
      <c r="F36" s="87">
        <f>SUM(UTA:SRSU!F48)</f>
        <v>0</v>
      </c>
      <c r="G36" s="87">
        <f>SUM(UTA:SRSU!G48)</f>
        <v>16413</v>
      </c>
      <c r="H36" s="22">
        <f t="shared" si="0"/>
        <v>16413</v>
      </c>
      <c r="I36" s="1"/>
    </row>
    <row r="37" spans="2:9" x14ac:dyDescent="0.2">
      <c r="B37" s="7" t="s">
        <v>63</v>
      </c>
      <c r="C37" s="87">
        <f>SUM(UTA:SRSU!C49)</f>
        <v>1601</v>
      </c>
      <c r="D37" s="87">
        <f>SUM(UTA:SRSU!D49)</f>
        <v>51535</v>
      </c>
      <c r="E37" s="87">
        <f>SUM(UTA:SRSU!E49)</f>
        <v>0</v>
      </c>
      <c r="F37" s="87">
        <f>SUM(UTA:SRSU!F49)</f>
        <v>0</v>
      </c>
      <c r="G37" s="87">
        <f>SUM(UTA:SRSU!G49)</f>
        <v>0</v>
      </c>
      <c r="H37" s="22">
        <f t="shared" si="0"/>
        <v>53136</v>
      </c>
      <c r="I37" s="1"/>
    </row>
    <row r="38" spans="2:9" x14ac:dyDescent="0.2">
      <c r="B38" s="7" t="s">
        <v>64</v>
      </c>
      <c r="C38" s="87">
        <f>SUM(UTA:SRSU!C50)</f>
        <v>64241</v>
      </c>
      <c r="D38" s="87">
        <f>SUM(UTA:SRSU!D50)</f>
        <v>98565</v>
      </c>
      <c r="E38" s="87">
        <f>SUM(UTA:SRSU!E50)</f>
        <v>14792</v>
      </c>
      <c r="F38" s="87">
        <f>SUM(UTA:SRSU!F50)</f>
        <v>105</v>
      </c>
      <c r="G38" s="87">
        <f>SUM(UTA:SRSU!G50)</f>
        <v>0</v>
      </c>
      <c r="H38" s="22">
        <f t="shared" si="0"/>
        <v>177703</v>
      </c>
      <c r="I38" s="1"/>
    </row>
    <row r="39" spans="2:9" x14ac:dyDescent="0.2">
      <c r="B39" s="7" t="s">
        <v>0</v>
      </c>
      <c r="C39" s="87">
        <f>SUM(UTA:SRSU!C51)</f>
        <v>25871</v>
      </c>
      <c r="D39" s="87">
        <f>SUM(UTA:SRSU!D51)</f>
        <v>301649</v>
      </c>
      <c r="E39" s="87">
        <f>SUM(UTA:SRSU!E51)</f>
        <v>96806</v>
      </c>
      <c r="F39" s="87">
        <f>SUM(UTA:SRSU!F51)</f>
        <v>5138</v>
      </c>
      <c r="G39" s="87">
        <f>SUM(UTA:SRSU!G51)</f>
        <v>0</v>
      </c>
      <c r="H39" s="22">
        <f t="shared" si="0"/>
        <v>429464</v>
      </c>
      <c r="I39" s="1"/>
    </row>
    <row r="40" spans="2:9" x14ac:dyDescent="0.2">
      <c r="B40" s="8" t="s">
        <v>35</v>
      </c>
      <c r="C40" s="22">
        <f>SUM(C20:C39)</f>
        <v>7304476</v>
      </c>
      <c r="D40" s="22">
        <f>SUM(D20:D39)</f>
        <v>5598415</v>
      </c>
      <c r="E40" s="22">
        <f>SUM(E20:E39)</f>
        <v>1767469</v>
      </c>
      <c r="F40" s="22">
        <f>SUM(F20:F39)</f>
        <v>362915</v>
      </c>
      <c r="G40" s="22">
        <f>SUM(G20:G39)</f>
        <v>206995</v>
      </c>
      <c r="H40" s="22">
        <f t="shared" si="0"/>
        <v>15240270</v>
      </c>
      <c r="I40" s="1"/>
    </row>
    <row r="41" spans="2:9" x14ac:dyDescent="0.2">
      <c r="B41" s="14"/>
      <c r="C41" s="18"/>
      <c r="D41" s="18"/>
      <c r="E41" s="18"/>
      <c r="F41" s="18"/>
      <c r="G41" s="18"/>
      <c r="H41" s="18"/>
      <c r="I41" s="1"/>
    </row>
    <row r="42" spans="2:9" ht="15" thickBot="1" x14ac:dyDescent="0.25">
      <c r="B42" s="3" t="s">
        <v>11</v>
      </c>
      <c r="C42" s="1"/>
      <c r="D42" s="1"/>
      <c r="E42" s="1"/>
      <c r="F42" s="1"/>
      <c r="G42" s="1"/>
      <c r="H42" s="1"/>
      <c r="I42" s="1"/>
    </row>
    <row r="43" spans="2:9" ht="15" thickBot="1" x14ac:dyDescent="0.25">
      <c r="B43" s="68" t="s">
        <v>33</v>
      </c>
      <c r="C43" s="69" t="s">
        <v>27</v>
      </c>
      <c r="D43" s="69" t="s">
        <v>28</v>
      </c>
      <c r="E43" s="69" t="s">
        <v>29</v>
      </c>
      <c r="F43" s="69" t="s">
        <v>30</v>
      </c>
      <c r="G43" s="69" t="s">
        <v>31</v>
      </c>
      <c r="H43" s="70" t="s">
        <v>32</v>
      </c>
      <c r="I43" s="1"/>
    </row>
    <row r="44" spans="2:9" x14ac:dyDescent="0.2">
      <c r="B44" s="9" t="str">
        <f>$B$20</f>
        <v>Liberal Arts</v>
      </c>
      <c r="C44" s="88">
        <f>SUM(UTA:SRSU!C61)</f>
        <v>203895680</v>
      </c>
      <c r="D44" s="88">
        <f>SUM(UTA:SRSU!D61)</f>
        <v>160371834</v>
      </c>
      <c r="E44" s="88">
        <f>SUM(UTA:SRSU!E61)</f>
        <v>101266167</v>
      </c>
      <c r="F44" s="88">
        <f>SUM(UTA:SRSU!F61)</f>
        <v>92930411</v>
      </c>
      <c r="G44" s="88">
        <f>SUM(UTA:SRSU!G61)</f>
        <v>0</v>
      </c>
      <c r="H44" s="21">
        <f>SUM(C44:G44)</f>
        <v>558464092</v>
      </c>
      <c r="I44" s="1"/>
    </row>
    <row r="45" spans="2:9" x14ac:dyDescent="0.2">
      <c r="B45" s="9" t="str">
        <f>$B$21</f>
        <v>Science</v>
      </c>
      <c r="C45" s="87">
        <f>SUM(UTA:SRSU!C62)</f>
        <v>82211253</v>
      </c>
      <c r="D45" s="87">
        <f>SUM(UTA:SRSU!D62)</f>
        <v>89503019</v>
      </c>
      <c r="E45" s="87">
        <f>SUM(UTA:SRSU!E62)</f>
        <v>57845239</v>
      </c>
      <c r="F45" s="87">
        <f>SUM(UTA:SRSU!F62)</f>
        <v>82197311</v>
      </c>
      <c r="G45" s="87">
        <f>SUM(UTA:SRSU!G62)</f>
        <v>0</v>
      </c>
      <c r="H45" s="22">
        <f t="shared" ref="H45:H64" si="1">SUM(C45:G45)</f>
        <v>311756822</v>
      </c>
      <c r="I45" s="1"/>
    </row>
    <row r="46" spans="2:9" x14ac:dyDescent="0.2">
      <c r="B46" s="9" t="str">
        <f>$B$22</f>
        <v>Fine Arts</v>
      </c>
      <c r="C46" s="87">
        <f>SUM(UTA:SRSU!C63)</f>
        <v>51145463</v>
      </c>
      <c r="D46" s="87">
        <f>SUM(UTA:SRSU!D63)</f>
        <v>44007893</v>
      </c>
      <c r="E46" s="87">
        <f>SUM(UTA:SRSU!E63)</f>
        <v>22809438</v>
      </c>
      <c r="F46" s="87">
        <f>SUM(UTA:SRSU!F63)</f>
        <v>9780808</v>
      </c>
      <c r="G46" s="87">
        <f>SUM(UTA:SRSU!G63)</f>
        <v>0</v>
      </c>
      <c r="H46" s="22">
        <f t="shared" si="1"/>
        <v>127743602</v>
      </c>
      <c r="I46" s="1"/>
    </row>
    <row r="47" spans="2:9" x14ac:dyDescent="0.2">
      <c r="B47" s="9" t="str">
        <f>$B$23</f>
        <v>Teacher Education</v>
      </c>
      <c r="C47" s="87">
        <f>SUM(UTA:SRSU!C64)</f>
        <v>5790628</v>
      </c>
      <c r="D47" s="87">
        <f>SUM(UTA:SRSU!D64)</f>
        <v>30105399</v>
      </c>
      <c r="E47" s="87">
        <f>SUM(UTA:SRSU!E64)</f>
        <v>42352118</v>
      </c>
      <c r="F47" s="87">
        <f>SUM(UTA:SRSU!F64)</f>
        <v>27866882</v>
      </c>
      <c r="G47" s="87">
        <f>SUM(UTA:SRSU!G64)</f>
        <v>0</v>
      </c>
      <c r="H47" s="22">
        <f t="shared" si="1"/>
        <v>106115027</v>
      </c>
      <c r="I47" s="1"/>
    </row>
    <row r="48" spans="2:9" x14ac:dyDescent="0.2">
      <c r="B48" s="9" t="str">
        <f>$B$24</f>
        <v>Agriculture</v>
      </c>
      <c r="C48" s="87">
        <f>SUM(UTA:SRSU!C65)</f>
        <v>5212103</v>
      </c>
      <c r="D48" s="87">
        <f>SUM(UTA:SRSU!D65)</f>
        <v>11618691</v>
      </c>
      <c r="E48" s="87">
        <f>SUM(UTA:SRSU!E65)</f>
        <v>8620829</v>
      </c>
      <c r="F48" s="87">
        <f>SUM(UTA:SRSU!F65)</f>
        <v>6233285</v>
      </c>
      <c r="G48" s="87">
        <f>SUM(UTA:SRSU!G65)</f>
        <v>0</v>
      </c>
      <c r="H48" s="22">
        <f t="shared" si="1"/>
        <v>31684908</v>
      </c>
      <c r="I48" s="1"/>
    </row>
    <row r="49" spans="2:9" x14ac:dyDescent="0.2">
      <c r="B49" s="9" t="str">
        <f>$B$25</f>
        <v>Engineering</v>
      </c>
      <c r="C49" s="87">
        <f>SUM(UTA:SRSU!C66)</f>
        <v>39731211</v>
      </c>
      <c r="D49" s="87">
        <f>SUM(UTA:SRSU!D66)</f>
        <v>87956196</v>
      </c>
      <c r="E49" s="87">
        <f>SUM(UTA:SRSU!E66)</f>
        <v>92480472</v>
      </c>
      <c r="F49" s="87">
        <f>SUM(UTA:SRSU!F66)</f>
        <v>93852323</v>
      </c>
      <c r="G49" s="87">
        <f>SUM(UTA:SRSU!G66)</f>
        <v>0</v>
      </c>
      <c r="H49" s="22">
        <f t="shared" si="1"/>
        <v>314020202</v>
      </c>
      <c r="I49" s="1"/>
    </row>
    <row r="50" spans="2:9" x14ac:dyDescent="0.2">
      <c r="B50" s="9" t="str">
        <f>$B$26</f>
        <v>Home Economics</v>
      </c>
      <c r="C50" s="87">
        <f>SUM(UTA:SRSU!C67)</f>
        <v>3820413</v>
      </c>
      <c r="D50" s="87">
        <f>SUM(UTA:SRSU!D67)</f>
        <v>6375078</v>
      </c>
      <c r="E50" s="87">
        <f>SUM(UTA:SRSU!E67)</f>
        <v>3137100</v>
      </c>
      <c r="F50" s="87">
        <f>SUM(UTA:SRSU!F67)</f>
        <v>1830980</v>
      </c>
      <c r="G50" s="87">
        <f>SUM(UTA:SRSU!G67)</f>
        <v>0</v>
      </c>
      <c r="H50" s="22">
        <f t="shared" si="1"/>
        <v>15163571</v>
      </c>
      <c r="I50" s="1"/>
    </row>
    <row r="51" spans="2:9" x14ac:dyDescent="0.2">
      <c r="B51" s="9" t="str">
        <f>$B$27</f>
        <v>Law</v>
      </c>
      <c r="C51" s="87">
        <f>SUM(UTA:SRSU!C68)</f>
        <v>0</v>
      </c>
      <c r="D51" s="87">
        <f>SUM(UTA:SRSU!D68)</f>
        <v>0</v>
      </c>
      <c r="E51" s="87">
        <f>SUM(UTA:SRSU!E68)</f>
        <v>0</v>
      </c>
      <c r="F51" s="87">
        <f>SUM(UTA:SRSU!F68)</f>
        <v>0</v>
      </c>
      <c r="G51" s="87">
        <f>SUM(UTA:SRSU!G68)</f>
        <v>40923544</v>
      </c>
      <c r="H51" s="22">
        <f t="shared" si="1"/>
        <v>40923544</v>
      </c>
      <c r="I51" s="1"/>
    </row>
    <row r="52" spans="2:9" x14ac:dyDescent="0.2">
      <c r="B52" s="9" t="str">
        <f>$B$28</f>
        <v>Social Service</v>
      </c>
      <c r="C52" s="87">
        <f>SUM(UTA:SRSU!C69)</f>
        <v>1682741</v>
      </c>
      <c r="D52" s="87">
        <f>SUM(UTA:SRSU!D69)</f>
        <v>6306708</v>
      </c>
      <c r="E52" s="87">
        <f>SUM(UTA:SRSU!E69)</f>
        <v>9617968</v>
      </c>
      <c r="F52" s="87">
        <f>SUM(UTA:SRSU!F69)</f>
        <v>2257433</v>
      </c>
      <c r="G52" s="87">
        <f>SUM(UTA:SRSU!G69)</f>
        <v>0</v>
      </c>
      <c r="H52" s="22">
        <f t="shared" si="1"/>
        <v>19864850</v>
      </c>
      <c r="I52" s="1"/>
    </row>
    <row r="53" spans="2:9" x14ac:dyDescent="0.2">
      <c r="B53" s="9" t="str">
        <f>$B$29</f>
        <v>Library Science</v>
      </c>
      <c r="C53" s="87">
        <f>SUM(UTA:SRSU!C70)</f>
        <v>337224</v>
      </c>
      <c r="D53" s="87">
        <f>SUM(UTA:SRSU!D70)</f>
        <v>339737</v>
      </c>
      <c r="E53" s="87">
        <f>SUM(UTA:SRSU!E70)</f>
        <v>3855094</v>
      </c>
      <c r="F53" s="87">
        <f>SUM(UTA:SRSU!F70)</f>
        <v>807695</v>
      </c>
      <c r="G53" s="87">
        <f>SUM(UTA:SRSU!G70)</f>
        <v>0</v>
      </c>
      <c r="H53" s="22">
        <f t="shared" si="1"/>
        <v>5339750</v>
      </c>
      <c r="I53" s="1"/>
    </row>
    <row r="54" spans="2:9" x14ac:dyDescent="0.2">
      <c r="B54" s="9" t="str">
        <f>$B$30</f>
        <v>Veterinary Science</v>
      </c>
      <c r="C54" s="87">
        <f>SUM(UTA:SRSU!C71)</f>
        <v>0</v>
      </c>
      <c r="D54" s="87">
        <f>SUM(UTA:SRSU!D71)</f>
        <v>0</v>
      </c>
      <c r="E54" s="87">
        <f>SUM(UTA:SRSU!E71)</f>
        <v>0</v>
      </c>
      <c r="F54" s="87">
        <f>SUM(UTA:SRSU!F71)</f>
        <v>0</v>
      </c>
      <c r="G54" s="87">
        <f>SUM(UTA:SRSU!G71)</f>
        <v>0</v>
      </c>
      <c r="H54" s="22">
        <f t="shared" si="1"/>
        <v>0</v>
      </c>
      <c r="I54" s="1"/>
    </row>
    <row r="55" spans="2:9" x14ac:dyDescent="0.2">
      <c r="B55" s="9" t="str">
        <f>$B$31</f>
        <v>Vocational Training</v>
      </c>
      <c r="C55" s="87">
        <f>SUM(UTA:SRSU!C72)</f>
        <v>1158406</v>
      </c>
      <c r="D55" s="87">
        <f>SUM(UTA:SRSU!D72)</f>
        <v>688776</v>
      </c>
      <c r="E55" s="87">
        <f>SUM(UTA:SRSU!E72)</f>
        <v>0</v>
      </c>
      <c r="F55" s="87">
        <f>SUM(UTA:SRSU!F72)</f>
        <v>0</v>
      </c>
      <c r="G55" s="87">
        <f>SUM(UTA:SRSU!G72)</f>
        <v>0</v>
      </c>
      <c r="H55" s="22">
        <f t="shared" si="1"/>
        <v>1847182</v>
      </c>
      <c r="I55" s="1"/>
    </row>
    <row r="56" spans="2:9" x14ac:dyDescent="0.2">
      <c r="B56" s="9" t="str">
        <f>$B$32</f>
        <v>Physical Training</v>
      </c>
      <c r="C56" s="87">
        <f>SUM(UTA:SRSU!C73)</f>
        <v>3513701</v>
      </c>
      <c r="D56" s="87">
        <f>SUM(UTA:SRSU!D73)</f>
        <v>260484</v>
      </c>
      <c r="E56" s="87">
        <f>SUM(UTA:SRSU!E73)</f>
        <v>0</v>
      </c>
      <c r="F56" s="87">
        <f>SUM(UTA:SRSU!F73)</f>
        <v>0</v>
      </c>
      <c r="G56" s="87">
        <f>SUM(UTA:SRSU!G73)</f>
        <v>0</v>
      </c>
      <c r="H56" s="22">
        <f t="shared" si="1"/>
        <v>3774185</v>
      </c>
      <c r="I56" s="1"/>
    </row>
    <row r="57" spans="2:9" x14ac:dyDescent="0.2">
      <c r="B57" s="9" t="str">
        <f>$B$33</f>
        <v>Health Services</v>
      </c>
      <c r="C57" s="87">
        <f>SUM(UTA:SRSU!C74)</f>
        <v>7904720</v>
      </c>
      <c r="D57" s="87">
        <f>SUM(UTA:SRSU!D74)</f>
        <v>20934681</v>
      </c>
      <c r="E57" s="87">
        <f>SUM(UTA:SRSU!E74)</f>
        <v>20738512</v>
      </c>
      <c r="F57" s="87">
        <f>SUM(UTA:SRSU!F74)</f>
        <v>7845214</v>
      </c>
      <c r="G57" s="87">
        <f>SUM(UTA:SRSU!G74)</f>
        <v>6055569</v>
      </c>
      <c r="H57" s="22">
        <f t="shared" si="1"/>
        <v>63478696</v>
      </c>
      <c r="I57" s="1"/>
    </row>
    <row r="58" spans="2:9" x14ac:dyDescent="0.2">
      <c r="B58" s="9" t="str">
        <f>$B$34</f>
        <v>Pharmacy</v>
      </c>
      <c r="C58" s="87">
        <f>SUM(UTA:SRSU!C75)</f>
        <v>5726</v>
      </c>
      <c r="D58" s="87">
        <f>SUM(UTA:SRSU!D75)</f>
        <v>147756</v>
      </c>
      <c r="E58" s="87">
        <f>SUM(UTA:SRSU!E75)</f>
        <v>2072688</v>
      </c>
      <c r="F58" s="87">
        <f>SUM(UTA:SRSU!F75)</f>
        <v>4502298</v>
      </c>
      <c r="G58" s="87">
        <f>SUM(UTA:SRSU!G75)</f>
        <v>9973280</v>
      </c>
      <c r="H58" s="22">
        <f t="shared" si="1"/>
        <v>16701748</v>
      </c>
      <c r="I58" s="1"/>
    </row>
    <row r="59" spans="2:9" x14ac:dyDescent="0.2">
      <c r="B59" s="9" t="str">
        <f>$B$35</f>
        <v>Business Administration</v>
      </c>
      <c r="C59" s="87">
        <f>SUM(UTA:SRSU!C76)</f>
        <v>26588483</v>
      </c>
      <c r="D59" s="87">
        <f>SUM(UTA:SRSU!D76)</f>
        <v>128933482</v>
      </c>
      <c r="E59" s="87">
        <f>SUM(UTA:SRSU!E76)</f>
        <v>94256692</v>
      </c>
      <c r="F59" s="87">
        <f>SUM(UTA:SRSU!F76)</f>
        <v>35871869</v>
      </c>
      <c r="G59" s="87">
        <f>SUM(UTA:SRSU!G76)</f>
        <v>0</v>
      </c>
      <c r="H59" s="22">
        <f t="shared" si="1"/>
        <v>285650526</v>
      </c>
      <c r="I59" s="1"/>
    </row>
    <row r="60" spans="2:9" x14ac:dyDescent="0.2">
      <c r="B60" s="9" t="str">
        <f>$B$36</f>
        <v>Optometry</v>
      </c>
      <c r="C60" s="87">
        <f>SUM(UTA:SRSU!C77)</f>
        <v>0</v>
      </c>
      <c r="D60" s="87">
        <f>SUM(UTA:SRSU!D77)</f>
        <v>0</v>
      </c>
      <c r="E60" s="87">
        <f>SUM(UTA:SRSU!E77)</f>
        <v>0</v>
      </c>
      <c r="F60" s="87">
        <f>SUM(UTA:SRSU!F77)</f>
        <v>0</v>
      </c>
      <c r="G60" s="87">
        <f>SUM(UTA:SRSU!G77)</f>
        <v>5426986</v>
      </c>
      <c r="H60" s="22">
        <f t="shared" si="1"/>
        <v>5426986</v>
      </c>
      <c r="I60" s="1"/>
    </row>
    <row r="61" spans="2:9" x14ac:dyDescent="0.2">
      <c r="B61" s="9" t="str">
        <f>$B$37</f>
        <v>Teacher Ed-Practice Teaching</v>
      </c>
      <c r="C61" s="87">
        <f>SUM(UTA:SRSU!C78)</f>
        <v>192897</v>
      </c>
      <c r="D61" s="87">
        <f>SUM(UTA:SRSU!D78)</f>
        <v>6531372</v>
      </c>
      <c r="E61" s="87">
        <f>SUM(UTA:SRSU!E78)</f>
        <v>0</v>
      </c>
      <c r="F61" s="87">
        <f>SUM(UTA:SRSU!F78)</f>
        <v>0</v>
      </c>
      <c r="G61" s="87">
        <f>SUM(UTA:SRSU!G78)</f>
        <v>0</v>
      </c>
      <c r="H61" s="22">
        <f t="shared" si="1"/>
        <v>6724269</v>
      </c>
      <c r="I61" s="1"/>
    </row>
    <row r="62" spans="2:9" x14ac:dyDescent="0.2">
      <c r="B62" s="9" t="str">
        <f>$B$38</f>
        <v>Technology</v>
      </c>
      <c r="C62" s="87">
        <f>SUM(UTA:SRSU!C79)</f>
        <v>5880280</v>
      </c>
      <c r="D62" s="87">
        <f>SUM(UTA:SRSU!D79)</f>
        <v>12481010</v>
      </c>
      <c r="E62" s="87">
        <f>SUM(UTA:SRSU!E79)</f>
        <v>4075571</v>
      </c>
      <c r="F62" s="87">
        <f>SUM(UTA:SRSU!F79)</f>
        <v>49714</v>
      </c>
      <c r="G62" s="87">
        <f>SUM(UTA:SRSU!G79)</f>
        <v>0</v>
      </c>
      <c r="H62" s="22">
        <f t="shared" si="1"/>
        <v>22486575</v>
      </c>
      <c r="I62" s="1"/>
    </row>
    <row r="63" spans="2:9" x14ac:dyDescent="0.2">
      <c r="B63" s="9" t="str">
        <f>$B$39</f>
        <v>Nursing</v>
      </c>
      <c r="C63" s="87">
        <f>SUM(UTA:SRSU!C80)</f>
        <v>1916501</v>
      </c>
      <c r="D63" s="87">
        <f>SUM(UTA:SRSU!D80)</f>
        <v>36360594</v>
      </c>
      <c r="E63" s="87">
        <f>SUM(UTA:SRSU!E80)</f>
        <v>18590399</v>
      </c>
      <c r="F63" s="87">
        <f>SUM(UTA:SRSU!F80)</f>
        <v>5086717</v>
      </c>
      <c r="G63" s="87">
        <f>SUM(UTA:SRSU!G80)</f>
        <v>0</v>
      </c>
      <c r="H63" s="22">
        <f t="shared" si="1"/>
        <v>61954211</v>
      </c>
      <c r="I63" s="1"/>
    </row>
    <row r="64" spans="2:9" x14ac:dyDescent="0.2">
      <c r="B64" s="39" t="str">
        <f>$B$40</f>
        <v>Totals</v>
      </c>
      <c r="C64" s="21">
        <f>SUM(C44:C63)</f>
        <v>440987430</v>
      </c>
      <c r="D64" s="21">
        <f>SUM(D44:D63)</f>
        <v>642922710</v>
      </c>
      <c r="E64" s="21">
        <f>SUM(E44:E63)</f>
        <v>481718287</v>
      </c>
      <c r="F64" s="21">
        <f>SUM(F44:F63)</f>
        <v>371112940</v>
      </c>
      <c r="G64" s="21">
        <f>SUM(G44:G63)</f>
        <v>62379379</v>
      </c>
      <c r="H64" s="21">
        <f t="shared" si="1"/>
        <v>1999120746</v>
      </c>
      <c r="I64" s="1"/>
    </row>
    <row r="65" spans="2:9" x14ac:dyDescent="0.2">
      <c r="B65" s="14"/>
      <c r="C65" s="15"/>
      <c r="D65" s="15"/>
      <c r="E65" s="15"/>
      <c r="F65" s="15"/>
      <c r="G65" s="15"/>
      <c r="H65" s="16"/>
      <c r="I65" s="1"/>
    </row>
    <row r="66" spans="2:9" x14ac:dyDescent="0.2">
      <c r="B66" s="28" t="s">
        <v>34</v>
      </c>
      <c r="C66" s="13"/>
      <c r="D66" s="13"/>
      <c r="E66" s="13"/>
      <c r="F66" s="13"/>
      <c r="G66" s="13"/>
      <c r="H66" s="17">
        <f>H7+H8</f>
        <v>5535880607</v>
      </c>
    </row>
    <row r="67" spans="2:9" ht="15" thickBot="1" x14ac:dyDescent="0.25">
      <c r="B67" s="28" t="s">
        <v>5</v>
      </c>
      <c r="C67" s="12"/>
      <c r="D67" s="12"/>
      <c r="E67" s="12"/>
      <c r="F67" s="12"/>
      <c r="G67" s="12"/>
      <c r="H67" s="17"/>
    </row>
    <row r="68" spans="2:9" ht="15" thickBot="1" x14ac:dyDescent="0.25">
      <c r="B68" s="68" t="s">
        <v>33</v>
      </c>
      <c r="C68" s="69" t="s">
        <v>27</v>
      </c>
      <c r="D68" s="69" t="s">
        <v>28</v>
      </c>
      <c r="E68" s="69" t="s">
        <v>29</v>
      </c>
      <c r="F68" s="69" t="s">
        <v>30</v>
      </c>
      <c r="G68" s="69" t="s">
        <v>31</v>
      </c>
      <c r="H68" s="70" t="s">
        <v>32</v>
      </c>
    </row>
    <row r="69" spans="2:9" x14ac:dyDescent="0.2">
      <c r="B69" s="9" t="str">
        <f>$B$20</f>
        <v>Liberal Arts</v>
      </c>
      <c r="C69" s="20">
        <f>SUM(UTA:SRSU!C91)</f>
        <v>29754624.19356177</v>
      </c>
      <c r="D69" s="20">
        <f>SUM(UTA:SRSU!D91)</f>
        <v>13447174.890212961</v>
      </c>
      <c r="E69" s="20">
        <f>SUM(UTA:SRSU!E91)</f>
        <v>4289288.0706177782</v>
      </c>
      <c r="F69" s="20">
        <f>SUM(UTA:SRSU!F91)</f>
        <v>3264157.2108088797</v>
      </c>
      <c r="G69" s="20">
        <f>SUM(UTA:SRSU!G91)</f>
        <v>756.02910114684346</v>
      </c>
      <c r="H69" s="40">
        <f t="shared" ref="H69:H89" si="2">SUM(C69:G69)</f>
        <v>50756000.39430254</v>
      </c>
    </row>
    <row r="70" spans="2:9" x14ac:dyDescent="0.2">
      <c r="B70" s="9" t="str">
        <f>$B$21</f>
        <v>Science</v>
      </c>
      <c r="C70" s="19">
        <f>SUM(UTA:SRSU!C92)</f>
        <v>29685112.694220573</v>
      </c>
      <c r="D70" s="19">
        <f>SUM(UTA:SRSU!D92)</f>
        <v>17535049.038307875</v>
      </c>
      <c r="E70" s="19">
        <f>SUM(UTA:SRSU!E92)</f>
        <v>4635767.6981323101</v>
      </c>
      <c r="F70" s="19">
        <f>SUM(UTA:SRSU!F92)</f>
        <v>3914746.7302345233</v>
      </c>
      <c r="G70" s="19">
        <f>SUM(UTA:SRSU!G92)</f>
        <v>115.6982164793144</v>
      </c>
      <c r="H70" s="75">
        <f t="shared" si="2"/>
        <v>55770791.859111764</v>
      </c>
    </row>
    <row r="71" spans="2:9" x14ac:dyDescent="0.2">
      <c r="B71" s="9" t="str">
        <f>$B$22</f>
        <v>Fine Arts</v>
      </c>
      <c r="C71" s="19">
        <f>SUM(UTA:SRSU!C93)</f>
        <v>6480829.3387156744</v>
      </c>
      <c r="D71" s="19">
        <f>SUM(UTA:SRSU!D93)</f>
        <v>2781621.9331842153</v>
      </c>
      <c r="E71" s="19">
        <f>SUM(UTA:SRSU!E93)</f>
        <v>958584.86725914397</v>
      </c>
      <c r="F71" s="19">
        <f>SUM(UTA:SRSU!F93)</f>
        <v>252306.74490014213</v>
      </c>
      <c r="G71" s="19">
        <f>SUM(UTA:SRSU!G93)</f>
        <v>0</v>
      </c>
      <c r="H71" s="75">
        <f t="shared" si="2"/>
        <v>10473342.884059178</v>
      </c>
    </row>
    <row r="72" spans="2:9" x14ac:dyDescent="0.2">
      <c r="B72" s="9" t="str">
        <f>$B$23</f>
        <v>Teacher Education</v>
      </c>
      <c r="C72" s="19">
        <f>SUM(UTA:SRSU!C94)</f>
        <v>660399.99081417976</v>
      </c>
      <c r="D72" s="19">
        <f>SUM(UTA:SRSU!D94)</f>
        <v>3111252.858479633</v>
      </c>
      <c r="E72" s="19">
        <f>SUM(UTA:SRSU!E94)</f>
        <v>3051462.0021960004</v>
      </c>
      <c r="F72" s="19">
        <f>SUM(UTA:SRSU!F94)</f>
        <v>2655356.1593956887</v>
      </c>
      <c r="G72" s="19">
        <f>SUM(UTA:SRSU!G94)</f>
        <v>0</v>
      </c>
      <c r="H72" s="75">
        <f t="shared" si="2"/>
        <v>9478471.0108855013</v>
      </c>
    </row>
    <row r="73" spans="2:9" x14ac:dyDescent="0.2">
      <c r="B73" s="9" t="str">
        <f>$B$24</f>
        <v>Agriculture</v>
      </c>
      <c r="C73" s="19">
        <f>SUM(UTA:SRSU!C95)</f>
        <v>892446.52626134199</v>
      </c>
      <c r="D73" s="19">
        <f>SUM(UTA:SRSU!D95)</f>
        <v>1276612.9206256347</v>
      </c>
      <c r="E73" s="19">
        <f>SUM(UTA:SRSU!E95)</f>
        <v>651609.12315592798</v>
      </c>
      <c r="F73" s="19">
        <f>SUM(UTA:SRSU!F95)</f>
        <v>569454.85110679897</v>
      </c>
      <c r="G73" s="19">
        <f>SUM(UTA:SRSU!G95)</f>
        <v>712.23332153402191</v>
      </c>
      <c r="H73" s="75">
        <f t="shared" si="2"/>
        <v>3390835.6544712377</v>
      </c>
    </row>
    <row r="74" spans="2:9" x14ac:dyDescent="0.2">
      <c r="B74" s="9" t="str">
        <f>$B$25</f>
        <v>Engineering</v>
      </c>
      <c r="C74" s="19">
        <f>SUM(UTA:SRSU!C96)</f>
        <v>9047044.7269208394</v>
      </c>
      <c r="D74" s="19">
        <f>SUM(UTA:SRSU!D96)</f>
        <v>15813056.833495207</v>
      </c>
      <c r="E74" s="19">
        <f>SUM(UTA:SRSU!E96)</f>
        <v>11707054.133307995</v>
      </c>
      <c r="F74" s="19">
        <f>SUM(UTA:SRSU!F96)</f>
        <v>4083441.9867175324</v>
      </c>
      <c r="G74" s="19">
        <f>SUM(UTA:SRSU!G96)</f>
        <v>2627.8237600214034</v>
      </c>
      <c r="H74" s="75">
        <f t="shared" si="2"/>
        <v>40653225.504201591</v>
      </c>
    </row>
    <row r="75" spans="2:9" x14ac:dyDescent="0.2">
      <c r="B75" s="9" t="str">
        <f>$B$26</f>
        <v>Home Economics</v>
      </c>
      <c r="C75" s="19">
        <f>SUM(UTA:SRSU!C97)</f>
        <v>535387.74334982748</v>
      </c>
      <c r="D75" s="19">
        <f>SUM(UTA:SRSU!D97)</f>
        <v>564633.36929993844</v>
      </c>
      <c r="E75" s="19">
        <f>SUM(UTA:SRSU!E97)</f>
        <v>74021.346280129917</v>
      </c>
      <c r="F75" s="19">
        <f>SUM(UTA:SRSU!F97)</f>
        <v>93037.207668255171</v>
      </c>
      <c r="G75" s="19">
        <f>SUM(UTA:SRSU!G97)</f>
        <v>0</v>
      </c>
      <c r="H75" s="75">
        <f t="shared" si="2"/>
        <v>1267079.6665981507</v>
      </c>
    </row>
    <row r="76" spans="2:9" x14ac:dyDescent="0.2">
      <c r="B76" s="9" t="str">
        <f>$B$27</f>
        <v>Law</v>
      </c>
      <c r="C76" s="19">
        <f>SUM(UTA:SRSU!C98)</f>
        <v>0</v>
      </c>
      <c r="D76" s="19">
        <f>SUM(UTA:SRSU!D98)</f>
        <v>0</v>
      </c>
      <c r="E76" s="19">
        <f>SUM(UTA:SRSU!E98)</f>
        <v>0</v>
      </c>
      <c r="F76" s="19">
        <f>SUM(UTA:SRSU!F98)</f>
        <v>0</v>
      </c>
      <c r="G76" s="19">
        <f>SUM(UTA:SRSU!G98)</f>
        <v>8624948.1385205314</v>
      </c>
      <c r="H76" s="75">
        <f t="shared" si="2"/>
        <v>8624948.1385205314</v>
      </c>
    </row>
    <row r="77" spans="2:9" x14ac:dyDescent="0.2">
      <c r="B77" s="9" t="str">
        <f>$B$28</f>
        <v>Social Service</v>
      </c>
      <c r="C77" s="19">
        <f>SUM(UTA:SRSU!C99)</f>
        <v>210041.04066320258</v>
      </c>
      <c r="D77" s="19">
        <f>SUM(UTA:SRSU!D99)</f>
        <v>527845.9076578992</v>
      </c>
      <c r="E77" s="19">
        <f>SUM(UTA:SRSU!E99)</f>
        <v>1055859.7753935701</v>
      </c>
      <c r="F77" s="19">
        <f>SUM(UTA:SRSU!F99)</f>
        <v>229829.04264343352</v>
      </c>
      <c r="G77" s="19">
        <f>SUM(UTA:SRSU!G99)</f>
        <v>0</v>
      </c>
      <c r="H77" s="75">
        <f t="shared" si="2"/>
        <v>2023575.7663581052</v>
      </c>
    </row>
    <row r="78" spans="2:9" x14ac:dyDescent="0.2">
      <c r="B78" s="9" t="str">
        <f>$B$29</f>
        <v>Library Science</v>
      </c>
      <c r="C78" s="19">
        <f>SUM(UTA:SRSU!C100)</f>
        <v>4454.2860304808491</v>
      </c>
      <c r="D78" s="19">
        <f>SUM(UTA:SRSU!D100)</f>
        <v>24013</v>
      </c>
      <c r="E78" s="19">
        <f>SUM(UTA:SRSU!E100)</f>
        <v>464275.89928153425</v>
      </c>
      <c r="F78" s="19">
        <f>SUM(UTA:SRSU!F100)</f>
        <v>76722</v>
      </c>
      <c r="G78" s="19">
        <f>SUM(UTA:SRSU!G100)</f>
        <v>0</v>
      </c>
      <c r="H78" s="75">
        <f t="shared" si="2"/>
        <v>569465.18531201512</v>
      </c>
    </row>
    <row r="79" spans="2:9" x14ac:dyDescent="0.2">
      <c r="B79" s="9" t="str">
        <f>$B$30</f>
        <v>Veterinary Science</v>
      </c>
      <c r="C79" s="19">
        <f>SUM(UTA:SRSU!C101)</f>
        <v>0</v>
      </c>
      <c r="D79" s="19">
        <f>SUM(UTA:SRSU!D101)</f>
        <v>0</v>
      </c>
      <c r="E79" s="19">
        <f>SUM(UTA:SRSU!E101)</f>
        <v>0</v>
      </c>
      <c r="F79" s="19">
        <f>SUM(UTA:SRSU!F101)</f>
        <v>0</v>
      </c>
      <c r="G79" s="19">
        <f>SUM(UTA:SRSU!G101)</f>
        <v>19807692.150799997</v>
      </c>
      <c r="H79" s="75">
        <f t="shared" si="2"/>
        <v>19807692.150799997</v>
      </c>
    </row>
    <row r="80" spans="2:9" x14ac:dyDescent="0.2">
      <c r="B80" s="9" t="str">
        <f>$B$31</f>
        <v>Vocational Training</v>
      </c>
      <c r="C80" s="19">
        <f>SUM(UTA:SRSU!C102)</f>
        <v>79981.506516194291</v>
      </c>
      <c r="D80" s="19">
        <f>SUM(UTA:SRSU!D102)</f>
        <v>4828.7741211897564</v>
      </c>
      <c r="E80" s="19">
        <f>SUM(UTA:SRSU!E102)</f>
        <v>0</v>
      </c>
      <c r="F80" s="19">
        <f>SUM(UTA:SRSU!F102)</f>
        <v>0</v>
      </c>
      <c r="G80" s="19">
        <f>SUM(UTA:SRSU!G102)</f>
        <v>0</v>
      </c>
      <c r="H80" s="75">
        <f t="shared" si="2"/>
        <v>84810.280637384043</v>
      </c>
    </row>
    <row r="81" spans="2:9" x14ac:dyDescent="0.2">
      <c r="B81" s="9" t="str">
        <f>$B$32</f>
        <v>Physical Training</v>
      </c>
      <c r="C81" s="19">
        <f>SUM(UTA:SRSU!C103)</f>
        <v>677788.02980323834</v>
      </c>
      <c r="D81" s="19">
        <f>SUM(UTA:SRSU!D103)</f>
        <v>9368.3930874639918</v>
      </c>
      <c r="E81" s="19">
        <f>SUM(UTA:SRSU!E103)</f>
        <v>88.370515454067743</v>
      </c>
      <c r="F81" s="19">
        <f>SUM(UTA:SRSU!F103)</f>
        <v>0</v>
      </c>
      <c r="G81" s="19">
        <f>SUM(UTA:SRSU!G103)</f>
        <v>0</v>
      </c>
      <c r="H81" s="75">
        <f t="shared" si="2"/>
        <v>687244.79340615647</v>
      </c>
    </row>
    <row r="82" spans="2:9" x14ac:dyDescent="0.2">
      <c r="B82" s="9" t="str">
        <f>$B$33</f>
        <v>Health Services</v>
      </c>
      <c r="C82" s="19">
        <f>SUM(UTA:SRSU!C104)</f>
        <v>1213583.8273318363</v>
      </c>
      <c r="D82" s="19">
        <f>SUM(UTA:SRSU!D104)</f>
        <v>2116931.3223122996</v>
      </c>
      <c r="E82" s="19">
        <f>SUM(UTA:SRSU!E104)</f>
        <v>1071734.8570946918</v>
      </c>
      <c r="F82" s="19">
        <f>SUM(UTA:SRSU!F104)</f>
        <v>371659.22796330205</v>
      </c>
      <c r="G82" s="19">
        <f>SUM(UTA:SRSU!G104)</f>
        <v>285771.95379927446</v>
      </c>
      <c r="H82" s="75">
        <f t="shared" si="2"/>
        <v>5059681.1885014046</v>
      </c>
    </row>
    <row r="83" spans="2:9" x14ac:dyDescent="0.2">
      <c r="B83" s="9" t="str">
        <f>$B$34</f>
        <v>Pharmacy</v>
      </c>
      <c r="C83" s="19">
        <f>SUM(UTA:SRSU!C105)</f>
        <v>101</v>
      </c>
      <c r="D83" s="19">
        <f>SUM(UTA:SRSU!D105)</f>
        <v>15506.737682535902</v>
      </c>
      <c r="E83" s="19">
        <f>SUM(UTA:SRSU!E105)</f>
        <v>480796.31595159502</v>
      </c>
      <c r="F83" s="19">
        <f>SUM(UTA:SRSU!F105)</f>
        <v>600770.72046652797</v>
      </c>
      <c r="G83" s="19">
        <f>SUM(UTA:SRSU!G105)</f>
        <v>1548052.6602889637</v>
      </c>
      <c r="H83" s="75">
        <f t="shared" si="2"/>
        <v>2645227.4343896229</v>
      </c>
    </row>
    <row r="84" spans="2:9" x14ac:dyDescent="0.2">
      <c r="B84" s="9" t="str">
        <f>$B$35</f>
        <v>Business Administration</v>
      </c>
      <c r="C84" s="19">
        <f>SUM(UTA:SRSU!C106)</f>
        <v>4970685.3325736765</v>
      </c>
      <c r="D84" s="19">
        <f>SUM(UTA:SRSU!D106)</f>
        <v>14720210.95159827</v>
      </c>
      <c r="E84" s="19">
        <f>SUM(UTA:SRSU!E106)</f>
        <v>13046903.898136226</v>
      </c>
      <c r="F84" s="19">
        <f>SUM(UTA:SRSU!F106)</f>
        <v>2183450.2414676384</v>
      </c>
      <c r="G84" s="19">
        <f>SUM(UTA:SRSU!G106)</f>
        <v>8234.7275325615283</v>
      </c>
      <c r="H84" s="75">
        <f t="shared" si="2"/>
        <v>34929485.151308373</v>
      </c>
    </row>
    <row r="85" spans="2:9" x14ac:dyDescent="0.2">
      <c r="B85" s="9" t="str">
        <f>$B$36</f>
        <v>Optometry</v>
      </c>
      <c r="C85" s="19">
        <f>SUM(UTA:SRSU!C107)</f>
        <v>0</v>
      </c>
      <c r="D85" s="19">
        <f>SUM(UTA:SRSU!D107)</f>
        <v>0</v>
      </c>
      <c r="E85" s="19">
        <f>SUM(UTA:SRSU!E107)</f>
        <v>0</v>
      </c>
      <c r="F85" s="19">
        <f>SUM(UTA:SRSU!F107)</f>
        <v>0</v>
      </c>
      <c r="G85" s="19">
        <f>SUM(UTA:SRSU!G107)</f>
        <v>232642.49</v>
      </c>
      <c r="H85" s="75">
        <f t="shared" si="2"/>
        <v>232642.49</v>
      </c>
    </row>
    <row r="86" spans="2:9" x14ac:dyDescent="0.2">
      <c r="B86" s="9" t="str">
        <f>$B$37</f>
        <v>Teacher Ed-Practice Teaching</v>
      </c>
      <c r="C86" s="19">
        <f>SUM(UTA:SRSU!C108)</f>
        <v>48625.572652014744</v>
      </c>
      <c r="D86" s="19">
        <f>SUM(UTA:SRSU!D108)</f>
        <v>613941.26766605431</v>
      </c>
      <c r="E86" s="19">
        <f>SUM(UTA:SRSU!E108)</f>
        <v>0</v>
      </c>
      <c r="F86" s="19">
        <f>SUM(UTA:SRSU!F108)</f>
        <v>0</v>
      </c>
      <c r="G86" s="19">
        <f>SUM(UTA:SRSU!G108)</f>
        <v>0</v>
      </c>
      <c r="H86" s="75">
        <f t="shared" si="2"/>
        <v>662566.84031806909</v>
      </c>
    </row>
    <row r="87" spans="2:9" x14ac:dyDescent="0.2">
      <c r="B87" s="9" t="str">
        <f>$B$38</f>
        <v>Technology</v>
      </c>
      <c r="C87" s="19">
        <f>SUM(UTA:SRSU!C109)</f>
        <v>1468254.7831635533</v>
      </c>
      <c r="D87" s="19">
        <f>SUM(UTA:SRSU!D109)</f>
        <v>1702943.7392575634</v>
      </c>
      <c r="E87" s="19">
        <f>SUM(UTA:SRSU!E109)</f>
        <v>225725.2109384574</v>
      </c>
      <c r="F87" s="19">
        <f>SUM(UTA:SRSU!F109)</f>
        <v>33144.580068162009</v>
      </c>
      <c r="G87" s="19">
        <f>SUM(UTA:SRSU!G109)</f>
        <v>5895.5060136324009</v>
      </c>
      <c r="H87" s="75">
        <f t="shared" si="2"/>
        <v>3435963.8194413688</v>
      </c>
    </row>
    <row r="88" spans="2:9" x14ac:dyDescent="0.2">
      <c r="B88" s="9" t="str">
        <f>$B$39</f>
        <v>Nursing</v>
      </c>
      <c r="C88" s="19">
        <f>SUM(UTA:SRSU!C110)</f>
        <v>157072.48321376162</v>
      </c>
      <c r="D88" s="19">
        <f>SUM(UTA:SRSU!D110)</f>
        <v>3696662.2500364776</v>
      </c>
      <c r="E88" s="19">
        <f>SUM(UTA:SRSU!E110)</f>
        <v>1501410.4931162447</v>
      </c>
      <c r="F88" s="19">
        <f>SUM(UTA:SRSU!F110)</f>
        <v>530723.20614433847</v>
      </c>
      <c r="G88" s="19">
        <f>SUM(UTA:SRSU!G110)</f>
        <v>0</v>
      </c>
      <c r="H88" s="75">
        <f t="shared" si="2"/>
        <v>5885868.432510823</v>
      </c>
    </row>
    <row r="89" spans="2:9" x14ac:dyDescent="0.2">
      <c r="B89" s="39" t="str">
        <f>$B$40</f>
        <v>Totals</v>
      </c>
      <c r="C89" s="40">
        <f>SUM(C69:C88)</f>
        <v>85886433.075792149</v>
      </c>
      <c r="D89" s="40">
        <f>SUM(D69:D88)</f>
        <v>77961654.187025219</v>
      </c>
      <c r="E89" s="40">
        <f>SUM(E69:E88)</f>
        <v>43214582.061377063</v>
      </c>
      <c r="F89" s="40">
        <f>SUM(F69:F88)</f>
        <v>18858799.909585223</v>
      </c>
      <c r="G89" s="40">
        <f>SUM(G69:G88)</f>
        <v>30517449.411354139</v>
      </c>
      <c r="H89" s="40">
        <f t="shared" si="2"/>
        <v>256438918.64513379</v>
      </c>
    </row>
    <row r="90" spans="2:9" x14ac:dyDescent="0.2">
      <c r="B90" s="44"/>
      <c r="C90" s="46"/>
      <c r="D90" s="46"/>
      <c r="E90" s="46"/>
      <c r="F90" s="46"/>
      <c r="G90" s="46"/>
      <c r="H90" s="49"/>
    </row>
    <row r="91" spans="2:9" ht="15" thickBot="1" x14ac:dyDescent="0.25">
      <c r="B91" s="346" t="s">
        <v>66</v>
      </c>
      <c r="C91" s="346"/>
      <c r="D91" s="346"/>
      <c r="E91" s="346"/>
      <c r="F91" s="346"/>
      <c r="G91" s="346"/>
      <c r="H91" s="346"/>
      <c r="I91" s="1"/>
    </row>
    <row r="92" spans="2:9" ht="15" thickBot="1" x14ac:dyDescent="0.25">
      <c r="B92" s="68" t="s">
        <v>33</v>
      </c>
      <c r="C92" s="69" t="s">
        <v>27</v>
      </c>
      <c r="D92" s="69" t="s">
        <v>28</v>
      </c>
      <c r="E92" s="69" t="s">
        <v>29</v>
      </c>
      <c r="F92" s="69" t="s">
        <v>30</v>
      </c>
      <c r="G92" s="69" t="s">
        <v>31</v>
      </c>
      <c r="H92" s="70" t="s">
        <v>32</v>
      </c>
      <c r="I92" s="1"/>
    </row>
    <row r="93" spans="2:9" x14ac:dyDescent="0.2">
      <c r="B93" s="9" t="str">
        <f>$B$20</f>
        <v>Liberal Arts</v>
      </c>
      <c r="C93" s="21">
        <f t="shared" ref="C93:G102" si="3">C69+C44</f>
        <v>233650304.19356176</v>
      </c>
      <c r="D93" s="21">
        <f t="shared" si="3"/>
        <v>173819008.89021295</v>
      </c>
      <c r="E93" s="21">
        <f t="shared" si="3"/>
        <v>105555455.07061778</v>
      </c>
      <c r="F93" s="21">
        <f t="shared" si="3"/>
        <v>96194568.210808873</v>
      </c>
      <c r="G93" s="21">
        <f t="shared" si="3"/>
        <v>756.02910114684346</v>
      </c>
      <c r="H93" s="40">
        <f t="shared" ref="H93:H113" si="4">SUM(C93:G93)</f>
        <v>609220092.39430249</v>
      </c>
      <c r="I93" s="1"/>
    </row>
    <row r="94" spans="2:9" x14ac:dyDescent="0.2">
      <c r="B94" s="9" t="str">
        <f>$B$21</f>
        <v>Science</v>
      </c>
      <c r="C94" s="22">
        <f t="shared" si="3"/>
        <v>111896365.69422057</v>
      </c>
      <c r="D94" s="22">
        <f t="shared" si="3"/>
        <v>107038068.03830788</v>
      </c>
      <c r="E94" s="22">
        <f t="shared" si="3"/>
        <v>62481006.698132306</v>
      </c>
      <c r="F94" s="22">
        <f t="shared" si="3"/>
        <v>86112057.730234519</v>
      </c>
      <c r="G94" s="22">
        <f t="shared" si="3"/>
        <v>115.6982164793144</v>
      </c>
      <c r="H94" s="75">
        <f t="shared" si="4"/>
        <v>367527613.85911173</v>
      </c>
      <c r="I94" s="1"/>
    </row>
    <row r="95" spans="2:9" x14ac:dyDescent="0.2">
      <c r="B95" s="9" t="str">
        <f>$B$22</f>
        <v>Fine Arts</v>
      </c>
      <c r="C95" s="22">
        <f t="shared" si="3"/>
        <v>57626292.338715672</v>
      </c>
      <c r="D95" s="22">
        <f t="shared" si="3"/>
        <v>46789514.933184214</v>
      </c>
      <c r="E95" s="22">
        <f t="shared" si="3"/>
        <v>23768022.867259145</v>
      </c>
      <c r="F95" s="22">
        <f t="shared" si="3"/>
        <v>10033114.744900143</v>
      </c>
      <c r="G95" s="22">
        <f t="shared" si="3"/>
        <v>0</v>
      </c>
      <c r="H95" s="75">
        <f t="shared" si="4"/>
        <v>138216944.88405916</v>
      </c>
      <c r="I95" s="1"/>
    </row>
    <row r="96" spans="2:9" x14ac:dyDescent="0.2">
      <c r="B96" s="9" t="str">
        <f>$B$23</f>
        <v>Teacher Education</v>
      </c>
      <c r="C96" s="22">
        <f t="shared" si="3"/>
        <v>6451027.9908141801</v>
      </c>
      <c r="D96" s="22">
        <f t="shared" si="3"/>
        <v>33216651.858479634</v>
      </c>
      <c r="E96" s="22">
        <f t="shared" si="3"/>
        <v>45403580.002195999</v>
      </c>
      <c r="F96" s="22">
        <f t="shared" si="3"/>
        <v>30522238.159395687</v>
      </c>
      <c r="G96" s="22">
        <f t="shared" si="3"/>
        <v>0</v>
      </c>
      <c r="H96" s="75">
        <f t="shared" si="4"/>
        <v>115593498.01088551</v>
      </c>
      <c r="I96" s="1"/>
    </row>
    <row r="97" spans="2:9" x14ac:dyDescent="0.2">
      <c r="B97" s="9" t="str">
        <f>$B$24</f>
        <v>Agriculture</v>
      </c>
      <c r="C97" s="22">
        <f t="shared" si="3"/>
        <v>6104549.5262613418</v>
      </c>
      <c r="D97" s="22">
        <f t="shared" si="3"/>
        <v>12895303.920625634</v>
      </c>
      <c r="E97" s="22">
        <f t="shared" si="3"/>
        <v>9272438.1231559273</v>
      </c>
      <c r="F97" s="22">
        <f t="shared" si="3"/>
        <v>6802739.8511067992</v>
      </c>
      <c r="G97" s="22">
        <f t="shared" si="3"/>
        <v>712.23332153402191</v>
      </c>
      <c r="H97" s="75">
        <f t="shared" si="4"/>
        <v>35075743.654471233</v>
      </c>
      <c r="I97" s="1"/>
    </row>
    <row r="98" spans="2:9" x14ac:dyDescent="0.2">
      <c r="B98" s="9" t="str">
        <f>$B$25</f>
        <v>Engineering</v>
      </c>
      <c r="C98" s="22">
        <f t="shared" si="3"/>
        <v>48778255.726920843</v>
      </c>
      <c r="D98" s="22">
        <f t="shared" si="3"/>
        <v>103769252.8334952</v>
      </c>
      <c r="E98" s="22">
        <f t="shared" si="3"/>
        <v>104187526.13330799</v>
      </c>
      <c r="F98" s="22">
        <f t="shared" si="3"/>
        <v>97935764.986717537</v>
      </c>
      <c r="G98" s="22">
        <f t="shared" si="3"/>
        <v>2627.8237600214034</v>
      </c>
      <c r="H98" s="75">
        <f t="shared" si="4"/>
        <v>354673427.50420159</v>
      </c>
      <c r="I98" s="1"/>
    </row>
    <row r="99" spans="2:9" x14ac:dyDescent="0.2">
      <c r="B99" s="9" t="str">
        <f>$B$26</f>
        <v>Home Economics</v>
      </c>
      <c r="C99" s="22">
        <f t="shared" si="3"/>
        <v>4355800.7433498278</v>
      </c>
      <c r="D99" s="22">
        <f t="shared" si="3"/>
        <v>6939711.3692999389</v>
      </c>
      <c r="E99" s="22">
        <f t="shared" si="3"/>
        <v>3211121.3462801301</v>
      </c>
      <c r="F99" s="22">
        <f t="shared" si="3"/>
        <v>1924017.2076682551</v>
      </c>
      <c r="G99" s="22">
        <f t="shared" si="3"/>
        <v>0</v>
      </c>
      <c r="H99" s="75">
        <f t="shared" si="4"/>
        <v>16430650.666598152</v>
      </c>
      <c r="I99" s="1"/>
    </row>
    <row r="100" spans="2:9" x14ac:dyDescent="0.2">
      <c r="B100" s="9" t="str">
        <f>$B$27</f>
        <v>Law</v>
      </c>
      <c r="C100" s="22">
        <f t="shared" si="3"/>
        <v>0</v>
      </c>
      <c r="D100" s="22">
        <f t="shared" si="3"/>
        <v>0</v>
      </c>
      <c r="E100" s="22">
        <f t="shared" si="3"/>
        <v>0</v>
      </c>
      <c r="F100" s="22">
        <f t="shared" si="3"/>
        <v>0</v>
      </c>
      <c r="G100" s="22">
        <f t="shared" si="3"/>
        <v>49548492.138520531</v>
      </c>
      <c r="H100" s="75">
        <f t="shared" si="4"/>
        <v>49548492.138520531</v>
      </c>
      <c r="I100" s="1"/>
    </row>
    <row r="101" spans="2:9" x14ac:dyDescent="0.2">
      <c r="B101" s="9" t="str">
        <f>$B$28</f>
        <v>Social Service</v>
      </c>
      <c r="C101" s="22">
        <f t="shared" si="3"/>
        <v>1892782.0406632025</v>
      </c>
      <c r="D101" s="22">
        <f t="shared" si="3"/>
        <v>6834553.907657899</v>
      </c>
      <c r="E101" s="22">
        <f t="shared" si="3"/>
        <v>10673827.77539357</v>
      </c>
      <c r="F101" s="22">
        <f t="shared" si="3"/>
        <v>2487262.0426434334</v>
      </c>
      <c r="G101" s="22">
        <f t="shared" si="3"/>
        <v>0</v>
      </c>
      <c r="H101" s="75">
        <f t="shared" si="4"/>
        <v>21888425.766358107</v>
      </c>
      <c r="I101" s="1"/>
    </row>
    <row r="102" spans="2:9" x14ac:dyDescent="0.2">
      <c r="B102" s="9" t="str">
        <f>$B$29</f>
        <v>Library Science</v>
      </c>
      <c r="C102" s="22">
        <f t="shared" si="3"/>
        <v>341678.28603048087</v>
      </c>
      <c r="D102" s="22">
        <f t="shared" si="3"/>
        <v>363750</v>
      </c>
      <c r="E102" s="22">
        <f t="shared" si="3"/>
        <v>4319369.8992815344</v>
      </c>
      <c r="F102" s="22">
        <f t="shared" si="3"/>
        <v>884417</v>
      </c>
      <c r="G102" s="22">
        <f t="shared" si="3"/>
        <v>0</v>
      </c>
      <c r="H102" s="75">
        <f t="shared" si="4"/>
        <v>5909215.185312015</v>
      </c>
      <c r="I102" s="1"/>
    </row>
    <row r="103" spans="2:9" x14ac:dyDescent="0.2">
      <c r="B103" s="9" t="str">
        <f>$B$30</f>
        <v>Veterinary Science</v>
      </c>
      <c r="C103" s="22">
        <f t="shared" ref="C103:G112" si="5">C79+C54</f>
        <v>0</v>
      </c>
      <c r="D103" s="22">
        <f t="shared" si="5"/>
        <v>0</v>
      </c>
      <c r="E103" s="22">
        <f t="shared" si="5"/>
        <v>0</v>
      </c>
      <c r="F103" s="22">
        <f t="shared" si="5"/>
        <v>0</v>
      </c>
      <c r="G103" s="22">
        <f t="shared" si="5"/>
        <v>19807692.150799997</v>
      </c>
      <c r="H103" s="75">
        <f t="shared" si="4"/>
        <v>19807692.150799997</v>
      </c>
      <c r="I103" s="1"/>
    </row>
    <row r="104" spans="2:9" x14ac:dyDescent="0.2">
      <c r="B104" s="9" t="str">
        <f>$B$31</f>
        <v>Vocational Training</v>
      </c>
      <c r="C104" s="22">
        <f t="shared" si="5"/>
        <v>1238387.5065161942</v>
      </c>
      <c r="D104" s="22">
        <f t="shared" si="5"/>
        <v>693604.77412118972</v>
      </c>
      <c r="E104" s="22">
        <f t="shared" si="5"/>
        <v>0</v>
      </c>
      <c r="F104" s="22">
        <f t="shared" si="5"/>
        <v>0</v>
      </c>
      <c r="G104" s="22">
        <f t="shared" si="5"/>
        <v>0</v>
      </c>
      <c r="H104" s="75">
        <f t="shared" si="4"/>
        <v>1931992.2806373839</v>
      </c>
      <c r="I104" s="1"/>
    </row>
    <row r="105" spans="2:9" x14ac:dyDescent="0.2">
      <c r="B105" s="9" t="str">
        <f>$B$32</f>
        <v>Physical Training</v>
      </c>
      <c r="C105" s="22">
        <f t="shared" si="5"/>
        <v>4191489.0298032383</v>
      </c>
      <c r="D105" s="22">
        <f t="shared" si="5"/>
        <v>269852.39308746398</v>
      </c>
      <c r="E105" s="22">
        <f t="shared" si="5"/>
        <v>88.370515454067743</v>
      </c>
      <c r="F105" s="22">
        <f t="shared" si="5"/>
        <v>0</v>
      </c>
      <c r="G105" s="22">
        <f t="shared" si="5"/>
        <v>0</v>
      </c>
      <c r="H105" s="75">
        <f t="shared" si="4"/>
        <v>4461429.7934061559</v>
      </c>
      <c r="I105" s="1"/>
    </row>
    <row r="106" spans="2:9" x14ac:dyDescent="0.2">
      <c r="B106" s="9" t="str">
        <f>$B$33</f>
        <v>Health Services</v>
      </c>
      <c r="C106" s="22">
        <f t="shared" si="5"/>
        <v>9118303.8273318373</v>
      </c>
      <c r="D106" s="22">
        <f t="shared" si="5"/>
        <v>23051612.322312299</v>
      </c>
      <c r="E106" s="22">
        <f t="shared" si="5"/>
        <v>21810246.85709469</v>
      </c>
      <c r="F106" s="22">
        <f t="shared" si="5"/>
        <v>8216873.2279633023</v>
      </c>
      <c r="G106" s="22">
        <f t="shared" si="5"/>
        <v>6341340.9537992748</v>
      </c>
      <c r="H106" s="75">
        <f t="shared" si="4"/>
        <v>68538377.188501403</v>
      </c>
      <c r="I106" s="1"/>
    </row>
    <row r="107" spans="2:9" x14ac:dyDescent="0.2">
      <c r="B107" s="9" t="str">
        <f>$B$34</f>
        <v>Pharmacy</v>
      </c>
      <c r="C107" s="22">
        <f t="shared" si="5"/>
        <v>5827</v>
      </c>
      <c r="D107" s="22">
        <f t="shared" si="5"/>
        <v>163262.7376825359</v>
      </c>
      <c r="E107" s="22">
        <f t="shared" si="5"/>
        <v>2553484.3159515951</v>
      </c>
      <c r="F107" s="22">
        <f t="shared" si="5"/>
        <v>5103068.7204665281</v>
      </c>
      <c r="G107" s="22">
        <f t="shared" si="5"/>
        <v>11521332.660288963</v>
      </c>
      <c r="H107" s="75">
        <f t="shared" si="4"/>
        <v>19346975.434389621</v>
      </c>
      <c r="I107" s="1"/>
    </row>
    <row r="108" spans="2:9" x14ac:dyDescent="0.2">
      <c r="B108" s="9" t="str">
        <f>$B$35</f>
        <v>Business Administration</v>
      </c>
      <c r="C108" s="22">
        <f t="shared" si="5"/>
        <v>31559168.332573675</v>
      </c>
      <c r="D108" s="22">
        <f t="shared" si="5"/>
        <v>143653692.95159826</v>
      </c>
      <c r="E108" s="22">
        <f t="shared" si="5"/>
        <v>107303595.89813623</v>
      </c>
      <c r="F108" s="22">
        <f t="shared" si="5"/>
        <v>38055319.24146764</v>
      </c>
      <c r="G108" s="22">
        <f t="shared" si="5"/>
        <v>8234.7275325615283</v>
      </c>
      <c r="H108" s="75">
        <f t="shared" si="4"/>
        <v>320580011.15130842</v>
      </c>
      <c r="I108" s="1"/>
    </row>
    <row r="109" spans="2:9" x14ac:dyDescent="0.2">
      <c r="B109" s="9" t="str">
        <f>$B$36</f>
        <v>Optometry</v>
      </c>
      <c r="C109" s="22">
        <f t="shared" si="5"/>
        <v>0</v>
      </c>
      <c r="D109" s="22">
        <f t="shared" si="5"/>
        <v>0</v>
      </c>
      <c r="E109" s="22">
        <f t="shared" si="5"/>
        <v>0</v>
      </c>
      <c r="F109" s="22">
        <f t="shared" si="5"/>
        <v>0</v>
      </c>
      <c r="G109" s="22">
        <f t="shared" si="5"/>
        <v>5659628.4900000002</v>
      </c>
      <c r="H109" s="75">
        <f t="shared" si="4"/>
        <v>5659628.4900000002</v>
      </c>
      <c r="I109" s="1"/>
    </row>
    <row r="110" spans="2:9" x14ac:dyDescent="0.2">
      <c r="B110" s="9" t="str">
        <f>$B$37</f>
        <v>Teacher Ed-Practice Teaching</v>
      </c>
      <c r="C110" s="22">
        <f t="shared" si="5"/>
        <v>241522.57265201473</v>
      </c>
      <c r="D110" s="22">
        <f t="shared" si="5"/>
        <v>7145313.267666054</v>
      </c>
      <c r="E110" s="22">
        <f t="shared" si="5"/>
        <v>0</v>
      </c>
      <c r="F110" s="22">
        <f t="shared" si="5"/>
        <v>0</v>
      </c>
      <c r="G110" s="22">
        <f t="shared" si="5"/>
        <v>0</v>
      </c>
      <c r="H110" s="75">
        <f t="shared" si="4"/>
        <v>7386835.8403180689</v>
      </c>
      <c r="I110" s="1"/>
    </row>
    <row r="111" spans="2:9" x14ac:dyDescent="0.2">
      <c r="B111" s="9" t="str">
        <f>$B$38</f>
        <v>Technology</v>
      </c>
      <c r="C111" s="22">
        <f t="shared" si="5"/>
        <v>7348534.7831635531</v>
      </c>
      <c r="D111" s="22">
        <f t="shared" si="5"/>
        <v>14183953.739257563</v>
      </c>
      <c r="E111" s="22">
        <f t="shared" si="5"/>
        <v>4301296.2109384574</v>
      </c>
      <c r="F111" s="22">
        <f t="shared" si="5"/>
        <v>82858.580068162002</v>
      </c>
      <c r="G111" s="22">
        <f t="shared" si="5"/>
        <v>5895.5060136324009</v>
      </c>
      <c r="H111" s="75">
        <f t="shared" si="4"/>
        <v>25922538.819441367</v>
      </c>
      <c r="I111" s="1"/>
    </row>
    <row r="112" spans="2:9" x14ac:dyDescent="0.2">
      <c r="B112" s="9" t="str">
        <f>$B$39</f>
        <v>Nursing</v>
      </c>
      <c r="C112" s="22">
        <f t="shared" si="5"/>
        <v>2073573.4832137616</v>
      </c>
      <c r="D112" s="22">
        <f t="shared" si="5"/>
        <v>40057256.250036478</v>
      </c>
      <c r="E112" s="22">
        <f t="shared" si="5"/>
        <v>20091809.493116245</v>
      </c>
      <c r="F112" s="22">
        <f t="shared" si="5"/>
        <v>5617440.2061443385</v>
      </c>
      <c r="G112" s="22">
        <f t="shared" si="5"/>
        <v>0</v>
      </c>
      <c r="H112" s="75">
        <f t="shared" si="4"/>
        <v>67840079.432510823</v>
      </c>
      <c r="I112" s="1"/>
    </row>
    <row r="113" spans="2:9" x14ac:dyDescent="0.2">
      <c r="B113" s="39" t="str">
        <f>$B$40</f>
        <v>Totals</v>
      </c>
      <c r="C113" s="40">
        <f>SUM(C93:C112)</f>
        <v>526873863.07579219</v>
      </c>
      <c r="D113" s="40">
        <f>SUM(D93:D112)</f>
        <v>720884364.18702519</v>
      </c>
      <c r="E113" s="40">
        <f>SUM(E93:E112)</f>
        <v>524932869.06137717</v>
      </c>
      <c r="F113" s="40">
        <f>SUM(F93:F112)</f>
        <v>389971739.90958524</v>
      </c>
      <c r="G113" s="40">
        <f>SUM(G93:G112)</f>
        <v>92896828.411354139</v>
      </c>
      <c r="H113" s="40">
        <f t="shared" si="4"/>
        <v>2255559664.645134</v>
      </c>
      <c r="I113" s="1"/>
    </row>
    <row r="114" spans="2:9" x14ac:dyDescent="0.2">
      <c r="B114" s="50"/>
      <c r="C114" s="51"/>
      <c r="D114" s="51"/>
      <c r="E114" s="51"/>
      <c r="F114" s="51"/>
      <c r="G114" s="51"/>
      <c r="H114" s="52"/>
      <c r="I114" s="1"/>
    </row>
    <row r="115" spans="2:9" ht="15" thickBot="1" x14ac:dyDescent="0.25">
      <c r="B115" s="349" t="s">
        <v>69</v>
      </c>
      <c r="C115" s="349"/>
      <c r="D115" s="349"/>
      <c r="E115" s="349"/>
      <c r="F115" s="349"/>
      <c r="G115" s="349"/>
      <c r="H115" s="78"/>
      <c r="I115" s="78"/>
    </row>
    <row r="116" spans="2:9" ht="15" thickBot="1" x14ac:dyDescent="0.25">
      <c r="B116" s="68" t="s">
        <v>33</v>
      </c>
      <c r="C116" s="69" t="s">
        <v>27</v>
      </c>
      <c r="D116" s="69" t="s">
        <v>28</v>
      </c>
      <c r="E116" s="69" t="s">
        <v>29</v>
      </c>
      <c r="F116" s="69" t="s">
        <v>30</v>
      </c>
      <c r="G116" s="69" t="s">
        <v>31</v>
      </c>
      <c r="H116" s="70" t="s">
        <v>1</v>
      </c>
      <c r="I116" s="1"/>
    </row>
    <row r="117" spans="2:9" x14ac:dyDescent="0.2">
      <c r="B117" s="9" t="str">
        <f>$B$20</f>
        <v>Liberal Arts</v>
      </c>
      <c r="C117" s="21">
        <f>SUM(UTA:SRSU!C168)</f>
        <v>261385204.17473409</v>
      </c>
      <c r="D117" s="21">
        <f>SUM(UTA:SRSU!D168)</f>
        <v>157689242.71267846</v>
      </c>
      <c r="E117" s="21">
        <f>SUM(UTA:SRSU!E168)</f>
        <v>83488380.387041092</v>
      </c>
      <c r="F117" s="21">
        <f>SUM(UTA:SRSU!F168)</f>
        <v>82086015.363895878</v>
      </c>
      <c r="G117" s="21">
        <f>SUM(UTA:SRSU!G168)</f>
        <v>1035.586249127628</v>
      </c>
      <c r="H117" s="40">
        <f t="shared" ref="H117:H137" si="6">SUM(C117:G117)</f>
        <v>584649878.22459865</v>
      </c>
      <c r="I117" s="56"/>
    </row>
    <row r="118" spans="2:9" x14ac:dyDescent="0.2">
      <c r="B118" s="9" t="str">
        <f>$B$21</f>
        <v>Science</v>
      </c>
      <c r="C118" s="22">
        <f>SUM(UTA:SRSU!C169)</f>
        <v>257592854.3071669</v>
      </c>
      <c r="D118" s="22">
        <f>SUM(UTA:SRSU!D169)</f>
        <v>220026026.57995254</v>
      </c>
      <c r="E118" s="22">
        <f>SUM(UTA:SRSU!E169)</f>
        <v>121029730.60970236</v>
      </c>
      <c r="F118" s="22">
        <f>SUM(UTA:SRSU!F169)</f>
        <v>257836889.49889293</v>
      </c>
      <c r="G118" s="22">
        <f>SUM(UTA:SRSU!G169)</f>
        <v>178.52955646487092</v>
      </c>
      <c r="H118" s="75">
        <f t="shared" si="6"/>
        <v>856485679.52527118</v>
      </c>
      <c r="I118" s="56"/>
    </row>
    <row r="119" spans="2:9" x14ac:dyDescent="0.2">
      <c r="B119" s="9" t="str">
        <f>$B$22</f>
        <v>Fine Arts</v>
      </c>
      <c r="C119" s="22">
        <f>SUM(UTA:SRSU!C170)</f>
        <v>56791397.361387119</v>
      </c>
      <c r="D119" s="22">
        <f>SUM(UTA:SRSU!D170)</f>
        <v>37774274.250233926</v>
      </c>
      <c r="E119" s="22">
        <f>SUM(UTA:SRSU!E170)</f>
        <v>16769769.088398568</v>
      </c>
      <c r="F119" s="22">
        <f>SUM(UTA:SRSU!F170)</f>
        <v>8379780.4687739406</v>
      </c>
      <c r="G119" s="22">
        <f>SUM(UTA:SRSU!G170)</f>
        <v>0</v>
      </c>
      <c r="H119" s="75">
        <f t="shared" si="6"/>
        <v>119715221.16879357</v>
      </c>
      <c r="I119" s="56"/>
    </row>
    <row r="120" spans="2:9" x14ac:dyDescent="0.2">
      <c r="B120" s="9" t="str">
        <f>$B$23</f>
        <v>Teacher Education</v>
      </c>
      <c r="C120" s="22">
        <f>SUM(UTA:SRSU!C171)</f>
        <v>10260071.182229541</v>
      </c>
      <c r="D120" s="22">
        <f>SUM(UTA:SRSU!D171)</f>
        <v>50812105.807748698</v>
      </c>
      <c r="E120" s="22">
        <f>SUM(UTA:SRSU!E171)</f>
        <v>60181394.452264391</v>
      </c>
      <c r="F120" s="22">
        <f>SUM(UTA:SRSU!F171)</f>
        <v>52163507.406527892</v>
      </c>
      <c r="G120" s="22">
        <f>SUM(UTA:SRSU!G171)</f>
        <v>0</v>
      </c>
      <c r="H120" s="75">
        <f t="shared" si="6"/>
        <v>173417078.8487705</v>
      </c>
      <c r="I120" s="56"/>
    </row>
    <row r="121" spans="2:9" x14ac:dyDescent="0.2">
      <c r="B121" s="9" t="str">
        <f>$B$24</f>
        <v>Agriculture</v>
      </c>
      <c r="C121" s="22">
        <f>SUM(UTA:SRSU!C172)</f>
        <v>21980278.858948715</v>
      </c>
      <c r="D121" s="22">
        <f>SUM(UTA:SRSU!D172)</f>
        <v>25611506.50006891</v>
      </c>
      <c r="E121" s="22">
        <f>SUM(UTA:SRSU!E172)</f>
        <v>15227756.402803581</v>
      </c>
      <c r="F121" s="22">
        <f>SUM(UTA:SRSU!F172)</f>
        <v>12546830.529060479</v>
      </c>
      <c r="G121" s="22">
        <f>SUM(UTA:SRSU!G172)</f>
        <v>1344.389207216768</v>
      </c>
      <c r="H121" s="75">
        <f t="shared" si="6"/>
        <v>75367716.680088907</v>
      </c>
      <c r="I121" s="56"/>
    </row>
    <row r="122" spans="2:9" x14ac:dyDescent="0.2">
      <c r="B122" s="9" t="str">
        <f>$B$25</f>
        <v>Engineering</v>
      </c>
      <c r="C122" s="22">
        <f>SUM(UTA:SRSU!C173)</f>
        <v>101552648.76802094</v>
      </c>
      <c r="D122" s="22">
        <f>SUM(UTA:SRSU!D173)</f>
        <v>202196716.08671877</v>
      </c>
      <c r="E122" s="22">
        <f>SUM(UTA:SRSU!E173)</f>
        <v>211876708.27906245</v>
      </c>
      <c r="F122" s="22">
        <f>SUM(UTA:SRSU!F173)</f>
        <v>235680991.84228146</v>
      </c>
      <c r="G122" s="22">
        <f>SUM(UTA:SRSU!G173)</f>
        <v>2812.6426466866769</v>
      </c>
      <c r="H122" s="75">
        <f t="shared" si="6"/>
        <v>751309877.61873031</v>
      </c>
      <c r="I122" s="56"/>
    </row>
    <row r="123" spans="2:9" x14ac:dyDescent="0.2">
      <c r="B123" s="9" t="str">
        <f>$B$26</f>
        <v>Home Economics</v>
      </c>
      <c r="C123" s="22">
        <f>SUM(UTA:SRSU!C174)</f>
        <v>8003981.0222489201</v>
      </c>
      <c r="D123" s="22">
        <f>SUM(UTA:SRSU!D174)</f>
        <v>11093953.32808551</v>
      </c>
      <c r="E123" s="22">
        <f>SUM(UTA:SRSU!E174)</f>
        <v>2779827.0385247073</v>
      </c>
      <c r="F123" s="22">
        <f>SUM(UTA:SRSU!F174)</f>
        <v>2170672.0683601354</v>
      </c>
      <c r="G123" s="22">
        <f>SUM(UTA:SRSU!G174)</f>
        <v>0</v>
      </c>
      <c r="H123" s="75">
        <f t="shared" si="6"/>
        <v>24048433.457219269</v>
      </c>
      <c r="I123" s="56"/>
    </row>
    <row r="124" spans="2:9" x14ac:dyDescent="0.2">
      <c r="B124" s="9" t="str">
        <f>$B$27</f>
        <v>Law</v>
      </c>
      <c r="C124" s="22">
        <f>SUM(UTA:SRSU!C175)</f>
        <v>0</v>
      </c>
      <c r="D124" s="22">
        <f>SUM(UTA:SRSU!D175)</f>
        <v>0</v>
      </c>
      <c r="E124" s="22">
        <f>SUM(UTA:SRSU!E175)</f>
        <v>0</v>
      </c>
      <c r="F124" s="22">
        <f>SUM(UTA:SRSU!F175)</f>
        <v>0</v>
      </c>
      <c r="G124" s="22">
        <f>SUM(UTA:SRSU!G175)</f>
        <v>29337610.557842199</v>
      </c>
      <c r="H124" s="75">
        <f t="shared" si="6"/>
        <v>29337610.557842199</v>
      </c>
      <c r="I124" s="56"/>
    </row>
    <row r="125" spans="2:9" x14ac:dyDescent="0.2">
      <c r="B125" s="9" t="str">
        <f>$B$28</f>
        <v>Social Service</v>
      </c>
      <c r="C125" s="22">
        <f>SUM(UTA:SRSU!C176)</f>
        <v>2579597.1241278602</v>
      </c>
      <c r="D125" s="22">
        <f>SUM(UTA:SRSU!D176)</f>
        <v>7713716.2208441794</v>
      </c>
      <c r="E125" s="22">
        <f>SUM(UTA:SRSU!E176)</f>
        <v>13531958.816774843</v>
      </c>
      <c r="F125" s="22">
        <f>SUM(UTA:SRSU!F176)</f>
        <v>3000663.5849687234</v>
      </c>
      <c r="G125" s="22">
        <f>SUM(UTA:SRSU!G176)</f>
        <v>0</v>
      </c>
      <c r="H125" s="75">
        <f t="shared" si="6"/>
        <v>26825935.746715605</v>
      </c>
      <c r="I125" s="56"/>
    </row>
    <row r="126" spans="2:9" x14ac:dyDescent="0.2">
      <c r="B126" s="9" t="str">
        <f>$B$29</f>
        <v>Library Science</v>
      </c>
      <c r="C126" s="22">
        <f>SUM(UTA:SRSU!C177)</f>
        <v>861597.72266960843</v>
      </c>
      <c r="D126" s="22">
        <f>SUM(UTA:SRSU!D177)</f>
        <v>476125.76019405865</v>
      </c>
      <c r="E126" s="22">
        <f>SUM(UTA:SRSU!E177)</f>
        <v>6491627.4286156474</v>
      </c>
      <c r="F126" s="22">
        <f>SUM(UTA:SRSU!F177)</f>
        <v>1201463.3939238803</v>
      </c>
      <c r="G126" s="22">
        <f>SUM(UTA:SRSU!G177)</f>
        <v>0</v>
      </c>
      <c r="H126" s="75">
        <f t="shared" si="6"/>
        <v>9030814.3054031953</v>
      </c>
      <c r="I126" s="56"/>
    </row>
    <row r="127" spans="2:9" x14ac:dyDescent="0.2">
      <c r="B127" s="9" t="str">
        <f>$B$30</f>
        <v>Veterinary Science</v>
      </c>
      <c r="C127" s="22">
        <f>SUM(UTA:SRSU!C178)</f>
        <v>0</v>
      </c>
      <c r="D127" s="22">
        <f>SUM(UTA:SRSU!D178)</f>
        <v>0</v>
      </c>
      <c r="E127" s="22">
        <f>SUM(UTA:SRSU!E178)</f>
        <v>0</v>
      </c>
      <c r="F127" s="22">
        <f>SUM(UTA:SRSU!F178)</f>
        <v>0</v>
      </c>
      <c r="G127" s="22">
        <f>SUM(UTA:SRSU!G178)</f>
        <v>42025271.964699998</v>
      </c>
      <c r="H127" s="75">
        <f t="shared" si="6"/>
        <v>42025271.964699998</v>
      </c>
      <c r="I127" s="56"/>
    </row>
    <row r="128" spans="2:9" x14ac:dyDescent="0.2">
      <c r="B128" s="9" t="str">
        <f>$B$31</f>
        <v>Vocational Training</v>
      </c>
      <c r="C128" s="22">
        <f>SUM(UTA:SRSU!C179)</f>
        <v>1637044.3890013229</v>
      </c>
      <c r="D128" s="22">
        <f>SUM(UTA:SRSU!D179)</f>
        <v>1158877.5396816211</v>
      </c>
      <c r="E128" s="22">
        <f>SUM(UTA:SRSU!E179)</f>
        <v>0</v>
      </c>
      <c r="F128" s="22">
        <f>SUM(UTA:SRSU!F179)</f>
        <v>0</v>
      </c>
      <c r="G128" s="22">
        <f>SUM(UTA:SRSU!G179)</f>
        <v>0</v>
      </c>
      <c r="H128" s="75">
        <f t="shared" si="6"/>
        <v>2795921.9286829438</v>
      </c>
      <c r="I128" s="56"/>
    </row>
    <row r="129" spans="2:9" x14ac:dyDescent="0.2">
      <c r="B129" s="9" t="str">
        <f>$B$32</f>
        <v>Physical Training</v>
      </c>
      <c r="C129" s="22">
        <f>SUM(UTA:SRSU!C180)</f>
        <v>6636587.9910641294</v>
      </c>
      <c r="D129" s="22">
        <f>SUM(UTA:SRSU!D180)</f>
        <v>191317.37201291954</v>
      </c>
      <c r="E129" s="22">
        <f>SUM(UTA:SRSU!E180)</f>
        <v>78.476720330958685</v>
      </c>
      <c r="F129" s="22">
        <f>SUM(UTA:SRSU!F180)</f>
        <v>0</v>
      </c>
      <c r="G129" s="22">
        <f>SUM(UTA:SRSU!G180)</f>
        <v>0</v>
      </c>
      <c r="H129" s="75">
        <f t="shared" si="6"/>
        <v>6827983.8397973804</v>
      </c>
      <c r="I129" s="56"/>
    </row>
    <row r="130" spans="2:9" x14ac:dyDescent="0.2">
      <c r="B130" s="9" t="str">
        <f>$B$33</f>
        <v>Health Services</v>
      </c>
      <c r="C130" s="22">
        <f>SUM(UTA:SRSU!C181)</f>
        <v>12291242.797477575</v>
      </c>
      <c r="D130" s="22">
        <f>SUM(UTA:SRSU!D181)</f>
        <v>26676123.238126606</v>
      </c>
      <c r="E130" s="22">
        <f>SUM(UTA:SRSU!E181)</f>
        <v>20363717.863867119</v>
      </c>
      <c r="F130" s="22">
        <f>SUM(UTA:SRSU!F181)</f>
        <v>9856221.8274418861</v>
      </c>
      <c r="G130" s="22">
        <f>SUM(UTA:SRSU!G181)</f>
        <v>5421121.440655617</v>
      </c>
      <c r="H130" s="75">
        <f t="shared" si="6"/>
        <v>74608427.167568803</v>
      </c>
      <c r="I130" s="56"/>
    </row>
    <row r="131" spans="2:9" x14ac:dyDescent="0.2">
      <c r="B131" s="9" t="str">
        <f>$B$34</f>
        <v>Pharmacy</v>
      </c>
      <c r="C131" s="22">
        <f>SUM(UTA:SRSU!C182)</f>
        <v>16681.445920954946</v>
      </c>
      <c r="D131" s="22">
        <f>SUM(UTA:SRSU!D182)</f>
        <v>423114.73546376609</v>
      </c>
      <c r="E131" s="22">
        <f>SUM(UTA:SRSU!E182)</f>
        <v>5587723.6002652245</v>
      </c>
      <c r="F131" s="22">
        <f>SUM(UTA:SRSU!F182)</f>
        <v>13198213.991262967</v>
      </c>
      <c r="G131" s="22">
        <f>SUM(UTA:SRSU!G182)</f>
        <v>28893315.735907987</v>
      </c>
      <c r="H131" s="75">
        <f t="shared" si="6"/>
        <v>48119049.508820899</v>
      </c>
      <c r="I131" s="56"/>
    </row>
    <row r="132" spans="2:9" x14ac:dyDescent="0.2">
      <c r="B132" s="9" t="str">
        <f>$B$35</f>
        <v>Business Administration</v>
      </c>
      <c r="C132" s="22">
        <f>SUM(UTA:SRSU!C183)</f>
        <v>37308346.46213147</v>
      </c>
      <c r="D132" s="22">
        <f>SUM(UTA:SRSU!D183)</f>
        <v>147061501.5628714</v>
      </c>
      <c r="E132" s="22">
        <f>SUM(UTA:SRSU!E183)</f>
        <v>101812861.27933243</v>
      </c>
      <c r="F132" s="22">
        <f>SUM(UTA:SRSU!F183)</f>
        <v>31715843.868036106</v>
      </c>
      <c r="G132" s="22">
        <f>SUM(UTA:SRSU!G183)</f>
        <v>7121.5285544053258</v>
      </c>
      <c r="H132" s="75">
        <f t="shared" si="6"/>
        <v>317905674.70092577</v>
      </c>
      <c r="I132" s="56"/>
    </row>
    <row r="133" spans="2:9" x14ac:dyDescent="0.2">
      <c r="B133" s="9" t="str">
        <f>$B$36</f>
        <v>Optometry</v>
      </c>
      <c r="C133" s="22">
        <f>SUM(UTA:SRSU!C184)</f>
        <v>0</v>
      </c>
      <c r="D133" s="22">
        <f>SUM(UTA:SRSU!D184)</f>
        <v>0</v>
      </c>
      <c r="E133" s="22">
        <f>SUM(UTA:SRSU!E184)</f>
        <v>0</v>
      </c>
      <c r="F133" s="22">
        <f>SUM(UTA:SRSU!F184)</f>
        <v>0</v>
      </c>
      <c r="G133" s="22">
        <f>SUM(UTA:SRSU!G184)</f>
        <v>20432411.760000002</v>
      </c>
      <c r="H133" s="75">
        <f t="shared" si="6"/>
        <v>20432411.760000002</v>
      </c>
      <c r="I133" s="56"/>
    </row>
    <row r="134" spans="2:9" x14ac:dyDescent="0.2">
      <c r="B134" s="9" t="str">
        <f>$B$37</f>
        <v>Teacher Ed-Practice Teaching</v>
      </c>
      <c r="C134" s="22">
        <f>SUM(UTA:SRSU!C185)</f>
        <v>504115.86189225706</v>
      </c>
      <c r="D134" s="22">
        <f>SUM(UTA:SRSU!D185)</f>
        <v>10346985.571555706</v>
      </c>
      <c r="E134" s="22">
        <f>SUM(UTA:SRSU!E185)</f>
        <v>0</v>
      </c>
      <c r="F134" s="22">
        <f>SUM(UTA:SRSU!F185)</f>
        <v>0</v>
      </c>
      <c r="G134" s="22">
        <f>SUM(UTA:SRSU!G185)</f>
        <v>0</v>
      </c>
      <c r="H134" s="75">
        <f t="shared" si="6"/>
        <v>10851101.433447963</v>
      </c>
      <c r="I134" s="56"/>
    </row>
    <row r="135" spans="2:9" x14ac:dyDescent="0.2">
      <c r="B135" s="9" t="str">
        <f>$B$38</f>
        <v>Technology</v>
      </c>
      <c r="C135" s="22">
        <f>SUM(UTA:SRSU!C186)</f>
        <v>13610105.308625551</v>
      </c>
      <c r="D135" s="22">
        <f>SUM(UTA:SRSU!D186)</f>
        <v>20032337.98663434</v>
      </c>
      <c r="E135" s="22">
        <f>SUM(UTA:SRSU!E186)</f>
        <v>5400969.1317666825</v>
      </c>
      <c r="F135" s="22">
        <f>SUM(UTA:SRSU!F186)</f>
        <v>108836.82082221705</v>
      </c>
      <c r="G135" s="22">
        <f>SUM(UTA:SRSU!G186)</f>
        <v>1653.838927498243</v>
      </c>
      <c r="H135" s="75">
        <f t="shared" si="6"/>
        <v>39153903.086776294</v>
      </c>
      <c r="I135" s="56"/>
    </row>
    <row r="136" spans="2:9" x14ac:dyDescent="0.2">
      <c r="B136" s="9" t="str">
        <f>$B$39</f>
        <v>Nursing</v>
      </c>
      <c r="C136" s="22">
        <f>SUM(UTA:SRSU!C187)</f>
        <v>2707476.8735545701</v>
      </c>
      <c r="D136" s="22">
        <f>SUM(UTA:SRSU!D187)</f>
        <v>41895929.35068506</v>
      </c>
      <c r="E136" s="22">
        <f>SUM(UTA:SRSU!E187)</f>
        <v>17529315.596080363</v>
      </c>
      <c r="F136" s="22">
        <f>SUM(UTA:SRSU!F187)</f>
        <v>2791424.9218869023</v>
      </c>
      <c r="G136" s="22">
        <f>SUM(UTA:SRSU!G187)</f>
        <v>0</v>
      </c>
      <c r="H136" s="75">
        <f t="shared" si="6"/>
        <v>64924146.742206901</v>
      </c>
      <c r="I136" s="56"/>
    </row>
    <row r="137" spans="2:9" x14ac:dyDescent="0.2">
      <c r="B137" s="39" t="str">
        <f>$B$40</f>
        <v>Totals</v>
      </c>
      <c r="C137" s="40">
        <f>SUM(C117:C136)</f>
        <v>795719231.65120149</v>
      </c>
      <c r="D137" s="40">
        <f>SUM(D117:D136)</f>
        <v>961179854.60355663</v>
      </c>
      <c r="E137" s="40">
        <f>SUM(E117:E136)</f>
        <v>682071818.4512198</v>
      </c>
      <c r="F137" s="40">
        <f>SUM(F117:F136)</f>
        <v>712737355.58613539</v>
      </c>
      <c r="G137" s="40">
        <f>SUM(G117:G136)</f>
        <v>126123877.9742472</v>
      </c>
      <c r="H137" s="40">
        <f t="shared" si="6"/>
        <v>3277832138.2663603</v>
      </c>
      <c r="I137" s="56"/>
    </row>
    <row r="138" spans="2:9" x14ac:dyDescent="0.2">
      <c r="B138" s="50"/>
      <c r="C138" s="46"/>
      <c r="D138" s="46"/>
      <c r="E138" s="46"/>
      <c r="F138" s="46"/>
      <c r="G138" s="46"/>
      <c r="H138" s="47"/>
      <c r="I138" s="1"/>
    </row>
    <row r="139" spans="2:9" ht="15" thickBot="1" x14ac:dyDescent="0.25">
      <c r="B139" s="342" t="s">
        <v>36</v>
      </c>
      <c r="C139" s="342"/>
      <c r="D139" s="342"/>
      <c r="E139" s="342"/>
      <c r="F139" s="342"/>
      <c r="G139" s="342"/>
      <c r="H139" s="17">
        <f>H9</f>
        <v>1501269415</v>
      </c>
    </row>
    <row r="140" spans="2:9" ht="15" thickBot="1" x14ac:dyDescent="0.25">
      <c r="B140" s="68" t="s">
        <v>33</v>
      </c>
      <c r="C140" s="69" t="s">
        <v>27</v>
      </c>
      <c r="D140" s="69" t="s">
        <v>28</v>
      </c>
      <c r="E140" s="69" t="s">
        <v>29</v>
      </c>
      <c r="F140" s="69" t="s">
        <v>30</v>
      </c>
      <c r="G140" s="69" t="s">
        <v>31</v>
      </c>
      <c r="H140" s="70" t="s">
        <v>1</v>
      </c>
      <c r="I140" s="1"/>
    </row>
    <row r="141" spans="2:9" x14ac:dyDescent="0.2">
      <c r="B141" s="9" t="str">
        <f>$B$20</f>
        <v>Liberal Arts</v>
      </c>
      <c r="C141" s="42">
        <f t="shared" ref="C141:G150" si="7">$H$139*IF($H$113=0,0,C93/$H$113)</f>
        <v>155514421.09443259</v>
      </c>
      <c r="D141" s="42">
        <f t="shared" si="7"/>
        <v>115691535.84484975</v>
      </c>
      <c r="E141" s="42">
        <f t="shared" si="7"/>
        <v>70256255.583847165</v>
      </c>
      <c r="F141" s="42">
        <f t="shared" si="7"/>
        <v>64025778.350110367</v>
      </c>
      <c r="G141" s="42">
        <f t="shared" si="7"/>
        <v>503.20254622050402</v>
      </c>
      <c r="H141" s="42">
        <f>SUM(C141:G141)</f>
        <v>405488494.07578611</v>
      </c>
      <c r="I141" s="1"/>
    </row>
    <row r="142" spans="2:9" x14ac:dyDescent="0.2">
      <c r="B142" s="9" t="str">
        <f>$B$21</f>
        <v>Science</v>
      </c>
      <c r="C142" s="43">
        <f t="shared" si="7"/>
        <v>74476678.271695301</v>
      </c>
      <c r="D142" s="43">
        <f t="shared" si="7"/>
        <v>71243062.334102526</v>
      </c>
      <c r="E142" s="43">
        <f t="shared" si="7"/>
        <v>41586496.621925451</v>
      </c>
      <c r="F142" s="43">
        <f t="shared" si="7"/>
        <v>57314998.383540682</v>
      </c>
      <c r="G142" s="43">
        <f t="shared" si="7"/>
        <v>77.007137737485166</v>
      </c>
      <c r="H142" s="43">
        <f t="shared" ref="H142:H161" si="8">SUM(C142:G142)</f>
        <v>244621312.61840171</v>
      </c>
      <c r="I142" s="1"/>
    </row>
    <row r="143" spans="2:9" x14ac:dyDescent="0.2">
      <c r="B143" s="9" t="str">
        <f>$B$22</f>
        <v>Fine Arts</v>
      </c>
      <c r="C143" s="43">
        <f t="shared" si="7"/>
        <v>38355265.677076928</v>
      </c>
      <c r="D143" s="43">
        <f t="shared" si="7"/>
        <v>31142456.044463195</v>
      </c>
      <c r="E143" s="43">
        <f t="shared" si="7"/>
        <v>15819668.326641504</v>
      </c>
      <c r="F143" s="43">
        <f t="shared" si="7"/>
        <v>6677902.8459324185</v>
      </c>
      <c r="G143" s="43">
        <f t="shared" si="7"/>
        <v>0</v>
      </c>
      <c r="H143" s="43">
        <f t="shared" si="8"/>
        <v>91995292.894114047</v>
      </c>
      <c r="I143" s="1"/>
    </row>
    <row r="144" spans="2:9" x14ac:dyDescent="0.2">
      <c r="B144" s="9" t="str">
        <f>$B$23</f>
        <v>Teacher Education</v>
      </c>
      <c r="C144" s="43">
        <f t="shared" si="7"/>
        <v>4293715.2892570114</v>
      </c>
      <c r="D144" s="43">
        <f t="shared" si="7"/>
        <v>22108545.513330039</v>
      </c>
      <c r="E144" s="43">
        <f t="shared" si="7"/>
        <v>30219996.862519942</v>
      </c>
      <c r="F144" s="43">
        <f t="shared" si="7"/>
        <v>20315180.903563377</v>
      </c>
      <c r="G144" s="43">
        <f t="shared" si="7"/>
        <v>0</v>
      </c>
      <c r="H144" s="43">
        <f t="shared" si="8"/>
        <v>76937438.568670377</v>
      </c>
      <c r="I144" s="1"/>
    </row>
    <row r="145" spans="2:9" x14ac:dyDescent="0.2">
      <c r="B145" s="9" t="str">
        <f>$B$24</f>
        <v>Agriculture</v>
      </c>
      <c r="C145" s="43">
        <f t="shared" si="7"/>
        <v>4063104.0002086353</v>
      </c>
      <c r="D145" s="43">
        <f t="shared" si="7"/>
        <v>8582936.4998024311</v>
      </c>
      <c r="E145" s="43">
        <f t="shared" si="7"/>
        <v>6171606.9740784671</v>
      </c>
      <c r="F145" s="43">
        <f t="shared" si="7"/>
        <v>4527809.8543560617</v>
      </c>
      <c r="G145" s="43">
        <f t="shared" si="7"/>
        <v>474.05267913013211</v>
      </c>
      <c r="H145" s="43">
        <f t="shared" si="8"/>
        <v>23345931.381124724</v>
      </c>
      <c r="I145" s="1"/>
    </row>
    <row r="146" spans="2:9" x14ac:dyDescent="0.2">
      <c r="B146" s="9" t="str">
        <f>$B$25</f>
        <v>Engineering</v>
      </c>
      <c r="C146" s="43">
        <f t="shared" si="7"/>
        <v>32466134.497664012</v>
      </c>
      <c r="D146" s="43">
        <f t="shared" si="7"/>
        <v>69067384.001494855</v>
      </c>
      <c r="E146" s="43">
        <f t="shared" si="7"/>
        <v>69345780.943044558</v>
      </c>
      <c r="F146" s="43">
        <f t="shared" si="7"/>
        <v>65184694.917976715</v>
      </c>
      <c r="G146" s="43">
        <f t="shared" si="7"/>
        <v>1749.0432644135392</v>
      </c>
      <c r="H146" s="43">
        <f t="shared" si="8"/>
        <v>236065743.40344453</v>
      </c>
      <c r="I146" s="1"/>
    </row>
    <row r="147" spans="2:9" x14ac:dyDescent="0.2">
      <c r="B147" s="9" t="str">
        <f>$B$26</f>
        <v>Home Economics</v>
      </c>
      <c r="C147" s="43">
        <f t="shared" si="7"/>
        <v>2899160.9206020157</v>
      </c>
      <c r="D147" s="43">
        <f t="shared" si="7"/>
        <v>4618976.2084156107</v>
      </c>
      <c r="E147" s="43">
        <f t="shared" si="7"/>
        <v>2137278.0958035225</v>
      </c>
      <c r="F147" s="43">
        <f t="shared" si="7"/>
        <v>1280599.3266688851</v>
      </c>
      <c r="G147" s="43">
        <f t="shared" si="7"/>
        <v>0</v>
      </c>
      <c r="H147" s="43">
        <f t="shared" si="8"/>
        <v>10936014.551490035</v>
      </c>
      <c r="I147" s="1"/>
    </row>
    <row r="148" spans="2:9" x14ac:dyDescent="0.2">
      <c r="B148" s="9" t="str">
        <f>$B$27</f>
        <v>Law</v>
      </c>
      <c r="C148" s="43">
        <f t="shared" si="7"/>
        <v>0</v>
      </c>
      <c r="D148" s="43">
        <f t="shared" si="7"/>
        <v>0</v>
      </c>
      <c r="E148" s="43">
        <f t="shared" si="7"/>
        <v>0</v>
      </c>
      <c r="F148" s="43">
        <f t="shared" si="7"/>
        <v>0</v>
      </c>
      <c r="G148" s="43">
        <f t="shared" si="7"/>
        <v>32978793.233843304</v>
      </c>
      <c r="H148" s="43">
        <f t="shared" si="8"/>
        <v>32978793.233843304</v>
      </c>
      <c r="I148" s="1"/>
    </row>
    <row r="149" spans="2:9" x14ac:dyDescent="0.2">
      <c r="B149" s="9" t="str">
        <f>$B$28</f>
        <v>Social Service</v>
      </c>
      <c r="C149" s="43">
        <f t="shared" si="7"/>
        <v>1259809.6301549247</v>
      </c>
      <c r="D149" s="43">
        <f t="shared" si="7"/>
        <v>4548984.8517706217</v>
      </c>
      <c r="E149" s="43">
        <f t="shared" si="7"/>
        <v>7104352.605408445</v>
      </c>
      <c r="F149" s="43">
        <f t="shared" si="7"/>
        <v>1655487.3232752585</v>
      </c>
      <c r="G149" s="43">
        <f t="shared" si="7"/>
        <v>0</v>
      </c>
      <c r="H149" s="43">
        <f t="shared" si="8"/>
        <v>14568634.410609251</v>
      </c>
      <c r="I149" s="1"/>
    </row>
    <row r="150" spans="2:9" x14ac:dyDescent="0.2">
      <c r="B150" s="9" t="str">
        <f>$B$29</f>
        <v>Library Science</v>
      </c>
      <c r="C150" s="43">
        <f t="shared" si="7"/>
        <v>227416.35640477948</v>
      </c>
      <c r="D150" s="43">
        <f t="shared" si="7"/>
        <v>242106.98491638683</v>
      </c>
      <c r="E150" s="43">
        <f t="shared" si="7"/>
        <v>2874913.053068453</v>
      </c>
      <c r="F150" s="43">
        <f t="shared" si="7"/>
        <v>588655.76159119199</v>
      </c>
      <c r="G150" s="43">
        <f t="shared" si="7"/>
        <v>0</v>
      </c>
      <c r="H150" s="43">
        <f t="shared" si="8"/>
        <v>3933092.155980811</v>
      </c>
      <c r="I150" s="1"/>
    </row>
    <row r="151" spans="2:9" x14ac:dyDescent="0.2">
      <c r="B151" s="9" t="str">
        <f>$B$30</f>
        <v>Veterinary Science</v>
      </c>
      <c r="C151" s="43">
        <f t="shared" ref="C151:G160" si="9">$H$139*IF($H$113=0,0,C103/$H$113)</f>
        <v>0</v>
      </c>
      <c r="D151" s="43">
        <f t="shared" si="9"/>
        <v>0</v>
      </c>
      <c r="E151" s="43">
        <f t="shared" si="9"/>
        <v>0</v>
      </c>
      <c r="F151" s="43">
        <f t="shared" si="9"/>
        <v>0</v>
      </c>
      <c r="G151" s="43">
        <f t="shared" si="9"/>
        <v>13183726.803524863</v>
      </c>
      <c r="H151" s="43">
        <f t="shared" si="8"/>
        <v>13183726.803524863</v>
      </c>
      <c r="I151" s="1"/>
    </row>
    <row r="152" spans="2:9" x14ac:dyDescent="0.2">
      <c r="B152" s="9" t="str">
        <f>$B$31</f>
        <v>Vocational Training</v>
      </c>
      <c r="C152" s="43">
        <f t="shared" si="9"/>
        <v>824253.65047631098</v>
      </c>
      <c r="D152" s="43">
        <f t="shared" si="9"/>
        <v>461653.77480712789</v>
      </c>
      <c r="E152" s="43">
        <f t="shared" si="9"/>
        <v>0</v>
      </c>
      <c r="F152" s="43">
        <f t="shared" si="9"/>
        <v>0</v>
      </c>
      <c r="G152" s="43">
        <f t="shared" si="9"/>
        <v>0</v>
      </c>
      <c r="H152" s="43">
        <f t="shared" si="8"/>
        <v>1285907.425283439</v>
      </c>
      <c r="I152" s="1"/>
    </row>
    <row r="153" spans="2:9" x14ac:dyDescent="0.2">
      <c r="B153" s="9" t="str">
        <f>$B$32</f>
        <v>Physical Training</v>
      </c>
      <c r="C153" s="43">
        <f t="shared" si="9"/>
        <v>2789797.3094591713</v>
      </c>
      <c r="D153" s="43">
        <f t="shared" si="9"/>
        <v>179610.03233780767</v>
      </c>
      <c r="E153" s="43">
        <f t="shared" si="9"/>
        <v>58.818196706780235</v>
      </c>
      <c r="F153" s="43">
        <f t="shared" si="9"/>
        <v>0</v>
      </c>
      <c r="G153" s="43">
        <f t="shared" si="9"/>
        <v>0</v>
      </c>
      <c r="H153" s="43">
        <f t="shared" si="8"/>
        <v>2969466.1599936858</v>
      </c>
      <c r="I153" s="1"/>
    </row>
    <row r="154" spans="2:9" x14ac:dyDescent="0.2">
      <c r="B154" s="9" t="str">
        <f>$B$33</f>
        <v>Health Services</v>
      </c>
      <c r="C154" s="43">
        <f t="shared" si="9"/>
        <v>6069017.3118539155</v>
      </c>
      <c r="D154" s="43">
        <f t="shared" si="9"/>
        <v>15342835.345199892</v>
      </c>
      <c r="E154" s="43">
        <f t="shared" si="9"/>
        <v>14516599.606469547</v>
      </c>
      <c r="F154" s="43">
        <f t="shared" si="9"/>
        <v>5469037.5330924373</v>
      </c>
      <c r="G154" s="43">
        <f t="shared" si="9"/>
        <v>4220709.1096938746</v>
      </c>
      <c r="H154" s="43">
        <f t="shared" si="8"/>
        <v>45618198.906309672</v>
      </c>
      <c r="I154" s="1"/>
    </row>
    <row r="155" spans="2:9" x14ac:dyDescent="0.2">
      <c r="B155" s="9" t="str">
        <f>$B$34</f>
        <v>Pharmacy</v>
      </c>
      <c r="C155" s="43">
        <f t="shared" si="9"/>
        <v>3878.3708621519895</v>
      </c>
      <c r="D155" s="43">
        <f t="shared" si="9"/>
        <v>108665.42727014088</v>
      </c>
      <c r="E155" s="43">
        <f t="shared" si="9"/>
        <v>1699563.9553713354</v>
      </c>
      <c r="F155" s="43">
        <f t="shared" si="9"/>
        <v>3396532.1834591758</v>
      </c>
      <c r="G155" s="43">
        <f t="shared" si="9"/>
        <v>7668440.1720996704</v>
      </c>
      <c r="H155" s="43">
        <f t="shared" si="8"/>
        <v>12877080.109062474</v>
      </c>
      <c r="I155" s="1"/>
    </row>
    <row r="156" spans="2:9" x14ac:dyDescent="0.2">
      <c r="B156" s="9" t="str">
        <f>$B$35</f>
        <v>Business Administration</v>
      </c>
      <c r="C156" s="43">
        <f t="shared" si="9"/>
        <v>21005347.330496572</v>
      </c>
      <c r="D156" s="43">
        <f t="shared" si="9"/>
        <v>95613917.450490341</v>
      </c>
      <c r="E156" s="43">
        <f t="shared" si="9"/>
        <v>71419794.016726151</v>
      </c>
      <c r="F156" s="43">
        <f t="shared" si="9"/>
        <v>25329095.811910082</v>
      </c>
      <c r="G156" s="43">
        <f t="shared" si="9"/>
        <v>5480.9211120726586</v>
      </c>
      <c r="H156" s="43">
        <f t="shared" si="8"/>
        <v>213373635.53073519</v>
      </c>
      <c r="I156" s="1"/>
    </row>
    <row r="157" spans="2:9" x14ac:dyDescent="0.2">
      <c r="B157" s="9" t="str">
        <f>$B$36</f>
        <v>Optometry</v>
      </c>
      <c r="C157" s="43">
        <f t="shared" si="9"/>
        <v>0</v>
      </c>
      <c r="D157" s="43">
        <f t="shared" si="9"/>
        <v>0</v>
      </c>
      <c r="E157" s="43">
        <f t="shared" si="9"/>
        <v>0</v>
      </c>
      <c r="F157" s="43">
        <f t="shared" si="9"/>
        <v>0</v>
      </c>
      <c r="G157" s="43">
        <f t="shared" si="9"/>
        <v>3766970.692675693</v>
      </c>
      <c r="H157" s="43">
        <f t="shared" si="8"/>
        <v>3766970.692675693</v>
      </c>
      <c r="I157" s="1"/>
    </row>
    <row r="158" spans="2:9" x14ac:dyDescent="0.2">
      <c r="B158" s="9" t="str">
        <f>$B$37</f>
        <v>Teacher Ed-Practice Teaching</v>
      </c>
      <c r="C158" s="43">
        <f t="shared" si="9"/>
        <v>160754.09444406399</v>
      </c>
      <c r="D158" s="43">
        <f t="shared" si="9"/>
        <v>4755821.9972994747</v>
      </c>
      <c r="E158" s="43">
        <f t="shared" si="9"/>
        <v>0</v>
      </c>
      <c r="F158" s="43">
        <f t="shared" si="9"/>
        <v>0</v>
      </c>
      <c r="G158" s="43">
        <f t="shared" si="9"/>
        <v>0</v>
      </c>
      <c r="H158" s="43">
        <f t="shared" si="8"/>
        <v>4916576.0917435391</v>
      </c>
      <c r="I158" s="1"/>
    </row>
    <row r="159" spans="2:9" x14ac:dyDescent="0.2">
      <c r="B159" s="9" t="str">
        <f>$B$38</f>
        <v>Technology</v>
      </c>
      <c r="C159" s="43">
        <f t="shared" si="9"/>
        <v>4891083.4361647349</v>
      </c>
      <c r="D159" s="43">
        <f t="shared" si="9"/>
        <v>9440644.0522478614</v>
      </c>
      <c r="E159" s="43">
        <f t="shared" si="9"/>
        <v>2862883.4552923408</v>
      </c>
      <c r="F159" s="43">
        <f t="shared" si="9"/>
        <v>55149.528507919531</v>
      </c>
      <c r="G159" s="43">
        <f t="shared" si="9"/>
        <v>3923.9675203215602</v>
      </c>
      <c r="H159" s="43">
        <f t="shared" si="8"/>
        <v>17253684.439733177</v>
      </c>
      <c r="I159" s="1"/>
    </row>
    <row r="160" spans="2:9" x14ac:dyDescent="0.2">
      <c r="B160" s="9" t="str">
        <f>$B$39</f>
        <v>Nursing</v>
      </c>
      <c r="C160" s="43">
        <f t="shared" si="9"/>
        <v>1380141.9217139627</v>
      </c>
      <c r="D160" s="43">
        <f t="shared" si="9"/>
        <v>26661557.483764742</v>
      </c>
      <c r="E160" s="43">
        <f t="shared" si="9"/>
        <v>13372831.389396047</v>
      </c>
      <c r="F160" s="43">
        <f t="shared" si="9"/>
        <v>3738890.7525984673</v>
      </c>
      <c r="G160" s="43">
        <f t="shared" si="9"/>
        <v>0</v>
      </c>
      <c r="H160" s="43">
        <f t="shared" si="8"/>
        <v>45153421.547473215</v>
      </c>
      <c r="I160" s="1"/>
    </row>
    <row r="161" spans="2:9" x14ac:dyDescent="0.2">
      <c r="B161" s="39" t="str">
        <f>$B$40</f>
        <v>Totals</v>
      </c>
      <c r="C161" s="42">
        <f>SUM(C141:C160)</f>
        <v>350679979.16296697</v>
      </c>
      <c r="D161" s="42">
        <f>SUM(D141:D160)</f>
        <v>479810693.84656292</v>
      </c>
      <c r="E161" s="42">
        <f>SUM(E141:E160)</f>
        <v>349388080.30778968</v>
      </c>
      <c r="F161" s="42">
        <f>SUM(F141:F160)</f>
        <v>259559813.47658303</v>
      </c>
      <c r="G161" s="42">
        <f>SUM(G141:G160)</f>
        <v>61830848.206097312</v>
      </c>
      <c r="H161" s="42">
        <f t="shared" si="8"/>
        <v>1501269414.9999998</v>
      </c>
      <c r="I161" s="1"/>
    </row>
    <row r="162" spans="2:9" x14ac:dyDescent="0.2">
      <c r="B162" s="14"/>
      <c r="C162" s="18"/>
      <c r="D162" s="18"/>
      <c r="E162" s="18"/>
      <c r="F162" s="18"/>
      <c r="G162" s="18"/>
      <c r="H162" s="18"/>
      <c r="I162" s="1"/>
    </row>
    <row r="163" spans="2:9" ht="15" thickBot="1" x14ac:dyDescent="0.25">
      <c r="B163" s="342" t="s">
        <v>37</v>
      </c>
      <c r="C163" s="342"/>
      <c r="D163" s="342"/>
      <c r="E163" s="342"/>
      <c r="F163" s="342"/>
      <c r="G163" s="342"/>
      <c r="H163" s="17">
        <f>H11</f>
        <v>978141693</v>
      </c>
    </row>
    <row r="164" spans="2:9" ht="15" thickBot="1" x14ac:dyDescent="0.25">
      <c r="B164" s="68" t="s">
        <v>33</v>
      </c>
      <c r="C164" s="69" t="s">
        <v>27</v>
      </c>
      <c r="D164" s="69" t="s">
        <v>28</v>
      </c>
      <c r="E164" s="69" t="s">
        <v>29</v>
      </c>
      <c r="F164" s="69" t="s">
        <v>30</v>
      </c>
      <c r="G164" s="69" t="s">
        <v>31</v>
      </c>
      <c r="H164" s="70" t="s">
        <v>1</v>
      </c>
      <c r="I164" s="1"/>
    </row>
    <row r="165" spans="2:9" x14ac:dyDescent="0.2">
      <c r="B165" s="9" t="str">
        <f>$B$20</f>
        <v>Liberal Arts</v>
      </c>
      <c r="C165" s="42">
        <f t="shared" ref="C165:G174" si="10">$H$163*IF($H$16=0,0,C$16/$H$16)*IF(C$40=0,0,C20/C$40)</f>
        <v>168624967.34081429</v>
      </c>
      <c r="D165" s="42">
        <f t="shared" si="10"/>
        <v>126770567.68234429</v>
      </c>
      <c r="E165" s="42">
        <f t="shared" si="10"/>
        <v>22058092.269583441</v>
      </c>
      <c r="F165" s="42">
        <f t="shared" si="10"/>
        <v>8076133.2061399259</v>
      </c>
      <c r="G165" s="42">
        <f t="shared" si="10"/>
        <v>0</v>
      </c>
      <c r="H165" s="42">
        <f>SUM(C165:G165)</f>
        <v>325529760.49888194</v>
      </c>
      <c r="I165" s="1"/>
    </row>
    <row r="166" spans="2:9" x14ac:dyDescent="0.2">
      <c r="B166" s="9" t="str">
        <f>$B$21</f>
        <v>Science</v>
      </c>
      <c r="C166" s="43">
        <f t="shared" si="10"/>
        <v>66140274.411233164</v>
      </c>
      <c r="D166" s="43">
        <f t="shared" si="10"/>
        <v>60029479.916686617</v>
      </c>
      <c r="E166" s="43">
        <f t="shared" si="10"/>
        <v>10565909.829093281</v>
      </c>
      <c r="F166" s="43">
        <f t="shared" si="10"/>
        <v>6939986.7626083316</v>
      </c>
      <c r="G166" s="43">
        <f t="shared" si="10"/>
        <v>0</v>
      </c>
      <c r="H166" s="43">
        <f t="shared" ref="H166:H185" si="11">SUM(C166:G166)</f>
        <v>143675650.91962138</v>
      </c>
      <c r="I166" s="1"/>
    </row>
    <row r="167" spans="2:9" x14ac:dyDescent="0.2">
      <c r="B167" s="9" t="str">
        <f>$B$22</f>
        <v>Fine Arts</v>
      </c>
      <c r="C167" s="43">
        <f t="shared" si="10"/>
        <v>23226925.451931141</v>
      </c>
      <c r="D167" s="43">
        <f t="shared" si="10"/>
        <v>17882792.675086804</v>
      </c>
      <c r="E167" s="43">
        <f t="shared" si="10"/>
        <v>3019259.7272802661</v>
      </c>
      <c r="F167" s="43">
        <f t="shared" si="10"/>
        <v>1173153.2595169928</v>
      </c>
      <c r="G167" s="43">
        <f t="shared" si="10"/>
        <v>0</v>
      </c>
      <c r="H167" s="43">
        <f t="shared" si="11"/>
        <v>45302131.113815203</v>
      </c>
      <c r="I167" s="1"/>
    </row>
    <row r="168" spans="2:9" x14ac:dyDescent="0.2">
      <c r="B168" s="9" t="str">
        <f>$B$23</f>
        <v>Teacher Education</v>
      </c>
      <c r="C168" s="43">
        <f t="shared" si="10"/>
        <v>3338550.6261783093</v>
      </c>
      <c r="D168" s="43">
        <f t="shared" si="10"/>
        <v>25816187.57266866</v>
      </c>
      <c r="E168" s="43">
        <f t="shared" si="10"/>
        <v>23376268.148584452</v>
      </c>
      <c r="F168" s="43">
        <f t="shared" si="10"/>
        <v>5005311.3349496108</v>
      </c>
      <c r="G168" s="43">
        <f t="shared" si="10"/>
        <v>0</v>
      </c>
      <c r="H168" s="43">
        <f t="shared" si="11"/>
        <v>57536317.682381034</v>
      </c>
      <c r="I168" s="1"/>
    </row>
    <row r="169" spans="2:9" x14ac:dyDescent="0.2">
      <c r="B169" s="9" t="str">
        <f>$B$24</f>
        <v>Agriculture</v>
      </c>
      <c r="C169" s="43">
        <f t="shared" si="10"/>
        <v>3695607.2873122864</v>
      </c>
      <c r="D169" s="43">
        <f t="shared" si="10"/>
        <v>8248627.4737552991</v>
      </c>
      <c r="E169" s="43">
        <f t="shared" si="10"/>
        <v>1392974.6209362131</v>
      </c>
      <c r="F169" s="43">
        <f t="shared" si="10"/>
        <v>676908.5939037574</v>
      </c>
      <c r="G169" s="43">
        <f t="shared" si="10"/>
        <v>0</v>
      </c>
      <c r="H169" s="43">
        <f t="shared" si="11"/>
        <v>14014117.975907557</v>
      </c>
      <c r="I169" s="1"/>
    </row>
    <row r="170" spans="2:9" x14ac:dyDescent="0.2">
      <c r="B170" s="9" t="str">
        <f>$B$25</f>
        <v>Engineering</v>
      </c>
      <c r="C170" s="43">
        <f t="shared" si="10"/>
        <v>19890013.106564086</v>
      </c>
      <c r="D170" s="43">
        <f t="shared" si="10"/>
        <v>51591896.511648118</v>
      </c>
      <c r="E170" s="43">
        <f t="shared" si="10"/>
        <v>22735251.844459407</v>
      </c>
      <c r="F170" s="43">
        <f t="shared" si="10"/>
        <v>8633931.9224625416</v>
      </c>
      <c r="G170" s="43">
        <f t="shared" si="10"/>
        <v>0</v>
      </c>
      <c r="H170" s="43">
        <f t="shared" si="11"/>
        <v>102851093.38513415</v>
      </c>
      <c r="I170" s="1"/>
    </row>
    <row r="171" spans="2:9" x14ac:dyDescent="0.2">
      <c r="B171" s="9" t="str">
        <f>$B$26</f>
        <v>Home Economics</v>
      </c>
      <c r="C171" s="43">
        <f t="shared" si="10"/>
        <v>3478202.9958728235</v>
      </c>
      <c r="D171" s="43">
        <f t="shared" si="10"/>
        <v>6144072.3663182985</v>
      </c>
      <c r="E171" s="43">
        <f t="shared" si="10"/>
        <v>1055610.4143530813</v>
      </c>
      <c r="F171" s="43">
        <f t="shared" si="10"/>
        <v>226411.04754885295</v>
      </c>
      <c r="G171" s="43">
        <f t="shared" si="10"/>
        <v>0</v>
      </c>
      <c r="H171" s="43">
        <f t="shared" si="11"/>
        <v>10904296.824093057</v>
      </c>
      <c r="I171" s="1"/>
    </row>
    <row r="172" spans="2:9" x14ac:dyDescent="0.2">
      <c r="B172" s="9" t="str">
        <f>$B$27</f>
        <v>Law</v>
      </c>
      <c r="C172" s="43">
        <f t="shared" si="10"/>
        <v>0</v>
      </c>
      <c r="D172" s="43">
        <f t="shared" si="10"/>
        <v>0</v>
      </c>
      <c r="E172" s="43">
        <f t="shared" si="10"/>
        <v>0</v>
      </c>
      <c r="F172" s="43">
        <f t="shared" si="10"/>
        <v>0</v>
      </c>
      <c r="G172" s="43">
        <f t="shared" si="10"/>
        <v>5330553.0414367821</v>
      </c>
      <c r="H172" s="43">
        <f t="shared" si="11"/>
        <v>5330553.0414367821</v>
      </c>
      <c r="I172" s="1"/>
    </row>
    <row r="173" spans="2:9" x14ac:dyDescent="0.2">
      <c r="B173" s="9" t="str">
        <f>$B$28</f>
        <v>Social Service</v>
      </c>
      <c r="C173" s="43">
        <f t="shared" si="10"/>
        <v>806831.1606130125</v>
      </c>
      <c r="D173" s="43">
        <f t="shared" si="10"/>
        <v>4934136.7939628819</v>
      </c>
      <c r="E173" s="43">
        <f t="shared" si="10"/>
        <v>5959668.7764424952</v>
      </c>
      <c r="F173" s="43">
        <f t="shared" si="10"/>
        <v>132313.31444025371</v>
      </c>
      <c r="G173" s="43">
        <f t="shared" si="10"/>
        <v>0</v>
      </c>
      <c r="H173" s="43">
        <f t="shared" si="11"/>
        <v>11832950.045458645</v>
      </c>
      <c r="I173" s="1"/>
    </row>
    <row r="174" spans="2:9" x14ac:dyDescent="0.2">
      <c r="B174" s="9" t="str">
        <f>$B$29</f>
        <v>Library Science</v>
      </c>
      <c r="C174" s="43">
        <f t="shared" si="10"/>
        <v>121188.50217307734</v>
      </c>
      <c r="D174" s="43">
        <f t="shared" si="10"/>
        <v>357547.35407122894</v>
      </c>
      <c r="E174" s="43">
        <f t="shared" si="10"/>
        <v>1994768.1828113846</v>
      </c>
      <c r="F174" s="43">
        <f t="shared" si="10"/>
        <v>70945.227630297653</v>
      </c>
      <c r="G174" s="43">
        <f t="shared" si="10"/>
        <v>0</v>
      </c>
      <c r="H174" s="43">
        <f t="shared" si="11"/>
        <v>2544449.2666859888</v>
      </c>
      <c r="I174" s="1"/>
    </row>
    <row r="175" spans="2:9" x14ac:dyDescent="0.2">
      <c r="B175" s="9" t="str">
        <f>$B$30</f>
        <v>Veterinary Science</v>
      </c>
      <c r="C175" s="43">
        <f t="shared" ref="C175:G184" si="12">$H$163*IF($H$16=0,0,C$16/$H$16)*IF(C$40=0,0,C30/C$40)</f>
        <v>0</v>
      </c>
      <c r="D175" s="43">
        <f t="shared" si="12"/>
        <v>0</v>
      </c>
      <c r="E175" s="43">
        <f t="shared" si="12"/>
        <v>0</v>
      </c>
      <c r="F175" s="43">
        <f t="shared" si="12"/>
        <v>0</v>
      </c>
      <c r="G175" s="43">
        <f t="shared" si="12"/>
        <v>645667.05597283936</v>
      </c>
      <c r="H175" s="43">
        <f t="shared" si="11"/>
        <v>645667.05597283936</v>
      </c>
      <c r="I175" s="1"/>
    </row>
    <row r="176" spans="2:9" x14ac:dyDescent="0.2">
      <c r="B176" s="9" t="str">
        <f>$B$31</f>
        <v>Vocational Training</v>
      </c>
      <c r="C176" s="43">
        <f t="shared" si="12"/>
        <v>711500.92854189989</v>
      </c>
      <c r="D176" s="43">
        <f t="shared" si="12"/>
        <v>369732.67472818494</v>
      </c>
      <c r="E176" s="43">
        <f t="shared" si="12"/>
        <v>0</v>
      </c>
      <c r="F176" s="43">
        <f t="shared" si="12"/>
        <v>0</v>
      </c>
      <c r="G176" s="43">
        <f t="shared" si="12"/>
        <v>0</v>
      </c>
      <c r="H176" s="43">
        <f t="shared" si="11"/>
        <v>1081233.6032700848</v>
      </c>
      <c r="I176" s="1"/>
    </row>
    <row r="177" spans="2:9" x14ac:dyDescent="0.2">
      <c r="B177" s="9" t="str">
        <f>$B$32</f>
        <v>Physical Training</v>
      </c>
      <c r="C177" s="43">
        <f t="shared" si="12"/>
        <v>2076011.7328779339</v>
      </c>
      <c r="D177" s="43">
        <f t="shared" si="12"/>
        <v>293783.07337318535</v>
      </c>
      <c r="E177" s="43">
        <f t="shared" si="12"/>
        <v>0</v>
      </c>
      <c r="F177" s="43">
        <f t="shared" si="12"/>
        <v>0</v>
      </c>
      <c r="G177" s="43">
        <f t="shared" si="12"/>
        <v>0</v>
      </c>
      <c r="H177" s="43">
        <f t="shared" si="11"/>
        <v>2369794.8062511194</v>
      </c>
      <c r="I177" s="1"/>
    </row>
    <row r="178" spans="2:9" x14ac:dyDescent="0.2">
      <c r="B178" s="9" t="str">
        <f>$B$33</f>
        <v>Health Services</v>
      </c>
      <c r="C178" s="43">
        <f t="shared" si="12"/>
        <v>7590819.1664390536</v>
      </c>
      <c r="D178" s="43">
        <f t="shared" si="12"/>
        <v>22231950.616415408</v>
      </c>
      <c r="E178" s="43">
        <f t="shared" si="12"/>
        <v>8403472.527036041</v>
      </c>
      <c r="F178" s="43">
        <f t="shared" si="12"/>
        <v>775376.47864882334</v>
      </c>
      <c r="G178" s="43">
        <f t="shared" si="12"/>
        <v>1147244.5712059774</v>
      </c>
      <c r="H178" s="43">
        <f t="shared" si="11"/>
        <v>40148863.359745309</v>
      </c>
      <c r="I178" s="1"/>
    </row>
    <row r="179" spans="2:9" x14ac:dyDescent="0.2">
      <c r="B179" s="9" t="str">
        <f>$B$34</f>
        <v>Pharmacy</v>
      </c>
      <c r="C179" s="43">
        <f t="shared" si="12"/>
        <v>929.83505503639913</v>
      </c>
      <c r="D179" s="43">
        <f t="shared" si="12"/>
        <v>93977.199039263258</v>
      </c>
      <c r="E179" s="43">
        <f t="shared" si="12"/>
        <v>102027.75308387296</v>
      </c>
      <c r="F179" s="43">
        <f t="shared" si="12"/>
        <v>206233.96446133711</v>
      </c>
      <c r="G179" s="43">
        <f t="shared" si="12"/>
        <v>2532257.1503906529</v>
      </c>
      <c r="H179" s="43">
        <f t="shared" si="11"/>
        <v>2935425.9020301625</v>
      </c>
      <c r="I179" s="1"/>
    </row>
    <row r="180" spans="2:9" x14ac:dyDescent="0.2">
      <c r="B180" s="9" t="str">
        <f>$B$35</f>
        <v>Business Administration</v>
      </c>
      <c r="C180" s="43">
        <f t="shared" si="12"/>
        <v>19663886.076751187</v>
      </c>
      <c r="D180" s="43">
        <f t="shared" si="12"/>
        <v>104781655.79026487</v>
      </c>
      <c r="E180" s="43">
        <f t="shared" si="12"/>
        <v>33526368.286594853</v>
      </c>
      <c r="F180" s="43">
        <f t="shared" si="12"/>
        <v>1340334.805099267</v>
      </c>
      <c r="G180" s="43">
        <f t="shared" si="12"/>
        <v>0</v>
      </c>
      <c r="H180" s="43">
        <f t="shared" si="11"/>
        <v>159312244.95871019</v>
      </c>
      <c r="I180" s="1"/>
    </row>
    <row r="181" spans="2:9" x14ac:dyDescent="0.2">
      <c r="B181" s="9" t="str">
        <f>$B$36</f>
        <v>Optometry</v>
      </c>
      <c r="C181" s="43">
        <f t="shared" si="12"/>
        <v>0</v>
      </c>
      <c r="D181" s="43">
        <f t="shared" si="12"/>
        <v>0</v>
      </c>
      <c r="E181" s="43">
        <f t="shared" si="12"/>
        <v>0</v>
      </c>
      <c r="F181" s="43">
        <f t="shared" si="12"/>
        <v>0</v>
      </c>
      <c r="G181" s="43">
        <f t="shared" si="12"/>
        <v>831554.72298196889</v>
      </c>
      <c r="H181" s="43">
        <f t="shared" si="11"/>
        <v>831554.72298196889</v>
      </c>
      <c r="I181" s="1"/>
    </row>
    <row r="182" spans="2:9" x14ac:dyDescent="0.2">
      <c r="B182" s="9" t="str">
        <f>$B$37</f>
        <v>Teacher Ed-Practice Teaching</v>
      </c>
      <c r="C182" s="43">
        <f t="shared" si="12"/>
        <v>70888.85348158452</v>
      </c>
      <c r="D182" s="43">
        <f t="shared" si="12"/>
        <v>4301167.8086042916</v>
      </c>
      <c r="E182" s="43">
        <f t="shared" si="12"/>
        <v>0</v>
      </c>
      <c r="F182" s="43">
        <f t="shared" si="12"/>
        <v>0</v>
      </c>
      <c r="G182" s="43">
        <f t="shared" si="12"/>
        <v>0</v>
      </c>
      <c r="H182" s="43">
        <f t="shared" si="11"/>
        <v>4372056.6620858759</v>
      </c>
      <c r="I182" s="1"/>
    </row>
    <row r="183" spans="2:9" x14ac:dyDescent="0.2">
      <c r="B183" s="9" t="str">
        <f>$B$38</f>
        <v>Technology</v>
      </c>
      <c r="C183" s="43">
        <f t="shared" si="12"/>
        <v>2844453.9890758726</v>
      </c>
      <c r="D183" s="43">
        <f t="shared" si="12"/>
        <v>8226343.3599511394</v>
      </c>
      <c r="E183" s="43">
        <f t="shared" si="12"/>
        <v>1198724.8003309364</v>
      </c>
      <c r="F183" s="43">
        <f t="shared" si="12"/>
        <v>9763.1047197657317</v>
      </c>
      <c r="G183" s="43">
        <f t="shared" si="12"/>
        <v>0</v>
      </c>
      <c r="H183" s="43">
        <f t="shared" si="11"/>
        <v>12279285.254077714</v>
      </c>
      <c r="I183" s="1"/>
    </row>
    <row r="184" spans="2:9" x14ac:dyDescent="0.2">
      <c r="B184" s="9" t="str">
        <f>$B$39</f>
        <v>Nursing</v>
      </c>
      <c r="C184" s="43">
        <f t="shared" si="12"/>
        <v>1145512.5099450801</v>
      </c>
      <c r="D184" s="43">
        <f t="shared" si="12"/>
        <v>25175957.471576132</v>
      </c>
      <c r="E184" s="43">
        <f t="shared" si="12"/>
        <v>7845034.6823172411</v>
      </c>
      <c r="F184" s="43">
        <f t="shared" si="12"/>
        <v>477741.25762053655</v>
      </c>
      <c r="G184" s="43">
        <f t="shared" si="12"/>
        <v>0</v>
      </c>
      <c r="H184" s="43">
        <f t="shared" si="11"/>
        <v>34644245.921458989</v>
      </c>
      <c r="I184" s="1"/>
    </row>
    <row r="185" spans="2:9" x14ac:dyDescent="0.2">
      <c r="B185" s="39" t="str">
        <f>$B$40</f>
        <v>Totals</v>
      </c>
      <c r="C185" s="42">
        <f>SUM(C165:C184)</f>
        <v>323426563.97485983</v>
      </c>
      <c r="D185" s="42">
        <f>SUM(D165:D184)</f>
        <v>467249876.34049475</v>
      </c>
      <c r="E185" s="42">
        <f>SUM(E165:E184)</f>
        <v>143233431.86290693</v>
      </c>
      <c r="F185" s="42">
        <f>SUM(F165:F184)</f>
        <v>33744544.279750295</v>
      </c>
      <c r="G185" s="42">
        <f>SUM(G165:G184)</f>
        <v>10487276.541988222</v>
      </c>
      <c r="H185" s="42">
        <f t="shared" si="11"/>
        <v>978141693.00000012</v>
      </c>
      <c r="I185" s="1"/>
    </row>
    <row r="186" spans="2:9" x14ac:dyDescent="0.2">
      <c r="B186" s="44"/>
      <c r="C186" s="45"/>
      <c r="D186" s="45"/>
      <c r="E186" s="45"/>
      <c r="F186" s="45"/>
      <c r="G186" s="45"/>
      <c r="H186" s="45"/>
      <c r="I186" s="1"/>
    </row>
    <row r="187" spans="2:9" ht="15" thickBot="1" x14ac:dyDescent="0.25">
      <c r="B187" s="28" t="s">
        <v>13</v>
      </c>
      <c r="C187" s="11"/>
      <c r="D187" s="11"/>
      <c r="E187" s="11"/>
      <c r="F187" s="11"/>
      <c r="G187" s="11"/>
      <c r="H187" s="17">
        <f>H10</f>
        <v>692155774</v>
      </c>
    </row>
    <row r="188" spans="2:9" ht="15" thickBot="1" x14ac:dyDescent="0.25">
      <c r="B188" s="68" t="s">
        <v>33</v>
      </c>
      <c r="C188" s="69" t="s">
        <v>27</v>
      </c>
      <c r="D188" s="69" t="s">
        <v>28</v>
      </c>
      <c r="E188" s="69" t="s">
        <v>29</v>
      </c>
      <c r="F188" s="69" t="s">
        <v>30</v>
      </c>
      <c r="G188" s="69" t="s">
        <v>31</v>
      </c>
      <c r="H188" s="70" t="s">
        <v>1</v>
      </c>
      <c r="I188" s="1"/>
    </row>
    <row r="189" spans="2:9" x14ac:dyDescent="0.2">
      <c r="B189" s="9" t="str">
        <f>$B$20</f>
        <v>Liberal Arts</v>
      </c>
      <c r="C189" s="42">
        <f t="shared" ref="C189:G198" si="13">$H$187*IF($H$16=0,0,C$16/$H$16)*IF(C$40=0,0,C20/C$40)</f>
        <v>119322942.29022916</v>
      </c>
      <c r="D189" s="42">
        <f t="shared" si="13"/>
        <v>89705797.25057523</v>
      </c>
      <c r="E189" s="42">
        <f t="shared" si="13"/>
        <v>15608818.269457964</v>
      </c>
      <c r="F189" s="42">
        <f t="shared" si="13"/>
        <v>5714859.3810353838</v>
      </c>
      <c r="G189" s="42">
        <f t="shared" si="13"/>
        <v>0</v>
      </c>
      <c r="H189" s="42">
        <f>SUM(C189:G189)</f>
        <v>230352417.19129774</v>
      </c>
      <c r="I189" s="1"/>
    </row>
    <row r="190" spans="2:9" x14ac:dyDescent="0.2">
      <c r="B190" s="9" t="str">
        <f>$B$21</f>
        <v>Science</v>
      </c>
      <c r="C190" s="43">
        <f t="shared" si="13"/>
        <v>46802393.92236957</v>
      </c>
      <c r="D190" s="43">
        <f t="shared" si="13"/>
        <v>42478253.847984873</v>
      </c>
      <c r="E190" s="43">
        <f t="shared" si="13"/>
        <v>7476683.1309891501</v>
      </c>
      <c r="F190" s="43">
        <f t="shared" si="13"/>
        <v>4910895.7767562661</v>
      </c>
      <c r="G190" s="43">
        <f t="shared" si="13"/>
        <v>0</v>
      </c>
      <c r="H190" s="43">
        <f t="shared" ref="H190:H209" si="14">SUM(C190:G190)</f>
        <v>101668226.67809987</v>
      </c>
      <c r="I190" s="1"/>
    </row>
    <row r="191" spans="2:9" x14ac:dyDescent="0.2">
      <c r="B191" s="9" t="str">
        <f>$B$22</f>
        <v>Fine Arts</v>
      </c>
      <c r="C191" s="43">
        <f t="shared" si="13"/>
        <v>16435911.769095503</v>
      </c>
      <c r="D191" s="43">
        <f t="shared" si="13"/>
        <v>12654279.32771519</v>
      </c>
      <c r="E191" s="43">
        <f t="shared" si="13"/>
        <v>2136498.2889474905</v>
      </c>
      <c r="F191" s="43">
        <f t="shared" si="13"/>
        <v>830150.48655287921</v>
      </c>
      <c r="G191" s="43">
        <f t="shared" si="13"/>
        <v>0</v>
      </c>
      <c r="H191" s="43">
        <f t="shared" si="14"/>
        <v>32056839.872311059</v>
      </c>
      <c r="I191" s="1"/>
    </row>
    <row r="192" spans="2:9" x14ac:dyDescent="0.2">
      <c r="B192" s="9" t="str">
        <f>$B$23</f>
        <v>Teacher Education</v>
      </c>
      <c r="C192" s="43">
        <f t="shared" si="13"/>
        <v>2362435.9428063277</v>
      </c>
      <c r="D192" s="43">
        <f t="shared" si="13"/>
        <v>18268133.767292198</v>
      </c>
      <c r="E192" s="43">
        <f t="shared" si="13"/>
        <v>16541590.128921147</v>
      </c>
      <c r="F192" s="43">
        <f t="shared" si="13"/>
        <v>3541874.5218061376</v>
      </c>
      <c r="G192" s="43">
        <f t="shared" si="13"/>
        <v>0</v>
      </c>
      <c r="H192" s="43">
        <f t="shared" si="14"/>
        <v>40714034.360825807</v>
      </c>
      <c r="I192" s="1"/>
    </row>
    <row r="193" spans="2:9" x14ac:dyDescent="0.2">
      <c r="B193" s="9" t="str">
        <f>$B$24</f>
        <v>Agriculture</v>
      </c>
      <c r="C193" s="43">
        <f t="shared" si="13"/>
        <v>2615097.5269282134</v>
      </c>
      <c r="D193" s="43">
        <f t="shared" si="13"/>
        <v>5836920.3300433941</v>
      </c>
      <c r="E193" s="43">
        <f t="shared" si="13"/>
        <v>985701.18605143763</v>
      </c>
      <c r="F193" s="43">
        <f t="shared" si="13"/>
        <v>478996.23857533175</v>
      </c>
      <c r="G193" s="43">
        <f t="shared" si="13"/>
        <v>0</v>
      </c>
      <c r="H193" s="43">
        <f t="shared" si="14"/>
        <v>9916715.2815983761</v>
      </c>
      <c r="I193" s="1"/>
    </row>
    <row r="194" spans="2:9" x14ac:dyDescent="0.2">
      <c r="B194" s="9" t="str">
        <f>$B$25</f>
        <v>Engineering</v>
      </c>
      <c r="C194" s="43">
        <f t="shared" si="13"/>
        <v>14074635.111831401</v>
      </c>
      <c r="D194" s="43">
        <f t="shared" si="13"/>
        <v>36507623.913489297</v>
      </c>
      <c r="E194" s="43">
        <f t="shared" si="13"/>
        <v>16087992.107996903</v>
      </c>
      <c r="F194" s="43">
        <f t="shared" si="13"/>
        <v>6109570.7045537103</v>
      </c>
      <c r="G194" s="43">
        <f t="shared" si="13"/>
        <v>0</v>
      </c>
      <c r="H194" s="43">
        <f t="shared" si="14"/>
        <v>72779821.837871313</v>
      </c>
      <c r="I194" s="1"/>
    </row>
    <row r="195" spans="2:9" x14ac:dyDescent="0.2">
      <c r="B195" s="9" t="str">
        <f>$B$26</f>
        <v>Home Economics</v>
      </c>
      <c r="C195" s="43">
        <f t="shared" si="13"/>
        <v>2461257.2022706666</v>
      </c>
      <c r="D195" s="43">
        <f t="shared" si="13"/>
        <v>4347688.2691483982</v>
      </c>
      <c r="E195" s="43">
        <f t="shared" si="13"/>
        <v>746974.44002013083</v>
      </c>
      <c r="F195" s="43">
        <f t="shared" si="13"/>
        <v>160213.71441358968</v>
      </c>
      <c r="G195" s="43">
        <f t="shared" si="13"/>
        <v>0</v>
      </c>
      <c r="H195" s="43">
        <f t="shared" si="14"/>
        <v>7716133.6258527851</v>
      </c>
      <c r="I195" s="1"/>
    </row>
    <row r="196" spans="2:9" x14ac:dyDescent="0.2">
      <c r="B196" s="9" t="str">
        <f>$B$27</f>
        <v>Law</v>
      </c>
      <c r="C196" s="43">
        <f t="shared" si="13"/>
        <v>0</v>
      </c>
      <c r="D196" s="43">
        <f t="shared" si="13"/>
        <v>0</v>
      </c>
      <c r="E196" s="43">
        <f t="shared" si="13"/>
        <v>0</v>
      </c>
      <c r="F196" s="43">
        <f t="shared" si="13"/>
        <v>0</v>
      </c>
      <c r="G196" s="43">
        <f t="shared" si="13"/>
        <v>3772023.1052902578</v>
      </c>
      <c r="H196" s="43">
        <f t="shared" si="14"/>
        <v>3772023.1052902578</v>
      </c>
      <c r="I196" s="1"/>
    </row>
    <row r="197" spans="2:9" x14ac:dyDescent="0.2">
      <c r="B197" s="9" t="str">
        <f>$B$28</f>
        <v>Social Service</v>
      </c>
      <c r="C197" s="43">
        <f t="shared" si="13"/>
        <v>570932.46352542297</v>
      </c>
      <c r="D197" s="43">
        <f t="shared" si="13"/>
        <v>3491509.7639614237</v>
      </c>
      <c r="E197" s="43">
        <f t="shared" si="13"/>
        <v>4217200.0071795201</v>
      </c>
      <c r="F197" s="43">
        <f t="shared" si="13"/>
        <v>93627.973556689176</v>
      </c>
      <c r="G197" s="43">
        <f t="shared" si="13"/>
        <v>0</v>
      </c>
      <c r="H197" s="43">
        <f t="shared" si="14"/>
        <v>8373270.2082230551</v>
      </c>
      <c r="I197" s="1"/>
    </row>
    <row r="198" spans="2:9" x14ac:dyDescent="0.2">
      <c r="B198" s="9" t="str">
        <f>$B$29</f>
        <v>Library Science</v>
      </c>
      <c r="C198" s="43">
        <f t="shared" si="13"/>
        <v>85755.798083036047</v>
      </c>
      <c r="D198" s="43">
        <f t="shared" si="13"/>
        <v>253008.80983796643</v>
      </c>
      <c r="E198" s="43">
        <f t="shared" si="13"/>
        <v>1411544.2838243144</v>
      </c>
      <c r="F198" s="43">
        <f t="shared" si="13"/>
        <v>50202.490389145343</v>
      </c>
      <c r="G198" s="43">
        <f t="shared" si="13"/>
        <v>0</v>
      </c>
      <c r="H198" s="43">
        <f t="shared" si="14"/>
        <v>1800511.3821344622</v>
      </c>
      <c r="I198" s="1"/>
    </row>
    <row r="199" spans="2:9" x14ac:dyDescent="0.2">
      <c r="B199" s="9" t="str">
        <f>$B$30</f>
        <v>Veterinary Science</v>
      </c>
      <c r="C199" s="43">
        <f t="shared" ref="C199:G208" si="15">$H$187*IF($H$16=0,0,C$16/$H$16)*IF(C$40=0,0,C30/C$40)</f>
        <v>0</v>
      </c>
      <c r="D199" s="43">
        <f t="shared" si="15"/>
        <v>0</v>
      </c>
      <c r="E199" s="43">
        <f t="shared" si="15"/>
        <v>0</v>
      </c>
      <c r="F199" s="43">
        <f t="shared" si="15"/>
        <v>0</v>
      </c>
      <c r="G199" s="43">
        <f t="shared" si="15"/>
        <v>456889.00092021941</v>
      </c>
      <c r="H199" s="43">
        <f t="shared" si="14"/>
        <v>456889.00092021941</v>
      </c>
      <c r="I199" s="1"/>
    </row>
    <row r="200" spans="2:9" x14ac:dyDescent="0.2">
      <c r="B200" s="9" t="str">
        <f>$B$31</f>
        <v>Vocational Training</v>
      </c>
      <c r="C200" s="43">
        <f t="shared" si="15"/>
        <v>503474.57778454741</v>
      </c>
      <c r="D200" s="43">
        <f t="shared" si="15"/>
        <v>261631.42567278043</v>
      </c>
      <c r="E200" s="43">
        <f t="shared" si="15"/>
        <v>0</v>
      </c>
      <c r="F200" s="43">
        <f t="shared" si="15"/>
        <v>0</v>
      </c>
      <c r="G200" s="43">
        <f t="shared" si="15"/>
        <v>0</v>
      </c>
      <c r="H200" s="43">
        <f t="shared" si="14"/>
        <v>765106.00345732784</v>
      </c>
      <c r="I200" s="1"/>
    </row>
    <row r="201" spans="2:9" x14ac:dyDescent="0.2">
      <c r="B201" s="9" t="str">
        <f>$B$32</f>
        <v>Physical Training</v>
      </c>
      <c r="C201" s="43">
        <f t="shared" si="15"/>
        <v>1469034.1062920089</v>
      </c>
      <c r="D201" s="43">
        <f t="shared" si="15"/>
        <v>207887.7242366111</v>
      </c>
      <c r="E201" s="43">
        <f t="shared" si="15"/>
        <v>0</v>
      </c>
      <c r="F201" s="43">
        <f t="shared" si="15"/>
        <v>0</v>
      </c>
      <c r="G201" s="43">
        <f t="shared" si="15"/>
        <v>0</v>
      </c>
      <c r="H201" s="43">
        <f t="shared" si="14"/>
        <v>1676921.8305286199</v>
      </c>
      <c r="I201" s="1"/>
    </row>
    <row r="202" spans="2:9" x14ac:dyDescent="0.2">
      <c r="B202" s="9" t="str">
        <f>$B$33</f>
        <v>Health Services</v>
      </c>
      <c r="C202" s="43">
        <f t="shared" si="15"/>
        <v>5371439.897757899</v>
      </c>
      <c r="D202" s="43">
        <f t="shared" si="15"/>
        <v>15731844.472592976</v>
      </c>
      <c r="E202" s="43">
        <f t="shared" si="15"/>
        <v>5946492.2851809841</v>
      </c>
      <c r="F202" s="43">
        <f t="shared" si="15"/>
        <v>548674.40020325431</v>
      </c>
      <c r="G202" s="43">
        <f t="shared" si="15"/>
        <v>811816.89711530507</v>
      </c>
      <c r="H202" s="43">
        <f t="shared" si="14"/>
        <v>28410267.95285042</v>
      </c>
      <c r="I202" s="1"/>
    </row>
    <row r="203" spans="2:9" x14ac:dyDescent="0.2">
      <c r="B203" s="9" t="str">
        <f>$B$34</f>
        <v>Pharmacy</v>
      </c>
      <c r="C203" s="43">
        <f t="shared" si="15"/>
        <v>657.97287531741222</v>
      </c>
      <c r="D203" s="43">
        <f t="shared" si="15"/>
        <v>66500.448150688666</v>
      </c>
      <c r="E203" s="43">
        <f t="shared" si="15"/>
        <v>72197.207123088025</v>
      </c>
      <c r="F203" s="43">
        <f t="shared" si="15"/>
        <v>145935.94191759423</v>
      </c>
      <c r="G203" s="43">
        <f t="shared" si="15"/>
        <v>1791883.9575481392</v>
      </c>
      <c r="H203" s="43">
        <f t="shared" si="14"/>
        <v>2077175.5276148275</v>
      </c>
      <c r="I203" s="1"/>
    </row>
    <row r="204" spans="2:9" x14ac:dyDescent="0.2">
      <c r="B204" s="9" t="str">
        <f>$B$35</f>
        <v>Business Administration</v>
      </c>
      <c r="C204" s="43">
        <f t="shared" si="15"/>
        <v>13914622.374962542</v>
      </c>
      <c r="D204" s="43">
        <f t="shared" si="15"/>
        <v>74145932.622577995</v>
      </c>
      <c r="E204" s="43">
        <f t="shared" si="15"/>
        <v>23724036.667576253</v>
      </c>
      <c r="F204" s="43">
        <f t="shared" si="15"/>
        <v>948452.0300911275</v>
      </c>
      <c r="G204" s="43">
        <f t="shared" si="15"/>
        <v>0</v>
      </c>
      <c r="H204" s="43">
        <f t="shared" si="14"/>
        <v>112733043.69520791</v>
      </c>
      <c r="I204" s="1"/>
    </row>
    <row r="205" spans="2:9" x14ac:dyDescent="0.2">
      <c r="B205" s="9" t="str">
        <f>$B$36</f>
        <v>Optometry</v>
      </c>
      <c r="C205" s="43">
        <f t="shared" si="15"/>
        <v>0</v>
      </c>
      <c r="D205" s="43">
        <f t="shared" si="15"/>
        <v>0</v>
      </c>
      <c r="E205" s="43">
        <f t="shared" si="15"/>
        <v>0</v>
      </c>
      <c r="F205" s="43">
        <f t="shared" si="15"/>
        <v>0</v>
      </c>
      <c r="G205" s="43">
        <f t="shared" si="15"/>
        <v>588427.43032827682</v>
      </c>
      <c r="H205" s="43">
        <f t="shared" si="14"/>
        <v>588427.43032827682</v>
      </c>
      <c r="I205" s="1"/>
    </row>
    <row r="206" spans="2:9" x14ac:dyDescent="0.2">
      <c r="B206" s="9" t="str">
        <f>$B$37</f>
        <v>Teacher Ed-Practice Teaching</v>
      </c>
      <c r="C206" s="43">
        <f t="shared" si="15"/>
        <v>50162.598732532235</v>
      </c>
      <c r="D206" s="43">
        <f t="shared" si="15"/>
        <v>3043606.2126516341</v>
      </c>
      <c r="E206" s="43">
        <f t="shared" si="15"/>
        <v>0</v>
      </c>
      <c r="F206" s="43">
        <f t="shared" si="15"/>
        <v>0</v>
      </c>
      <c r="G206" s="43">
        <f t="shared" si="15"/>
        <v>0</v>
      </c>
      <c r="H206" s="43">
        <f t="shared" si="14"/>
        <v>3093768.8113841666</v>
      </c>
      <c r="I206" s="1"/>
    </row>
    <row r="207" spans="2:9" x14ac:dyDescent="0.2">
      <c r="B207" s="9" t="str">
        <f>$B$38</f>
        <v>Technology</v>
      </c>
      <c r="C207" s="43">
        <f t="shared" si="15"/>
        <v>2012801.6896793277</v>
      </c>
      <c r="D207" s="43">
        <f t="shared" si="15"/>
        <v>5821151.5736879464</v>
      </c>
      <c r="E207" s="43">
        <f t="shared" si="15"/>
        <v>848245.50259310415</v>
      </c>
      <c r="F207" s="43">
        <f t="shared" si="15"/>
        <v>6908.5995948365162</v>
      </c>
      <c r="G207" s="43">
        <f t="shared" si="15"/>
        <v>0</v>
      </c>
      <c r="H207" s="43">
        <f t="shared" si="14"/>
        <v>8689107.3655552156</v>
      </c>
      <c r="I207" s="1"/>
    </row>
    <row r="208" spans="2:9" x14ac:dyDescent="0.2">
      <c r="B208" s="9" t="str">
        <f>$B$39</f>
        <v>Nursing</v>
      </c>
      <c r="C208" s="43">
        <f t="shared" si="15"/>
        <v>810591.25034936995</v>
      </c>
      <c r="D208" s="43">
        <f t="shared" si="15"/>
        <v>17815092.081889063</v>
      </c>
      <c r="E208" s="43">
        <f t="shared" si="15"/>
        <v>5551328.699569229</v>
      </c>
      <c r="F208" s="43">
        <f t="shared" si="15"/>
        <v>338060.80684066686</v>
      </c>
      <c r="G208" s="43">
        <f t="shared" si="15"/>
        <v>0</v>
      </c>
      <c r="H208" s="43">
        <f t="shared" si="14"/>
        <v>24515072.838648327</v>
      </c>
      <c r="I208" s="1"/>
    </row>
    <row r="209" spans="2:9" x14ac:dyDescent="0.2">
      <c r="B209" s="39" t="str">
        <f>$B$40</f>
        <v>Totals</v>
      </c>
      <c r="C209" s="42">
        <f>SUM(C189:C208)</f>
        <v>228864146.49557284</v>
      </c>
      <c r="D209" s="42">
        <f>SUM(D189:D208)</f>
        <v>330636861.84150767</v>
      </c>
      <c r="E209" s="42">
        <f>SUM(E189:E208)</f>
        <v>101355302.2054307</v>
      </c>
      <c r="F209" s="42">
        <f>SUM(F189:F208)</f>
        <v>23878423.066286612</v>
      </c>
      <c r="G209" s="42">
        <f>SUM(G189:G208)</f>
        <v>7421040.3912021993</v>
      </c>
      <c r="H209" s="42">
        <f t="shared" si="14"/>
        <v>692155774</v>
      </c>
      <c r="I209" s="54"/>
    </row>
    <row r="210" spans="2:9" x14ac:dyDescent="0.2">
      <c r="B210" s="340"/>
      <c r="C210" s="340"/>
      <c r="D210" s="340"/>
      <c r="E210" s="340"/>
      <c r="F210" s="340"/>
      <c r="G210" s="340"/>
      <c r="H210" s="341"/>
      <c r="I210" s="53"/>
    </row>
    <row r="211" spans="2:9" ht="15" thickBot="1" x14ac:dyDescent="0.25">
      <c r="B211" s="178" t="s">
        <v>239</v>
      </c>
      <c r="C211" s="11"/>
      <c r="D211" s="11"/>
      <c r="E211" s="11"/>
      <c r="F211" s="11"/>
      <c r="G211" s="11"/>
      <c r="H211" s="17"/>
    </row>
    <row r="212" spans="2:9" ht="15" thickBot="1" x14ac:dyDescent="0.25">
      <c r="B212" s="68" t="s">
        <v>33</v>
      </c>
      <c r="C212" s="69" t="s">
        <v>27</v>
      </c>
      <c r="D212" s="69" t="s">
        <v>28</v>
      </c>
      <c r="E212" s="69" t="s">
        <v>29</v>
      </c>
      <c r="F212" s="69" t="s">
        <v>30</v>
      </c>
      <c r="G212" s="69" t="s">
        <v>31</v>
      </c>
      <c r="H212" s="70" t="s">
        <v>1</v>
      </c>
      <c r="I212" s="1"/>
    </row>
    <row r="213" spans="2:9" x14ac:dyDescent="0.2">
      <c r="B213" s="9" t="str">
        <f>$B$20</f>
        <v>Liberal Arts</v>
      </c>
      <c r="C213" s="42">
        <f>SUM(UTA:SRSU!C268)</f>
        <v>933819960.15394187</v>
      </c>
      <c r="D213" s="42">
        <f>SUM(UTA:SRSU!D268)</f>
        <v>661382164.9921931</v>
      </c>
      <c r="E213" s="42">
        <f>SUM(UTA:SRSU!E268)</f>
        <v>297003581.55058551</v>
      </c>
      <c r="F213" s="42">
        <f>SUM(UTA:SRSU!F268)</f>
        <v>264741432.47390553</v>
      </c>
      <c r="G213" s="42">
        <f>SUM(UTA:SRSU!G268)</f>
        <v>2188.0215859840073</v>
      </c>
      <c r="H213" s="42">
        <f>SUM(C213:G213)</f>
        <v>2156949327.1922116</v>
      </c>
      <c r="I213" s="1"/>
    </row>
    <row r="214" spans="2:9" x14ac:dyDescent="0.2">
      <c r="B214" s="9" t="str">
        <f>$B$21</f>
        <v>Science</v>
      </c>
      <c r="C214" s="43">
        <f>SUM(UTA:SRSU!C269)</f>
        <v>553864264.6869359</v>
      </c>
      <c r="D214" s="43">
        <f>SUM(UTA:SRSU!D269)</f>
        <v>499691775.60924631</v>
      </c>
      <c r="E214" s="43">
        <f>SUM(UTA:SRSU!E269)</f>
        <v>241067364.02315888</v>
      </c>
      <c r="F214" s="43">
        <f>SUM(UTA:SRSU!F269)</f>
        <v>418249625.36912316</v>
      </c>
      <c r="G214" s="43">
        <f>SUM(UTA:SRSU!G269)</f>
        <v>354.89143576258778</v>
      </c>
      <c r="H214" s="43">
        <f t="shared" ref="H214:H233" si="16">SUM(C214:G214)</f>
        <v>1712873384.5799</v>
      </c>
      <c r="I214" s="1"/>
    </row>
    <row r="215" spans="2:9" x14ac:dyDescent="0.2">
      <c r="B215" s="9" t="str">
        <f>$B$22</f>
        <v>Fine Arts</v>
      </c>
      <c r="C215" s="43">
        <f>SUM(UTA:SRSU!C270)</f>
        <v>189849689.89095002</v>
      </c>
      <c r="D215" s="43">
        <f>SUM(UTA:SRSU!D270)</f>
        <v>143767845.82899904</v>
      </c>
      <c r="E215" s="43">
        <f>SUM(UTA:SRSU!E270)</f>
        <v>61777208.73592633</v>
      </c>
      <c r="F215" s="43">
        <f>SUM(UTA:SRSU!F270)</f>
        <v>27905999.587195359</v>
      </c>
      <c r="G215" s="43">
        <f>SUM(UTA:SRSU!G270)</f>
        <v>0</v>
      </c>
      <c r="H215" s="43">
        <f t="shared" si="16"/>
        <v>423300744.04307073</v>
      </c>
      <c r="I215" s="1"/>
    </row>
    <row r="216" spans="2:9" x14ac:dyDescent="0.2">
      <c r="B216" s="9" t="str">
        <f>$B$23</f>
        <v>Teacher Education</v>
      </c>
      <c r="C216" s="43">
        <f>SUM(UTA:SRSU!C271)</f>
        <v>26563431.706487823</v>
      </c>
      <c r="D216" s="43">
        <f>SUM(UTA:SRSU!D271)</f>
        <v>148340779.31453303</v>
      </c>
      <c r="E216" s="43">
        <f>SUM(UTA:SRSU!E271)</f>
        <v>173310703.76322323</v>
      </c>
      <c r="F216" s="43">
        <f>SUM(UTA:SRSU!F271)</f>
        <v>112405963.40005802</v>
      </c>
      <c r="G216" s="43">
        <f>SUM(UTA:SRSU!G271)</f>
        <v>0</v>
      </c>
      <c r="H216" s="43">
        <f t="shared" si="16"/>
        <v>460620878.18430209</v>
      </c>
      <c r="I216" s="1"/>
    </row>
    <row r="217" spans="2:9" x14ac:dyDescent="0.2">
      <c r="B217" s="9" t="str">
        <f>$B$24</f>
        <v>Agriculture</v>
      </c>
      <c r="C217" s="43">
        <f>SUM(UTA:SRSU!C272)</f>
        <v>37958373.056647703</v>
      </c>
      <c r="D217" s="43">
        <f>SUM(UTA:SRSU!D272)</f>
        <v>58955022.685700327</v>
      </c>
      <c r="E217" s="43">
        <f>SUM(UTA:SRSU!E272)</f>
        <v>32673702.460980725</v>
      </c>
      <c r="F217" s="43">
        <f>SUM(UTA:SRSU!F272)</f>
        <v>24815677.464427277</v>
      </c>
      <c r="G217" s="43">
        <f>SUM(UTA:SRSU!G272)</f>
        <v>2430.0654683253651</v>
      </c>
      <c r="H217" s="43">
        <f t="shared" si="16"/>
        <v>154405205.73322433</v>
      </c>
      <c r="I217" s="1"/>
    </row>
    <row r="218" spans="2:9" x14ac:dyDescent="0.2">
      <c r="B218" s="9" t="str">
        <f>$B$25</f>
        <v>Engineering</v>
      </c>
      <c r="C218" s="43">
        <f>SUM(UTA:SRSU!C273)</f>
        <v>216379563.98178616</v>
      </c>
      <c r="D218" s="43">
        <f>SUM(UTA:SRSU!D273)</f>
        <v>463859136.32002848</v>
      </c>
      <c r="E218" s="43">
        <f>SUM(UTA:SRSU!E273)</f>
        <v>425649785.95112324</v>
      </c>
      <c r="F218" s="43">
        <f>SUM(UTA:SRSU!F273)</f>
        <v>417370102.87127405</v>
      </c>
      <c r="G218" s="43">
        <f>SUM(UTA:SRSU!G273)</f>
        <v>6818.304539179434</v>
      </c>
      <c r="H218" s="43">
        <f t="shared" si="16"/>
        <v>1523265407.428751</v>
      </c>
      <c r="I218" s="1"/>
    </row>
    <row r="219" spans="2:9" x14ac:dyDescent="0.2">
      <c r="B219" s="9" t="str">
        <f>$B$26</f>
        <v>Home Economics</v>
      </c>
      <c r="C219" s="43">
        <f>SUM(UTA:SRSU!C274)</f>
        <v>21220516.948698986</v>
      </c>
      <c r="D219" s="43">
        <f>SUM(UTA:SRSU!D274)</f>
        <v>32804624.362763025</v>
      </c>
      <c r="E219" s="43">
        <f>SUM(UTA:SRSU!E274)</f>
        <v>9855469.4201303329</v>
      </c>
      <c r="F219" s="43">
        <f>SUM(UTA:SRSU!F274)</f>
        <v>5850414.7129202038</v>
      </c>
      <c r="G219" s="43">
        <f>SUM(UTA:SRSU!G274)</f>
        <v>0</v>
      </c>
      <c r="H219" s="43">
        <f t="shared" si="16"/>
        <v>69731025.444512546</v>
      </c>
      <c r="I219" s="1"/>
    </row>
    <row r="220" spans="2:9" x14ac:dyDescent="0.2">
      <c r="B220" s="9" t="str">
        <f>$B$27</f>
        <v>Law</v>
      </c>
      <c r="C220" s="43">
        <f>SUM(UTA:SRSU!C275)</f>
        <v>0</v>
      </c>
      <c r="D220" s="43">
        <f>SUM(UTA:SRSU!D275)</f>
        <v>0</v>
      </c>
      <c r="E220" s="43">
        <f>SUM(UTA:SRSU!E275)</f>
        <v>0</v>
      </c>
      <c r="F220" s="43">
        <f>SUM(UTA:SRSU!F275)</f>
        <v>0</v>
      </c>
      <c r="G220" s="43">
        <f>SUM(UTA:SRSU!G275)</f>
        <v>129311603.30244312</v>
      </c>
      <c r="H220" s="43">
        <f t="shared" si="16"/>
        <v>129311603.30244312</v>
      </c>
      <c r="I220" s="1"/>
    </row>
    <row r="221" spans="2:9" x14ac:dyDescent="0.2">
      <c r="B221" s="9" t="str">
        <f>$B$28</f>
        <v>Social Service</v>
      </c>
      <c r="C221" s="43">
        <f>SUM(UTA:SRSU!C276)</f>
        <v>7064881.5951113142</v>
      </c>
      <c r="D221" s="43">
        <f>SUM(UTA:SRSU!D276)</f>
        <v>27194290.276017826</v>
      </c>
      <c r="E221" s="43">
        <f>SUM(UTA:SRSU!E276)</f>
        <v>41313199.760440603</v>
      </c>
      <c r="F221" s="43">
        <f>SUM(UTA:SRSU!F276)</f>
        <v>7723521.9758259896</v>
      </c>
      <c r="G221" s="43">
        <f>SUM(UTA:SRSU!G276)</f>
        <v>0</v>
      </c>
      <c r="H221" s="43">
        <f t="shared" si="16"/>
        <v>83295893.607395738</v>
      </c>
      <c r="I221" s="1"/>
    </row>
    <row r="222" spans="2:9" x14ac:dyDescent="0.2">
      <c r="B222" s="9" t="str">
        <f>$B$29</f>
        <v>Library Science</v>
      </c>
      <c r="C222" s="43">
        <f>SUM(UTA:SRSU!C277)</f>
        <v>1709263.104636526</v>
      </c>
      <c r="D222" s="43">
        <f>SUM(UTA:SRSU!D277)</f>
        <v>1846328.1790573953</v>
      </c>
      <c r="E222" s="43">
        <f>SUM(UTA:SRSU!E277)</f>
        <v>17064095.229365833</v>
      </c>
      <c r="F222" s="43">
        <f>SUM(UTA:SRSU!F277)</f>
        <v>2955636.7330994718</v>
      </c>
      <c r="G222" s="43">
        <f>SUM(UTA:SRSU!G277)</f>
        <v>0</v>
      </c>
      <c r="H222" s="43">
        <f t="shared" si="16"/>
        <v>23575323.246159226</v>
      </c>
      <c r="I222" s="1"/>
    </row>
    <row r="223" spans="2:9" x14ac:dyDescent="0.2">
      <c r="B223" s="9" t="str">
        <f>$B$30</f>
        <v>Veterinary Science</v>
      </c>
      <c r="C223" s="43">
        <f>SUM(UTA:SRSU!C278)</f>
        <v>0</v>
      </c>
      <c r="D223" s="43">
        <f>SUM(UTA:SRSU!D278)</f>
        <v>0</v>
      </c>
      <c r="E223" s="43">
        <f>SUM(UTA:SRSU!E278)</f>
        <v>0</v>
      </c>
      <c r="F223" s="43">
        <f>SUM(UTA:SRSU!F278)</f>
        <v>0</v>
      </c>
      <c r="G223" s="43">
        <f>SUM(UTA:SRSU!G278)</f>
        <v>77416411.861415118</v>
      </c>
      <c r="H223" s="43">
        <f t="shared" si="16"/>
        <v>77416411.861415118</v>
      </c>
      <c r="I223" s="1"/>
    </row>
    <row r="224" spans="2:9" x14ac:dyDescent="0.2">
      <c r="B224" s="9" t="str">
        <f>$B$31</f>
        <v>Vocational Training</v>
      </c>
      <c r="C224" s="43">
        <f>SUM(UTA:SRSU!C279)</f>
        <v>4908436.548146504</v>
      </c>
      <c r="D224" s="43">
        <f>SUM(UTA:SRSU!D279)</f>
        <v>3344121.6084393468</v>
      </c>
      <c r="E224" s="43">
        <f>SUM(UTA:SRSU!E279)</f>
        <v>0</v>
      </c>
      <c r="F224" s="43">
        <f>SUM(UTA:SRSU!F279)</f>
        <v>0</v>
      </c>
      <c r="G224" s="43">
        <f>SUM(UTA:SRSU!G279)</f>
        <v>0</v>
      </c>
      <c r="H224" s="43">
        <f t="shared" si="16"/>
        <v>8252558.1565858508</v>
      </c>
      <c r="I224" s="1"/>
    </row>
    <row r="225" spans="2:9" x14ac:dyDescent="0.2">
      <c r="B225" s="9" t="str">
        <f>$B$32</f>
        <v>Physical Training</v>
      </c>
      <c r="C225" s="43">
        <f>SUM(UTA:SRSU!C280)</f>
        <v>17276553.296023905</v>
      </c>
      <c r="D225" s="43">
        <f>SUM(UTA:SRSU!D280)</f>
        <v>1130515.3449937643</v>
      </c>
      <c r="E225" s="43">
        <f>SUM(UTA:SRSU!E280)</f>
        <v>203.80606120331669</v>
      </c>
      <c r="F225" s="43">
        <f>SUM(UTA:SRSU!F280)</f>
        <v>0</v>
      </c>
      <c r="G225" s="43">
        <f>SUM(UTA:SRSU!G280)</f>
        <v>0</v>
      </c>
      <c r="H225" s="43">
        <f t="shared" si="16"/>
        <v>18407272.447078872</v>
      </c>
      <c r="I225" s="1"/>
    </row>
    <row r="226" spans="2:9" x14ac:dyDescent="0.2">
      <c r="B226" s="9" t="str">
        <f>$B$33</f>
        <v>Health Services</v>
      </c>
      <c r="C226" s="43">
        <f>SUM(UTA:SRSU!C281)</f>
        <v>40010288.598233864</v>
      </c>
      <c r="D226" s="43">
        <f>SUM(UTA:SRSU!D281)</f>
        <v>101272324.25306205</v>
      </c>
      <c r="E226" s="43">
        <f>SUM(UTA:SRSU!E281)</f>
        <v>67515802.684890255</v>
      </c>
      <c r="F226" s="43">
        <f>SUM(UTA:SRSU!F281)</f>
        <v>24502242.2531358</v>
      </c>
      <c r="G226" s="43">
        <f>SUM(UTA:SRSU!G281)</f>
        <v>16614200.231618464</v>
      </c>
      <c r="H226" s="43">
        <f t="shared" si="16"/>
        <v>249914858.02094042</v>
      </c>
      <c r="I226" s="1"/>
    </row>
    <row r="227" spans="2:9" x14ac:dyDescent="0.2">
      <c r="B227" s="9" t="str">
        <f>$B$34</f>
        <v>Pharmacy</v>
      </c>
      <c r="C227" s="43">
        <f>SUM(UTA:SRSU!C282)</f>
        <v>29918.607652580875</v>
      </c>
      <c r="D227" s="43">
        <f>SUM(UTA:SRSU!D282)</f>
        <v>945248.20387343178</v>
      </c>
      <c r="E227" s="43">
        <f>SUM(UTA:SRSU!E282)</f>
        <v>10586050.948111976</v>
      </c>
      <c r="F227" s="43">
        <f>SUM(UTA:SRSU!F282)</f>
        <v>23206623.506023817</v>
      </c>
      <c r="G227" s="43">
        <f>SUM(UTA:SRSU!G282)</f>
        <v>55011852.076215483</v>
      </c>
      <c r="H227" s="43">
        <f t="shared" si="16"/>
        <v>89779693.341877282</v>
      </c>
      <c r="I227" s="1"/>
    </row>
    <row r="228" spans="2:9" x14ac:dyDescent="0.2">
      <c r="B228" s="9" t="str">
        <f>$B$35</f>
        <v>Business Administration</v>
      </c>
      <c r="C228" s="43">
        <f>SUM(UTA:SRSU!C283)</f>
        <v>123774478.82894148</v>
      </c>
      <c r="D228" s="43">
        <f>SUM(UTA:SRSU!D283)</f>
        <v>562699646.49097323</v>
      </c>
      <c r="E228" s="43">
        <f>SUM(UTA:SRSU!E283)</f>
        <v>336721620.20455682</v>
      </c>
      <c r="F228" s="43">
        <f>SUM(UTA:SRSU!F283)</f>
        <v>98332863.114222199</v>
      </c>
      <c r="G228" s="43">
        <f>SUM(UTA:SRSU!G283)</f>
        <v>19673.943512390928</v>
      </c>
      <c r="H228" s="43">
        <f t="shared" si="16"/>
        <v>1121548282.5822062</v>
      </c>
      <c r="I228" s="1"/>
    </row>
    <row r="229" spans="2:9" x14ac:dyDescent="0.2">
      <c r="B229" s="9" t="str">
        <f>$B$36</f>
        <v>Optometry</v>
      </c>
      <c r="C229" s="43">
        <f>SUM(UTA:SRSU!C284)</f>
        <v>0</v>
      </c>
      <c r="D229" s="43">
        <f>SUM(UTA:SRSU!D284)</f>
        <v>0</v>
      </c>
      <c r="E229" s="43">
        <f>SUM(UTA:SRSU!E284)</f>
        <v>0</v>
      </c>
      <c r="F229" s="43">
        <f>SUM(UTA:SRSU!F284)</f>
        <v>0</v>
      </c>
      <c r="G229" s="43">
        <f>SUM(UTA:SRSU!G284)</f>
        <v>32671484.977967128</v>
      </c>
      <c r="H229" s="43">
        <f t="shared" si="16"/>
        <v>32671484.977967128</v>
      </c>
      <c r="I229" s="1"/>
    </row>
    <row r="230" spans="2:9" x14ac:dyDescent="0.2">
      <c r="B230" s="9" t="str">
        <f>$B$37</f>
        <v>Teacher Ed-Practice Teaching</v>
      </c>
      <c r="C230" s="43">
        <f>SUM(UTA:SRSU!C285)</f>
        <v>1054854.7017049221</v>
      </c>
      <c r="D230" s="43">
        <f>SUM(UTA:SRSU!D285)</f>
        <v>28324361.409716811</v>
      </c>
      <c r="E230" s="43">
        <f>SUM(UTA:SRSU!E285)</f>
        <v>0</v>
      </c>
      <c r="F230" s="43">
        <f>SUM(UTA:SRSU!F285)</f>
        <v>0</v>
      </c>
      <c r="G230" s="43">
        <f>SUM(UTA:SRSU!G285)</f>
        <v>0</v>
      </c>
      <c r="H230" s="43">
        <f t="shared" si="16"/>
        <v>29379216.111421734</v>
      </c>
      <c r="I230" s="1"/>
    </row>
    <row r="231" spans="2:9" x14ac:dyDescent="0.2">
      <c r="B231" s="9" t="str">
        <f>$B$38</f>
        <v>Technology</v>
      </c>
      <c r="C231" s="43">
        <f>SUM(UTA:SRSU!C286)</f>
        <v>30555266.93374218</v>
      </c>
      <c r="D231" s="43">
        <f>SUM(UTA:SRSU!D286)</f>
        <v>57493124.997629032</v>
      </c>
      <c r="E231" s="43">
        <f>SUM(UTA:SRSU!E286)</f>
        <v>14484132.279943703</v>
      </c>
      <c r="F231" s="43">
        <f>SUM(UTA:SRSU!F286)</f>
        <v>257962.39277711592</v>
      </c>
      <c r="G231" s="43">
        <f>SUM(UTA:SRSU!G286)</f>
        <v>10640.516091714479</v>
      </c>
      <c r="H231" s="43">
        <f t="shared" si="16"/>
        <v>102801127.12018375</v>
      </c>
      <c r="I231" s="1"/>
    </row>
    <row r="232" spans="2:9" x14ac:dyDescent="0.2">
      <c r="B232" s="9" t="str">
        <f>$B$39</f>
        <v>Nursing</v>
      </c>
      <c r="C232" s="43">
        <f>SUM(UTA:SRSU!C287)</f>
        <v>8090628.7855311511</v>
      </c>
      <c r="D232" s="43">
        <f>SUM(UTA:SRSU!D287)</f>
        <v>152351802.68909591</v>
      </c>
      <c r="E232" s="43">
        <f>SUM(UTA:SRSU!E287)</f>
        <v>64145738.063952781</v>
      </c>
      <c r="F232" s="43">
        <f>SUM(UTA:SRSU!F287)</f>
        <v>12870817.991267093</v>
      </c>
      <c r="G232" s="43">
        <f>SUM(UTA:SRSU!G287)</f>
        <v>0</v>
      </c>
      <c r="H232" s="43">
        <f t="shared" si="16"/>
        <v>237458987.52984694</v>
      </c>
      <c r="I232" s="1"/>
    </row>
    <row r="233" spans="2:9" x14ac:dyDescent="0.2">
      <c r="B233" s="39" t="str">
        <f>$B$40</f>
        <v>Totals</v>
      </c>
      <c r="C233" s="42">
        <f>SUM(C213:C232)</f>
        <v>2214130371.4251728</v>
      </c>
      <c r="D233" s="42">
        <f>SUM(D213:D232)</f>
        <v>2945403112.5663223</v>
      </c>
      <c r="E233" s="42">
        <f>SUM(E213:E232)</f>
        <v>1793168658.8824511</v>
      </c>
      <c r="F233" s="42">
        <f>SUM(F213:F232)</f>
        <v>1441188883.8452554</v>
      </c>
      <c r="G233" s="42">
        <f>SUM(G213:G232)</f>
        <v>311067658.19229269</v>
      </c>
      <c r="H233" s="42">
        <f t="shared" si="16"/>
        <v>8704958684.9114952</v>
      </c>
      <c r="I233" s="92"/>
    </row>
    <row r="234" spans="2:9" x14ac:dyDescent="0.2">
      <c r="H234" s="58">
        <f>H233-H12</f>
        <v>-2488804.0885047913</v>
      </c>
    </row>
    <row r="235" spans="2:9" ht="15" thickBot="1" x14ac:dyDescent="0.25">
      <c r="B235" s="178" t="s">
        <v>228</v>
      </c>
      <c r="C235" s="11"/>
      <c r="D235" s="11"/>
      <c r="E235" s="11"/>
      <c r="F235" s="11"/>
      <c r="G235" s="11"/>
      <c r="H235" s="17"/>
    </row>
    <row r="236" spans="2:9" ht="15" thickBot="1" x14ac:dyDescent="0.25">
      <c r="B236" s="68" t="s">
        <v>33</v>
      </c>
      <c r="C236" s="69" t="s">
        <v>27</v>
      </c>
      <c r="D236" s="69" t="s">
        <v>28</v>
      </c>
      <c r="E236" s="69" t="s">
        <v>29</v>
      </c>
      <c r="F236" s="69" t="s">
        <v>30</v>
      </c>
      <c r="G236" s="69" t="s">
        <v>31</v>
      </c>
      <c r="H236" s="70" t="s">
        <v>1</v>
      </c>
      <c r="I236" s="1"/>
    </row>
    <row r="237" spans="2:9" x14ac:dyDescent="0.2">
      <c r="B237" s="9" t="str">
        <f>$B$20</f>
        <v>Liberal Arts</v>
      </c>
      <c r="C237" s="40">
        <f t="shared" ref="C237:H246" si="17">IF(C20=0,0,C213/C20)</f>
        <v>245.20419420816384</v>
      </c>
      <c r="D237" s="40">
        <f t="shared" si="17"/>
        <v>435.4298026570184</v>
      </c>
      <c r="E237" s="40">
        <f t="shared" si="17"/>
        <v>1091.1547053204558</v>
      </c>
      <c r="F237" s="40">
        <f t="shared" si="17"/>
        <v>3048.0149265333312</v>
      </c>
      <c r="G237" s="41">
        <f t="shared" si="17"/>
        <v>0</v>
      </c>
      <c r="H237" s="42">
        <f t="shared" si="17"/>
        <v>379.32367079141079</v>
      </c>
      <c r="I237" s="1"/>
    </row>
    <row r="238" spans="2:9" x14ac:dyDescent="0.2">
      <c r="B238" s="9" t="str">
        <f>$B$21</f>
        <v>Science</v>
      </c>
      <c r="C238" s="75">
        <f t="shared" si="17"/>
        <v>370.78655113250562</v>
      </c>
      <c r="D238" s="75">
        <f t="shared" si="17"/>
        <v>694.73907663561999</v>
      </c>
      <c r="E238" s="75">
        <f t="shared" si="17"/>
        <v>1848.945506041209</v>
      </c>
      <c r="F238" s="75">
        <f t="shared" si="17"/>
        <v>5603.7089065773889</v>
      </c>
      <c r="G238" s="96">
        <f t="shared" si="17"/>
        <v>0</v>
      </c>
      <c r="H238" s="43">
        <f t="shared" si="17"/>
        <v>708.3770368709587</v>
      </c>
      <c r="I238" s="1"/>
    </row>
    <row r="239" spans="2:9" x14ac:dyDescent="0.2">
      <c r="B239" s="9" t="str">
        <f>$B$22</f>
        <v>Fine Arts</v>
      </c>
      <c r="C239" s="75">
        <f t="shared" si="17"/>
        <v>361.91350260965135</v>
      </c>
      <c r="D239" s="75">
        <f t="shared" si="17"/>
        <v>670.98147541128526</v>
      </c>
      <c r="E239" s="75">
        <f t="shared" si="17"/>
        <v>1658.136960461828</v>
      </c>
      <c r="F239" s="75">
        <f t="shared" si="17"/>
        <v>2211.7777274467276</v>
      </c>
      <c r="G239" s="96">
        <f t="shared" si="17"/>
        <v>0</v>
      </c>
      <c r="H239" s="43">
        <f t="shared" si="17"/>
        <v>536.69942988378602</v>
      </c>
      <c r="I239" s="1"/>
    </row>
    <row r="240" spans="2:9" x14ac:dyDescent="0.2">
      <c r="B240" s="9" t="str">
        <f>$B$23</f>
        <v>Teacher Education</v>
      </c>
      <c r="C240" s="75">
        <f t="shared" si="17"/>
        <v>352.3001552584592</v>
      </c>
      <c r="D240" s="75">
        <f t="shared" si="17"/>
        <v>479.57060427561436</v>
      </c>
      <c r="E240" s="75">
        <f t="shared" si="17"/>
        <v>600.81780974430671</v>
      </c>
      <c r="F240" s="75">
        <f t="shared" si="17"/>
        <v>2088.1269788794193</v>
      </c>
      <c r="G240" s="96">
        <f t="shared" si="17"/>
        <v>0</v>
      </c>
      <c r="H240" s="43">
        <f t="shared" si="17"/>
        <v>633.58346070585378</v>
      </c>
      <c r="I240" s="1"/>
    </row>
    <row r="241" spans="2:9" x14ac:dyDescent="0.2">
      <c r="B241" s="9" t="str">
        <f>$B$24</f>
        <v>Agriculture</v>
      </c>
      <c r="C241" s="75">
        <f t="shared" si="17"/>
        <v>454.78737008348156</v>
      </c>
      <c r="D241" s="75">
        <f t="shared" si="17"/>
        <v>596.51755186276034</v>
      </c>
      <c r="E241" s="75">
        <f t="shared" si="17"/>
        <v>1900.8495235895471</v>
      </c>
      <c r="F241" s="75">
        <f t="shared" si="17"/>
        <v>3408.7469044542963</v>
      </c>
      <c r="G241" s="96">
        <f t="shared" si="17"/>
        <v>0</v>
      </c>
      <c r="H241" s="43">
        <f t="shared" si="17"/>
        <v>746.76664683686477</v>
      </c>
      <c r="I241" s="1"/>
    </row>
    <row r="242" spans="2:9" x14ac:dyDescent="0.2">
      <c r="B242" s="9" t="str">
        <f>$B$25</f>
        <v>Engineering</v>
      </c>
      <c r="C242" s="75">
        <f t="shared" si="17"/>
        <v>481.69017980892227</v>
      </c>
      <c r="D242" s="75">
        <f t="shared" si="17"/>
        <v>750.39292138707685</v>
      </c>
      <c r="E242" s="75">
        <f t="shared" si="17"/>
        <v>1517.2084133592941</v>
      </c>
      <c r="F242" s="75">
        <f t="shared" si="17"/>
        <v>4494.810274740179</v>
      </c>
      <c r="G242" s="96">
        <f t="shared" si="17"/>
        <v>0</v>
      </c>
      <c r="H242" s="43">
        <f t="shared" si="17"/>
        <v>1057.2593279617197</v>
      </c>
      <c r="I242" s="1"/>
    </row>
    <row r="243" spans="2:9" x14ac:dyDescent="0.2">
      <c r="B243" s="9" t="str">
        <f>$B$26</f>
        <v>Home Economics</v>
      </c>
      <c r="C243" s="75">
        <f t="shared" si="17"/>
        <v>270.13922841228947</v>
      </c>
      <c r="D243" s="75">
        <f t="shared" si="17"/>
        <v>445.61813142201459</v>
      </c>
      <c r="E243" s="75">
        <f t="shared" si="17"/>
        <v>756.59983265241306</v>
      </c>
      <c r="F243" s="75">
        <f t="shared" si="17"/>
        <v>2402.6343790226711</v>
      </c>
      <c r="G243" s="96">
        <f t="shared" si="17"/>
        <v>0</v>
      </c>
      <c r="H243" s="43">
        <f t="shared" si="17"/>
        <v>415.9792964577706</v>
      </c>
      <c r="I243" s="1"/>
    </row>
    <row r="244" spans="2:9" x14ac:dyDescent="0.2">
      <c r="B244" s="9" t="str">
        <f>$B$27</f>
        <v>Law</v>
      </c>
      <c r="C244" s="75">
        <f t="shared" si="17"/>
        <v>0</v>
      </c>
      <c r="D244" s="75">
        <f t="shared" si="17"/>
        <v>0</v>
      </c>
      <c r="E244" s="75">
        <f t="shared" si="17"/>
        <v>0</v>
      </c>
      <c r="F244" s="75">
        <f t="shared" si="17"/>
        <v>0</v>
      </c>
      <c r="G244" s="96">
        <f t="shared" si="17"/>
        <v>1229.0458717310894</v>
      </c>
      <c r="H244" s="43">
        <f t="shared" si="17"/>
        <v>1229.0458717310894</v>
      </c>
      <c r="I244" s="1"/>
    </row>
    <row r="245" spans="2:9" x14ac:dyDescent="0.2">
      <c r="B245" s="9" t="str">
        <f>$B$28</f>
        <v>Social Service</v>
      </c>
      <c r="C245" s="75">
        <f t="shared" si="17"/>
        <v>387.71164499568181</v>
      </c>
      <c r="D245" s="75">
        <f t="shared" si="17"/>
        <v>459.9923929027525</v>
      </c>
      <c r="E245" s="75">
        <f t="shared" si="17"/>
        <v>561.77098163528649</v>
      </c>
      <c r="F245" s="75">
        <f t="shared" si="17"/>
        <v>5427.6331523724457</v>
      </c>
      <c r="G245" s="96">
        <f t="shared" si="17"/>
        <v>0</v>
      </c>
      <c r="H245" s="43">
        <f t="shared" si="17"/>
        <v>546.90189821342528</v>
      </c>
      <c r="I245" s="1"/>
    </row>
    <row r="246" spans="2:9" x14ac:dyDescent="0.2">
      <c r="B246" s="9" t="str">
        <f>$B$29</f>
        <v>Library Science</v>
      </c>
      <c r="C246" s="75">
        <f t="shared" si="17"/>
        <v>624.50241309335991</v>
      </c>
      <c r="D246" s="75">
        <f t="shared" si="17"/>
        <v>430.9823013672725</v>
      </c>
      <c r="E246" s="75">
        <f t="shared" si="17"/>
        <v>693.23970056330825</v>
      </c>
      <c r="F246" s="75">
        <f t="shared" si="17"/>
        <v>3873.7047615982592</v>
      </c>
      <c r="G246" s="96">
        <f t="shared" si="17"/>
        <v>0</v>
      </c>
      <c r="H246" s="43">
        <f t="shared" si="17"/>
        <v>727.6558920386193</v>
      </c>
      <c r="I246" s="1"/>
    </row>
    <row r="247" spans="2:9" x14ac:dyDescent="0.2">
      <c r="B247" s="9" t="str">
        <f>$B$30</f>
        <v>Veterinary Science</v>
      </c>
      <c r="C247" s="75">
        <f t="shared" ref="C247:H256" si="18">IF(C30=0,0,C223/C30)</f>
        <v>0</v>
      </c>
      <c r="D247" s="75">
        <f t="shared" si="18"/>
        <v>0</v>
      </c>
      <c r="E247" s="75">
        <f t="shared" si="18"/>
        <v>0</v>
      </c>
      <c r="F247" s="75">
        <f t="shared" si="18"/>
        <v>0</v>
      </c>
      <c r="G247" s="96">
        <f t="shared" si="18"/>
        <v>6074.7341385291211</v>
      </c>
      <c r="H247" s="43">
        <f t="shared" si="18"/>
        <v>6074.7341385291211</v>
      </c>
      <c r="I247" s="1"/>
    </row>
    <row r="248" spans="2:9" x14ac:dyDescent="0.2">
      <c r="B248" s="9" t="str">
        <f>$B$31</f>
        <v>Vocational Training</v>
      </c>
      <c r="C248" s="75">
        <f t="shared" si="18"/>
        <v>305.45998806064495</v>
      </c>
      <c r="D248" s="75">
        <f t="shared" si="18"/>
        <v>754.88072425267421</v>
      </c>
      <c r="E248" s="75">
        <f t="shared" si="18"/>
        <v>0</v>
      </c>
      <c r="F248" s="75">
        <f t="shared" si="18"/>
        <v>0</v>
      </c>
      <c r="G248" s="96">
        <f t="shared" si="18"/>
        <v>0</v>
      </c>
      <c r="H248" s="43">
        <f t="shared" si="18"/>
        <v>402.58345073349193</v>
      </c>
      <c r="I248" s="1"/>
    </row>
    <row r="249" spans="2:9" x14ac:dyDescent="0.2">
      <c r="B249" s="9" t="str">
        <f>$B$32</f>
        <v>Physical Training</v>
      </c>
      <c r="C249" s="75">
        <f t="shared" si="18"/>
        <v>368.48000034176312</v>
      </c>
      <c r="D249" s="75">
        <f t="shared" si="18"/>
        <v>321.1691321005012</v>
      </c>
      <c r="E249" s="75">
        <f t="shared" si="18"/>
        <v>0</v>
      </c>
      <c r="F249" s="75">
        <f t="shared" si="18"/>
        <v>0</v>
      </c>
      <c r="G249" s="96">
        <f t="shared" si="18"/>
        <v>0</v>
      </c>
      <c r="H249" s="43">
        <f t="shared" si="18"/>
        <v>365.18018583261659</v>
      </c>
      <c r="I249" s="1"/>
    </row>
    <row r="250" spans="2:9" x14ac:dyDescent="0.2">
      <c r="B250" s="9" t="str">
        <f>$B$33</f>
        <v>Health Services</v>
      </c>
      <c r="C250" s="75">
        <f t="shared" si="18"/>
        <v>233.38323688276594</v>
      </c>
      <c r="D250" s="75">
        <f t="shared" si="18"/>
        <v>380.18704553003118</v>
      </c>
      <c r="E250" s="75">
        <f t="shared" si="18"/>
        <v>651.08732832087958</v>
      </c>
      <c r="F250" s="75">
        <f t="shared" si="18"/>
        <v>2938.2710460649719</v>
      </c>
      <c r="G250" s="96">
        <f t="shared" si="18"/>
        <v>733.71313511828578</v>
      </c>
      <c r="H250" s="43">
        <f t="shared" si="18"/>
        <v>436.53936572092908</v>
      </c>
      <c r="I250" s="1"/>
    </row>
    <row r="251" spans="2:9" x14ac:dyDescent="0.2">
      <c r="B251" s="9" t="str">
        <f>$B$34</f>
        <v>Pharmacy</v>
      </c>
      <c r="C251" s="75">
        <f t="shared" si="18"/>
        <v>1424.6956025038512</v>
      </c>
      <c r="D251" s="75">
        <f t="shared" si="18"/>
        <v>839.47442617533909</v>
      </c>
      <c r="E251" s="75">
        <f t="shared" si="18"/>
        <v>8408.3009913518472</v>
      </c>
      <c r="F251" s="75">
        <f t="shared" si="18"/>
        <v>10462.86001173301</v>
      </c>
      <c r="G251" s="96">
        <f t="shared" si="18"/>
        <v>1100.6552905347128</v>
      </c>
      <c r="H251" s="43">
        <f t="shared" si="18"/>
        <v>1644.1661632062501</v>
      </c>
      <c r="I251" s="1"/>
    </row>
    <row r="252" spans="2:9" x14ac:dyDescent="0.2">
      <c r="B252" s="9" t="str">
        <f>$B$35</f>
        <v>Business Administration</v>
      </c>
      <c r="C252" s="75">
        <f t="shared" si="18"/>
        <v>278.7073213562233</v>
      </c>
      <c r="D252" s="75">
        <f t="shared" si="18"/>
        <v>448.20375600158764</v>
      </c>
      <c r="E252" s="75">
        <f t="shared" si="18"/>
        <v>813.91130992041928</v>
      </c>
      <c r="F252" s="75">
        <f t="shared" si="18"/>
        <v>6821.565252460784</v>
      </c>
      <c r="G252" s="96">
        <f t="shared" si="18"/>
        <v>0</v>
      </c>
      <c r="H252" s="43">
        <f t="shared" si="18"/>
        <v>527.12263243636551</v>
      </c>
      <c r="I252" s="1"/>
    </row>
    <row r="253" spans="2:9" x14ac:dyDescent="0.2">
      <c r="B253" s="9" t="str">
        <f>$B$36</f>
        <v>Optometry</v>
      </c>
      <c r="C253" s="75">
        <f t="shared" si="18"/>
        <v>0</v>
      </c>
      <c r="D253" s="75">
        <f t="shared" si="18"/>
        <v>0</v>
      </c>
      <c r="E253" s="75">
        <f t="shared" si="18"/>
        <v>0</v>
      </c>
      <c r="F253" s="75">
        <f t="shared" si="18"/>
        <v>0</v>
      </c>
      <c r="G253" s="96">
        <f t="shared" si="18"/>
        <v>1990.5858147789636</v>
      </c>
      <c r="H253" s="43">
        <f t="shared" si="18"/>
        <v>1990.5858147789636</v>
      </c>
      <c r="I253" s="1"/>
    </row>
    <row r="254" spans="2:9" x14ac:dyDescent="0.2">
      <c r="B254" s="9" t="str">
        <f>$B$37</f>
        <v>Teacher Ed-Practice Teaching</v>
      </c>
      <c r="C254" s="75">
        <f t="shared" si="18"/>
        <v>658.8723933197515</v>
      </c>
      <c r="D254" s="75">
        <f t="shared" si="18"/>
        <v>549.61407605931527</v>
      </c>
      <c r="E254" s="75">
        <f t="shared" si="18"/>
        <v>0</v>
      </c>
      <c r="F254" s="75">
        <f t="shared" si="18"/>
        <v>0</v>
      </c>
      <c r="G254" s="96">
        <f t="shared" si="18"/>
        <v>0</v>
      </c>
      <c r="H254" s="43">
        <f t="shared" si="18"/>
        <v>552.90605449077339</v>
      </c>
      <c r="I254" s="1"/>
    </row>
    <row r="255" spans="2:9" x14ac:dyDescent="0.2">
      <c r="B255" s="9" t="str">
        <f>$B$38</f>
        <v>Technology</v>
      </c>
      <c r="C255" s="75">
        <f t="shared" si="18"/>
        <v>475.63498285739917</v>
      </c>
      <c r="D255" s="75">
        <f t="shared" si="18"/>
        <v>583.30162834301257</v>
      </c>
      <c r="E255" s="75">
        <f t="shared" si="18"/>
        <v>979.18687668629684</v>
      </c>
      <c r="F255" s="75">
        <f t="shared" si="18"/>
        <v>2456.7846931153899</v>
      </c>
      <c r="G255" s="96">
        <f t="shared" si="18"/>
        <v>0</v>
      </c>
      <c r="H255" s="43">
        <f t="shared" si="18"/>
        <v>578.4996714753479</v>
      </c>
      <c r="I255" s="1"/>
    </row>
    <row r="256" spans="2:9" x14ac:dyDescent="0.2">
      <c r="B256" s="9" t="str">
        <f>$B$39</f>
        <v>Nursing</v>
      </c>
      <c r="C256" s="75">
        <f t="shared" si="18"/>
        <v>312.72965040126593</v>
      </c>
      <c r="D256" s="75">
        <f t="shared" si="18"/>
        <v>505.06317835993462</v>
      </c>
      <c r="E256" s="75">
        <f t="shared" si="18"/>
        <v>662.62151172399217</v>
      </c>
      <c r="F256" s="75">
        <f t="shared" si="18"/>
        <v>2505.0249107176123</v>
      </c>
      <c r="G256" s="96">
        <f t="shared" si="18"/>
        <v>0</v>
      </c>
      <c r="H256" s="43">
        <f t="shared" si="18"/>
        <v>552.91942404915642</v>
      </c>
      <c r="I256" s="1"/>
    </row>
    <row r="257" spans="2:9" x14ac:dyDescent="0.2">
      <c r="B257" s="39" t="str">
        <f>$B$40</f>
        <v>Totals</v>
      </c>
      <c r="C257" s="42">
        <f t="shared" ref="C257:H257" si="19">IF(C40=0,0,C233/C40)</f>
        <v>303.11967229753003</v>
      </c>
      <c r="D257" s="42">
        <f t="shared" si="19"/>
        <v>526.1137505108718</v>
      </c>
      <c r="E257" s="42">
        <f t="shared" si="19"/>
        <v>1014.5403732017088</v>
      </c>
      <c r="F257" s="42">
        <f t="shared" si="19"/>
        <v>3971.147193820193</v>
      </c>
      <c r="G257" s="42">
        <f t="shared" si="19"/>
        <v>1502.7786091079142</v>
      </c>
      <c r="H257" s="42">
        <f t="shared" si="19"/>
        <v>571.18139540254174</v>
      </c>
      <c r="I257" s="54"/>
    </row>
    <row r="259" spans="2:9" ht="15" thickBot="1" x14ac:dyDescent="0.25">
      <c r="B259" s="28" t="s">
        <v>39</v>
      </c>
      <c r="C259" s="11"/>
      <c r="D259" s="11"/>
      <c r="E259" s="11"/>
      <c r="F259" s="11"/>
      <c r="G259" s="11"/>
      <c r="H259" s="17"/>
    </row>
    <row r="260" spans="2:9" ht="15" thickBot="1" x14ac:dyDescent="0.25">
      <c r="B260" s="68" t="s">
        <v>33</v>
      </c>
      <c r="C260" s="69" t="s">
        <v>27</v>
      </c>
      <c r="D260" s="69" t="s">
        <v>28</v>
      </c>
      <c r="E260" s="69" t="s">
        <v>29</v>
      </c>
      <c r="F260" s="69" t="s">
        <v>30</v>
      </c>
      <c r="G260" s="69" t="s">
        <v>31</v>
      </c>
      <c r="H260" s="70" t="s">
        <v>1</v>
      </c>
      <c r="I260" s="1"/>
    </row>
    <row r="261" spans="2:9" x14ac:dyDescent="0.2">
      <c r="B261" s="9" t="str">
        <f>$B$20</f>
        <v>Liberal Arts</v>
      </c>
      <c r="C261" s="59">
        <f t="shared" ref="C261:H261" si="20">IF($C$237=0,"",C237/$C$237)</f>
        <v>1</v>
      </c>
      <c r="D261" s="59">
        <f t="shared" si="20"/>
        <v>1.7757844806168539</v>
      </c>
      <c r="E261" s="59">
        <f t="shared" si="20"/>
        <v>4.4499838546567849</v>
      </c>
      <c r="F261" s="59">
        <f t="shared" si="20"/>
        <v>12.430517089547608</v>
      </c>
      <c r="G261" s="59">
        <f t="shared" si="20"/>
        <v>0</v>
      </c>
      <c r="H261" s="59">
        <f t="shared" si="20"/>
        <v>1.5469705647424099</v>
      </c>
      <c r="I261" s="1"/>
    </row>
    <row r="262" spans="2:9" x14ac:dyDescent="0.2">
      <c r="B262" s="9" t="str">
        <f>$B$21</f>
        <v>Science</v>
      </c>
      <c r="C262" s="59">
        <f t="shared" ref="C262:H277" si="21">IF($C$237=0,"",C238/$C$237)</f>
        <v>1.5121541959340621</v>
      </c>
      <c r="D262" s="59">
        <f t="shared" si="21"/>
        <v>2.8333082918060839</v>
      </c>
      <c r="E262" s="59">
        <f t="shared" si="21"/>
        <v>7.5404318103611381</v>
      </c>
      <c r="F262" s="59">
        <f t="shared" si="21"/>
        <v>22.853234320372888</v>
      </c>
      <c r="G262" s="59">
        <f t="shared" si="21"/>
        <v>0</v>
      </c>
      <c r="H262" s="59">
        <f t="shared" si="21"/>
        <v>2.8889270803809683</v>
      </c>
      <c r="I262" s="1"/>
    </row>
    <row r="263" spans="2:9" x14ac:dyDescent="0.2">
      <c r="B263" s="9" t="str">
        <f>$B$22</f>
        <v>Fine Arts</v>
      </c>
      <c r="C263" s="59">
        <f t="shared" si="21"/>
        <v>1.4759678307231898</v>
      </c>
      <c r="D263" s="59">
        <f t="shared" si="21"/>
        <v>2.7364192426564355</v>
      </c>
      <c r="E263" s="59">
        <f t="shared" si="21"/>
        <v>6.7622699759130871</v>
      </c>
      <c r="F263" s="59">
        <f t="shared" si="21"/>
        <v>9.0201463910077297</v>
      </c>
      <c r="G263" s="59">
        <f t="shared" si="21"/>
        <v>0</v>
      </c>
      <c r="H263" s="59">
        <f t="shared" si="21"/>
        <v>2.1887856837724398</v>
      </c>
      <c r="I263" s="1"/>
    </row>
    <row r="264" spans="2:9" x14ac:dyDescent="0.2">
      <c r="B264" s="9" t="str">
        <f>$B$23</f>
        <v>Teacher Education</v>
      </c>
      <c r="C264" s="59">
        <f t="shared" si="21"/>
        <v>1.4367623539072796</v>
      </c>
      <c r="D264" s="59">
        <f t="shared" si="21"/>
        <v>1.9558009838464969</v>
      </c>
      <c r="E264" s="59">
        <f t="shared" si="21"/>
        <v>2.4502754191645186</v>
      </c>
      <c r="F264" s="59">
        <f t="shared" si="21"/>
        <v>8.5158697453059187</v>
      </c>
      <c r="G264" s="59">
        <f t="shared" si="21"/>
        <v>0</v>
      </c>
      <c r="H264" s="59">
        <f t="shared" si="21"/>
        <v>2.58390140002246</v>
      </c>
      <c r="I264" s="1"/>
    </row>
    <row r="265" spans="2:9" x14ac:dyDescent="0.2">
      <c r="B265" s="9" t="str">
        <f>$B$24</f>
        <v>Agriculture</v>
      </c>
      <c r="C265" s="59">
        <f t="shared" si="21"/>
        <v>1.8547291637980468</v>
      </c>
      <c r="D265" s="59">
        <f t="shared" si="21"/>
        <v>2.4327379626971317</v>
      </c>
      <c r="E265" s="59">
        <f t="shared" si="21"/>
        <v>7.7521085221561847</v>
      </c>
      <c r="F265" s="59">
        <f t="shared" si="21"/>
        <v>13.901666386507532</v>
      </c>
      <c r="G265" s="59">
        <f t="shared" si="21"/>
        <v>0</v>
      </c>
      <c r="H265" s="59">
        <f t="shared" si="21"/>
        <v>3.0454888801898066</v>
      </c>
      <c r="I265" s="1"/>
    </row>
    <row r="266" spans="2:9" x14ac:dyDescent="0.2">
      <c r="B266" s="9" t="str">
        <f>$B$25</f>
        <v>Engineering</v>
      </c>
      <c r="C266" s="59">
        <f t="shared" si="21"/>
        <v>1.9644451081452377</v>
      </c>
      <c r="D266" s="59">
        <f t="shared" si="21"/>
        <v>3.0602776751446497</v>
      </c>
      <c r="E266" s="59">
        <f t="shared" si="21"/>
        <v>6.1875304305409804</v>
      </c>
      <c r="F266" s="59">
        <f t="shared" si="21"/>
        <v>18.330886587218615</v>
      </c>
      <c r="G266" s="59">
        <f t="shared" si="21"/>
        <v>0</v>
      </c>
      <c r="H266" s="59">
        <f t="shared" si="21"/>
        <v>4.3117505855718319</v>
      </c>
      <c r="I266" s="1"/>
    </row>
    <row r="267" spans="2:9" x14ac:dyDescent="0.2">
      <c r="B267" s="9" t="str">
        <f>$B$26</f>
        <v>Home Economics</v>
      </c>
      <c r="C267" s="59">
        <f t="shared" si="21"/>
        <v>1.1016908959679428</v>
      </c>
      <c r="D267" s="59">
        <f t="shared" si="21"/>
        <v>1.8173348659921826</v>
      </c>
      <c r="E267" s="59">
        <f t="shared" si="21"/>
        <v>3.0855909096322578</v>
      </c>
      <c r="F267" s="59">
        <f t="shared" si="21"/>
        <v>9.7985044129505248</v>
      </c>
      <c r="G267" s="59">
        <f t="shared" si="21"/>
        <v>0</v>
      </c>
      <c r="H267" s="59">
        <f t="shared" si="21"/>
        <v>1.6964607714035627</v>
      </c>
      <c r="I267" s="1"/>
    </row>
    <row r="268" spans="2:9" x14ac:dyDescent="0.2">
      <c r="B268" s="9" t="str">
        <f>$B$27</f>
        <v>Law</v>
      </c>
      <c r="C268" s="59">
        <f t="shared" si="21"/>
        <v>0</v>
      </c>
      <c r="D268" s="59">
        <f t="shared" si="21"/>
        <v>0</v>
      </c>
      <c r="E268" s="59">
        <f t="shared" si="21"/>
        <v>0</v>
      </c>
      <c r="F268" s="59">
        <f t="shared" si="21"/>
        <v>0</v>
      </c>
      <c r="G268" s="59">
        <f t="shared" si="21"/>
        <v>5.0123362518330428</v>
      </c>
      <c r="H268" s="59">
        <f t="shared" si="21"/>
        <v>5.0123362518330428</v>
      </c>
      <c r="I268" s="1"/>
    </row>
    <row r="269" spans="2:9" x14ac:dyDescent="0.2">
      <c r="B269" s="9" t="str">
        <f>$B$28</f>
        <v>Social Service</v>
      </c>
      <c r="C269" s="59">
        <f t="shared" si="21"/>
        <v>1.5811786835364552</v>
      </c>
      <c r="D269" s="59">
        <f t="shared" si="21"/>
        <v>1.8759564630947796</v>
      </c>
      <c r="E269" s="59">
        <f t="shared" si="21"/>
        <v>2.2910333301981622</v>
      </c>
      <c r="F269" s="59">
        <f t="shared" si="21"/>
        <v>22.135156251710388</v>
      </c>
      <c r="G269" s="59">
        <f t="shared" si="21"/>
        <v>0</v>
      </c>
      <c r="H269" s="59">
        <f t="shared" si="21"/>
        <v>2.2303937335963266</v>
      </c>
      <c r="I269" s="1"/>
    </row>
    <row r="270" spans="2:9" x14ac:dyDescent="0.2">
      <c r="B270" s="9" t="str">
        <f>$B$29</f>
        <v>Library Science</v>
      </c>
      <c r="C270" s="59">
        <f t="shared" si="21"/>
        <v>2.5468667659216071</v>
      </c>
      <c r="D270" s="59">
        <f t="shared" si="21"/>
        <v>1.7576465311249694</v>
      </c>
      <c r="E270" s="59">
        <f t="shared" si="21"/>
        <v>2.8271934858291567</v>
      </c>
      <c r="F270" s="59">
        <f t="shared" si="21"/>
        <v>15.797873173040887</v>
      </c>
      <c r="G270" s="59">
        <f t="shared" si="21"/>
        <v>0</v>
      </c>
      <c r="H270" s="59">
        <f t="shared" si="21"/>
        <v>2.9675507565783419</v>
      </c>
      <c r="I270" s="1"/>
    </row>
    <row r="271" spans="2:9" x14ac:dyDescent="0.2">
      <c r="B271" s="9" t="str">
        <f>$B$30</f>
        <v>Veterinary Science</v>
      </c>
      <c r="C271" s="59">
        <f t="shared" si="21"/>
        <v>0</v>
      </c>
      <c r="D271" s="59">
        <f t="shared" si="21"/>
        <v>0</v>
      </c>
      <c r="E271" s="59">
        <f t="shared" si="21"/>
        <v>0</v>
      </c>
      <c r="F271" s="59">
        <f t="shared" si="21"/>
        <v>0</v>
      </c>
      <c r="G271" s="59">
        <f t="shared" si="21"/>
        <v>24.774185279114889</v>
      </c>
      <c r="H271" s="59">
        <f t="shared" si="21"/>
        <v>24.774185279114889</v>
      </c>
      <c r="I271" s="1"/>
    </row>
    <row r="272" spans="2:9" x14ac:dyDescent="0.2">
      <c r="B272" s="9" t="str">
        <f>$B$31</f>
        <v>Vocational Training</v>
      </c>
      <c r="C272" s="59">
        <f t="shared" si="21"/>
        <v>1.245737207094131</v>
      </c>
      <c r="D272" s="59">
        <f t="shared" si="21"/>
        <v>3.0785799838799868</v>
      </c>
      <c r="E272" s="59">
        <f t="shared" si="21"/>
        <v>0</v>
      </c>
      <c r="F272" s="59">
        <f t="shared" si="21"/>
        <v>0</v>
      </c>
      <c r="G272" s="59">
        <f t="shared" si="21"/>
        <v>0</v>
      </c>
      <c r="H272" s="59">
        <f t="shared" si="21"/>
        <v>1.6418293823788448</v>
      </c>
      <c r="I272" s="1"/>
    </row>
    <row r="273" spans="2:9" x14ac:dyDescent="0.2">
      <c r="B273" s="9" t="str">
        <f>$B$32</f>
        <v>Physical Training</v>
      </c>
      <c r="C273" s="59">
        <f t="shared" si="21"/>
        <v>1.5027475428456392</v>
      </c>
      <c r="D273" s="59">
        <f t="shared" si="21"/>
        <v>1.3098027671902204</v>
      </c>
      <c r="E273" s="59">
        <f t="shared" si="21"/>
        <v>0</v>
      </c>
      <c r="F273" s="59">
        <f t="shared" si="21"/>
        <v>0</v>
      </c>
      <c r="G273" s="59">
        <f t="shared" si="21"/>
        <v>0</v>
      </c>
      <c r="H273" s="59">
        <f t="shared" si="21"/>
        <v>1.4892901282210542</v>
      </c>
      <c r="I273" s="1"/>
    </row>
    <row r="274" spans="2:9" x14ac:dyDescent="0.2">
      <c r="B274" s="9" t="str">
        <f>$B$33</f>
        <v>Health Services</v>
      </c>
      <c r="C274" s="59">
        <f t="shared" si="21"/>
        <v>0.95179137386466317</v>
      </c>
      <c r="D274" s="59">
        <f t="shared" si="21"/>
        <v>1.550491608668304</v>
      </c>
      <c r="E274" s="59">
        <f t="shared" si="21"/>
        <v>2.6552862622249642</v>
      </c>
      <c r="F274" s="59">
        <f t="shared" si="21"/>
        <v>11.982955901523258</v>
      </c>
      <c r="G274" s="59">
        <f t="shared" si="21"/>
        <v>2.9922536092323395</v>
      </c>
      <c r="H274" s="59">
        <f t="shared" si="21"/>
        <v>1.7803095380592593</v>
      </c>
      <c r="I274" s="1"/>
    </row>
    <row r="275" spans="2:9" x14ac:dyDescent="0.2">
      <c r="B275" s="9" t="str">
        <f>$B$34</f>
        <v>Pharmacy</v>
      </c>
      <c r="C275" s="59">
        <f t="shared" si="21"/>
        <v>5.8102415707227628</v>
      </c>
      <c r="D275" s="59">
        <f t="shared" si="21"/>
        <v>3.4235728670394399</v>
      </c>
      <c r="E275" s="59">
        <f t="shared" si="21"/>
        <v>34.291016181451191</v>
      </c>
      <c r="F275" s="59">
        <f t="shared" si="21"/>
        <v>42.669987948292032</v>
      </c>
      <c r="G275" s="59">
        <f t="shared" si="21"/>
        <v>4.4887294611295339</v>
      </c>
      <c r="H275" s="59">
        <f t="shared" si="21"/>
        <v>6.7052938001967881</v>
      </c>
      <c r="I275" s="1"/>
    </row>
    <row r="276" spans="2:9" x14ac:dyDescent="0.2">
      <c r="B276" s="9" t="str">
        <f>$B$35</f>
        <v>Business Administration</v>
      </c>
      <c r="C276" s="59">
        <f t="shared" si="21"/>
        <v>1.1366335810700583</v>
      </c>
      <c r="D276" s="59">
        <f t="shared" si="21"/>
        <v>1.8278796472016674</v>
      </c>
      <c r="E276" s="59">
        <f t="shared" si="21"/>
        <v>3.3193205057065898</v>
      </c>
      <c r="F276" s="59">
        <f t="shared" si="21"/>
        <v>27.819937071181087</v>
      </c>
      <c r="G276" s="59">
        <f t="shared" si="21"/>
        <v>0</v>
      </c>
      <c r="H276" s="59">
        <f t="shared" si="21"/>
        <v>2.1497292660046003</v>
      </c>
      <c r="I276" s="1"/>
    </row>
    <row r="277" spans="2:9" x14ac:dyDescent="0.2">
      <c r="B277" s="9" t="str">
        <f>$B$36</f>
        <v>Optometry</v>
      </c>
      <c r="C277" s="59">
        <f t="shared" si="21"/>
        <v>0</v>
      </c>
      <c r="D277" s="59">
        <f t="shared" si="21"/>
        <v>0</v>
      </c>
      <c r="E277" s="59">
        <f t="shared" si="21"/>
        <v>0</v>
      </c>
      <c r="F277" s="59">
        <f t="shared" si="21"/>
        <v>0</v>
      </c>
      <c r="G277" s="59">
        <f t="shared" si="21"/>
        <v>8.1180740859965645</v>
      </c>
      <c r="H277" s="59">
        <f t="shared" si="21"/>
        <v>8.1180740859965645</v>
      </c>
      <c r="I277" s="1"/>
    </row>
    <row r="278" spans="2:9" x14ac:dyDescent="0.2">
      <c r="B278" s="9" t="str">
        <f>$B$37</f>
        <v>Teacher Ed-Practice Teaching</v>
      </c>
      <c r="C278" s="59">
        <f t="shared" ref="C278:H281" si="22">IF($C$237=0,"",C254/$C$237)</f>
        <v>2.6870355763996754</v>
      </c>
      <c r="D278" s="59">
        <f t="shared" si="22"/>
        <v>2.2414546285971171</v>
      </c>
      <c r="E278" s="59">
        <f t="shared" si="22"/>
        <v>0</v>
      </c>
      <c r="F278" s="59">
        <f t="shared" si="22"/>
        <v>0</v>
      </c>
      <c r="G278" s="59">
        <f t="shared" si="22"/>
        <v>0</v>
      </c>
      <c r="H278" s="59">
        <f t="shared" si="22"/>
        <v>2.2548800858658598</v>
      </c>
      <c r="I278" s="1"/>
    </row>
    <row r="279" spans="2:9" x14ac:dyDescent="0.2">
      <c r="B279" s="9" t="str">
        <f>$B$38</f>
        <v>Technology</v>
      </c>
      <c r="C279" s="59">
        <f t="shared" si="22"/>
        <v>1.9397506000799205</v>
      </c>
      <c r="D279" s="59">
        <f t="shared" si="22"/>
        <v>2.3788403384642924</v>
      </c>
      <c r="E279" s="59">
        <f t="shared" si="22"/>
        <v>3.9933528863499994</v>
      </c>
      <c r="F279" s="59">
        <f t="shared" si="22"/>
        <v>10.019342046937929</v>
      </c>
      <c r="G279" s="59">
        <f t="shared" si="22"/>
        <v>0</v>
      </c>
      <c r="H279" s="59">
        <f t="shared" si="22"/>
        <v>2.3592568363012418</v>
      </c>
      <c r="I279" s="1"/>
    </row>
    <row r="280" spans="2:9" x14ac:dyDescent="0.2">
      <c r="B280" s="9" t="str">
        <f>$B$39</f>
        <v>Nursing</v>
      </c>
      <c r="C280" s="59">
        <f t="shared" si="22"/>
        <v>1.2753845887961319</v>
      </c>
      <c r="D280" s="59">
        <f t="shared" si="22"/>
        <v>2.059765657724296</v>
      </c>
      <c r="E280" s="59">
        <f t="shared" si="22"/>
        <v>2.7023253572957473</v>
      </c>
      <c r="F280" s="59">
        <f t="shared" si="22"/>
        <v>10.216076926445208</v>
      </c>
      <c r="G280" s="59">
        <f t="shared" si="22"/>
        <v>0</v>
      </c>
      <c r="H280" s="59">
        <f t="shared" si="22"/>
        <v>2.2549346100489642</v>
      </c>
      <c r="I280" s="1"/>
    </row>
    <row r="281" spans="2:9" x14ac:dyDescent="0.2">
      <c r="B281" s="39" t="str">
        <f>$B$40</f>
        <v>Totals</v>
      </c>
      <c r="C281" s="59">
        <f t="shared" si="22"/>
        <v>1.2361928525586288</v>
      </c>
      <c r="D281" s="59">
        <f t="shared" si="22"/>
        <v>2.1456148097704739</v>
      </c>
      <c r="E281" s="59">
        <f t="shared" si="22"/>
        <v>4.137532706069555</v>
      </c>
      <c r="F281" s="59">
        <f t="shared" si="22"/>
        <v>16.195266180679294</v>
      </c>
      <c r="G281" s="59">
        <f t="shared" si="22"/>
        <v>6.1286823170412177</v>
      </c>
      <c r="H281" s="59">
        <f t="shared" si="22"/>
        <v>2.3294111964399864</v>
      </c>
      <c r="I281" s="54"/>
    </row>
    <row r="283" spans="2:9" ht="15" thickBot="1" x14ac:dyDescent="0.25">
      <c r="B283" s="178" t="s">
        <v>243</v>
      </c>
      <c r="C283" s="11"/>
      <c r="D283" s="11"/>
      <c r="E283" s="11"/>
      <c r="F283" s="11"/>
      <c r="G283" s="11"/>
      <c r="H283" s="17"/>
    </row>
    <row r="284" spans="2:9" ht="15" thickBot="1" x14ac:dyDescent="0.25">
      <c r="B284" s="68" t="s">
        <v>33</v>
      </c>
      <c r="C284" s="69" t="s">
        <v>27</v>
      </c>
      <c r="D284" s="69" t="s">
        <v>28</v>
      </c>
      <c r="E284" s="69" t="s">
        <v>29</v>
      </c>
      <c r="F284" s="69" t="s">
        <v>30</v>
      </c>
      <c r="G284" s="69" t="s">
        <v>31</v>
      </c>
      <c r="H284" s="70" t="s">
        <v>1</v>
      </c>
      <c r="I284" s="1"/>
    </row>
    <row r="285" spans="2:9" x14ac:dyDescent="0.2">
      <c r="B285" s="9" t="str">
        <f>$B$20</f>
        <v>Liberal Arts</v>
      </c>
      <c r="C285" s="42">
        <f t="shared" ref="C285:D300" si="23">C237*30</f>
        <v>7356.1258262449155</v>
      </c>
      <c r="D285" s="42">
        <f t="shared" si="23"/>
        <v>13062.894079710552</v>
      </c>
      <c r="E285" s="42">
        <f>E237*24</f>
        <v>26187.71292769094</v>
      </c>
      <c r="F285" s="42">
        <f>F237*18</f>
        <v>54864.268677599961</v>
      </c>
      <c r="G285" s="42">
        <f>G237*24</f>
        <v>0</v>
      </c>
      <c r="H285" s="42">
        <f>IF((C20/30+D20/30+E20/24+F20/18+G20/24)=0,0,H213/(C20/30+D20/30+E20/24+F20/18+G20/24))</f>
        <v>11133.109678376677</v>
      </c>
      <c r="I285" s="1"/>
    </row>
    <row r="286" spans="2:9" x14ac:dyDescent="0.2">
      <c r="B286" s="9" t="str">
        <f>$B$21</f>
        <v>Science</v>
      </c>
      <c r="C286" s="43">
        <f t="shared" si="23"/>
        <v>11123.596533975169</v>
      </c>
      <c r="D286" s="43">
        <f t="shared" si="23"/>
        <v>20842.172299068599</v>
      </c>
      <c r="E286" s="43">
        <f>E238*24</f>
        <v>44374.692144989014</v>
      </c>
      <c r="F286" s="43">
        <f>F238*18</f>
        <v>100866.760318393</v>
      </c>
      <c r="G286" s="43">
        <f>G238*24</f>
        <v>0</v>
      </c>
      <c r="H286" s="43">
        <f t="shared" ref="H286:H305" si="24">IF((C21/30+D21/30+E21/24+F21/18+G21/24)=0,0,H214/(C21/30+D21/30+E21/24+F21/18+G21/24))</f>
        <v>20551.365712962237</v>
      </c>
      <c r="I286" s="1"/>
    </row>
    <row r="287" spans="2:9" x14ac:dyDescent="0.2">
      <c r="B287" s="9" t="str">
        <f>$B$22</f>
        <v>Fine Arts</v>
      </c>
      <c r="C287" s="43">
        <f t="shared" si="23"/>
        <v>10857.405078289541</v>
      </c>
      <c r="D287" s="43">
        <f t="shared" si="23"/>
        <v>20129.444262338558</v>
      </c>
      <c r="E287" s="43">
        <f t="shared" ref="E287:E305" si="25">E239*24</f>
        <v>39795.287051083869</v>
      </c>
      <c r="F287" s="43">
        <f t="shared" ref="F287:F305" si="26">F239*18</f>
        <v>39811.999094041093</v>
      </c>
      <c r="G287" s="43">
        <f t="shared" ref="G287:G305" si="27">G239*24</f>
        <v>0</v>
      </c>
      <c r="H287" s="43">
        <f t="shared" si="24"/>
        <v>15747.081151504624</v>
      </c>
      <c r="I287" s="1"/>
    </row>
    <row r="288" spans="2:9" x14ac:dyDescent="0.2">
      <c r="B288" s="9" t="str">
        <f>$B$23</f>
        <v>Teacher Education</v>
      </c>
      <c r="C288" s="43">
        <f t="shared" si="23"/>
        <v>10569.004657753776</v>
      </c>
      <c r="D288" s="43">
        <f t="shared" si="23"/>
        <v>14387.11812826843</v>
      </c>
      <c r="E288" s="43">
        <f t="shared" si="25"/>
        <v>14419.627433863361</v>
      </c>
      <c r="F288" s="43">
        <f t="shared" si="26"/>
        <v>37586.285619829549</v>
      </c>
      <c r="G288" s="43">
        <f t="shared" si="27"/>
        <v>0</v>
      </c>
      <c r="H288" s="43">
        <f t="shared" si="24"/>
        <v>16549.038400335001</v>
      </c>
      <c r="I288" s="1"/>
    </row>
    <row r="289" spans="2:9" x14ac:dyDescent="0.2">
      <c r="B289" s="9" t="str">
        <f>$B$24</f>
        <v>Agriculture</v>
      </c>
      <c r="C289" s="43">
        <f t="shared" si="23"/>
        <v>13643.621102504447</v>
      </c>
      <c r="D289" s="43">
        <f t="shared" si="23"/>
        <v>17895.52655588281</v>
      </c>
      <c r="E289" s="43">
        <f t="shared" si="25"/>
        <v>45620.388566149129</v>
      </c>
      <c r="F289" s="43">
        <f t="shared" si="26"/>
        <v>61357.444280177333</v>
      </c>
      <c r="G289" s="43">
        <f t="shared" si="27"/>
        <v>0</v>
      </c>
      <c r="H289" s="43">
        <f t="shared" si="24"/>
        <v>21453.551895073488</v>
      </c>
      <c r="I289" s="1"/>
    </row>
    <row r="290" spans="2:9" x14ac:dyDescent="0.2">
      <c r="B290" s="9" t="str">
        <f>$B$25</f>
        <v>Engineering</v>
      </c>
      <c r="C290" s="43">
        <f t="shared" si="23"/>
        <v>14450.705394267668</v>
      </c>
      <c r="D290" s="43">
        <f t="shared" si="23"/>
        <v>22511.787641612307</v>
      </c>
      <c r="E290" s="43">
        <f t="shared" si="25"/>
        <v>36413.001920623057</v>
      </c>
      <c r="F290" s="43">
        <f t="shared" si="26"/>
        <v>80906.584945323222</v>
      </c>
      <c r="G290" s="43">
        <f t="shared" si="27"/>
        <v>0</v>
      </c>
      <c r="H290" s="43">
        <f t="shared" si="24"/>
        <v>29054.997919558275</v>
      </c>
      <c r="I290" s="1"/>
    </row>
    <row r="291" spans="2:9" x14ac:dyDescent="0.2">
      <c r="B291" s="9" t="str">
        <f>$B$26</f>
        <v>Home Economics</v>
      </c>
      <c r="C291" s="43">
        <f t="shared" si="23"/>
        <v>8104.1768523686842</v>
      </c>
      <c r="D291" s="43">
        <f t="shared" si="23"/>
        <v>13368.543942660437</v>
      </c>
      <c r="E291" s="43">
        <f t="shared" si="25"/>
        <v>18158.395983657912</v>
      </c>
      <c r="F291" s="43">
        <f t="shared" si="26"/>
        <v>43247.418822408079</v>
      </c>
      <c r="G291" s="43">
        <f t="shared" si="27"/>
        <v>0</v>
      </c>
      <c r="H291" s="43">
        <f t="shared" si="24"/>
        <v>12126.373300239364</v>
      </c>
      <c r="I291" s="1"/>
    </row>
    <row r="292" spans="2:9" x14ac:dyDescent="0.2">
      <c r="B292" s="9" t="str">
        <f>$B$27</f>
        <v>Law</v>
      </c>
      <c r="C292" s="43">
        <f t="shared" si="23"/>
        <v>0</v>
      </c>
      <c r="D292" s="43">
        <f t="shared" si="23"/>
        <v>0</v>
      </c>
      <c r="E292" s="43">
        <f t="shared" si="25"/>
        <v>0</v>
      </c>
      <c r="F292" s="43">
        <f t="shared" si="26"/>
        <v>0</v>
      </c>
      <c r="G292" s="43">
        <f t="shared" si="27"/>
        <v>29497.100921546145</v>
      </c>
      <c r="H292" s="43">
        <f t="shared" si="24"/>
        <v>29497.100921546149</v>
      </c>
      <c r="I292" s="1"/>
    </row>
    <row r="293" spans="2:9" x14ac:dyDescent="0.2">
      <c r="B293" s="9" t="str">
        <f>$B$28</f>
        <v>Social Service</v>
      </c>
      <c r="C293" s="43">
        <f t="shared" si="23"/>
        <v>11631.349349870454</v>
      </c>
      <c r="D293" s="43">
        <f t="shared" si="23"/>
        <v>13799.771787082575</v>
      </c>
      <c r="E293" s="43">
        <f t="shared" si="25"/>
        <v>13482.503559246876</v>
      </c>
      <c r="F293" s="43">
        <f t="shared" si="26"/>
        <v>97697.396742704019</v>
      </c>
      <c r="G293" s="43">
        <f t="shared" si="27"/>
        <v>0</v>
      </c>
      <c r="H293" s="43">
        <f t="shared" si="24"/>
        <v>14558.917387452664</v>
      </c>
      <c r="I293" s="1"/>
    </row>
    <row r="294" spans="2:9" x14ac:dyDescent="0.2">
      <c r="B294" s="9" t="str">
        <f>$B$29</f>
        <v>Library Science</v>
      </c>
      <c r="C294" s="43">
        <f t="shared" si="23"/>
        <v>18735.072392800797</v>
      </c>
      <c r="D294" s="43">
        <f t="shared" si="23"/>
        <v>12929.469041018176</v>
      </c>
      <c r="E294" s="43">
        <f t="shared" si="25"/>
        <v>16637.752813519397</v>
      </c>
      <c r="F294" s="43">
        <f t="shared" si="26"/>
        <v>69726.685708768666</v>
      </c>
      <c r="G294" s="43">
        <f t="shared" si="27"/>
        <v>0</v>
      </c>
      <c r="H294" s="43">
        <f t="shared" si="24"/>
        <v>18106.350402501448</v>
      </c>
      <c r="I294" s="1"/>
    </row>
    <row r="295" spans="2:9" x14ac:dyDescent="0.2">
      <c r="B295" s="9" t="str">
        <f>$B$30</f>
        <v>Veterinary Science</v>
      </c>
      <c r="C295" s="43">
        <f t="shared" si="23"/>
        <v>0</v>
      </c>
      <c r="D295" s="43">
        <f t="shared" si="23"/>
        <v>0</v>
      </c>
      <c r="E295" s="43">
        <f t="shared" si="25"/>
        <v>0</v>
      </c>
      <c r="F295" s="43">
        <f t="shared" si="26"/>
        <v>0</v>
      </c>
      <c r="G295" s="43">
        <f t="shared" si="27"/>
        <v>145793.6193246989</v>
      </c>
      <c r="H295" s="43">
        <f t="shared" si="24"/>
        <v>145793.6193246989</v>
      </c>
      <c r="I295" s="1"/>
    </row>
    <row r="296" spans="2:9" x14ac:dyDescent="0.2">
      <c r="B296" s="9" t="str">
        <f>$B$31</f>
        <v>Vocational Training</v>
      </c>
      <c r="C296" s="43">
        <f t="shared" si="23"/>
        <v>9163.7996418193488</v>
      </c>
      <c r="D296" s="43">
        <f t="shared" si="23"/>
        <v>22646.421727580226</v>
      </c>
      <c r="E296" s="43">
        <f t="shared" si="25"/>
        <v>0</v>
      </c>
      <c r="F296" s="43">
        <f t="shared" si="26"/>
        <v>0</v>
      </c>
      <c r="G296" s="43">
        <f t="shared" si="27"/>
        <v>0</v>
      </c>
      <c r="H296" s="43">
        <f t="shared" si="24"/>
        <v>12077.503522004758</v>
      </c>
      <c r="I296" s="1"/>
    </row>
    <row r="297" spans="2:9" x14ac:dyDescent="0.2">
      <c r="B297" s="9" t="str">
        <f>$B$32</f>
        <v>Physical Training</v>
      </c>
      <c r="C297" s="43">
        <f t="shared" si="23"/>
        <v>11054.400010252893</v>
      </c>
      <c r="D297" s="43">
        <f t="shared" si="23"/>
        <v>9635.0739630150365</v>
      </c>
      <c r="E297" s="43">
        <f t="shared" si="25"/>
        <v>0</v>
      </c>
      <c r="F297" s="43">
        <f t="shared" si="26"/>
        <v>0</v>
      </c>
      <c r="G297" s="43">
        <f t="shared" si="27"/>
        <v>0</v>
      </c>
      <c r="H297" s="43">
        <f t="shared" si="24"/>
        <v>10955.405574978498</v>
      </c>
      <c r="I297" s="1"/>
    </row>
    <row r="298" spans="2:9" x14ac:dyDescent="0.2">
      <c r="B298" s="9" t="str">
        <f>$B$33</f>
        <v>Health Services</v>
      </c>
      <c r="C298" s="43">
        <f t="shared" si="23"/>
        <v>7001.4971064829779</v>
      </c>
      <c r="D298" s="43">
        <f t="shared" si="23"/>
        <v>11405.611365900935</v>
      </c>
      <c r="E298" s="43">
        <f t="shared" si="25"/>
        <v>15626.09587970111</v>
      </c>
      <c r="F298" s="43">
        <f t="shared" si="26"/>
        <v>52888.878829169495</v>
      </c>
      <c r="G298" s="43">
        <f t="shared" si="27"/>
        <v>17609.11524283886</v>
      </c>
      <c r="H298" s="43">
        <f t="shared" si="24"/>
        <v>12298.241680110064</v>
      </c>
      <c r="I298" s="1"/>
    </row>
    <row r="299" spans="2:9" x14ac:dyDescent="0.2">
      <c r="B299" s="9" t="str">
        <f>$B$34</f>
        <v>Pharmacy</v>
      </c>
      <c r="C299" s="43">
        <f t="shared" si="23"/>
        <v>42740.868075115533</v>
      </c>
      <c r="D299" s="43">
        <f t="shared" si="23"/>
        <v>25184.232785260174</v>
      </c>
      <c r="E299" s="43">
        <f t="shared" si="25"/>
        <v>201799.22379244433</v>
      </c>
      <c r="F299" s="43">
        <f t="shared" si="26"/>
        <v>188331.48021119417</v>
      </c>
      <c r="G299" s="43">
        <f t="shared" si="27"/>
        <v>26415.726972833108</v>
      </c>
      <c r="H299" s="43">
        <f t="shared" si="24"/>
        <v>39094.89697054377</v>
      </c>
      <c r="I299" s="1"/>
    </row>
    <row r="300" spans="2:9" x14ac:dyDescent="0.2">
      <c r="B300" s="9" t="str">
        <f>$B$35</f>
        <v>Business Administration</v>
      </c>
      <c r="C300" s="43">
        <f t="shared" si="23"/>
        <v>8361.2196406866988</v>
      </c>
      <c r="D300" s="43">
        <f t="shared" si="23"/>
        <v>13446.112680047629</v>
      </c>
      <c r="E300" s="43">
        <f t="shared" si="25"/>
        <v>19533.871438090064</v>
      </c>
      <c r="F300" s="43">
        <f t="shared" si="26"/>
        <v>122788.17454429412</v>
      </c>
      <c r="G300" s="43">
        <f t="shared" si="27"/>
        <v>0</v>
      </c>
      <c r="H300" s="43">
        <f t="shared" si="24"/>
        <v>15015.929489295697</v>
      </c>
      <c r="I300" s="1"/>
    </row>
    <row r="301" spans="2:9" x14ac:dyDescent="0.2">
      <c r="B301" s="9" t="str">
        <f>$B$36</f>
        <v>Optometry</v>
      </c>
      <c r="C301" s="43">
        <f t="shared" ref="C301:D305" si="28">C253*30</f>
        <v>0</v>
      </c>
      <c r="D301" s="43">
        <f t="shared" si="28"/>
        <v>0</v>
      </c>
      <c r="E301" s="43">
        <f t="shared" si="25"/>
        <v>0</v>
      </c>
      <c r="F301" s="43">
        <f t="shared" si="26"/>
        <v>0</v>
      </c>
      <c r="G301" s="43">
        <f t="shared" si="27"/>
        <v>47774.059554695123</v>
      </c>
      <c r="H301" s="43">
        <f t="shared" si="24"/>
        <v>47774.059554695123</v>
      </c>
      <c r="I301" s="1"/>
    </row>
    <row r="302" spans="2:9" x14ac:dyDescent="0.2">
      <c r="B302" s="9" t="str">
        <f>$B$37</f>
        <v>Teacher Ed-Practice Teaching</v>
      </c>
      <c r="C302" s="43">
        <f t="shared" si="28"/>
        <v>19766.171799592546</v>
      </c>
      <c r="D302" s="43">
        <f t="shared" si="28"/>
        <v>16488.422281779458</v>
      </c>
      <c r="E302" s="43">
        <f t="shared" si="25"/>
        <v>0</v>
      </c>
      <c r="F302" s="43">
        <f t="shared" si="26"/>
        <v>0</v>
      </c>
      <c r="G302" s="43">
        <f t="shared" si="27"/>
        <v>0</v>
      </c>
      <c r="H302" s="43">
        <f t="shared" si="24"/>
        <v>16587.181634723202</v>
      </c>
      <c r="I302" s="1"/>
    </row>
    <row r="303" spans="2:9" x14ac:dyDescent="0.2">
      <c r="B303" s="9" t="str">
        <f>$B$38</f>
        <v>Technology</v>
      </c>
      <c r="C303" s="43">
        <f t="shared" si="28"/>
        <v>14269.049485721975</v>
      </c>
      <c r="D303" s="43">
        <f t="shared" si="28"/>
        <v>17499.048850290375</v>
      </c>
      <c r="E303" s="43">
        <f t="shared" si="25"/>
        <v>23500.485040471125</v>
      </c>
      <c r="F303" s="43">
        <f t="shared" si="26"/>
        <v>44222.124476077021</v>
      </c>
      <c r="G303" s="43">
        <f t="shared" si="27"/>
        <v>0</v>
      </c>
      <c r="H303" s="43">
        <f t="shared" si="24"/>
        <v>16994.637234629845</v>
      </c>
      <c r="I303" s="1"/>
    </row>
    <row r="304" spans="2:9" x14ac:dyDescent="0.2">
      <c r="B304" s="9" t="str">
        <f>$B$39</f>
        <v>Nursing</v>
      </c>
      <c r="C304" s="43">
        <f t="shared" si="28"/>
        <v>9381.8895120379784</v>
      </c>
      <c r="D304" s="43">
        <f t="shared" si="28"/>
        <v>15151.895350798039</v>
      </c>
      <c r="E304" s="43">
        <f t="shared" si="25"/>
        <v>15902.916281375812</v>
      </c>
      <c r="F304" s="43">
        <f t="shared" si="26"/>
        <v>45090.448392917024</v>
      </c>
      <c r="G304" s="43">
        <f t="shared" si="27"/>
        <v>0</v>
      </c>
      <c r="H304" s="43">
        <f t="shared" si="24"/>
        <v>15585.019664352798</v>
      </c>
      <c r="I304" s="1"/>
    </row>
    <row r="305" spans="2:9" x14ac:dyDescent="0.2">
      <c r="B305" s="39" t="str">
        <f>$B$40</f>
        <v>Totals</v>
      </c>
      <c r="C305" s="42">
        <f t="shared" si="28"/>
        <v>9093.5901689259008</v>
      </c>
      <c r="D305" s="42">
        <f t="shared" si="28"/>
        <v>15783.412515326154</v>
      </c>
      <c r="E305" s="42">
        <f t="shared" si="25"/>
        <v>24348.96895684101</v>
      </c>
      <c r="F305" s="42">
        <f t="shared" si="26"/>
        <v>71480.649488763476</v>
      </c>
      <c r="G305" s="42">
        <f t="shared" si="27"/>
        <v>36066.686618589942</v>
      </c>
      <c r="H305" s="42">
        <f t="shared" si="24"/>
        <v>16346.491634237842</v>
      </c>
      <c r="I305" s="54"/>
    </row>
  </sheetData>
  <mergeCells count="15">
    <mergeCell ref="B1:H1"/>
    <mergeCell ref="B2:H2"/>
    <mergeCell ref="B5:G5"/>
    <mergeCell ref="B6:E6"/>
    <mergeCell ref="B7:E7"/>
    <mergeCell ref="B8:E8"/>
    <mergeCell ref="B139:G139"/>
    <mergeCell ref="B163:G163"/>
    <mergeCell ref="B210:H210"/>
    <mergeCell ref="B9:E9"/>
    <mergeCell ref="B10:E10"/>
    <mergeCell ref="B11:E11"/>
    <mergeCell ref="B12:E12"/>
    <mergeCell ref="B91:H91"/>
    <mergeCell ref="B115:G115"/>
  </mergeCells>
  <conditionalFormatting sqref="C69:G88">
    <cfRule type="expression" dxfId="11" priority="13" stopIfTrue="1">
      <formula>C20=0</formula>
    </cfRule>
  </conditionalFormatting>
  <conditionalFormatting sqref="C44:G63">
    <cfRule type="expression" dxfId="10" priority="11" stopIfTrue="1">
      <formula>C20=0</formula>
    </cfRule>
  </conditionalFormatting>
  <conditionalFormatting sqref="C16">
    <cfRule type="expression" dxfId="9" priority="10" stopIfTrue="1">
      <formula>C40=0</formula>
    </cfRule>
  </conditionalFormatting>
  <conditionalFormatting sqref="D16:F16">
    <cfRule type="expression" dxfId="8" priority="9" stopIfTrue="1">
      <formula>D40=0</formula>
    </cfRule>
  </conditionalFormatting>
  <conditionalFormatting sqref="C16:F16">
    <cfRule type="expression" dxfId="7" priority="8" stopIfTrue="1">
      <formula>AND(C40=0,C16&gt;0)</formula>
    </cfRule>
  </conditionalFormatting>
  <conditionalFormatting sqref="C93:G112">
    <cfRule type="expression" dxfId="6" priority="7" stopIfTrue="1">
      <formula>C20=0</formula>
    </cfRule>
  </conditionalFormatting>
  <conditionalFormatting sqref="H137">
    <cfRule type="expression" dxfId="5" priority="5" stopIfTrue="1">
      <formula>$H$137&lt;&gt;#REF!</formula>
    </cfRule>
  </conditionalFormatting>
  <conditionalFormatting sqref="H233">
    <cfRule type="expression" dxfId="4" priority="4" stopIfTrue="1">
      <formula>ROUND($H$233,-1)&lt;&gt;ROUND($H$12,-1)</formula>
    </cfRule>
  </conditionalFormatting>
  <conditionalFormatting sqref="C237:G256">
    <cfRule type="expression" dxfId="3" priority="3" stopIfTrue="1">
      <formula>C20=0</formula>
    </cfRule>
  </conditionalFormatting>
  <conditionalFormatting sqref="G16">
    <cfRule type="expression" dxfId="2" priority="2" stopIfTrue="1">
      <formula>G40=0</formula>
    </cfRule>
  </conditionalFormatting>
  <conditionalFormatting sqref="G16">
    <cfRule type="expression" dxfId="1" priority="1" stopIfTrue="1">
      <formula>AND(G40=0,G16&gt;0)</formula>
    </cfRule>
  </conditionalFormatting>
  <pageMargins left="0.25" right="0.25" top="0.5" bottom="0.5" header="0.17" footer="0.17"/>
  <pageSetup scale="62" fitToHeight="0" orientation="portrait" r:id="rId1"/>
  <headerFooter alignWithMargins="0"/>
  <rowBreaks count="6" manualBreakCount="6">
    <brk id="41" max="16383" man="1"/>
    <brk id="90" max="16383" man="1"/>
    <brk id="114" max="16383" man="1"/>
    <brk id="162" max="16383" man="1"/>
    <brk id="210" max="16383" man="1"/>
    <brk id="258"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FFC000"/>
    <outlinePr summaryRight="0"/>
    <pageSetUpPr fitToPage="1"/>
  </sheetPr>
  <dimension ref="A1:QD92"/>
  <sheetViews>
    <sheetView showGridLines="0" zoomScale="85" zoomScaleNormal="85" workbookViewId="0">
      <pane xSplit="5" ySplit="1" topLeftCell="F2" activePane="bottomRight" state="frozen"/>
      <selection activeCell="B32" sqref="B32"/>
      <selection pane="topRight" activeCell="B32" sqref="B32"/>
      <selection pane="bottomLeft" activeCell="B32" sqref="B32"/>
      <selection pane="bottomRight" activeCell="B32" sqref="B32"/>
    </sheetView>
  </sheetViews>
  <sheetFormatPr defaultColWidth="9.140625" defaultRowHeight="12.75" outlineLevelCol="1" x14ac:dyDescent="0.2"/>
  <cols>
    <col min="1" max="2" width="10.28515625" style="191" customWidth="1" outlineLevel="1"/>
    <col min="3" max="3" width="15" style="191" customWidth="1" collapsed="1"/>
    <col min="4" max="4" width="7.42578125" style="191" bestFit="1" customWidth="1" collapsed="1"/>
    <col min="5" max="5" width="19.7109375" style="191" hidden="1" customWidth="1" outlineLevel="1"/>
    <col min="6" max="6" width="10.28515625" style="191" hidden="1" customWidth="1" outlineLevel="1"/>
    <col min="7" max="7" width="14.28515625" style="191" bestFit="1" customWidth="1" collapsed="1"/>
    <col min="8" max="8" width="14.28515625" style="191" hidden="1" customWidth="1" outlineLevel="1"/>
    <col min="9" max="9" width="16.85546875" style="191" hidden="1" customWidth="1" outlineLevel="1"/>
    <col min="10" max="10" width="15.42578125" style="191" hidden="1" customWidth="1" outlineLevel="1"/>
    <col min="11" max="11" width="18.28515625" style="191" hidden="1" customWidth="1" outlineLevel="1"/>
    <col min="12" max="12" width="19.140625" style="191" customWidth="1" collapsed="1"/>
    <col min="13" max="13" width="16.42578125" style="191" hidden="1" customWidth="1" outlineLevel="1"/>
    <col min="14" max="14" width="24.85546875" style="191" hidden="1" customWidth="1" outlineLevel="1"/>
    <col min="15" max="15" width="15.28515625" style="191" bestFit="1" customWidth="1" collapsed="1"/>
    <col min="16" max="18" width="15.28515625" style="191" hidden="1" customWidth="1" outlineLevel="1"/>
    <col min="19" max="19" width="15" style="191" hidden="1" customWidth="1" outlineLevel="1"/>
    <col min="20" max="20" width="22.5703125" style="191" customWidth="1" collapsed="1"/>
    <col min="21" max="21" width="24.28515625" style="191" hidden="1" customWidth="1" outlineLevel="1"/>
    <col min="22" max="22" width="38.140625" style="191" hidden="1" customWidth="1" outlineLevel="1"/>
    <col min="23" max="23" width="15.42578125" style="191" bestFit="1" customWidth="1"/>
    <col min="24" max="24" width="15.85546875" style="191" customWidth="1" outlineLevel="1"/>
    <col min="25" max="25" width="15.28515625" style="191" customWidth="1" outlineLevel="1"/>
    <col min="26" max="26" width="15" style="191" customWidth="1" outlineLevel="1"/>
    <col min="27" max="28" width="15.7109375" style="191" customWidth="1" outlineLevel="1"/>
    <col min="29" max="29" width="15.28515625" style="191" customWidth="1" outlineLevel="1"/>
    <col min="30" max="30" width="15.85546875" style="191" customWidth="1" outlineLevel="1"/>
    <col min="31" max="31" width="15.42578125" style="191" customWidth="1" outlineLevel="1"/>
    <col min="32" max="32" width="15.28515625" style="191" customWidth="1" outlineLevel="1"/>
    <col min="33" max="33" width="15.42578125" style="191" customWidth="1" outlineLevel="1"/>
    <col min="34" max="35" width="15.28515625" style="191" customWidth="1" outlineLevel="1"/>
    <col min="36" max="38" width="15.42578125" style="191" customWidth="1" outlineLevel="1"/>
    <col min="39" max="39" width="15.7109375" style="191" customWidth="1" outlineLevel="1"/>
    <col min="40" max="41" width="15.28515625" style="191" customWidth="1" outlineLevel="1"/>
    <col min="42" max="42" width="15.7109375" style="191" customWidth="1" outlineLevel="1"/>
    <col min="43" max="43" width="15.42578125" style="191" customWidth="1" outlineLevel="1"/>
    <col min="44" max="44" width="14.5703125" style="191" customWidth="1" outlineLevel="1"/>
    <col min="45" max="45" width="15.42578125" style="191" customWidth="1" outlineLevel="1"/>
    <col min="46" max="46" width="15.28515625" style="191" customWidth="1" outlineLevel="1"/>
    <col min="47" max="47" width="15.85546875" style="191" customWidth="1" outlineLevel="1"/>
    <col min="48" max="48" width="15.7109375" style="191" customWidth="1" outlineLevel="1"/>
    <col min="49" max="49" width="15.42578125" style="191" customWidth="1" outlineLevel="1"/>
    <col min="50" max="50" width="15.85546875" style="191" customWidth="1" outlineLevel="1"/>
    <col min="51" max="51" width="15.7109375" style="191" customWidth="1" outlineLevel="1"/>
    <col min="52" max="52" width="15.42578125" style="191" customWidth="1" outlineLevel="1"/>
    <col min="53" max="53" width="15.7109375" style="191" customWidth="1" outlineLevel="1"/>
    <col min="54" max="55" width="15.42578125" style="191" customWidth="1" outlineLevel="1"/>
    <col min="56" max="58" width="15.7109375" style="191" customWidth="1" outlineLevel="1"/>
    <col min="59" max="59" width="15.85546875" style="191" customWidth="1" outlineLevel="1"/>
    <col min="60" max="61" width="15.28515625" style="191" customWidth="1" outlineLevel="1"/>
    <col min="62" max="62" width="15.7109375" style="191" customWidth="1" outlineLevel="1"/>
    <col min="63" max="63" width="15.42578125" style="191" customWidth="1" outlineLevel="1"/>
    <col min="64" max="64" width="14.5703125" style="191" customWidth="1" outlineLevel="1"/>
    <col min="65" max="65" width="15.42578125" style="191" customWidth="1" outlineLevel="1"/>
    <col min="66" max="66" width="15.28515625" style="191" customWidth="1" outlineLevel="1"/>
    <col min="67" max="67" width="15.85546875" style="191" customWidth="1" outlineLevel="1"/>
    <col min="68" max="68" width="15.7109375" style="191" customWidth="1" outlineLevel="1"/>
    <col min="69" max="69" width="15.42578125" style="191" customWidth="1" outlineLevel="1"/>
    <col min="70" max="70" width="15.85546875" style="191" customWidth="1" outlineLevel="1"/>
    <col min="71" max="71" width="15.7109375" style="191" customWidth="1" outlineLevel="1"/>
    <col min="72" max="72" width="15.42578125" style="191" customWidth="1" outlineLevel="1"/>
    <col min="73" max="73" width="15.7109375" style="191" customWidth="1" outlineLevel="1"/>
    <col min="74" max="75" width="15.42578125" style="191" customWidth="1" outlineLevel="1"/>
    <col min="76" max="78" width="15.7109375" style="191" customWidth="1" outlineLevel="1"/>
    <col min="79" max="79" width="15.85546875" style="191" customWidth="1" outlineLevel="1"/>
    <col min="80" max="81" width="15.28515625" style="191" customWidth="1" outlineLevel="1"/>
    <col min="82" max="82" width="15.7109375" style="191" customWidth="1" outlineLevel="1"/>
    <col min="83" max="83" width="15.42578125" style="191" customWidth="1" outlineLevel="1"/>
    <col min="84" max="84" width="14.5703125" style="191" customWidth="1" outlineLevel="1"/>
    <col min="85" max="85" width="15.42578125" style="191" customWidth="1" outlineLevel="1"/>
    <col min="86" max="86" width="15.28515625" style="191" customWidth="1" outlineLevel="1"/>
    <col min="87" max="87" width="15.85546875" style="191" customWidth="1" outlineLevel="1"/>
    <col min="88" max="88" width="15.7109375" style="191" customWidth="1" outlineLevel="1"/>
    <col min="89" max="89" width="15.42578125" style="191" customWidth="1" outlineLevel="1"/>
    <col min="90" max="90" width="15.85546875" style="191" customWidth="1" outlineLevel="1"/>
    <col min="91" max="91" width="15.7109375" style="191" customWidth="1" outlineLevel="1"/>
    <col min="92" max="92" width="15.42578125" style="191" customWidth="1" outlineLevel="1"/>
    <col min="93" max="93" width="15.7109375" style="191" customWidth="1" outlineLevel="1"/>
    <col min="94" max="95" width="15.42578125" style="191" customWidth="1" outlineLevel="1"/>
    <col min="96" max="98" width="15.7109375" style="191" customWidth="1" outlineLevel="1"/>
    <col min="99" max="99" width="15.85546875" style="191" customWidth="1" outlineLevel="1"/>
    <col min="100" max="101" width="15.28515625" style="191" customWidth="1" outlineLevel="1"/>
    <col min="102" max="102" width="15.7109375" style="191" customWidth="1" outlineLevel="1"/>
    <col min="103" max="103" width="13.85546875" style="191" customWidth="1" outlineLevel="1"/>
    <col min="104" max="104" width="14.42578125" style="191" customWidth="1" outlineLevel="1"/>
    <col min="105" max="105" width="13.85546875" style="191" customWidth="1" outlineLevel="1"/>
    <col min="106" max="106" width="13.42578125" style="191" customWidth="1" outlineLevel="1"/>
    <col min="107" max="107" width="14.28515625" style="191" customWidth="1" outlineLevel="1"/>
    <col min="108" max="108" width="15.42578125" style="191" customWidth="1" outlineLevel="1"/>
    <col min="109" max="109" width="13.85546875" style="191" customWidth="1" outlineLevel="1"/>
    <col min="110" max="110" width="15.7109375" style="191" customWidth="1" outlineLevel="1"/>
    <col min="111" max="111" width="14" style="191" customWidth="1" outlineLevel="1"/>
    <col min="112" max="112" width="13.85546875" style="191" customWidth="1" outlineLevel="1"/>
    <col min="113" max="113" width="14" style="191" customWidth="1" outlineLevel="1"/>
    <col min="114" max="115" width="13.85546875" style="191" customWidth="1" outlineLevel="1"/>
    <col min="116" max="118" width="14" style="191" customWidth="1" outlineLevel="1"/>
    <col min="119" max="119" width="14.28515625" style="191" customWidth="1" outlineLevel="1"/>
    <col min="120" max="121" width="15" style="191" customWidth="1" outlineLevel="1"/>
    <col min="122" max="122" width="15.42578125" style="191" customWidth="1" outlineLevel="1"/>
    <col min="123" max="123" width="15.7109375" style="191" bestFit="1" customWidth="1"/>
    <col min="124" max="124" width="12.5703125" style="191" customWidth="1" outlineLevel="1"/>
    <col min="125" max="125" width="12" style="191" customWidth="1" outlineLevel="1"/>
    <col min="126" max="126" width="11.7109375" style="191" customWidth="1" outlineLevel="1"/>
    <col min="127" max="127" width="12.42578125" style="191" customWidth="1" outlineLevel="1"/>
    <col min="128" max="128" width="12.140625" style="191" customWidth="1" outlineLevel="1"/>
    <col min="129" max="129" width="12" style="191" customWidth="1" outlineLevel="1"/>
    <col min="130" max="130" width="12.42578125" style="191" customWidth="1" outlineLevel="1"/>
    <col min="131" max="131" width="12.140625" style="191" customWidth="1" outlineLevel="1"/>
    <col min="132" max="132" width="12" style="191" customWidth="1" outlineLevel="1"/>
    <col min="133" max="133" width="12.140625" style="191" customWidth="1" outlineLevel="1"/>
    <col min="134" max="135" width="12" style="191" customWidth="1" outlineLevel="1"/>
    <col min="136" max="138" width="12.140625" style="191" customWidth="1" outlineLevel="1"/>
    <col min="139" max="139" width="12.42578125" style="191" customWidth="1" outlineLevel="1"/>
    <col min="140" max="141" width="11.7109375" style="191" customWidth="1" outlineLevel="1"/>
    <col min="142" max="142" width="12.140625" style="191" customWidth="1" outlineLevel="1"/>
    <col min="143" max="143" width="15.28515625" style="191" customWidth="1" outlineLevel="1"/>
    <col min="144" max="144" width="15.85546875" style="191" customWidth="1" outlineLevel="1"/>
    <col min="145" max="145" width="15.28515625" style="191" customWidth="1" outlineLevel="1"/>
    <col min="146" max="146" width="15" style="191" customWidth="1" outlineLevel="1"/>
    <col min="147" max="147" width="12.42578125" style="191" customWidth="1" outlineLevel="1"/>
    <col min="148" max="148" width="12.140625" style="191" customWidth="1" outlineLevel="1"/>
    <col min="149" max="149" width="12" style="191" customWidth="1" outlineLevel="1"/>
    <col min="150" max="150" width="12.42578125" style="191" customWidth="1" outlineLevel="1"/>
    <col min="151" max="151" width="12.140625" style="191" customWidth="1" outlineLevel="1"/>
    <col min="152" max="152" width="12" style="191" customWidth="1" outlineLevel="1"/>
    <col min="153" max="153" width="12.140625" style="191" customWidth="1" outlineLevel="1"/>
    <col min="154" max="155" width="12" style="191" customWidth="1" outlineLevel="1"/>
    <col min="156" max="158" width="12.140625" style="191" customWidth="1" outlineLevel="1"/>
    <col min="159" max="159" width="12.42578125" style="191" customWidth="1" outlineLevel="1"/>
    <col min="160" max="161" width="11.7109375" style="191" customWidth="1" outlineLevel="1"/>
    <col min="162" max="163" width="12.140625" style="191" customWidth="1" outlineLevel="1"/>
    <col min="164" max="164" width="12.85546875" style="191" customWidth="1" outlineLevel="1"/>
    <col min="165" max="165" width="12.140625" style="191" customWidth="1" outlineLevel="1"/>
    <col min="166" max="166" width="12" style="191" customWidth="1" outlineLevel="1"/>
    <col min="167" max="167" width="12.5703125" style="191" customWidth="1" outlineLevel="1"/>
    <col min="168" max="169" width="12.140625" style="191" customWidth="1" outlineLevel="1"/>
    <col min="170" max="171" width="12.42578125" style="191" customWidth="1" outlineLevel="1"/>
    <col min="172" max="172" width="12.140625" style="191" customWidth="1" outlineLevel="1"/>
    <col min="173" max="173" width="12.42578125" style="191" customWidth="1" outlineLevel="1"/>
    <col min="174" max="175" width="12.140625" style="191" customWidth="1" outlineLevel="1"/>
    <col min="176" max="178" width="12.42578125" style="191" customWidth="1" outlineLevel="1"/>
    <col min="179" max="179" width="12.5703125" style="191" customWidth="1" outlineLevel="1"/>
    <col min="180" max="181" width="11.7109375" style="191" customWidth="1" outlineLevel="1"/>
    <col min="182" max="182" width="12.140625" style="191" customWidth="1" outlineLevel="1"/>
    <col min="183" max="183" width="12" style="191" customWidth="1" outlineLevel="1"/>
    <col min="184" max="184" width="12.5703125" style="191" customWidth="1" outlineLevel="1"/>
    <col min="185" max="185" width="12" style="191" customWidth="1" outlineLevel="1"/>
    <col min="186" max="186" width="11.7109375" style="191" customWidth="1" outlineLevel="1"/>
    <col min="187" max="187" width="12.42578125" style="191" customWidth="1" outlineLevel="1"/>
    <col min="188" max="188" width="12.140625" style="191" customWidth="1" outlineLevel="1"/>
    <col min="189" max="189" width="12" style="191" customWidth="1" outlineLevel="1"/>
    <col min="190" max="190" width="12.42578125" style="191" customWidth="1" outlineLevel="1"/>
    <col min="191" max="191" width="12.140625" style="191" customWidth="1" outlineLevel="1"/>
    <col min="192" max="192" width="12" style="191" customWidth="1" outlineLevel="1"/>
    <col min="193" max="193" width="12.140625" style="191" customWidth="1" outlineLevel="1"/>
    <col min="194" max="195" width="12" style="191" customWidth="1" outlineLevel="1"/>
    <col min="196" max="198" width="12.140625" style="191" customWidth="1" outlineLevel="1"/>
    <col min="199" max="199" width="12.42578125" style="191" customWidth="1" outlineLevel="1"/>
    <col min="200" max="201" width="11.7109375" style="191" customWidth="1" outlineLevel="1"/>
    <col min="202" max="202" width="12.140625" style="191" customWidth="1" outlineLevel="1"/>
    <col min="203" max="203" width="12" style="191" customWidth="1" outlineLevel="1"/>
    <col min="204" max="204" width="12.5703125" style="191" customWidth="1" outlineLevel="1"/>
    <col min="205" max="205" width="12" style="191" customWidth="1" outlineLevel="1"/>
    <col min="206" max="206" width="11.7109375" style="191" customWidth="1" outlineLevel="1"/>
    <col min="207" max="207" width="12.42578125" style="191" customWidth="1" outlineLevel="1"/>
    <col min="208" max="208" width="12.140625" style="191" customWidth="1" outlineLevel="1"/>
    <col min="209" max="209" width="12" style="191" customWidth="1" outlineLevel="1"/>
    <col min="210" max="210" width="12.42578125" style="191" customWidth="1" outlineLevel="1"/>
    <col min="211" max="211" width="12.140625" style="191" customWidth="1" outlineLevel="1"/>
    <col min="212" max="212" width="12" style="191" customWidth="1" outlineLevel="1"/>
    <col min="213" max="213" width="12.140625" style="191" customWidth="1" outlineLevel="1"/>
    <col min="214" max="215" width="12" style="191" customWidth="1" outlineLevel="1"/>
    <col min="216" max="218" width="12.140625" style="191" customWidth="1" outlineLevel="1"/>
    <col min="219" max="219" width="12.42578125" style="191" customWidth="1" outlineLevel="1"/>
    <col min="220" max="221" width="11.7109375" style="191" customWidth="1" outlineLevel="1"/>
    <col min="222" max="222" width="12.140625" style="191" customWidth="1" outlineLevel="1"/>
    <col min="223" max="223" width="9.42578125" style="191" customWidth="1" collapsed="1"/>
    <col min="224" max="224" width="9.5703125" style="191" bestFit="1" customWidth="1"/>
    <col min="225" max="225" width="11.7109375" style="191" bestFit="1" customWidth="1"/>
    <col min="226" max="226" width="12.140625" style="191" customWidth="1"/>
    <col min="227" max="227" width="12.85546875" style="191" customWidth="1" outlineLevel="1"/>
    <col min="228" max="228" width="12.42578125" style="191" customWidth="1" outlineLevel="1"/>
    <col min="229" max="229" width="12.140625" style="191" customWidth="1" outlineLevel="1"/>
    <col min="230" max="230" width="12.5703125" style="191" customWidth="1" outlineLevel="1"/>
    <col min="231" max="231" width="14" style="191" customWidth="1" outlineLevel="1"/>
    <col min="232" max="232" width="12.42578125" style="191" customWidth="1" outlineLevel="1"/>
    <col min="233" max="233" width="14" style="191" customWidth="1" outlineLevel="1"/>
    <col min="234" max="234" width="12.140625" style="191" customWidth="1" outlineLevel="1"/>
    <col min="235" max="235" width="12" style="191" customWidth="1" outlineLevel="1"/>
    <col min="236" max="237" width="12.140625" style="191" customWidth="1" outlineLevel="1"/>
    <col min="238" max="239" width="12.42578125" style="191" customWidth="1" outlineLevel="1"/>
    <col min="240" max="242" width="12.5703125" style="191" customWidth="1" outlineLevel="1"/>
    <col min="243" max="244" width="13.85546875" style="191" customWidth="1" outlineLevel="1"/>
    <col min="245" max="245" width="14" style="191" customWidth="1" outlineLevel="1"/>
    <col min="246" max="246" width="12.42578125" style="191" customWidth="1" outlineLevel="1"/>
    <col min="247" max="247" width="13" style="191" customWidth="1" outlineLevel="1"/>
    <col min="248" max="248" width="12.5703125" style="191" customWidth="1" outlineLevel="1"/>
    <col min="249" max="249" width="12.42578125" style="191" customWidth="1" outlineLevel="1"/>
    <col min="250" max="250" width="12.85546875" style="191" customWidth="1" outlineLevel="1"/>
    <col min="251" max="251" width="14.28515625" style="191" customWidth="1" outlineLevel="1"/>
    <col min="252" max="252" width="12.5703125" style="191" customWidth="1" outlineLevel="1"/>
    <col min="253" max="253" width="14.28515625" style="191" customWidth="1" outlineLevel="1"/>
    <col min="254" max="254" width="12.42578125" style="191" customWidth="1" outlineLevel="1"/>
    <col min="255" max="255" width="12.140625" style="191" customWidth="1" outlineLevel="1"/>
    <col min="256" max="257" width="12.42578125" style="191" customWidth="1" outlineLevel="1"/>
    <col min="258" max="259" width="12.5703125" style="191" customWidth="1" outlineLevel="1"/>
    <col min="260" max="262" width="12.85546875" style="191" customWidth="1" outlineLevel="1"/>
    <col min="263" max="264" width="14" style="191" customWidth="1" outlineLevel="1"/>
    <col min="265" max="265" width="14.28515625" style="191" customWidth="1" outlineLevel="1"/>
    <col min="266" max="266" width="13" style="191" customWidth="1" outlineLevel="1"/>
    <col min="267" max="267" width="13.85546875" style="191" customWidth="1" outlineLevel="1"/>
    <col min="268" max="268" width="13.140625" style="191" customWidth="1" outlineLevel="1"/>
    <col min="269" max="269" width="13" style="191" customWidth="1" outlineLevel="1"/>
    <col min="270" max="270" width="13.42578125" style="191" customWidth="1" outlineLevel="1"/>
    <col min="271" max="271" width="14.85546875" style="191" customWidth="1" outlineLevel="1"/>
    <col min="272" max="272" width="13.140625" style="191" customWidth="1" outlineLevel="1"/>
    <col min="273" max="273" width="14.85546875" style="191" customWidth="1" outlineLevel="1"/>
    <col min="274" max="274" width="13" style="191" customWidth="1" outlineLevel="1"/>
    <col min="275" max="275" width="12.85546875" style="191" customWidth="1" outlineLevel="1"/>
    <col min="276" max="277" width="13" style="191" customWidth="1" outlineLevel="1"/>
    <col min="278" max="279" width="13.140625" style="191" customWidth="1" outlineLevel="1"/>
    <col min="280" max="282" width="13.42578125" style="191" customWidth="1" outlineLevel="1"/>
    <col min="283" max="284" width="14.5703125" style="191" customWidth="1" outlineLevel="1"/>
    <col min="285" max="285" width="14.85546875" style="191" customWidth="1" outlineLevel="1"/>
    <col min="286" max="286" width="12.85546875" style="191" customWidth="1" outlineLevel="1"/>
    <col min="287" max="287" width="13.42578125" style="191" customWidth="1" outlineLevel="1"/>
    <col min="288" max="288" width="13" style="191" customWidth="1" outlineLevel="1"/>
    <col min="289" max="289" width="12.85546875" style="191" customWidth="1" outlineLevel="1"/>
    <col min="290" max="290" width="13.140625" style="191" customWidth="1" outlineLevel="1"/>
    <col min="291" max="291" width="14.5703125" style="191" customWidth="1" outlineLevel="1"/>
    <col min="292" max="292" width="13" style="191" customWidth="1" outlineLevel="1"/>
    <col min="293" max="293" width="14.5703125" style="191" customWidth="1" outlineLevel="1"/>
    <col min="294" max="294" width="12.85546875" style="191" customWidth="1" outlineLevel="1"/>
    <col min="295" max="295" width="12.5703125" style="191" customWidth="1" outlineLevel="1"/>
    <col min="296" max="297" width="12.85546875" style="191" customWidth="1" outlineLevel="1"/>
    <col min="298" max="299" width="13" style="191" customWidth="1" outlineLevel="1"/>
    <col min="300" max="302" width="13.140625" style="191" customWidth="1" outlineLevel="1"/>
    <col min="303" max="304" width="14.42578125" style="191" customWidth="1" outlineLevel="1"/>
    <col min="305" max="305" width="14.5703125" style="191" customWidth="1" outlineLevel="1"/>
    <col min="306" max="306" width="11.140625" style="191" customWidth="1" outlineLevel="1"/>
    <col min="307" max="307" width="11.7109375" style="191" customWidth="1" outlineLevel="1"/>
    <col min="308" max="308" width="11.42578125" style="191" customWidth="1" outlineLevel="1"/>
    <col min="309" max="309" width="11.140625" style="191" customWidth="1" outlineLevel="1"/>
    <col min="310" max="310" width="11.5703125" style="191" customWidth="1" outlineLevel="1"/>
    <col min="311" max="311" width="12.85546875" style="191" customWidth="1" outlineLevel="1"/>
    <col min="312" max="312" width="11.42578125" style="191" customWidth="1" outlineLevel="1"/>
    <col min="313" max="313" width="12.85546875" style="191" customWidth="1" outlineLevel="1"/>
    <col min="314" max="314" width="11.140625" style="191" customWidth="1" outlineLevel="1"/>
    <col min="315" max="315" width="11" style="191" customWidth="1" outlineLevel="1"/>
    <col min="316" max="317" width="11.140625" style="191" customWidth="1" outlineLevel="1"/>
    <col min="318" max="319" width="11.42578125" style="191" customWidth="1" outlineLevel="1"/>
    <col min="320" max="322" width="11.5703125" style="191" customWidth="1" outlineLevel="1"/>
    <col min="323" max="324" width="12.5703125" style="191" customWidth="1" outlineLevel="1"/>
    <col min="325" max="325" width="12.85546875" style="191" customWidth="1" outlineLevel="1"/>
    <col min="326" max="326" width="14.7109375" style="191" bestFit="1" customWidth="1"/>
    <col min="327" max="327" width="13.140625" style="191" customWidth="1" outlineLevel="1"/>
    <col min="328" max="328" width="12.5703125" style="191" customWidth="1" outlineLevel="1"/>
    <col min="329" max="329" width="12.42578125" style="191" customWidth="1" outlineLevel="1"/>
    <col min="330" max="330" width="12.85546875" style="191" customWidth="1" outlineLevel="1"/>
    <col min="331" max="331" width="14.28515625" style="191" customWidth="1" outlineLevel="1"/>
    <col min="332" max="332" width="12.7109375" style="191" customWidth="1" outlineLevel="1"/>
    <col min="333" max="333" width="14.28515625" style="191" customWidth="1" outlineLevel="1"/>
    <col min="334" max="334" width="12.7109375" style="191" customWidth="1" outlineLevel="1"/>
    <col min="335" max="335" width="12.28515625" style="191" customWidth="1" outlineLevel="1"/>
    <col min="336" max="336" width="12.7109375" style="191" customWidth="1" outlineLevel="1"/>
    <col min="337" max="337" width="12.42578125" style="191" customWidth="1" outlineLevel="1"/>
    <col min="338" max="338" width="12.5703125" style="191" customWidth="1" outlineLevel="1"/>
    <col min="339" max="339" width="12.7109375" style="191" customWidth="1" outlineLevel="1"/>
    <col min="340" max="342" width="12.85546875" style="191" customWidth="1" outlineLevel="1"/>
    <col min="343" max="344" width="14" style="191" customWidth="1" outlineLevel="1"/>
    <col min="345" max="345" width="14.28515625" style="191" customWidth="1" outlineLevel="1"/>
    <col min="346" max="346" width="12.7109375" style="191" customWidth="1" outlineLevel="1"/>
    <col min="347" max="347" width="13.42578125" style="191" customWidth="1" outlineLevel="1"/>
    <col min="348" max="348" width="12.85546875" style="191" customWidth="1" outlineLevel="1"/>
    <col min="349" max="349" width="12.7109375" style="191" customWidth="1" outlineLevel="1"/>
    <col min="350" max="350" width="13.140625" style="191" customWidth="1" outlineLevel="1"/>
    <col min="351" max="351" width="14.42578125" style="191" customWidth="1" outlineLevel="1"/>
    <col min="352" max="352" width="13" style="191" customWidth="1" outlineLevel="1"/>
    <col min="353" max="353" width="14.5703125" style="191" customWidth="1" outlineLevel="1"/>
    <col min="354" max="354" width="13" style="191" customWidth="1" outlineLevel="1"/>
    <col min="355" max="355" width="12.7109375" style="191" customWidth="1" outlineLevel="1"/>
    <col min="356" max="356" width="13" style="191" customWidth="1" outlineLevel="1"/>
    <col min="357" max="357" width="12.7109375" style="191" customWidth="1" outlineLevel="1"/>
    <col min="358" max="358" width="12.85546875" style="191" customWidth="1" outlineLevel="1"/>
    <col min="359" max="361" width="13" style="191" customWidth="1" outlineLevel="1"/>
    <col min="362" max="362" width="13.140625" style="191" customWidth="1" outlineLevel="1"/>
    <col min="363" max="364" width="14.28515625" style="191" customWidth="1" outlineLevel="1"/>
    <col min="365" max="365" width="14.42578125" style="191" customWidth="1" outlineLevel="1"/>
    <col min="366" max="366" width="13.140625" style="191" customWidth="1" outlineLevel="1"/>
    <col min="367" max="367" width="14" style="191" customWidth="1" outlineLevel="1"/>
    <col min="368" max="368" width="13.42578125" style="191" customWidth="1" outlineLevel="1"/>
    <col min="369" max="369" width="13.140625" style="191" customWidth="1" outlineLevel="1"/>
    <col min="370" max="370" width="13.85546875" style="191" customWidth="1" outlineLevel="1"/>
    <col min="371" max="371" width="15" style="191" customWidth="1" outlineLevel="1"/>
    <col min="372" max="372" width="13.42578125" style="191" customWidth="1" outlineLevel="1"/>
    <col min="373" max="373" width="15" style="191" customWidth="1" outlineLevel="1"/>
    <col min="374" max="374" width="13.140625" style="191" customWidth="1" outlineLevel="1"/>
    <col min="375" max="375" width="13" style="191" customWidth="1" outlineLevel="1"/>
    <col min="376" max="377" width="13.140625" style="191" customWidth="1" outlineLevel="1"/>
    <col min="378" max="379" width="13.42578125" style="191" customWidth="1" outlineLevel="1"/>
    <col min="380" max="382" width="13.85546875" style="191" customWidth="1" outlineLevel="1"/>
    <col min="383" max="384" width="14.85546875" style="191" customWidth="1" outlineLevel="1"/>
    <col min="385" max="385" width="15" style="191" customWidth="1" outlineLevel="1"/>
    <col min="386" max="386" width="13" style="191" customWidth="1" outlineLevel="1"/>
    <col min="387" max="387" width="13.85546875" style="191" customWidth="1" outlineLevel="1"/>
    <col min="388" max="388" width="13.140625" style="191" customWidth="1" outlineLevel="1"/>
    <col min="389" max="389" width="13" style="191" customWidth="1" outlineLevel="1"/>
    <col min="390" max="390" width="13.42578125" style="191" customWidth="1" outlineLevel="1"/>
    <col min="391" max="391" width="14.85546875" style="191" customWidth="1" outlineLevel="1"/>
    <col min="392" max="392" width="13.140625" style="191" customWidth="1" outlineLevel="1"/>
    <col min="393" max="393" width="14.85546875" style="191" customWidth="1" outlineLevel="1"/>
    <col min="394" max="394" width="13" style="191" customWidth="1" outlineLevel="1"/>
    <col min="395" max="395" width="12.85546875" style="191" customWidth="1" outlineLevel="1"/>
    <col min="396" max="397" width="13" style="191" customWidth="1" outlineLevel="1"/>
    <col min="398" max="399" width="13.140625" style="191" customWidth="1" outlineLevel="1"/>
    <col min="400" max="402" width="13.42578125" style="191" customWidth="1" outlineLevel="1"/>
    <col min="403" max="404" width="14.5703125" style="191" customWidth="1" outlineLevel="1"/>
    <col min="405" max="405" width="14.85546875" style="191" customWidth="1" outlineLevel="1"/>
    <col min="406" max="406" width="11.42578125" style="191" customWidth="1" outlineLevel="1"/>
    <col min="407" max="407" width="12" style="191" customWidth="1" outlineLevel="1"/>
    <col min="408" max="408" width="11.5703125" style="191" customWidth="1" outlineLevel="1"/>
    <col min="409" max="409" width="11.42578125" style="191" customWidth="1" outlineLevel="1"/>
    <col min="410" max="410" width="11.7109375" style="191" customWidth="1" outlineLevel="1"/>
    <col min="411" max="411" width="13" style="191" customWidth="1" outlineLevel="1"/>
    <col min="412" max="412" width="11.5703125" style="191" customWidth="1" outlineLevel="1"/>
    <col min="413" max="413" width="13.140625" style="191" customWidth="1" outlineLevel="1"/>
    <col min="414" max="414" width="11.42578125" style="191" customWidth="1" outlineLevel="1"/>
    <col min="415" max="415" width="11.140625" style="191" customWidth="1" outlineLevel="1"/>
    <col min="416" max="416" width="12.42578125" style="191" customWidth="1" outlineLevel="1"/>
    <col min="417" max="417" width="11.42578125" style="191" customWidth="1" outlineLevel="1"/>
    <col min="418" max="419" width="11.5703125" style="191" customWidth="1" outlineLevel="1"/>
    <col min="420" max="422" width="11.7109375" style="191" customWidth="1" outlineLevel="1"/>
    <col min="423" max="424" width="12.85546875" style="191" customWidth="1" outlineLevel="1"/>
    <col min="425" max="425" width="13" style="191" customWidth="1" outlineLevel="1"/>
    <col min="426" max="426" width="12.140625" style="191" customWidth="1" outlineLevel="1"/>
    <col min="427" max="427" width="12.85546875" style="191" customWidth="1" outlineLevel="1"/>
    <col min="428" max="428" width="12.42578125" style="191" customWidth="1" outlineLevel="1"/>
    <col min="429" max="429" width="12.5703125" style="191" customWidth="1" outlineLevel="1"/>
    <col min="430" max="430" width="12.140625" style="191" customWidth="1" outlineLevel="1"/>
    <col min="431" max="431" width="14" style="191" customWidth="1" outlineLevel="1"/>
    <col min="432" max="432" width="12.42578125" style="191" customWidth="1" outlineLevel="1"/>
    <col min="433" max="433" width="14" style="191" customWidth="1" outlineLevel="1"/>
    <col min="434" max="434" width="12.140625" style="191" customWidth="1" outlineLevel="1"/>
    <col min="435" max="435" width="12" style="191" customWidth="1" outlineLevel="1"/>
    <col min="436" max="437" width="12.140625" style="191" customWidth="1" outlineLevel="1"/>
    <col min="438" max="439" width="12.42578125" style="191" customWidth="1" outlineLevel="1"/>
    <col min="440" max="442" width="12.5703125" style="191" customWidth="1" outlineLevel="1"/>
    <col min="443" max="444" width="13.85546875" style="191" customWidth="1" outlineLevel="1"/>
    <col min="445" max="445" width="14" style="191" customWidth="1" outlineLevel="1"/>
    <col min="446" max="446" width="15.42578125" style="191" bestFit="1" customWidth="1" collapsed="1"/>
    <col min="447" max="16384" width="9.140625" style="191"/>
  </cols>
  <sheetData>
    <row r="1" spans="1:446" s="189" customFormat="1" ht="25.5" x14ac:dyDescent="0.2">
      <c r="A1" s="196" t="s">
        <v>136</v>
      </c>
      <c r="B1" s="196" t="s">
        <v>137</v>
      </c>
      <c r="C1" s="197" t="s">
        <v>222</v>
      </c>
      <c r="D1" s="196" t="s">
        <v>72</v>
      </c>
      <c r="E1" s="196" t="s">
        <v>466</v>
      </c>
      <c r="F1" s="196" t="s">
        <v>467</v>
      </c>
      <c r="G1" s="197" t="s">
        <v>14</v>
      </c>
      <c r="H1" s="197" t="s">
        <v>15</v>
      </c>
      <c r="I1" s="197" t="s">
        <v>468</v>
      </c>
      <c r="J1" s="197" t="s">
        <v>469</v>
      </c>
      <c r="K1" s="197" t="s">
        <v>470</v>
      </c>
      <c r="L1" s="197" t="s">
        <v>471</v>
      </c>
      <c r="M1" s="197" t="s">
        <v>472</v>
      </c>
      <c r="N1" s="197" t="s">
        <v>473</v>
      </c>
      <c r="O1" s="197" t="s">
        <v>474</v>
      </c>
      <c r="P1" s="197" t="s">
        <v>475</v>
      </c>
      <c r="Q1" s="197" t="s">
        <v>476</v>
      </c>
      <c r="R1" s="197" t="s">
        <v>477</v>
      </c>
      <c r="S1" s="197" t="s">
        <v>478</v>
      </c>
      <c r="T1" s="197" t="s">
        <v>479</v>
      </c>
      <c r="U1" s="197" t="s">
        <v>480</v>
      </c>
      <c r="V1" s="197" t="s">
        <v>481</v>
      </c>
      <c r="W1" s="198" t="s">
        <v>482</v>
      </c>
      <c r="X1" s="197" t="s">
        <v>483</v>
      </c>
      <c r="Y1" s="197" t="s">
        <v>484</v>
      </c>
      <c r="Z1" s="197" t="s">
        <v>485</v>
      </c>
      <c r="AA1" s="197" t="s">
        <v>486</v>
      </c>
      <c r="AB1" s="197" t="s">
        <v>487</v>
      </c>
      <c r="AC1" s="197" t="s">
        <v>488</v>
      </c>
      <c r="AD1" s="197" t="s">
        <v>489</v>
      </c>
      <c r="AE1" s="197" t="s">
        <v>490</v>
      </c>
      <c r="AF1" s="197" t="s">
        <v>491</v>
      </c>
      <c r="AG1" s="197" t="s">
        <v>492</v>
      </c>
      <c r="AH1" s="197" t="s">
        <v>493</v>
      </c>
      <c r="AI1" s="197" t="s">
        <v>494</v>
      </c>
      <c r="AJ1" s="197" t="s">
        <v>495</v>
      </c>
      <c r="AK1" s="197" t="s">
        <v>496</v>
      </c>
      <c r="AL1" s="197" t="s">
        <v>497</v>
      </c>
      <c r="AM1" s="197" t="s">
        <v>498</v>
      </c>
      <c r="AN1" s="197" t="s">
        <v>499</v>
      </c>
      <c r="AO1" s="197" t="s">
        <v>500</v>
      </c>
      <c r="AP1" s="197" t="s">
        <v>501</v>
      </c>
      <c r="AQ1" s="198" t="s">
        <v>502</v>
      </c>
      <c r="AR1" s="197" t="s">
        <v>503</v>
      </c>
      <c r="AS1" s="197" t="s">
        <v>504</v>
      </c>
      <c r="AT1" s="197" t="s">
        <v>505</v>
      </c>
      <c r="AU1" s="197" t="s">
        <v>506</v>
      </c>
      <c r="AV1" s="197" t="s">
        <v>507</v>
      </c>
      <c r="AW1" s="197" t="s">
        <v>508</v>
      </c>
      <c r="AX1" s="197" t="s">
        <v>509</v>
      </c>
      <c r="AY1" s="197" t="s">
        <v>510</v>
      </c>
      <c r="AZ1" s="197" t="s">
        <v>511</v>
      </c>
      <c r="BA1" s="197" t="s">
        <v>512</v>
      </c>
      <c r="BB1" s="197" t="s">
        <v>513</v>
      </c>
      <c r="BC1" s="197" t="s">
        <v>514</v>
      </c>
      <c r="BD1" s="197" t="s">
        <v>515</v>
      </c>
      <c r="BE1" s="197" t="s">
        <v>516</v>
      </c>
      <c r="BF1" s="197" t="s">
        <v>517</v>
      </c>
      <c r="BG1" s="197" t="s">
        <v>518</v>
      </c>
      <c r="BH1" s="197" t="s">
        <v>519</v>
      </c>
      <c r="BI1" s="197" t="s">
        <v>520</v>
      </c>
      <c r="BJ1" s="197" t="s">
        <v>521</v>
      </c>
      <c r="BK1" s="198" t="s">
        <v>522</v>
      </c>
      <c r="BL1" s="197" t="s">
        <v>523</v>
      </c>
      <c r="BM1" s="197" t="s">
        <v>524</v>
      </c>
      <c r="BN1" s="197" t="s">
        <v>525</v>
      </c>
      <c r="BO1" s="197" t="s">
        <v>526</v>
      </c>
      <c r="BP1" s="197" t="s">
        <v>527</v>
      </c>
      <c r="BQ1" s="197" t="s">
        <v>528</v>
      </c>
      <c r="BR1" s="197" t="s">
        <v>529</v>
      </c>
      <c r="BS1" s="197" t="s">
        <v>530</v>
      </c>
      <c r="BT1" s="197" t="s">
        <v>531</v>
      </c>
      <c r="BU1" s="197" t="s">
        <v>532</v>
      </c>
      <c r="BV1" s="197" t="s">
        <v>533</v>
      </c>
      <c r="BW1" s="197" t="s">
        <v>534</v>
      </c>
      <c r="BX1" s="197" t="s">
        <v>535</v>
      </c>
      <c r="BY1" s="197" t="s">
        <v>536</v>
      </c>
      <c r="BZ1" s="197" t="s">
        <v>537</v>
      </c>
      <c r="CA1" s="197" t="s">
        <v>538</v>
      </c>
      <c r="CB1" s="197" t="s">
        <v>539</v>
      </c>
      <c r="CC1" s="197" t="s">
        <v>540</v>
      </c>
      <c r="CD1" s="197" t="s">
        <v>541</v>
      </c>
      <c r="CE1" s="198" t="s">
        <v>542</v>
      </c>
      <c r="CF1" s="197" t="s">
        <v>543</v>
      </c>
      <c r="CG1" s="197" t="s">
        <v>544</v>
      </c>
      <c r="CH1" s="197" t="s">
        <v>545</v>
      </c>
      <c r="CI1" s="197" t="s">
        <v>546</v>
      </c>
      <c r="CJ1" s="197" t="s">
        <v>547</v>
      </c>
      <c r="CK1" s="197" t="s">
        <v>548</v>
      </c>
      <c r="CL1" s="197" t="s">
        <v>549</v>
      </c>
      <c r="CM1" s="197" t="s">
        <v>550</v>
      </c>
      <c r="CN1" s="197" t="s">
        <v>551</v>
      </c>
      <c r="CO1" s="197" t="s">
        <v>552</v>
      </c>
      <c r="CP1" s="197" t="s">
        <v>553</v>
      </c>
      <c r="CQ1" s="197" t="s">
        <v>554</v>
      </c>
      <c r="CR1" s="197" t="s">
        <v>555</v>
      </c>
      <c r="CS1" s="197" t="s">
        <v>556</v>
      </c>
      <c r="CT1" s="197" t="s">
        <v>557</v>
      </c>
      <c r="CU1" s="197" t="s">
        <v>558</v>
      </c>
      <c r="CV1" s="197" t="s">
        <v>559</v>
      </c>
      <c r="CW1" s="197" t="s">
        <v>560</v>
      </c>
      <c r="CX1" s="197" t="s">
        <v>561</v>
      </c>
      <c r="CY1" s="198" t="s">
        <v>562</v>
      </c>
      <c r="CZ1" s="197" t="s">
        <v>563</v>
      </c>
      <c r="DA1" s="197" t="s">
        <v>564</v>
      </c>
      <c r="DB1" s="197" t="s">
        <v>565</v>
      </c>
      <c r="DC1" s="197" t="s">
        <v>566</v>
      </c>
      <c r="DD1" s="197" t="s">
        <v>567</v>
      </c>
      <c r="DE1" s="197" t="s">
        <v>568</v>
      </c>
      <c r="DF1" s="197" t="s">
        <v>569</v>
      </c>
      <c r="DG1" s="197" t="s">
        <v>570</v>
      </c>
      <c r="DH1" s="197" t="s">
        <v>571</v>
      </c>
      <c r="DI1" s="197" t="s">
        <v>572</v>
      </c>
      <c r="DJ1" s="197" t="s">
        <v>573</v>
      </c>
      <c r="DK1" s="197" t="s">
        <v>574</v>
      </c>
      <c r="DL1" s="197" t="s">
        <v>575</v>
      </c>
      <c r="DM1" s="197" t="s">
        <v>576</v>
      </c>
      <c r="DN1" s="197" t="s">
        <v>577</v>
      </c>
      <c r="DO1" s="197" t="s">
        <v>578</v>
      </c>
      <c r="DP1" s="197" t="s">
        <v>579</v>
      </c>
      <c r="DQ1" s="197" t="s">
        <v>580</v>
      </c>
      <c r="DR1" s="197" t="s">
        <v>581</v>
      </c>
      <c r="DS1" s="198" t="s">
        <v>582</v>
      </c>
      <c r="DT1" s="197" t="s">
        <v>583</v>
      </c>
      <c r="DU1" s="197" t="s">
        <v>584</v>
      </c>
      <c r="DV1" s="197" t="s">
        <v>585</v>
      </c>
      <c r="DW1" s="197" t="s">
        <v>586</v>
      </c>
      <c r="DX1" s="197" t="s">
        <v>587</v>
      </c>
      <c r="DY1" s="197" t="s">
        <v>588</v>
      </c>
      <c r="DZ1" s="197" t="s">
        <v>589</v>
      </c>
      <c r="EA1" s="197" t="s">
        <v>590</v>
      </c>
      <c r="EB1" s="197" t="s">
        <v>591</v>
      </c>
      <c r="EC1" s="197" t="s">
        <v>592</v>
      </c>
      <c r="ED1" s="197" t="s">
        <v>593</v>
      </c>
      <c r="EE1" s="197" t="s">
        <v>594</v>
      </c>
      <c r="EF1" s="197" t="s">
        <v>595</v>
      </c>
      <c r="EG1" s="197" t="s">
        <v>596</v>
      </c>
      <c r="EH1" s="197" t="s">
        <v>597</v>
      </c>
      <c r="EI1" s="197" t="s">
        <v>598</v>
      </c>
      <c r="EJ1" s="197" t="s">
        <v>599</v>
      </c>
      <c r="EK1" s="197" t="s">
        <v>600</v>
      </c>
      <c r="EL1" s="197" t="s">
        <v>601</v>
      </c>
      <c r="EM1" s="198" t="s">
        <v>602</v>
      </c>
      <c r="EN1" s="197" t="s">
        <v>603</v>
      </c>
      <c r="EO1" s="197" t="s">
        <v>604</v>
      </c>
      <c r="EP1" s="197" t="s">
        <v>605</v>
      </c>
      <c r="EQ1" s="197" t="s">
        <v>606</v>
      </c>
      <c r="ER1" s="197" t="s">
        <v>607</v>
      </c>
      <c r="ES1" s="197" t="s">
        <v>608</v>
      </c>
      <c r="ET1" s="197" t="s">
        <v>609</v>
      </c>
      <c r="EU1" s="197" t="s">
        <v>610</v>
      </c>
      <c r="EV1" s="197" t="s">
        <v>611</v>
      </c>
      <c r="EW1" s="197" t="s">
        <v>612</v>
      </c>
      <c r="EX1" s="197" t="s">
        <v>613</v>
      </c>
      <c r="EY1" s="197" t="s">
        <v>614</v>
      </c>
      <c r="EZ1" s="197" t="s">
        <v>615</v>
      </c>
      <c r="FA1" s="197" t="s">
        <v>616</v>
      </c>
      <c r="FB1" s="197" t="s">
        <v>617</v>
      </c>
      <c r="FC1" s="197" t="s">
        <v>618</v>
      </c>
      <c r="FD1" s="197" t="s">
        <v>619</v>
      </c>
      <c r="FE1" s="197" t="s">
        <v>620</v>
      </c>
      <c r="FF1" s="197" t="s">
        <v>621</v>
      </c>
      <c r="FG1" s="198" t="s">
        <v>622</v>
      </c>
      <c r="FH1" s="197" t="s">
        <v>623</v>
      </c>
      <c r="FI1" s="197" t="s">
        <v>624</v>
      </c>
      <c r="FJ1" s="197" t="s">
        <v>625</v>
      </c>
      <c r="FK1" s="197" t="s">
        <v>626</v>
      </c>
      <c r="FL1" s="197" t="s">
        <v>627</v>
      </c>
      <c r="FM1" s="197" t="s">
        <v>628</v>
      </c>
      <c r="FN1" s="197" t="s">
        <v>629</v>
      </c>
      <c r="FO1" s="197" t="s">
        <v>630</v>
      </c>
      <c r="FP1" s="197" t="s">
        <v>631</v>
      </c>
      <c r="FQ1" s="197" t="s">
        <v>632</v>
      </c>
      <c r="FR1" s="197" t="s">
        <v>633</v>
      </c>
      <c r="FS1" s="197" t="s">
        <v>634</v>
      </c>
      <c r="FT1" s="197" t="s">
        <v>635</v>
      </c>
      <c r="FU1" s="197" t="s">
        <v>636</v>
      </c>
      <c r="FV1" s="197" t="s">
        <v>637</v>
      </c>
      <c r="FW1" s="197" t="s">
        <v>638</v>
      </c>
      <c r="FX1" s="197" t="s">
        <v>639</v>
      </c>
      <c r="FY1" s="197" t="s">
        <v>640</v>
      </c>
      <c r="FZ1" s="197" t="s">
        <v>641</v>
      </c>
      <c r="GA1" s="198" t="s">
        <v>642</v>
      </c>
      <c r="GB1" s="197" t="s">
        <v>643</v>
      </c>
      <c r="GC1" s="197" t="s">
        <v>644</v>
      </c>
      <c r="GD1" s="197" t="s">
        <v>645</v>
      </c>
      <c r="GE1" s="197" t="s">
        <v>646</v>
      </c>
      <c r="GF1" s="197" t="s">
        <v>647</v>
      </c>
      <c r="GG1" s="197" t="s">
        <v>648</v>
      </c>
      <c r="GH1" s="197" t="s">
        <v>649</v>
      </c>
      <c r="GI1" s="197" t="s">
        <v>650</v>
      </c>
      <c r="GJ1" s="197" t="s">
        <v>651</v>
      </c>
      <c r="GK1" s="197" t="s">
        <v>652</v>
      </c>
      <c r="GL1" s="197" t="s">
        <v>653</v>
      </c>
      <c r="GM1" s="197" t="s">
        <v>654</v>
      </c>
      <c r="GN1" s="197" t="s">
        <v>655</v>
      </c>
      <c r="GO1" s="197" t="s">
        <v>656</v>
      </c>
      <c r="GP1" s="197" t="s">
        <v>657</v>
      </c>
      <c r="GQ1" s="197" t="s">
        <v>658</v>
      </c>
      <c r="GR1" s="197" t="s">
        <v>659</v>
      </c>
      <c r="GS1" s="197" t="s">
        <v>660</v>
      </c>
      <c r="GT1" s="197" t="s">
        <v>661</v>
      </c>
      <c r="GU1" s="198" t="s">
        <v>662</v>
      </c>
      <c r="GV1" s="197" t="s">
        <v>663</v>
      </c>
      <c r="GW1" s="197" t="s">
        <v>664</v>
      </c>
      <c r="GX1" s="197" t="s">
        <v>665</v>
      </c>
      <c r="GY1" s="197" t="s">
        <v>666</v>
      </c>
      <c r="GZ1" s="197" t="s">
        <v>667</v>
      </c>
      <c r="HA1" s="197" t="s">
        <v>668</v>
      </c>
      <c r="HB1" s="197" t="s">
        <v>669</v>
      </c>
      <c r="HC1" s="197" t="s">
        <v>670</v>
      </c>
      <c r="HD1" s="197" t="s">
        <v>671</v>
      </c>
      <c r="HE1" s="197" t="s">
        <v>672</v>
      </c>
      <c r="HF1" s="197" t="s">
        <v>673</v>
      </c>
      <c r="HG1" s="197" t="s">
        <v>674</v>
      </c>
      <c r="HH1" s="197" t="s">
        <v>675</v>
      </c>
      <c r="HI1" s="197" t="s">
        <v>676</v>
      </c>
      <c r="HJ1" s="197" t="s">
        <v>677</v>
      </c>
      <c r="HK1" s="197" t="s">
        <v>678</v>
      </c>
      <c r="HL1" s="197" t="s">
        <v>679</v>
      </c>
      <c r="HM1" s="197" t="s">
        <v>680</v>
      </c>
      <c r="HN1" s="197" t="s">
        <v>681</v>
      </c>
      <c r="HP1" s="199" t="s">
        <v>72</v>
      </c>
      <c r="HQ1" s="200" t="s">
        <v>467</v>
      </c>
      <c r="HR1" s="190" t="s">
        <v>245</v>
      </c>
      <c r="HS1" s="190" t="s">
        <v>246</v>
      </c>
      <c r="HT1" s="190" t="s">
        <v>247</v>
      </c>
      <c r="HU1" s="190" t="s">
        <v>248</v>
      </c>
      <c r="HV1" s="190" t="s">
        <v>249</v>
      </c>
      <c r="HW1" s="190" t="s">
        <v>250</v>
      </c>
      <c r="HX1" s="190" t="s">
        <v>251</v>
      </c>
      <c r="HY1" s="190" t="s">
        <v>252</v>
      </c>
      <c r="HZ1" s="190" t="s">
        <v>253</v>
      </c>
      <c r="IA1" s="190" t="s">
        <v>254</v>
      </c>
      <c r="IB1" s="190" t="s">
        <v>255</v>
      </c>
      <c r="IC1" s="190" t="s">
        <v>256</v>
      </c>
      <c r="ID1" s="190" t="s">
        <v>257</v>
      </c>
      <c r="IE1" s="190" t="s">
        <v>258</v>
      </c>
      <c r="IF1" s="190" t="s">
        <v>259</v>
      </c>
      <c r="IG1" s="190" t="s">
        <v>260</v>
      </c>
      <c r="IH1" s="190" t="s">
        <v>261</v>
      </c>
      <c r="II1" s="190" t="s">
        <v>262</v>
      </c>
      <c r="IJ1" s="190" t="s">
        <v>263</v>
      </c>
      <c r="IK1" s="190" t="s">
        <v>264</v>
      </c>
      <c r="IL1" s="190" t="s">
        <v>265</v>
      </c>
      <c r="IM1" s="190" t="s">
        <v>266</v>
      </c>
      <c r="IN1" s="190" t="s">
        <v>267</v>
      </c>
      <c r="IO1" s="190" t="s">
        <v>268</v>
      </c>
      <c r="IP1" s="190" t="s">
        <v>269</v>
      </c>
      <c r="IQ1" s="190" t="s">
        <v>270</v>
      </c>
      <c r="IR1" s="190" t="s">
        <v>271</v>
      </c>
      <c r="IS1" s="190" t="s">
        <v>272</v>
      </c>
      <c r="IT1" s="190" t="s">
        <v>273</v>
      </c>
      <c r="IU1" s="190" t="s">
        <v>274</v>
      </c>
      <c r="IV1" s="190" t="s">
        <v>275</v>
      </c>
      <c r="IW1" s="190" t="s">
        <v>276</v>
      </c>
      <c r="IX1" s="190" t="s">
        <v>277</v>
      </c>
      <c r="IY1" s="190" t="s">
        <v>278</v>
      </c>
      <c r="IZ1" s="190" t="s">
        <v>279</v>
      </c>
      <c r="JA1" s="190" t="s">
        <v>280</v>
      </c>
      <c r="JB1" s="190" t="s">
        <v>281</v>
      </c>
      <c r="JC1" s="190" t="s">
        <v>282</v>
      </c>
      <c r="JD1" s="190" t="s">
        <v>283</v>
      </c>
      <c r="JE1" s="190" t="s">
        <v>284</v>
      </c>
      <c r="JF1" s="190" t="s">
        <v>285</v>
      </c>
      <c r="JG1" s="190" t="s">
        <v>286</v>
      </c>
      <c r="JH1" s="190" t="s">
        <v>287</v>
      </c>
      <c r="JI1" s="190" t="s">
        <v>288</v>
      </c>
      <c r="JJ1" s="190" t="s">
        <v>289</v>
      </c>
      <c r="JK1" s="190" t="s">
        <v>290</v>
      </c>
      <c r="JL1" s="190" t="s">
        <v>291</v>
      </c>
      <c r="JM1" s="190" t="s">
        <v>292</v>
      </c>
      <c r="JN1" s="190" t="s">
        <v>293</v>
      </c>
      <c r="JO1" s="190" t="s">
        <v>294</v>
      </c>
      <c r="JP1" s="190" t="s">
        <v>295</v>
      </c>
      <c r="JQ1" s="190" t="s">
        <v>296</v>
      </c>
      <c r="JR1" s="190" t="s">
        <v>297</v>
      </c>
      <c r="JS1" s="190" t="s">
        <v>298</v>
      </c>
      <c r="JT1" s="190" t="s">
        <v>299</v>
      </c>
      <c r="JU1" s="190" t="s">
        <v>300</v>
      </c>
      <c r="JV1" s="190" t="s">
        <v>301</v>
      </c>
      <c r="JW1" s="190" t="s">
        <v>302</v>
      </c>
      <c r="JX1" s="190" t="s">
        <v>303</v>
      </c>
      <c r="JY1" s="190" t="s">
        <v>304</v>
      </c>
      <c r="JZ1" s="190" t="s">
        <v>305</v>
      </c>
      <c r="KA1" s="190" t="s">
        <v>306</v>
      </c>
      <c r="KB1" s="190" t="s">
        <v>307</v>
      </c>
      <c r="KC1" s="190" t="s">
        <v>308</v>
      </c>
      <c r="KD1" s="190" t="s">
        <v>309</v>
      </c>
      <c r="KE1" s="190" t="s">
        <v>310</v>
      </c>
      <c r="KF1" s="190" t="s">
        <v>311</v>
      </c>
      <c r="KG1" s="190" t="s">
        <v>312</v>
      </c>
      <c r="KH1" s="190" t="s">
        <v>313</v>
      </c>
      <c r="KI1" s="190" t="s">
        <v>314</v>
      </c>
      <c r="KJ1" s="190" t="s">
        <v>315</v>
      </c>
      <c r="KK1" s="190" t="s">
        <v>316</v>
      </c>
      <c r="KL1" s="190" t="s">
        <v>317</v>
      </c>
      <c r="KM1" s="190" t="s">
        <v>318</v>
      </c>
      <c r="KN1" s="190" t="s">
        <v>319</v>
      </c>
      <c r="KO1" s="190" t="s">
        <v>320</v>
      </c>
      <c r="KP1" s="190" t="s">
        <v>321</v>
      </c>
      <c r="KQ1" s="190" t="s">
        <v>322</v>
      </c>
      <c r="KR1" s="190" t="s">
        <v>323</v>
      </c>
      <c r="KS1" s="190" t="s">
        <v>324</v>
      </c>
      <c r="KT1" s="190" t="s">
        <v>325</v>
      </c>
      <c r="KU1" s="190" t="s">
        <v>326</v>
      </c>
      <c r="KV1" s="190" t="s">
        <v>327</v>
      </c>
      <c r="KW1" s="190" t="s">
        <v>328</v>
      </c>
      <c r="KX1" s="190" t="s">
        <v>329</v>
      </c>
      <c r="KY1" s="190" t="s">
        <v>330</v>
      </c>
      <c r="KZ1" s="190" t="s">
        <v>331</v>
      </c>
      <c r="LA1" s="190" t="s">
        <v>332</v>
      </c>
      <c r="LB1" s="190" t="s">
        <v>333</v>
      </c>
      <c r="LC1" s="190" t="s">
        <v>334</v>
      </c>
      <c r="LD1" s="190" t="s">
        <v>335</v>
      </c>
      <c r="LE1" s="190" t="s">
        <v>336</v>
      </c>
      <c r="LF1" s="190" t="s">
        <v>337</v>
      </c>
      <c r="LG1" s="190" t="s">
        <v>338</v>
      </c>
      <c r="LH1" s="190" t="s">
        <v>339</v>
      </c>
      <c r="LI1" s="190" t="s">
        <v>340</v>
      </c>
      <c r="LJ1" s="190" t="s">
        <v>341</v>
      </c>
      <c r="LK1" s="190" t="s">
        <v>342</v>
      </c>
      <c r="LL1" s="190" t="s">
        <v>343</v>
      </c>
      <c r="LM1" s="190" t="s">
        <v>344</v>
      </c>
      <c r="LN1" s="190" t="s">
        <v>345</v>
      </c>
      <c r="LO1" s="190" t="s">
        <v>346</v>
      </c>
      <c r="LP1" s="190" t="s">
        <v>347</v>
      </c>
      <c r="LQ1" s="190" t="s">
        <v>348</v>
      </c>
      <c r="LR1" s="190" t="s">
        <v>349</v>
      </c>
      <c r="LS1" s="190" t="s">
        <v>350</v>
      </c>
      <c r="LT1" s="190" t="s">
        <v>351</v>
      </c>
      <c r="LU1" s="190" t="s">
        <v>352</v>
      </c>
      <c r="LV1" s="190" t="s">
        <v>353</v>
      </c>
      <c r="LW1" s="190" t="s">
        <v>354</v>
      </c>
      <c r="LX1" s="190" t="s">
        <v>355</v>
      </c>
      <c r="LY1" s="190" t="s">
        <v>356</v>
      </c>
      <c r="LZ1" s="190" t="s">
        <v>357</v>
      </c>
      <c r="MA1" s="190" t="s">
        <v>358</v>
      </c>
      <c r="MB1" s="190" t="s">
        <v>359</v>
      </c>
      <c r="MC1" s="190" t="s">
        <v>360</v>
      </c>
      <c r="MD1" s="190" t="s">
        <v>361</v>
      </c>
      <c r="ME1" s="190" t="s">
        <v>362</v>
      </c>
      <c r="MF1" s="190" t="s">
        <v>363</v>
      </c>
      <c r="MG1" s="190" t="s">
        <v>364</v>
      </c>
      <c r="MH1" s="190" t="s">
        <v>365</v>
      </c>
      <c r="MI1" s="190" t="s">
        <v>366</v>
      </c>
      <c r="MJ1" s="190" t="s">
        <v>367</v>
      </c>
      <c r="MK1" s="190" t="s">
        <v>368</v>
      </c>
      <c r="ML1" s="190" t="s">
        <v>369</v>
      </c>
      <c r="MM1" s="190" t="s">
        <v>370</v>
      </c>
      <c r="MN1" s="190" t="s">
        <v>371</v>
      </c>
      <c r="MO1" s="190" t="s">
        <v>372</v>
      </c>
      <c r="MP1" s="190" t="s">
        <v>373</v>
      </c>
      <c r="MQ1" s="190" t="s">
        <v>374</v>
      </c>
      <c r="MR1" s="190" t="s">
        <v>375</v>
      </c>
      <c r="MS1" s="190" t="s">
        <v>376</v>
      </c>
      <c r="MT1" s="190" t="s">
        <v>377</v>
      </c>
      <c r="MU1" s="190" t="s">
        <v>378</v>
      </c>
      <c r="MV1" s="190" t="s">
        <v>379</v>
      </c>
      <c r="MW1" s="190" t="s">
        <v>380</v>
      </c>
      <c r="MX1" s="190" t="s">
        <v>381</v>
      </c>
      <c r="MY1" s="190" t="s">
        <v>382</v>
      </c>
      <c r="MZ1" s="190" t="s">
        <v>383</v>
      </c>
      <c r="NA1" s="190" t="s">
        <v>384</v>
      </c>
      <c r="NB1" s="190" t="s">
        <v>385</v>
      </c>
      <c r="NC1" s="190" t="s">
        <v>386</v>
      </c>
      <c r="ND1" s="190" t="s">
        <v>387</v>
      </c>
      <c r="NE1" s="190" t="s">
        <v>388</v>
      </c>
      <c r="NF1" s="190" t="s">
        <v>389</v>
      </c>
      <c r="NG1" s="190" t="s">
        <v>390</v>
      </c>
      <c r="NH1" s="190" t="s">
        <v>391</v>
      </c>
      <c r="NI1" s="190" t="s">
        <v>392</v>
      </c>
      <c r="NJ1" s="190" t="s">
        <v>393</v>
      </c>
      <c r="NK1" s="190" t="s">
        <v>394</v>
      </c>
      <c r="NL1" s="190" t="s">
        <v>395</v>
      </c>
      <c r="NM1" s="190" t="s">
        <v>396</v>
      </c>
      <c r="NN1" s="190" t="s">
        <v>397</v>
      </c>
      <c r="NO1" s="190" t="s">
        <v>398</v>
      </c>
      <c r="NP1" s="190" t="s">
        <v>399</v>
      </c>
      <c r="NQ1" s="190" t="s">
        <v>400</v>
      </c>
      <c r="NR1" s="190" t="s">
        <v>401</v>
      </c>
      <c r="NS1" s="190" t="s">
        <v>402</v>
      </c>
      <c r="NT1" s="190" t="s">
        <v>403</v>
      </c>
      <c r="NU1" s="190" t="s">
        <v>404</v>
      </c>
      <c r="NV1" s="190" t="s">
        <v>405</v>
      </c>
      <c r="NW1" s="190" t="s">
        <v>406</v>
      </c>
      <c r="NX1" s="190" t="s">
        <v>407</v>
      </c>
      <c r="NY1" s="190" t="s">
        <v>408</v>
      </c>
      <c r="NZ1" s="190" t="s">
        <v>409</v>
      </c>
      <c r="OA1" s="190" t="s">
        <v>410</v>
      </c>
      <c r="OB1" s="190" t="s">
        <v>411</v>
      </c>
      <c r="OC1" s="190" t="s">
        <v>412</v>
      </c>
      <c r="OD1" s="190" t="s">
        <v>413</v>
      </c>
      <c r="OE1" s="190" t="s">
        <v>414</v>
      </c>
      <c r="OF1" s="190" t="s">
        <v>415</v>
      </c>
      <c r="OG1" s="190" t="s">
        <v>416</v>
      </c>
      <c r="OH1" s="190" t="s">
        <v>417</v>
      </c>
      <c r="OI1" s="190" t="s">
        <v>418</v>
      </c>
      <c r="OJ1" s="190" t="s">
        <v>419</v>
      </c>
      <c r="OK1" s="190" t="s">
        <v>420</v>
      </c>
      <c r="OL1" s="190" t="s">
        <v>421</v>
      </c>
      <c r="OM1" s="190" t="s">
        <v>422</v>
      </c>
      <c r="ON1" s="190" t="s">
        <v>423</v>
      </c>
      <c r="OO1" s="190" t="s">
        <v>424</v>
      </c>
      <c r="OP1" s="190" t="s">
        <v>425</v>
      </c>
      <c r="OQ1" s="190" t="s">
        <v>426</v>
      </c>
      <c r="OR1" s="190" t="s">
        <v>427</v>
      </c>
      <c r="OS1" s="190" t="s">
        <v>428</v>
      </c>
      <c r="OT1" s="190" t="s">
        <v>429</v>
      </c>
      <c r="OU1" s="190" t="s">
        <v>430</v>
      </c>
      <c r="OV1" s="190" t="s">
        <v>431</v>
      </c>
      <c r="OW1" s="190" t="s">
        <v>432</v>
      </c>
      <c r="OX1" s="190" t="s">
        <v>433</v>
      </c>
      <c r="OY1" s="190" t="s">
        <v>434</v>
      </c>
      <c r="OZ1" s="190" t="s">
        <v>435</v>
      </c>
      <c r="PA1" s="190" t="s">
        <v>436</v>
      </c>
      <c r="PB1" s="190" t="s">
        <v>437</v>
      </c>
      <c r="PC1" s="190" t="s">
        <v>438</v>
      </c>
      <c r="PD1" s="190" t="s">
        <v>439</v>
      </c>
      <c r="PE1" s="190" t="s">
        <v>440</v>
      </c>
      <c r="PF1" s="190" t="s">
        <v>441</v>
      </c>
      <c r="PG1" s="190" t="s">
        <v>442</v>
      </c>
      <c r="PH1" s="190" t="s">
        <v>443</v>
      </c>
      <c r="PI1" s="190" t="s">
        <v>444</v>
      </c>
      <c r="PJ1" s="190" t="s">
        <v>445</v>
      </c>
      <c r="PK1" s="190" t="s">
        <v>446</v>
      </c>
      <c r="PL1" s="190" t="s">
        <v>447</v>
      </c>
      <c r="PM1" s="190" t="s">
        <v>448</v>
      </c>
      <c r="PN1" s="190" t="s">
        <v>449</v>
      </c>
      <c r="PO1" s="190" t="s">
        <v>450</v>
      </c>
      <c r="PP1" s="190" t="s">
        <v>451</v>
      </c>
      <c r="PQ1" s="190" t="s">
        <v>452</v>
      </c>
      <c r="PR1" s="190" t="s">
        <v>453</v>
      </c>
      <c r="PS1" s="190" t="s">
        <v>454</v>
      </c>
      <c r="PT1" s="190" t="s">
        <v>455</v>
      </c>
      <c r="PU1" s="190" t="s">
        <v>456</v>
      </c>
      <c r="PV1" s="190" t="s">
        <v>457</v>
      </c>
      <c r="PW1" s="190" t="s">
        <v>458</v>
      </c>
      <c r="PX1" s="190" t="s">
        <v>459</v>
      </c>
      <c r="PY1" s="190" t="s">
        <v>460</v>
      </c>
      <c r="PZ1" s="190" t="s">
        <v>461</v>
      </c>
      <c r="QA1" s="190" t="s">
        <v>462</v>
      </c>
      <c r="QB1" s="190" t="s">
        <v>463</v>
      </c>
      <c r="QC1" s="190" t="s">
        <v>464</v>
      </c>
      <c r="QD1" s="190" t="s">
        <v>465</v>
      </c>
    </row>
    <row r="2" spans="1:446" x14ac:dyDescent="0.2">
      <c r="A2" s="201" t="s">
        <v>170</v>
      </c>
      <c r="B2" s="201" t="s">
        <v>121</v>
      </c>
      <c r="C2" s="202">
        <f>ROUND(UTA!H18,0)-ROUND(UTA!H288,0)</f>
        <v>0</v>
      </c>
      <c r="D2" s="316">
        <v>3656</v>
      </c>
      <c r="E2" s="201" t="s">
        <v>705</v>
      </c>
      <c r="F2" s="201">
        <f>'Relative Weights'!$H$1</f>
        <v>2017</v>
      </c>
      <c r="G2" s="202">
        <v>170860817</v>
      </c>
      <c r="H2" s="202">
        <v>86366745</v>
      </c>
      <c r="I2" s="202">
        <v>43209951</v>
      </c>
      <c r="J2" s="202">
        <v>81037924</v>
      </c>
      <c r="K2" s="202">
        <v>44562941</v>
      </c>
      <c r="L2" s="201" t="s">
        <v>733</v>
      </c>
      <c r="M2" s="201" t="s">
        <v>734</v>
      </c>
      <c r="N2" s="201" t="s">
        <v>735</v>
      </c>
      <c r="O2" s="202">
        <v>8570</v>
      </c>
      <c r="P2" s="202">
        <v>19640</v>
      </c>
      <c r="Q2" s="202">
        <v>10478</v>
      </c>
      <c r="R2" s="202">
        <v>1018</v>
      </c>
      <c r="S2" s="202">
        <v>0</v>
      </c>
      <c r="T2" s="204" t="s">
        <v>878</v>
      </c>
      <c r="U2" s="204" t="s">
        <v>879</v>
      </c>
      <c r="V2" s="204" t="s">
        <v>880</v>
      </c>
      <c r="W2" s="202">
        <v>178755</v>
      </c>
      <c r="X2" s="202">
        <v>81944</v>
      </c>
      <c r="Y2" s="202">
        <v>25658</v>
      </c>
      <c r="Z2" s="202">
        <v>797</v>
      </c>
      <c r="AA2" s="202">
        <v>0</v>
      </c>
      <c r="AB2" s="202">
        <v>29783</v>
      </c>
      <c r="AC2" s="202">
        <v>219</v>
      </c>
      <c r="AD2" s="202">
        <v>0</v>
      </c>
      <c r="AE2" s="202">
        <v>3201</v>
      </c>
      <c r="AF2" s="202">
        <v>3</v>
      </c>
      <c r="AG2" s="202">
        <v>0</v>
      </c>
      <c r="AH2" s="202">
        <v>0</v>
      </c>
      <c r="AI2" s="202">
        <v>514</v>
      </c>
      <c r="AJ2" s="202">
        <v>2076</v>
      </c>
      <c r="AK2" s="202">
        <v>0</v>
      </c>
      <c r="AL2" s="202">
        <v>13293</v>
      </c>
      <c r="AM2" s="202">
        <v>0</v>
      </c>
      <c r="AN2" s="202">
        <v>0</v>
      </c>
      <c r="AO2" s="202">
        <v>3075</v>
      </c>
      <c r="AP2" s="202">
        <v>8969</v>
      </c>
      <c r="AQ2" s="202">
        <v>62048</v>
      </c>
      <c r="AR2" s="202">
        <v>25684</v>
      </c>
      <c r="AS2" s="202">
        <v>10634</v>
      </c>
      <c r="AT2" s="202">
        <v>6065</v>
      </c>
      <c r="AU2" s="202">
        <v>0</v>
      </c>
      <c r="AV2" s="202">
        <v>29368</v>
      </c>
      <c r="AW2" s="202">
        <v>1137</v>
      </c>
      <c r="AX2" s="202">
        <v>0</v>
      </c>
      <c r="AY2" s="202">
        <v>10222</v>
      </c>
      <c r="AZ2" s="202">
        <v>24</v>
      </c>
      <c r="BA2" s="202">
        <v>0</v>
      </c>
      <c r="BB2" s="202">
        <v>0</v>
      </c>
      <c r="BC2" s="202">
        <v>0</v>
      </c>
      <c r="BD2" s="202">
        <v>8367</v>
      </c>
      <c r="BE2" s="202">
        <v>0</v>
      </c>
      <c r="BF2" s="202">
        <v>57667</v>
      </c>
      <c r="BG2" s="202">
        <v>0</v>
      </c>
      <c r="BH2" s="202">
        <v>399</v>
      </c>
      <c r="BI2" s="202">
        <v>2288</v>
      </c>
      <c r="BJ2" s="202">
        <v>122549</v>
      </c>
      <c r="BK2" s="202">
        <v>10682</v>
      </c>
      <c r="BL2" s="202">
        <v>17096</v>
      </c>
      <c r="BM2" s="202">
        <v>1121</v>
      </c>
      <c r="BN2" s="202">
        <v>25869</v>
      </c>
      <c r="BO2" s="202">
        <v>0</v>
      </c>
      <c r="BP2" s="202">
        <v>43584</v>
      </c>
      <c r="BQ2" s="202">
        <v>0</v>
      </c>
      <c r="BR2" s="202">
        <v>0</v>
      </c>
      <c r="BS2" s="202">
        <v>28914</v>
      </c>
      <c r="BT2" s="202">
        <v>0</v>
      </c>
      <c r="BU2" s="202">
        <v>0</v>
      </c>
      <c r="BV2" s="202">
        <v>0</v>
      </c>
      <c r="BW2" s="202">
        <v>0</v>
      </c>
      <c r="BX2" s="202">
        <v>2162</v>
      </c>
      <c r="BY2" s="202">
        <v>0</v>
      </c>
      <c r="BZ2" s="202">
        <v>14605</v>
      </c>
      <c r="CA2" s="202">
        <v>0</v>
      </c>
      <c r="CB2" s="202">
        <v>0</v>
      </c>
      <c r="CC2" s="202">
        <v>663</v>
      </c>
      <c r="CD2" s="202">
        <v>53157</v>
      </c>
      <c r="CE2" s="202">
        <v>2757</v>
      </c>
      <c r="CF2" s="202">
        <v>1893</v>
      </c>
      <c r="CG2" s="202">
        <v>0</v>
      </c>
      <c r="CH2" s="202">
        <v>976</v>
      </c>
      <c r="CI2" s="202">
        <v>0</v>
      </c>
      <c r="CJ2" s="202">
        <v>5682</v>
      </c>
      <c r="CK2" s="202">
        <v>0</v>
      </c>
      <c r="CL2" s="202">
        <v>0</v>
      </c>
      <c r="CM2" s="202">
        <v>418</v>
      </c>
      <c r="CN2" s="202">
        <v>0</v>
      </c>
      <c r="CO2" s="202">
        <v>0</v>
      </c>
      <c r="CP2" s="202">
        <v>0</v>
      </c>
      <c r="CQ2" s="202">
        <v>0</v>
      </c>
      <c r="CR2" s="202">
        <v>111</v>
      </c>
      <c r="CS2" s="202">
        <v>0</v>
      </c>
      <c r="CT2" s="202">
        <v>1134</v>
      </c>
      <c r="CU2" s="202">
        <v>0</v>
      </c>
      <c r="CV2" s="202">
        <v>0</v>
      </c>
      <c r="CW2" s="202">
        <v>0</v>
      </c>
      <c r="CX2" s="202">
        <v>681</v>
      </c>
      <c r="CY2" s="202">
        <v>0</v>
      </c>
      <c r="CZ2" s="202">
        <v>0</v>
      </c>
      <c r="DA2" s="202">
        <v>0</v>
      </c>
      <c r="DB2" s="202">
        <v>0</v>
      </c>
      <c r="DC2" s="202">
        <v>0</v>
      </c>
      <c r="DD2" s="202">
        <v>0</v>
      </c>
      <c r="DE2" s="202">
        <v>0</v>
      </c>
      <c r="DF2" s="202">
        <v>0</v>
      </c>
      <c r="DG2" s="202">
        <v>0</v>
      </c>
      <c r="DH2" s="202">
        <v>0</v>
      </c>
      <c r="DI2" s="202">
        <v>0</v>
      </c>
      <c r="DJ2" s="202">
        <v>0</v>
      </c>
      <c r="DK2" s="202">
        <v>0</v>
      </c>
      <c r="DL2" s="202">
        <v>0</v>
      </c>
      <c r="DM2" s="202">
        <v>0</v>
      </c>
      <c r="DN2" s="202">
        <v>0</v>
      </c>
      <c r="DO2" s="202">
        <v>0</v>
      </c>
      <c r="DP2" s="202">
        <v>0</v>
      </c>
      <c r="DQ2" s="202">
        <v>0</v>
      </c>
      <c r="DR2" s="202">
        <v>0</v>
      </c>
      <c r="DS2" s="202">
        <v>8102433</v>
      </c>
      <c r="DT2" s="202">
        <v>4603587</v>
      </c>
      <c r="DU2" s="202">
        <v>2611667</v>
      </c>
      <c r="DV2" s="202">
        <v>229512</v>
      </c>
      <c r="DW2" s="202">
        <v>0</v>
      </c>
      <c r="DX2" s="202">
        <v>2789744</v>
      </c>
      <c r="DY2" s="202">
        <v>6545</v>
      </c>
      <c r="DZ2" s="202">
        <v>0</v>
      </c>
      <c r="EA2" s="202">
        <v>164247</v>
      </c>
      <c r="EB2" s="202">
        <v>690</v>
      </c>
      <c r="EC2" s="202">
        <v>0</v>
      </c>
      <c r="ED2" s="202">
        <v>0</v>
      </c>
      <c r="EE2" s="202">
        <v>0</v>
      </c>
      <c r="EF2" s="202">
        <v>78045</v>
      </c>
      <c r="EG2" s="202">
        <v>0</v>
      </c>
      <c r="EH2" s="202">
        <v>708138</v>
      </c>
      <c r="EI2" s="202">
        <v>0</v>
      </c>
      <c r="EJ2" s="202">
        <v>0</v>
      </c>
      <c r="EK2" s="202">
        <v>309745</v>
      </c>
      <c r="EL2" s="202">
        <v>283507</v>
      </c>
      <c r="EM2" s="202">
        <v>6661830</v>
      </c>
      <c r="EN2" s="202">
        <v>2769897</v>
      </c>
      <c r="EO2" s="202">
        <v>2578888</v>
      </c>
      <c r="EP2" s="202">
        <v>753109</v>
      </c>
      <c r="EQ2" s="202">
        <v>0</v>
      </c>
      <c r="ER2" s="202">
        <v>5035222</v>
      </c>
      <c r="ES2" s="202">
        <v>193407</v>
      </c>
      <c r="ET2" s="202">
        <v>0</v>
      </c>
      <c r="EU2" s="202">
        <v>773313</v>
      </c>
      <c r="EV2" s="202">
        <v>5523</v>
      </c>
      <c r="EW2" s="202">
        <v>0</v>
      </c>
      <c r="EX2" s="202">
        <v>0</v>
      </c>
      <c r="EY2" s="202">
        <v>0</v>
      </c>
      <c r="EZ2" s="202">
        <v>535926</v>
      </c>
      <c r="FA2" s="202">
        <v>0</v>
      </c>
      <c r="FB2" s="202">
        <v>4279096</v>
      </c>
      <c r="FC2" s="202">
        <v>0</v>
      </c>
      <c r="FD2" s="202">
        <v>48159</v>
      </c>
      <c r="FE2" s="202">
        <v>360916</v>
      </c>
      <c r="FF2" s="202">
        <v>5630578</v>
      </c>
      <c r="FG2" s="202">
        <v>3513338</v>
      </c>
      <c r="FH2" s="202">
        <v>3813781</v>
      </c>
      <c r="FI2" s="202">
        <v>1331105</v>
      </c>
      <c r="FJ2" s="202">
        <v>1442672</v>
      </c>
      <c r="FK2" s="202">
        <v>0</v>
      </c>
      <c r="FL2" s="202">
        <v>10308268</v>
      </c>
      <c r="FM2" s="202">
        <v>0</v>
      </c>
      <c r="FN2" s="202">
        <v>0</v>
      </c>
      <c r="FO2" s="202">
        <v>1891586</v>
      </c>
      <c r="FP2" s="202">
        <v>0</v>
      </c>
      <c r="FQ2" s="202">
        <v>0</v>
      </c>
      <c r="FR2" s="202">
        <v>0</v>
      </c>
      <c r="FS2" s="202">
        <v>0</v>
      </c>
      <c r="FT2" s="202">
        <v>463420</v>
      </c>
      <c r="FU2" s="202">
        <v>0</v>
      </c>
      <c r="FV2" s="202">
        <v>3855742</v>
      </c>
      <c r="FW2" s="202">
        <v>0</v>
      </c>
      <c r="FX2" s="202">
        <v>0</v>
      </c>
      <c r="FY2" s="202">
        <v>71934</v>
      </c>
      <c r="FZ2" s="202">
        <v>3999161</v>
      </c>
      <c r="GA2" s="202">
        <v>2246873</v>
      </c>
      <c r="GB2" s="202">
        <v>1551888</v>
      </c>
      <c r="GC2" s="202">
        <v>0</v>
      </c>
      <c r="GD2" s="202">
        <v>551166</v>
      </c>
      <c r="GE2" s="202">
        <v>0</v>
      </c>
      <c r="GF2" s="202">
        <v>5257068</v>
      </c>
      <c r="GG2" s="202">
        <v>0</v>
      </c>
      <c r="GH2" s="202">
        <v>0</v>
      </c>
      <c r="GI2" s="202">
        <v>535183</v>
      </c>
      <c r="GJ2" s="202">
        <v>0</v>
      </c>
      <c r="GK2" s="202">
        <v>0</v>
      </c>
      <c r="GL2" s="202">
        <v>0</v>
      </c>
      <c r="GM2" s="202">
        <v>0</v>
      </c>
      <c r="GN2" s="202">
        <v>237355</v>
      </c>
      <c r="GO2" s="202">
        <v>0</v>
      </c>
      <c r="GP2" s="202">
        <v>2369916</v>
      </c>
      <c r="GQ2" s="202">
        <v>0</v>
      </c>
      <c r="GR2" s="202">
        <v>0</v>
      </c>
      <c r="GS2" s="202">
        <v>0</v>
      </c>
      <c r="GT2" s="202">
        <v>572933</v>
      </c>
      <c r="GU2" s="202">
        <v>0</v>
      </c>
      <c r="GV2" s="202">
        <v>0</v>
      </c>
      <c r="GW2" s="202">
        <v>0</v>
      </c>
      <c r="GX2" s="202">
        <v>0</v>
      </c>
      <c r="GY2" s="202">
        <v>0</v>
      </c>
      <c r="GZ2" s="202">
        <v>0</v>
      </c>
      <c r="HA2" s="202">
        <v>0</v>
      </c>
      <c r="HB2" s="202">
        <v>0</v>
      </c>
      <c r="HC2" s="202">
        <v>0</v>
      </c>
      <c r="HD2" s="202">
        <v>0</v>
      </c>
      <c r="HE2" s="202">
        <v>0</v>
      </c>
      <c r="HF2" s="202">
        <v>0</v>
      </c>
      <c r="HG2" s="202">
        <v>0</v>
      </c>
      <c r="HH2" s="202">
        <v>0</v>
      </c>
      <c r="HI2" s="202">
        <v>0</v>
      </c>
      <c r="HJ2" s="202">
        <v>0</v>
      </c>
      <c r="HK2" s="202">
        <v>0</v>
      </c>
      <c r="HL2" s="202">
        <v>0</v>
      </c>
      <c r="HM2" s="202">
        <v>0</v>
      </c>
      <c r="HN2" s="202">
        <v>0</v>
      </c>
      <c r="HP2" s="203" t="s">
        <v>135</v>
      </c>
      <c r="HQ2" s="201">
        <f>'Relative Weights'!$H$1</f>
        <v>2017</v>
      </c>
      <c r="HR2" s="202">
        <v>648462.66281495593</v>
      </c>
      <c r="HS2" s="202">
        <v>2882035.4180490775</v>
      </c>
      <c r="HT2" s="202">
        <v>241272.13942372971</v>
      </c>
      <c r="HU2" s="202">
        <v>972.59016346752912</v>
      </c>
      <c r="HV2" s="202">
        <v>0</v>
      </c>
      <c r="HW2" s="202">
        <v>1661929.5624132745</v>
      </c>
      <c r="HX2" s="202">
        <v>0</v>
      </c>
      <c r="HY2" s="202">
        <v>0</v>
      </c>
      <c r="HZ2" s="202">
        <v>9211.0891905040335</v>
      </c>
      <c r="IA2" s="202">
        <v>0</v>
      </c>
      <c r="IB2" s="202">
        <v>0</v>
      </c>
      <c r="IC2" s="202">
        <v>0</v>
      </c>
      <c r="ID2" s="202">
        <v>0</v>
      </c>
      <c r="IE2" s="202">
        <v>0</v>
      </c>
      <c r="IF2" s="202">
        <v>0</v>
      </c>
      <c r="IG2" s="202">
        <v>224263.40039850521</v>
      </c>
      <c r="IH2" s="202">
        <v>0</v>
      </c>
      <c r="II2" s="202">
        <v>0</v>
      </c>
      <c r="IJ2" s="202">
        <v>0</v>
      </c>
      <c r="IK2" s="202">
        <v>11632.123213761628</v>
      </c>
      <c r="IL2" s="202">
        <v>224698.65068021807</v>
      </c>
      <c r="IM2" s="202">
        <v>903326.63376418652</v>
      </c>
      <c r="IN2" s="202">
        <v>99995.632186138508</v>
      </c>
      <c r="IO2" s="202">
        <v>7401.20369062806</v>
      </c>
      <c r="IP2" s="202">
        <v>0</v>
      </c>
      <c r="IQ2" s="202">
        <v>1638772.0306534951</v>
      </c>
      <c r="IR2" s="202">
        <v>0</v>
      </c>
      <c r="IS2" s="202">
        <v>0</v>
      </c>
      <c r="IT2" s="202">
        <v>29414.481007601447</v>
      </c>
      <c r="IU2" s="202">
        <v>0</v>
      </c>
      <c r="IV2" s="202">
        <v>0</v>
      </c>
      <c r="IW2" s="202">
        <v>0</v>
      </c>
      <c r="IX2" s="202">
        <v>0</v>
      </c>
      <c r="IY2" s="202">
        <v>0</v>
      </c>
      <c r="IZ2" s="202">
        <v>0</v>
      </c>
      <c r="JA2" s="202">
        <v>972887.79890021798</v>
      </c>
      <c r="JB2" s="202">
        <v>0</v>
      </c>
      <c r="JC2" s="202">
        <v>0</v>
      </c>
      <c r="JD2" s="202">
        <v>0</v>
      </c>
      <c r="JE2" s="202">
        <v>158936.90129593862</v>
      </c>
      <c r="JF2" s="202">
        <v>38683.45452820541</v>
      </c>
      <c r="JG2" s="202">
        <v>601279.86804362771</v>
      </c>
      <c r="JH2" s="202">
        <v>10541.198390131771</v>
      </c>
      <c r="JI2" s="202">
        <v>31568.299797668144</v>
      </c>
      <c r="JJ2" s="202">
        <v>0</v>
      </c>
      <c r="JK2" s="202">
        <v>2432043.0463089738</v>
      </c>
      <c r="JL2" s="202">
        <v>0</v>
      </c>
      <c r="JM2" s="202">
        <v>0</v>
      </c>
      <c r="JN2" s="202">
        <v>83201.947158461</v>
      </c>
      <c r="JO2" s="202">
        <v>0</v>
      </c>
      <c r="JP2" s="202">
        <v>0</v>
      </c>
      <c r="JQ2" s="202">
        <v>0</v>
      </c>
      <c r="JR2" s="202">
        <v>0</v>
      </c>
      <c r="JS2" s="202">
        <v>0</v>
      </c>
      <c r="JT2" s="202">
        <v>0</v>
      </c>
      <c r="JU2" s="202">
        <v>246397.87578576454</v>
      </c>
      <c r="JV2" s="202">
        <v>0</v>
      </c>
      <c r="JW2" s="202">
        <v>0</v>
      </c>
      <c r="JX2" s="202">
        <v>0</v>
      </c>
      <c r="JY2" s="202">
        <v>68940.659345961292</v>
      </c>
      <c r="JZ2" s="202">
        <v>9984.1119766206994</v>
      </c>
      <c r="KA2" s="202">
        <v>66578.310143108742</v>
      </c>
      <c r="KB2" s="202">
        <v>0</v>
      </c>
      <c r="KC2" s="202">
        <v>1191.0263482362716</v>
      </c>
      <c r="KD2" s="202">
        <v>0</v>
      </c>
      <c r="KE2" s="202">
        <v>317062.88062425633</v>
      </c>
      <c r="KF2" s="202">
        <v>0</v>
      </c>
      <c r="KG2" s="202">
        <v>0</v>
      </c>
      <c r="KH2" s="202">
        <v>1202.8226434335165</v>
      </c>
      <c r="KI2" s="202">
        <v>0</v>
      </c>
      <c r="KJ2" s="202">
        <v>0</v>
      </c>
      <c r="KK2" s="202">
        <v>0</v>
      </c>
      <c r="KL2" s="202">
        <v>0</v>
      </c>
      <c r="KM2" s="202">
        <v>0</v>
      </c>
      <c r="KN2" s="202">
        <v>0</v>
      </c>
      <c r="KO2" s="202">
        <v>19131.474915512288</v>
      </c>
      <c r="KP2" s="202">
        <v>0</v>
      </c>
      <c r="KQ2" s="202">
        <v>0</v>
      </c>
      <c r="KR2" s="202">
        <v>0</v>
      </c>
      <c r="KS2" s="202">
        <v>883.2061443384622</v>
      </c>
      <c r="KT2" s="202">
        <v>0</v>
      </c>
      <c r="KU2" s="202">
        <v>0</v>
      </c>
      <c r="KV2" s="202">
        <v>0</v>
      </c>
      <c r="KW2" s="202">
        <v>0</v>
      </c>
      <c r="KX2" s="202">
        <v>0</v>
      </c>
      <c r="KY2" s="202">
        <v>0</v>
      </c>
      <c r="KZ2" s="202">
        <v>0</v>
      </c>
      <c r="LA2" s="202">
        <v>0</v>
      </c>
      <c r="LB2" s="202">
        <v>0</v>
      </c>
      <c r="LC2" s="202">
        <v>0</v>
      </c>
      <c r="LD2" s="202">
        <v>0</v>
      </c>
      <c r="LE2" s="202">
        <v>0</v>
      </c>
      <c r="LF2" s="202">
        <v>0</v>
      </c>
      <c r="LG2" s="202">
        <v>0</v>
      </c>
      <c r="LH2" s="202">
        <v>0</v>
      </c>
      <c r="LI2" s="202">
        <v>0</v>
      </c>
      <c r="LJ2" s="202">
        <v>0</v>
      </c>
      <c r="LK2" s="202">
        <v>0</v>
      </c>
      <c r="LL2" s="202">
        <v>0</v>
      </c>
      <c r="LM2" s="202">
        <v>0</v>
      </c>
      <c r="LN2" s="202">
        <v>13770171.699999999</v>
      </c>
      <c r="LO2" s="202">
        <v>18052651.618819349</v>
      </c>
      <c r="LP2" s="202">
        <v>2909501.7772214548</v>
      </c>
      <c r="LQ2" s="202">
        <v>58080.581832236414</v>
      </c>
      <c r="LR2" s="202">
        <v>0</v>
      </c>
      <c r="LS2" s="202">
        <v>14932496.113528838</v>
      </c>
      <c r="LT2" s="202">
        <v>0</v>
      </c>
      <c r="LU2" s="202">
        <v>0</v>
      </c>
      <c r="LV2" s="202">
        <v>360619.26431026059</v>
      </c>
      <c r="LW2" s="202">
        <v>0</v>
      </c>
      <c r="LX2" s="202">
        <v>0</v>
      </c>
      <c r="LY2" s="202">
        <v>0</v>
      </c>
      <c r="LZ2" s="202">
        <v>0</v>
      </c>
      <c r="MA2" s="202">
        <v>0</v>
      </c>
      <c r="MB2" s="202">
        <v>0</v>
      </c>
      <c r="MC2" s="202">
        <v>2457890.5925039789</v>
      </c>
      <c r="MD2" s="202">
        <v>0</v>
      </c>
      <c r="ME2" s="202">
        <v>0</v>
      </c>
      <c r="MF2" s="202">
        <v>2059016.7015915546</v>
      </c>
      <c r="MG2" s="202">
        <v>805078.2529998367</v>
      </c>
      <c r="MH2" s="202">
        <v>4779791.5367025975</v>
      </c>
      <c r="MI2" s="202">
        <v>5658306.9434950221</v>
      </c>
      <c r="MJ2" s="202">
        <v>1205847.7628409446</v>
      </c>
      <c r="MK2" s="202">
        <v>441980.83916250168</v>
      </c>
      <c r="ML2" s="202">
        <v>0</v>
      </c>
      <c r="MM2" s="202">
        <v>14724424.868620181</v>
      </c>
      <c r="MN2" s="202">
        <v>0</v>
      </c>
      <c r="MO2" s="202">
        <v>0</v>
      </c>
      <c r="MP2" s="202">
        <v>1151593.2895281112</v>
      </c>
      <c r="MQ2" s="202">
        <v>0</v>
      </c>
      <c r="MR2" s="202">
        <v>0</v>
      </c>
      <c r="MS2" s="202">
        <v>0</v>
      </c>
      <c r="MT2" s="202">
        <v>0</v>
      </c>
      <c r="MU2" s="202">
        <v>0</v>
      </c>
      <c r="MV2" s="202">
        <v>0</v>
      </c>
      <c r="MW2" s="202">
        <v>10662692.905884821</v>
      </c>
      <c r="MX2" s="202">
        <v>0</v>
      </c>
      <c r="MY2" s="202">
        <v>0</v>
      </c>
      <c r="MZ2" s="202">
        <v>1532042.345769586</v>
      </c>
      <c r="NA2" s="202">
        <v>11000282.620902775</v>
      </c>
      <c r="NB2" s="202">
        <v>822874.7613953253</v>
      </c>
      <c r="NC2" s="202">
        <v>3766329.8359286292</v>
      </c>
      <c r="ND2" s="202">
        <v>127116.35716989831</v>
      </c>
      <c r="NE2" s="202">
        <v>1885177.6303866045</v>
      </c>
      <c r="NF2" s="202">
        <v>0</v>
      </c>
      <c r="NG2" s="202">
        <v>21851993.103852563</v>
      </c>
      <c r="NH2" s="202">
        <v>0</v>
      </c>
      <c r="NI2" s="202">
        <v>0</v>
      </c>
      <c r="NJ2" s="202">
        <v>3257402.5018015858</v>
      </c>
      <c r="NK2" s="202">
        <v>0</v>
      </c>
      <c r="NL2" s="202">
        <v>0</v>
      </c>
      <c r="NM2" s="202">
        <v>0</v>
      </c>
      <c r="NN2" s="202">
        <v>0</v>
      </c>
      <c r="NO2" s="202">
        <v>0</v>
      </c>
      <c r="NP2" s="202">
        <v>0</v>
      </c>
      <c r="NQ2" s="202">
        <v>2700480.8623727229</v>
      </c>
      <c r="NR2" s="202">
        <v>0</v>
      </c>
      <c r="NS2" s="202">
        <v>0</v>
      </c>
      <c r="NT2" s="202">
        <v>443944.08883095958</v>
      </c>
      <c r="NU2" s="202">
        <v>4771495.6733986316</v>
      </c>
      <c r="NV2" s="202">
        <v>212382.11169883091</v>
      </c>
      <c r="NW2" s="202">
        <v>417036.87291839579</v>
      </c>
      <c r="NX2" s="202">
        <v>0</v>
      </c>
      <c r="NY2" s="202">
        <v>71125.028692926891</v>
      </c>
      <c r="NZ2" s="202">
        <v>0</v>
      </c>
      <c r="OA2" s="202">
        <v>2848821.2375204265</v>
      </c>
      <c r="OB2" s="202">
        <v>0</v>
      </c>
      <c r="OC2" s="202">
        <v>0</v>
      </c>
      <c r="OD2" s="202">
        <v>47091.17540821273</v>
      </c>
      <c r="OE2" s="202">
        <v>0</v>
      </c>
      <c r="OF2" s="202">
        <v>0</v>
      </c>
      <c r="OG2" s="202">
        <v>0</v>
      </c>
      <c r="OH2" s="202">
        <v>0</v>
      </c>
      <c r="OI2" s="202">
        <v>0</v>
      </c>
      <c r="OJ2" s="202">
        <v>0</v>
      </c>
      <c r="OK2" s="202">
        <v>209677.87045057636</v>
      </c>
      <c r="OL2" s="202">
        <v>0</v>
      </c>
      <c r="OM2" s="202">
        <v>0</v>
      </c>
      <c r="ON2" s="202">
        <v>0</v>
      </c>
      <c r="OO2" s="202">
        <v>61128.14029355433</v>
      </c>
      <c r="OP2" s="202">
        <v>0</v>
      </c>
      <c r="OQ2" s="202">
        <v>0</v>
      </c>
      <c r="OR2" s="202">
        <v>0</v>
      </c>
      <c r="OS2" s="202">
        <v>0</v>
      </c>
      <c r="OT2" s="202">
        <v>0</v>
      </c>
      <c r="OU2" s="202">
        <v>0</v>
      </c>
      <c r="OV2" s="202">
        <v>0</v>
      </c>
      <c r="OW2" s="202">
        <v>0</v>
      </c>
      <c r="OX2" s="202">
        <v>0</v>
      </c>
      <c r="OY2" s="202">
        <v>0</v>
      </c>
      <c r="OZ2" s="202">
        <v>0</v>
      </c>
      <c r="PA2" s="202">
        <v>0</v>
      </c>
      <c r="PB2" s="202">
        <v>0</v>
      </c>
      <c r="PC2" s="202">
        <v>0</v>
      </c>
      <c r="PD2" s="202">
        <v>0</v>
      </c>
      <c r="PE2" s="202">
        <v>0</v>
      </c>
      <c r="PF2" s="202">
        <v>0</v>
      </c>
      <c r="PG2" s="202">
        <v>0</v>
      </c>
      <c r="PH2" s="202">
        <v>0</v>
      </c>
      <c r="PI2" s="202">
        <v>0</v>
      </c>
      <c r="PJ2" s="202">
        <v>0</v>
      </c>
      <c r="PK2" s="202">
        <v>0</v>
      </c>
      <c r="PL2" s="202">
        <v>0</v>
      </c>
      <c r="PM2" s="202">
        <v>0</v>
      </c>
      <c r="PN2" s="202">
        <v>0</v>
      </c>
      <c r="PO2" s="202">
        <v>0</v>
      </c>
      <c r="PP2" s="202">
        <v>0</v>
      </c>
      <c r="PQ2" s="202">
        <v>0</v>
      </c>
      <c r="PR2" s="202">
        <v>0</v>
      </c>
      <c r="PS2" s="202">
        <v>0</v>
      </c>
      <c r="PT2" s="202">
        <v>0</v>
      </c>
      <c r="PU2" s="202">
        <v>0</v>
      </c>
      <c r="PV2" s="202">
        <v>0</v>
      </c>
      <c r="PW2" s="202">
        <v>0</v>
      </c>
      <c r="PX2" s="202">
        <v>0</v>
      </c>
      <c r="PY2" s="202">
        <v>0</v>
      </c>
      <c r="PZ2" s="202">
        <v>0</v>
      </c>
      <c r="QA2" s="202">
        <v>0</v>
      </c>
      <c r="QB2" s="202">
        <v>0</v>
      </c>
      <c r="QC2" s="202">
        <v>0</v>
      </c>
      <c r="QD2" s="302">
        <v>0</v>
      </c>
    </row>
    <row r="3" spans="1:446" x14ac:dyDescent="0.2">
      <c r="A3" s="201" t="s">
        <v>171</v>
      </c>
      <c r="B3" s="201" t="s">
        <v>123</v>
      </c>
      <c r="C3" s="202">
        <f>ROUND(UT!H18,0)-ROUND(UT!H288,0)</f>
        <v>0</v>
      </c>
      <c r="D3" s="316">
        <v>3658</v>
      </c>
      <c r="E3" s="201" t="s">
        <v>706</v>
      </c>
      <c r="F3" s="201">
        <f>'Relative Weights'!$H$1</f>
        <v>2017</v>
      </c>
      <c r="G3" s="202">
        <v>655660295</v>
      </c>
      <c r="H3" s="202">
        <v>512438113</v>
      </c>
      <c r="I3" s="202">
        <v>285779508</v>
      </c>
      <c r="J3" s="202">
        <v>53835392</v>
      </c>
      <c r="K3" s="202">
        <v>163059819</v>
      </c>
      <c r="L3" s="201" t="s">
        <v>736</v>
      </c>
      <c r="M3" s="201" t="s">
        <v>737</v>
      </c>
      <c r="N3" s="201" t="s">
        <v>738</v>
      </c>
      <c r="O3" s="202">
        <v>17219</v>
      </c>
      <c r="P3" s="202">
        <v>22949</v>
      </c>
      <c r="Q3" s="202">
        <v>5041</v>
      </c>
      <c r="R3" s="202">
        <v>4575</v>
      </c>
      <c r="S3" s="202">
        <v>1497</v>
      </c>
      <c r="T3" s="204" t="s">
        <v>923</v>
      </c>
      <c r="U3" s="204" t="s">
        <v>924</v>
      </c>
      <c r="V3" s="303" t="s">
        <v>922</v>
      </c>
      <c r="W3" s="202">
        <v>329049</v>
      </c>
      <c r="X3" s="202">
        <v>119796</v>
      </c>
      <c r="Y3" s="202">
        <v>45953</v>
      </c>
      <c r="Z3" s="202">
        <v>3191</v>
      </c>
      <c r="AA3" s="202">
        <v>0</v>
      </c>
      <c r="AB3" s="202">
        <v>46627</v>
      </c>
      <c r="AC3" s="202">
        <v>10737</v>
      </c>
      <c r="AD3" s="202">
        <v>0</v>
      </c>
      <c r="AE3" s="202">
        <v>1607</v>
      </c>
      <c r="AF3" s="202">
        <v>1788</v>
      </c>
      <c r="AG3" s="202">
        <v>0</v>
      </c>
      <c r="AH3" s="202">
        <v>0</v>
      </c>
      <c r="AI3" s="202">
        <v>4540</v>
      </c>
      <c r="AJ3" s="202">
        <v>14615</v>
      </c>
      <c r="AK3" s="202">
        <v>21</v>
      </c>
      <c r="AL3" s="202">
        <v>36897</v>
      </c>
      <c r="AM3" s="202">
        <v>0</v>
      </c>
      <c r="AN3" s="202">
        <v>0</v>
      </c>
      <c r="AO3" s="202">
        <v>696</v>
      </c>
      <c r="AP3" s="202">
        <v>2061</v>
      </c>
      <c r="AQ3" s="202">
        <v>146236</v>
      </c>
      <c r="AR3" s="202">
        <v>74034</v>
      </c>
      <c r="AS3" s="202">
        <v>20372</v>
      </c>
      <c r="AT3" s="202">
        <v>12929</v>
      </c>
      <c r="AU3" s="202">
        <v>0</v>
      </c>
      <c r="AV3" s="202">
        <v>80987</v>
      </c>
      <c r="AW3" s="202">
        <v>11882</v>
      </c>
      <c r="AX3" s="202">
        <v>0</v>
      </c>
      <c r="AY3" s="202">
        <v>3410</v>
      </c>
      <c r="AZ3" s="202">
        <v>2403</v>
      </c>
      <c r="BA3" s="202">
        <v>0</v>
      </c>
      <c r="BB3" s="202">
        <v>0</v>
      </c>
      <c r="BC3" s="202">
        <v>0</v>
      </c>
      <c r="BD3" s="202">
        <v>18156</v>
      </c>
      <c r="BE3" s="202">
        <v>459</v>
      </c>
      <c r="BF3" s="202">
        <v>85493</v>
      </c>
      <c r="BG3" s="202">
        <v>0</v>
      </c>
      <c r="BH3" s="202">
        <v>0</v>
      </c>
      <c r="BI3" s="202">
        <v>48</v>
      </c>
      <c r="BJ3" s="202">
        <v>7538</v>
      </c>
      <c r="BK3" s="202">
        <v>20041</v>
      </c>
      <c r="BL3" s="202">
        <v>5576</v>
      </c>
      <c r="BM3" s="202">
        <v>6908</v>
      </c>
      <c r="BN3" s="202">
        <v>5256</v>
      </c>
      <c r="BO3" s="202">
        <v>0</v>
      </c>
      <c r="BP3" s="202">
        <v>22338</v>
      </c>
      <c r="BQ3" s="202">
        <v>331</v>
      </c>
      <c r="BR3" s="202">
        <v>0</v>
      </c>
      <c r="BS3" s="202">
        <v>8069</v>
      </c>
      <c r="BT3" s="202">
        <v>3707</v>
      </c>
      <c r="BU3" s="202">
        <v>0</v>
      </c>
      <c r="BV3" s="202">
        <v>0</v>
      </c>
      <c r="BW3" s="202">
        <v>0</v>
      </c>
      <c r="BX3" s="202">
        <v>1447</v>
      </c>
      <c r="BY3" s="202">
        <v>438</v>
      </c>
      <c r="BZ3" s="202">
        <v>32346</v>
      </c>
      <c r="CA3" s="202">
        <v>0</v>
      </c>
      <c r="CB3" s="202">
        <v>0</v>
      </c>
      <c r="CC3" s="202">
        <v>0</v>
      </c>
      <c r="CD3" s="202">
        <v>5330</v>
      </c>
      <c r="CE3" s="202">
        <v>25633</v>
      </c>
      <c r="CF3" s="202">
        <v>15410</v>
      </c>
      <c r="CG3" s="202">
        <v>4097</v>
      </c>
      <c r="CH3" s="202">
        <v>6119</v>
      </c>
      <c r="CI3" s="202">
        <v>0</v>
      </c>
      <c r="CJ3" s="202">
        <v>23610</v>
      </c>
      <c r="CK3" s="202">
        <v>689</v>
      </c>
      <c r="CL3" s="202">
        <v>0</v>
      </c>
      <c r="CM3" s="202">
        <v>647</v>
      </c>
      <c r="CN3" s="202">
        <v>527</v>
      </c>
      <c r="CO3" s="202">
        <v>0</v>
      </c>
      <c r="CP3" s="202">
        <v>0</v>
      </c>
      <c r="CQ3" s="202">
        <v>0</v>
      </c>
      <c r="CR3" s="202">
        <v>1677</v>
      </c>
      <c r="CS3" s="202">
        <v>1315</v>
      </c>
      <c r="CT3" s="202">
        <v>1697</v>
      </c>
      <c r="CU3" s="202">
        <v>0</v>
      </c>
      <c r="CV3" s="202">
        <v>0</v>
      </c>
      <c r="CW3" s="202">
        <v>0</v>
      </c>
      <c r="CX3" s="202">
        <v>719</v>
      </c>
      <c r="CY3" s="202">
        <v>0</v>
      </c>
      <c r="CZ3" s="202">
        <v>0</v>
      </c>
      <c r="DA3" s="202">
        <v>0</v>
      </c>
      <c r="DB3" s="202">
        <v>0</v>
      </c>
      <c r="DC3" s="202">
        <v>0</v>
      </c>
      <c r="DD3" s="202">
        <v>0</v>
      </c>
      <c r="DE3" s="202">
        <v>0</v>
      </c>
      <c r="DF3" s="202">
        <v>27658</v>
      </c>
      <c r="DG3" s="202">
        <v>0</v>
      </c>
      <c r="DH3" s="202">
        <v>0</v>
      </c>
      <c r="DI3" s="202">
        <v>0</v>
      </c>
      <c r="DJ3" s="202">
        <v>0</v>
      </c>
      <c r="DK3" s="202">
        <v>0</v>
      </c>
      <c r="DL3" s="202">
        <v>636</v>
      </c>
      <c r="DM3" s="202">
        <v>18541</v>
      </c>
      <c r="DN3" s="202">
        <v>0</v>
      </c>
      <c r="DO3" s="202">
        <v>0</v>
      </c>
      <c r="DP3" s="202">
        <v>0</v>
      </c>
      <c r="DQ3" s="202">
        <v>0</v>
      </c>
      <c r="DR3" s="202">
        <v>0</v>
      </c>
      <c r="DS3" s="202">
        <v>23022727</v>
      </c>
      <c r="DT3" s="202">
        <v>7727782</v>
      </c>
      <c r="DU3" s="202">
        <v>4334103</v>
      </c>
      <c r="DV3" s="202">
        <v>181981</v>
      </c>
      <c r="DW3" s="202">
        <v>0</v>
      </c>
      <c r="DX3" s="202">
        <v>3719264</v>
      </c>
      <c r="DY3" s="202">
        <v>751090</v>
      </c>
      <c r="DZ3" s="202">
        <v>0</v>
      </c>
      <c r="EA3" s="202">
        <v>233845</v>
      </c>
      <c r="EB3" s="202">
        <v>129902</v>
      </c>
      <c r="EC3" s="202">
        <v>0</v>
      </c>
      <c r="ED3" s="202">
        <v>0</v>
      </c>
      <c r="EE3" s="202">
        <v>212613</v>
      </c>
      <c r="EF3" s="202">
        <v>759114</v>
      </c>
      <c r="EG3" s="202">
        <v>5726</v>
      </c>
      <c r="EH3" s="202">
        <v>1732384</v>
      </c>
      <c r="EI3" s="202">
        <v>0</v>
      </c>
      <c r="EJ3" s="202">
        <v>0</v>
      </c>
      <c r="EK3" s="202">
        <v>69490</v>
      </c>
      <c r="EL3" s="202">
        <v>284450</v>
      </c>
      <c r="EM3" s="202">
        <v>23366081</v>
      </c>
      <c r="EN3" s="202">
        <v>9951973</v>
      </c>
      <c r="EO3" s="202">
        <v>4736511</v>
      </c>
      <c r="EP3" s="202">
        <v>1721778</v>
      </c>
      <c r="EQ3" s="202">
        <v>0</v>
      </c>
      <c r="ER3" s="202">
        <v>11363462</v>
      </c>
      <c r="ES3" s="202">
        <v>1502107</v>
      </c>
      <c r="ET3" s="202">
        <v>0</v>
      </c>
      <c r="EU3" s="202">
        <v>404622</v>
      </c>
      <c r="EV3" s="202">
        <v>171469</v>
      </c>
      <c r="EW3" s="202">
        <v>0</v>
      </c>
      <c r="EX3" s="202">
        <v>0</v>
      </c>
      <c r="EY3" s="202">
        <v>0</v>
      </c>
      <c r="EZ3" s="202">
        <v>1473967</v>
      </c>
      <c r="FA3" s="202">
        <v>25997</v>
      </c>
      <c r="FB3" s="202">
        <v>9913524</v>
      </c>
      <c r="FC3" s="202">
        <v>0</v>
      </c>
      <c r="FD3" s="202">
        <v>0</v>
      </c>
      <c r="FE3" s="202">
        <v>44729</v>
      </c>
      <c r="FF3" s="202">
        <v>1713514</v>
      </c>
      <c r="FG3" s="202">
        <v>14405921</v>
      </c>
      <c r="FH3" s="202">
        <v>4204891</v>
      </c>
      <c r="FI3" s="202">
        <v>5231439</v>
      </c>
      <c r="FJ3" s="202">
        <v>1758085</v>
      </c>
      <c r="FK3" s="202">
        <v>0</v>
      </c>
      <c r="FL3" s="202">
        <v>11756409</v>
      </c>
      <c r="FM3" s="202">
        <v>343182</v>
      </c>
      <c r="FN3" s="202">
        <v>0</v>
      </c>
      <c r="FO3" s="202">
        <v>1700761</v>
      </c>
      <c r="FP3" s="202">
        <v>1126651</v>
      </c>
      <c r="FQ3" s="202">
        <v>0</v>
      </c>
      <c r="FR3" s="202">
        <v>0</v>
      </c>
      <c r="FS3" s="202">
        <v>0</v>
      </c>
      <c r="FT3" s="202">
        <v>592440</v>
      </c>
      <c r="FU3" s="202">
        <v>413611</v>
      </c>
      <c r="FV3" s="202">
        <v>10601702</v>
      </c>
      <c r="FW3" s="202">
        <v>0</v>
      </c>
      <c r="FX3" s="202">
        <v>0</v>
      </c>
      <c r="FY3" s="202">
        <v>0</v>
      </c>
      <c r="FZ3" s="202">
        <v>2590769</v>
      </c>
      <c r="GA3" s="202">
        <v>32947557</v>
      </c>
      <c r="GB3" s="202">
        <v>19920740</v>
      </c>
      <c r="GC3" s="202">
        <v>3471563</v>
      </c>
      <c r="GD3" s="202">
        <v>3645509</v>
      </c>
      <c r="GE3" s="202">
        <v>0</v>
      </c>
      <c r="GF3" s="202">
        <v>21953984</v>
      </c>
      <c r="GG3" s="202">
        <v>949673</v>
      </c>
      <c r="GH3" s="202">
        <v>0</v>
      </c>
      <c r="GI3" s="202">
        <v>1120453</v>
      </c>
      <c r="GJ3" s="202">
        <v>673228</v>
      </c>
      <c r="GK3" s="202">
        <v>0</v>
      </c>
      <c r="GL3" s="202">
        <v>0</v>
      </c>
      <c r="GM3" s="202">
        <v>0</v>
      </c>
      <c r="GN3" s="202">
        <v>1581980</v>
      </c>
      <c r="GO3" s="202">
        <v>1922428</v>
      </c>
      <c r="GP3" s="202">
        <v>7129109</v>
      </c>
      <c r="GQ3" s="202">
        <v>0</v>
      </c>
      <c r="GR3" s="202">
        <v>0</v>
      </c>
      <c r="GS3" s="202">
        <v>0</v>
      </c>
      <c r="GT3" s="202">
        <v>1185017</v>
      </c>
      <c r="GU3" s="202">
        <v>0</v>
      </c>
      <c r="GV3" s="202">
        <v>0</v>
      </c>
      <c r="GW3" s="202">
        <v>0</v>
      </c>
      <c r="GX3" s="202">
        <v>0</v>
      </c>
      <c r="GY3" s="202">
        <v>0</v>
      </c>
      <c r="GZ3" s="202">
        <v>0</v>
      </c>
      <c r="HA3" s="202">
        <v>0</v>
      </c>
      <c r="HB3" s="202">
        <v>15716660</v>
      </c>
      <c r="HC3" s="202">
        <v>0</v>
      </c>
      <c r="HD3" s="202">
        <v>0</v>
      </c>
      <c r="HE3" s="202">
        <v>0</v>
      </c>
      <c r="HF3" s="202">
        <v>0</v>
      </c>
      <c r="HG3" s="202">
        <v>0</v>
      </c>
      <c r="HH3" s="202">
        <v>241969</v>
      </c>
      <c r="HI3" s="202">
        <v>3779154</v>
      </c>
      <c r="HJ3" s="202">
        <v>0</v>
      </c>
      <c r="HK3" s="202">
        <v>0</v>
      </c>
      <c r="HL3" s="202">
        <v>0</v>
      </c>
      <c r="HM3" s="202">
        <v>0</v>
      </c>
      <c r="HN3" s="202">
        <v>0</v>
      </c>
      <c r="HP3" s="203" t="s">
        <v>138</v>
      </c>
      <c r="HQ3" s="201">
        <f>'Relative Weights'!$H$1</f>
        <v>2017</v>
      </c>
      <c r="HR3" s="202">
        <v>8760430</v>
      </c>
      <c r="HS3" s="202">
        <v>7752394</v>
      </c>
      <c r="HT3" s="202">
        <v>2283065</v>
      </c>
      <c r="HU3" s="202">
        <v>70584</v>
      </c>
      <c r="HV3" s="202">
        <v>0</v>
      </c>
      <c r="HW3" s="202">
        <v>1273984</v>
      </c>
      <c r="HX3" s="202">
        <v>21594</v>
      </c>
      <c r="HY3" s="202">
        <v>0</v>
      </c>
      <c r="HZ3" s="202">
        <v>90889</v>
      </c>
      <c r="IA3" s="202">
        <v>3219</v>
      </c>
      <c r="IB3" s="202">
        <v>0</v>
      </c>
      <c r="IC3" s="202">
        <v>0</v>
      </c>
      <c r="ID3" s="202">
        <v>5014.9764774738906</v>
      </c>
      <c r="IE3" s="202">
        <v>271161</v>
      </c>
      <c r="IF3" s="202">
        <v>101</v>
      </c>
      <c r="IG3" s="202">
        <v>367501</v>
      </c>
      <c r="IH3" s="202">
        <v>0</v>
      </c>
      <c r="II3" s="202">
        <v>0</v>
      </c>
      <c r="IJ3" s="202">
        <v>1356.763688087907</v>
      </c>
      <c r="IK3" s="202">
        <v>56577</v>
      </c>
      <c r="IL3" s="202">
        <v>3743519</v>
      </c>
      <c r="IM3" s="202">
        <v>5284066</v>
      </c>
      <c r="IN3" s="202">
        <v>541949</v>
      </c>
      <c r="IO3" s="202">
        <v>459024</v>
      </c>
      <c r="IP3" s="202">
        <v>0</v>
      </c>
      <c r="IQ3" s="202">
        <v>2090151</v>
      </c>
      <c r="IR3" s="202">
        <v>113680</v>
      </c>
      <c r="IS3" s="202">
        <v>0</v>
      </c>
      <c r="IT3" s="202">
        <v>269398</v>
      </c>
      <c r="IU3" s="202">
        <v>14781</v>
      </c>
      <c r="IV3" s="202">
        <v>0</v>
      </c>
      <c r="IW3" s="202">
        <v>0</v>
      </c>
      <c r="IX3" s="202">
        <v>0</v>
      </c>
      <c r="IY3" s="202">
        <v>339119</v>
      </c>
      <c r="IZ3" s="202">
        <v>443</v>
      </c>
      <c r="JA3" s="202">
        <v>2041719</v>
      </c>
      <c r="JB3" s="202">
        <v>0</v>
      </c>
      <c r="JC3" s="202">
        <v>0</v>
      </c>
      <c r="JD3" s="202">
        <v>0</v>
      </c>
      <c r="JE3" s="202">
        <v>68883</v>
      </c>
      <c r="JF3" s="202">
        <v>840595</v>
      </c>
      <c r="JG3" s="202">
        <v>185151</v>
      </c>
      <c r="JH3" s="202">
        <v>217911</v>
      </c>
      <c r="JI3" s="202">
        <v>153596</v>
      </c>
      <c r="JJ3" s="202">
        <v>0</v>
      </c>
      <c r="JK3" s="202">
        <v>3331948</v>
      </c>
      <c r="JL3" s="202">
        <v>26643</v>
      </c>
      <c r="JM3" s="202">
        <v>0</v>
      </c>
      <c r="JN3" s="202">
        <v>593244</v>
      </c>
      <c r="JO3" s="202">
        <v>291610</v>
      </c>
      <c r="JP3" s="202">
        <v>0</v>
      </c>
      <c r="JQ3" s="202">
        <v>0</v>
      </c>
      <c r="JR3" s="202">
        <v>0</v>
      </c>
      <c r="JS3" s="202">
        <v>322772</v>
      </c>
      <c r="JT3" s="202">
        <v>15907</v>
      </c>
      <c r="JU3" s="202">
        <v>2032553</v>
      </c>
      <c r="JV3" s="202">
        <v>0</v>
      </c>
      <c r="JW3" s="202">
        <v>0</v>
      </c>
      <c r="JX3" s="202">
        <v>0</v>
      </c>
      <c r="JY3" s="202">
        <v>76253</v>
      </c>
      <c r="JZ3" s="202">
        <v>1817366</v>
      </c>
      <c r="KA3" s="202">
        <v>1234336</v>
      </c>
      <c r="KB3" s="202">
        <v>103477</v>
      </c>
      <c r="KC3" s="202">
        <v>244517</v>
      </c>
      <c r="KD3" s="202">
        <v>0</v>
      </c>
      <c r="KE3" s="202">
        <v>420084</v>
      </c>
      <c r="KF3" s="202">
        <v>70670</v>
      </c>
      <c r="KG3" s="202">
        <v>0</v>
      </c>
      <c r="KH3" s="202">
        <v>226698</v>
      </c>
      <c r="KI3" s="202">
        <v>41118</v>
      </c>
      <c r="KJ3" s="202">
        <v>0</v>
      </c>
      <c r="KK3" s="202">
        <v>0</v>
      </c>
      <c r="KL3" s="202">
        <v>0</v>
      </c>
      <c r="KM3" s="202">
        <v>11144</v>
      </c>
      <c r="KN3" s="202">
        <v>47298</v>
      </c>
      <c r="KO3" s="202">
        <v>1470126</v>
      </c>
      <c r="KP3" s="202">
        <v>0</v>
      </c>
      <c r="KQ3" s="202">
        <v>0</v>
      </c>
      <c r="KR3" s="202">
        <v>0</v>
      </c>
      <c r="KS3" s="202">
        <v>53180</v>
      </c>
      <c r="KT3" s="202">
        <v>0</v>
      </c>
      <c r="KU3" s="202">
        <v>0</v>
      </c>
      <c r="KV3" s="202">
        <v>0</v>
      </c>
      <c r="KW3" s="202">
        <v>0</v>
      </c>
      <c r="KX3" s="202">
        <v>0</v>
      </c>
      <c r="KY3" s="202">
        <v>0</v>
      </c>
      <c r="KZ3" s="202">
        <v>0</v>
      </c>
      <c r="LA3" s="202">
        <v>6029884</v>
      </c>
      <c r="LB3" s="202">
        <v>0</v>
      </c>
      <c r="LC3" s="202">
        <v>0</v>
      </c>
      <c r="LD3" s="202">
        <v>0</v>
      </c>
      <c r="LE3" s="202">
        <v>0</v>
      </c>
      <c r="LF3" s="202">
        <v>0</v>
      </c>
      <c r="LG3" s="202">
        <v>0</v>
      </c>
      <c r="LH3" s="202">
        <v>1220151</v>
      </c>
      <c r="LI3" s="202">
        <v>0</v>
      </c>
      <c r="LJ3" s="202">
        <v>0</v>
      </c>
      <c r="LK3" s="202">
        <v>0</v>
      </c>
      <c r="LL3" s="202">
        <v>0</v>
      </c>
      <c r="LM3" s="202">
        <v>0</v>
      </c>
      <c r="LN3" s="202">
        <v>4343.2323431315262</v>
      </c>
      <c r="LO3" s="202">
        <v>1049215.5271730348</v>
      </c>
      <c r="LP3" s="202">
        <v>1665.1396781092758</v>
      </c>
      <c r="LQ3" s="202">
        <v>0</v>
      </c>
      <c r="LR3" s="202">
        <v>0</v>
      </c>
      <c r="LS3" s="202">
        <v>474627.14840804948</v>
      </c>
      <c r="LT3" s="202">
        <v>27827.616397651429</v>
      </c>
      <c r="LU3" s="202">
        <v>0</v>
      </c>
      <c r="LV3" s="202">
        <v>0</v>
      </c>
      <c r="LW3" s="202">
        <v>0</v>
      </c>
      <c r="LX3" s="202">
        <v>0</v>
      </c>
      <c r="LY3" s="202">
        <v>0</v>
      </c>
      <c r="LZ3" s="202">
        <v>0</v>
      </c>
      <c r="MA3" s="202">
        <v>0</v>
      </c>
      <c r="MB3" s="202">
        <v>0</v>
      </c>
      <c r="MC3" s="202">
        <v>1900.3909776198097</v>
      </c>
      <c r="MD3" s="202">
        <v>0</v>
      </c>
      <c r="ME3" s="202">
        <v>0</v>
      </c>
      <c r="MF3" s="202">
        <v>0</v>
      </c>
      <c r="MG3" s="202">
        <v>0</v>
      </c>
      <c r="MH3" s="202">
        <v>8686.4646862630525</v>
      </c>
      <c r="MI3" s="202">
        <v>2098431.0543460697</v>
      </c>
      <c r="MJ3" s="202">
        <v>3330.2793562185516</v>
      </c>
      <c r="MK3" s="202">
        <v>0</v>
      </c>
      <c r="ML3" s="202">
        <v>0</v>
      </c>
      <c r="MM3" s="202">
        <v>949254.29681609897</v>
      </c>
      <c r="MN3" s="202">
        <v>25876.391452230644</v>
      </c>
      <c r="MO3" s="202">
        <v>0</v>
      </c>
      <c r="MP3" s="202">
        <v>0</v>
      </c>
      <c r="MQ3" s="202">
        <v>0</v>
      </c>
      <c r="MR3" s="202">
        <v>0</v>
      </c>
      <c r="MS3" s="202">
        <v>0</v>
      </c>
      <c r="MT3" s="202">
        <v>0</v>
      </c>
      <c r="MU3" s="202">
        <v>0</v>
      </c>
      <c r="MV3" s="202">
        <v>0</v>
      </c>
      <c r="MW3" s="202">
        <v>3800.7819552396195</v>
      </c>
      <c r="MX3" s="202">
        <v>0</v>
      </c>
      <c r="MY3" s="202">
        <v>0</v>
      </c>
      <c r="MZ3" s="202">
        <v>0</v>
      </c>
      <c r="NA3" s="202">
        <v>0</v>
      </c>
      <c r="NB3" s="202">
        <v>0</v>
      </c>
      <c r="NC3" s="202">
        <v>6295293.1630382091</v>
      </c>
      <c r="ND3" s="202">
        <v>4995.4190343278269</v>
      </c>
      <c r="NE3" s="202">
        <v>0</v>
      </c>
      <c r="NF3" s="202">
        <v>0</v>
      </c>
      <c r="NG3" s="202">
        <v>8187318.3100388553</v>
      </c>
      <c r="NH3" s="202">
        <v>944.60278531372933</v>
      </c>
      <c r="NI3" s="202">
        <v>0</v>
      </c>
      <c r="NJ3" s="202">
        <v>0</v>
      </c>
      <c r="NK3" s="202">
        <v>0</v>
      </c>
      <c r="NL3" s="202">
        <v>0</v>
      </c>
      <c r="NM3" s="202">
        <v>0</v>
      </c>
      <c r="NN3" s="202">
        <v>0</v>
      </c>
      <c r="NO3" s="202">
        <v>0</v>
      </c>
      <c r="NP3" s="202">
        <v>0</v>
      </c>
      <c r="NQ3" s="202">
        <v>25655.278197867432</v>
      </c>
      <c r="NR3" s="202">
        <v>0</v>
      </c>
      <c r="NS3" s="202">
        <v>0</v>
      </c>
      <c r="NT3" s="202">
        <v>0</v>
      </c>
      <c r="NU3" s="202">
        <v>0</v>
      </c>
      <c r="NV3" s="202">
        <v>63615.579614102935</v>
      </c>
      <c r="NW3" s="202">
        <v>22033526.070633732</v>
      </c>
      <c r="NX3" s="202">
        <v>23311.955493529858</v>
      </c>
      <c r="NY3" s="202">
        <v>0</v>
      </c>
      <c r="NZ3" s="202">
        <v>0</v>
      </c>
      <c r="OA3" s="202">
        <v>8187318.3100388553</v>
      </c>
      <c r="OB3" s="202">
        <v>1602.962302350571</v>
      </c>
      <c r="OC3" s="202">
        <v>0</v>
      </c>
      <c r="OD3" s="202">
        <v>0</v>
      </c>
      <c r="OE3" s="202">
        <v>0</v>
      </c>
      <c r="OF3" s="202">
        <v>0</v>
      </c>
      <c r="OG3" s="202">
        <v>0</v>
      </c>
      <c r="OH3" s="202">
        <v>0</v>
      </c>
      <c r="OI3" s="202">
        <v>0</v>
      </c>
      <c r="OJ3" s="202">
        <v>1236030.7416282266</v>
      </c>
      <c r="OK3" s="202">
        <v>25655.278197867432</v>
      </c>
      <c r="OL3" s="202">
        <v>0</v>
      </c>
      <c r="OM3" s="202">
        <v>0</v>
      </c>
      <c r="ON3" s="202">
        <v>0</v>
      </c>
      <c r="OO3" s="202">
        <v>0</v>
      </c>
      <c r="OP3" s="202">
        <v>0</v>
      </c>
      <c r="OQ3" s="202">
        <v>0</v>
      </c>
      <c r="OR3" s="202">
        <v>0</v>
      </c>
      <c r="OS3" s="202">
        <v>0</v>
      </c>
      <c r="OT3" s="202">
        <v>0</v>
      </c>
      <c r="OU3" s="202">
        <v>0</v>
      </c>
      <c r="OV3" s="202">
        <v>0</v>
      </c>
      <c r="OW3" s="202">
        <v>0</v>
      </c>
      <c r="OX3" s="202">
        <v>0</v>
      </c>
      <c r="OY3" s="202">
        <v>0</v>
      </c>
      <c r="OZ3" s="202">
        <v>0</v>
      </c>
      <c r="PA3" s="202">
        <v>0</v>
      </c>
      <c r="PB3" s="202">
        <v>0</v>
      </c>
      <c r="PC3" s="202">
        <v>0</v>
      </c>
      <c r="PD3" s="202">
        <v>309007.68540705665</v>
      </c>
      <c r="PE3" s="202">
        <v>0</v>
      </c>
      <c r="PF3" s="202">
        <v>0</v>
      </c>
      <c r="PG3" s="202">
        <v>0</v>
      </c>
      <c r="PH3" s="202">
        <v>0</v>
      </c>
      <c r="PI3" s="202">
        <v>0</v>
      </c>
      <c r="PJ3" s="202">
        <v>88353710.872655809</v>
      </c>
      <c r="PK3" s="202">
        <v>285389278.63545871</v>
      </c>
      <c r="PL3" s="202">
        <v>16968663.619166516</v>
      </c>
      <c r="PM3" s="202">
        <v>0</v>
      </c>
      <c r="PN3" s="202">
        <v>45060218.080521338</v>
      </c>
      <c r="PO3" s="202">
        <v>227291159.20879805</v>
      </c>
      <c r="PP3" s="202">
        <v>5885107.4814809896</v>
      </c>
      <c r="PQ3" s="202">
        <v>8372572.1797418818</v>
      </c>
      <c r="PR3" s="202">
        <v>9647634.1072022207</v>
      </c>
      <c r="PS3" s="202">
        <v>3595824.7767006196</v>
      </c>
      <c r="PT3" s="202">
        <v>0</v>
      </c>
      <c r="PU3" s="202">
        <v>0</v>
      </c>
      <c r="PV3" s="202">
        <v>1202620.9202932937</v>
      </c>
      <c r="PW3" s="202">
        <v>6934156.3783513941</v>
      </c>
      <c r="PX3" s="202">
        <v>21272825.682609707</v>
      </c>
      <c r="PY3" s="202">
        <v>51815973.342640206</v>
      </c>
      <c r="PZ3" s="202">
        <v>0</v>
      </c>
      <c r="QA3" s="202">
        <v>0</v>
      </c>
      <c r="QB3" s="202">
        <v>0</v>
      </c>
      <c r="QC3" s="202">
        <v>7743504.2742138021</v>
      </c>
      <c r="QD3" s="302">
        <v>1</v>
      </c>
    </row>
    <row r="4" spans="1:446" x14ac:dyDescent="0.2">
      <c r="A4" s="201" t="s">
        <v>172</v>
      </c>
      <c r="B4" s="201" t="s">
        <v>131</v>
      </c>
      <c r="C4" s="202">
        <f>ROUND(UTD!H18,0)-ROUND(UTD!H288,0)</f>
        <v>0</v>
      </c>
      <c r="D4" s="316">
        <v>9741</v>
      </c>
      <c r="E4" s="201" t="s">
        <v>707</v>
      </c>
      <c r="F4" s="201">
        <f>'Relative Weights'!$H$1</f>
        <v>2017</v>
      </c>
      <c r="G4" s="202">
        <v>193129123</v>
      </c>
      <c r="H4" s="202">
        <v>100961178</v>
      </c>
      <c r="I4" s="202">
        <v>70856436</v>
      </c>
      <c r="J4" s="202">
        <v>21997920</v>
      </c>
      <c r="K4" s="202">
        <v>41435473</v>
      </c>
      <c r="L4" s="201" t="s">
        <v>739</v>
      </c>
      <c r="M4" s="201" t="s">
        <v>740</v>
      </c>
      <c r="N4" s="201" t="s">
        <v>741</v>
      </c>
      <c r="O4" s="202">
        <v>6142</v>
      </c>
      <c r="P4" s="202">
        <v>11616</v>
      </c>
      <c r="Q4" s="202">
        <v>7681</v>
      </c>
      <c r="R4" s="202">
        <v>1311</v>
      </c>
      <c r="S4" s="202">
        <v>43</v>
      </c>
      <c r="T4" s="204" t="s">
        <v>780</v>
      </c>
      <c r="U4" s="204" t="s">
        <v>781</v>
      </c>
      <c r="V4" s="204" t="s">
        <v>782</v>
      </c>
      <c r="W4" s="202">
        <v>100880</v>
      </c>
      <c r="X4" s="202">
        <v>57668</v>
      </c>
      <c r="Y4" s="202">
        <v>18861</v>
      </c>
      <c r="Z4" s="202">
        <v>441</v>
      </c>
      <c r="AA4" s="202">
        <v>0</v>
      </c>
      <c r="AB4" s="202">
        <v>31694</v>
      </c>
      <c r="AC4" s="202">
        <v>0</v>
      </c>
      <c r="AD4" s="202">
        <v>0</v>
      </c>
      <c r="AE4" s="202">
        <v>0</v>
      </c>
      <c r="AF4" s="202">
        <v>40</v>
      </c>
      <c r="AG4" s="202">
        <v>0</v>
      </c>
      <c r="AH4" s="202">
        <v>0</v>
      </c>
      <c r="AI4" s="202">
        <v>545</v>
      </c>
      <c r="AJ4" s="202">
        <v>2595</v>
      </c>
      <c r="AK4" s="202">
        <v>0</v>
      </c>
      <c r="AL4" s="202">
        <v>16056</v>
      </c>
      <c r="AM4" s="202">
        <v>0</v>
      </c>
      <c r="AN4" s="202">
        <v>0</v>
      </c>
      <c r="AO4" s="202">
        <v>93</v>
      </c>
      <c r="AP4" s="202">
        <v>0</v>
      </c>
      <c r="AQ4" s="202">
        <v>46814</v>
      </c>
      <c r="AR4" s="202">
        <v>42367</v>
      </c>
      <c r="AS4" s="202">
        <v>14102</v>
      </c>
      <c r="AT4" s="202">
        <v>3243</v>
      </c>
      <c r="AU4" s="202">
        <v>0</v>
      </c>
      <c r="AV4" s="202">
        <v>51894</v>
      </c>
      <c r="AW4" s="202">
        <v>0</v>
      </c>
      <c r="AX4" s="202">
        <v>0</v>
      </c>
      <c r="AY4" s="202">
        <v>0</v>
      </c>
      <c r="AZ4" s="202">
        <v>129</v>
      </c>
      <c r="BA4" s="202">
        <v>0</v>
      </c>
      <c r="BB4" s="202">
        <v>0</v>
      </c>
      <c r="BC4" s="202">
        <v>0</v>
      </c>
      <c r="BD4" s="202">
        <v>9354</v>
      </c>
      <c r="BE4" s="202">
        <v>0</v>
      </c>
      <c r="BF4" s="202">
        <v>62647</v>
      </c>
      <c r="BG4" s="202">
        <v>0</v>
      </c>
      <c r="BH4" s="202">
        <v>416</v>
      </c>
      <c r="BI4" s="202">
        <v>672</v>
      </c>
      <c r="BJ4" s="202">
        <v>0</v>
      </c>
      <c r="BK4" s="202">
        <v>7210</v>
      </c>
      <c r="BL4" s="202">
        <v>12189</v>
      </c>
      <c r="BM4" s="202">
        <v>1404</v>
      </c>
      <c r="BN4" s="202">
        <v>45</v>
      </c>
      <c r="BO4" s="202">
        <v>0</v>
      </c>
      <c r="BP4" s="202">
        <v>41931</v>
      </c>
      <c r="BQ4" s="202">
        <v>0</v>
      </c>
      <c r="BR4" s="202">
        <v>0</v>
      </c>
      <c r="BS4" s="202">
        <v>0</v>
      </c>
      <c r="BT4" s="202">
        <v>36</v>
      </c>
      <c r="BU4" s="202">
        <v>0</v>
      </c>
      <c r="BV4" s="202">
        <v>0</v>
      </c>
      <c r="BW4" s="202">
        <v>0</v>
      </c>
      <c r="BX4" s="202">
        <v>10250</v>
      </c>
      <c r="BY4" s="202">
        <v>0</v>
      </c>
      <c r="BZ4" s="202">
        <v>65873</v>
      </c>
      <c r="CA4" s="202">
        <v>0</v>
      </c>
      <c r="CB4" s="202">
        <v>0</v>
      </c>
      <c r="CC4" s="202">
        <v>447</v>
      </c>
      <c r="CD4" s="202">
        <v>0</v>
      </c>
      <c r="CE4" s="202">
        <v>5565</v>
      </c>
      <c r="CF4" s="202">
        <v>4242</v>
      </c>
      <c r="CG4" s="202">
        <v>735</v>
      </c>
      <c r="CH4" s="202">
        <v>39</v>
      </c>
      <c r="CI4" s="202">
        <v>0</v>
      </c>
      <c r="CJ4" s="202">
        <v>8904</v>
      </c>
      <c r="CK4" s="202">
        <v>0</v>
      </c>
      <c r="CL4" s="202">
        <v>0</v>
      </c>
      <c r="CM4" s="202">
        <v>0</v>
      </c>
      <c r="CN4" s="202">
        <v>0</v>
      </c>
      <c r="CO4" s="202">
        <v>0</v>
      </c>
      <c r="CP4" s="202">
        <v>0</v>
      </c>
      <c r="CQ4" s="202">
        <v>0</v>
      </c>
      <c r="CR4" s="202">
        <v>1693</v>
      </c>
      <c r="CS4" s="202">
        <v>0</v>
      </c>
      <c r="CT4" s="202">
        <v>1378</v>
      </c>
      <c r="CU4" s="202">
        <v>0</v>
      </c>
      <c r="CV4" s="202">
        <v>0</v>
      </c>
      <c r="CW4" s="202">
        <v>12</v>
      </c>
      <c r="CX4" s="202">
        <v>0</v>
      </c>
      <c r="CY4" s="202">
        <v>0</v>
      </c>
      <c r="CZ4" s="202">
        <v>0</v>
      </c>
      <c r="DA4" s="202">
        <v>0</v>
      </c>
      <c r="DB4" s="202">
        <v>0</v>
      </c>
      <c r="DC4" s="202">
        <v>0</v>
      </c>
      <c r="DD4" s="202">
        <v>0</v>
      </c>
      <c r="DE4" s="202">
        <v>0</v>
      </c>
      <c r="DF4" s="202">
        <v>0</v>
      </c>
      <c r="DG4" s="202">
        <v>0</v>
      </c>
      <c r="DH4" s="202">
        <v>0</v>
      </c>
      <c r="DI4" s="202">
        <v>0</v>
      </c>
      <c r="DJ4" s="202">
        <v>0</v>
      </c>
      <c r="DK4" s="202">
        <v>0</v>
      </c>
      <c r="DL4" s="202">
        <v>1100</v>
      </c>
      <c r="DM4" s="202">
        <v>0</v>
      </c>
      <c r="DN4" s="202">
        <v>0</v>
      </c>
      <c r="DO4" s="202">
        <v>0</v>
      </c>
      <c r="DP4" s="202">
        <v>0</v>
      </c>
      <c r="DQ4" s="202">
        <v>0</v>
      </c>
      <c r="DR4" s="202">
        <v>0</v>
      </c>
      <c r="DS4" s="202">
        <v>5597617</v>
      </c>
      <c r="DT4" s="202">
        <v>3041240</v>
      </c>
      <c r="DU4" s="202">
        <v>1764356</v>
      </c>
      <c r="DV4" s="202">
        <v>55198</v>
      </c>
      <c r="DW4" s="202">
        <v>0</v>
      </c>
      <c r="DX4" s="202">
        <v>2510223</v>
      </c>
      <c r="DY4" s="202">
        <v>0</v>
      </c>
      <c r="DZ4" s="202">
        <v>0</v>
      </c>
      <c r="EA4" s="202">
        <v>0</v>
      </c>
      <c r="EB4" s="202">
        <v>8578</v>
      </c>
      <c r="EC4" s="202">
        <v>0</v>
      </c>
      <c r="ED4" s="202">
        <v>0</v>
      </c>
      <c r="EE4" s="202">
        <v>64355</v>
      </c>
      <c r="EF4" s="202">
        <v>98519</v>
      </c>
      <c r="EG4" s="202">
        <v>0</v>
      </c>
      <c r="EH4" s="202">
        <v>978956</v>
      </c>
      <c r="EI4" s="202">
        <v>0</v>
      </c>
      <c r="EJ4" s="202">
        <v>0</v>
      </c>
      <c r="EK4" s="202">
        <v>8324</v>
      </c>
      <c r="EL4" s="202">
        <v>0</v>
      </c>
      <c r="EM4" s="202">
        <v>5311968</v>
      </c>
      <c r="EN4" s="202">
        <v>4786792</v>
      </c>
      <c r="EO4" s="202">
        <v>2299976</v>
      </c>
      <c r="EP4" s="202">
        <v>444881</v>
      </c>
      <c r="EQ4" s="202">
        <v>0</v>
      </c>
      <c r="ER4" s="202">
        <v>6531728</v>
      </c>
      <c r="ES4" s="202">
        <v>0</v>
      </c>
      <c r="ET4" s="202">
        <v>0</v>
      </c>
      <c r="EU4" s="202">
        <v>0</v>
      </c>
      <c r="EV4" s="202">
        <v>16375</v>
      </c>
      <c r="EW4" s="202">
        <v>0</v>
      </c>
      <c r="EX4" s="202">
        <v>0</v>
      </c>
      <c r="EY4" s="202">
        <v>0</v>
      </c>
      <c r="EZ4" s="202">
        <v>514136</v>
      </c>
      <c r="FA4" s="202">
        <v>0</v>
      </c>
      <c r="FB4" s="202">
        <v>6559897</v>
      </c>
      <c r="FC4" s="202">
        <v>0</v>
      </c>
      <c r="FD4" s="202">
        <v>108733</v>
      </c>
      <c r="FE4" s="202">
        <v>60629</v>
      </c>
      <c r="FF4" s="202">
        <v>0</v>
      </c>
      <c r="FG4" s="202">
        <v>3192423</v>
      </c>
      <c r="FH4" s="202">
        <v>3896524</v>
      </c>
      <c r="FI4" s="202">
        <v>1040102</v>
      </c>
      <c r="FJ4" s="202">
        <v>33929</v>
      </c>
      <c r="FK4" s="202">
        <v>0</v>
      </c>
      <c r="FL4" s="202">
        <v>9306234</v>
      </c>
      <c r="FM4" s="202">
        <v>0</v>
      </c>
      <c r="FN4" s="202">
        <v>0</v>
      </c>
      <c r="FO4" s="202">
        <v>0</v>
      </c>
      <c r="FP4" s="202">
        <v>0</v>
      </c>
      <c r="FQ4" s="202">
        <v>0</v>
      </c>
      <c r="FR4" s="202">
        <v>0</v>
      </c>
      <c r="FS4" s="202">
        <v>0</v>
      </c>
      <c r="FT4" s="202">
        <v>2413553</v>
      </c>
      <c r="FU4" s="202">
        <v>0</v>
      </c>
      <c r="FV4" s="202">
        <v>12856494</v>
      </c>
      <c r="FW4" s="202">
        <v>0</v>
      </c>
      <c r="FX4" s="202">
        <v>0</v>
      </c>
      <c r="FY4" s="202">
        <v>142733</v>
      </c>
      <c r="FZ4" s="202">
        <v>0</v>
      </c>
      <c r="GA4" s="202">
        <v>6246754</v>
      </c>
      <c r="GB4" s="202">
        <v>3955625</v>
      </c>
      <c r="GC4" s="202">
        <v>904772</v>
      </c>
      <c r="GD4" s="202">
        <v>10232</v>
      </c>
      <c r="GE4" s="202">
        <v>0</v>
      </c>
      <c r="GF4" s="202">
        <v>9519784</v>
      </c>
      <c r="GG4" s="202">
        <v>0</v>
      </c>
      <c r="GH4" s="202">
        <v>0</v>
      </c>
      <c r="GI4" s="202">
        <v>0</v>
      </c>
      <c r="GJ4" s="202">
        <v>0</v>
      </c>
      <c r="GK4" s="202">
        <v>0</v>
      </c>
      <c r="GL4" s="202">
        <v>0</v>
      </c>
      <c r="GM4" s="202">
        <v>0</v>
      </c>
      <c r="GN4" s="202">
        <v>2218299</v>
      </c>
      <c r="GO4" s="202">
        <v>0</v>
      </c>
      <c r="GP4" s="202">
        <v>5566979</v>
      </c>
      <c r="GQ4" s="202">
        <v>0</v>
      </c>
      <c r="GR4" s="202">
        <v>0</v>
      </c>
      <c r="GS4" s="202">
        <v>2616</v>
      </c>
      <c r="GT4" s="202">
        <v>0</v>
      </c>
      <c r="GU4" s="202">
        <v>0</v>
      </c>
      <c r="GV4" s="202">
        <v>0</v>
      </c>
      <c r="GW4" s="202">
        <v>0</v>
      </c>
      <c r="GX4" s="202">
        <v>0</v>
      </c>
      <c r="GY4" s="202">
        <v>0</v>
      </c>
      <c r="GZ4" s="202">
        <v>0</v>
      </c>
      <c r="HA4" s="202">
        <v>0</v>
      </c>
      <c r="HB4" s="202">
        <v>0</v>
      </c>
      <c r="HC4" s="202">
        <v>0</v>
      </c>
      <c r="HD4" s="202">
        <v>0</v>
      </c>
      <c r="HE4" s="202">
        <v>0</v>
      </c>
      <c r="HF4" s="202">
        <v>0</v>
      </c>
      <c r="HG4" s="202">
        <v>0</v>
      </c>
      <c r="HH4" s="202">
        <v>604673</v>
      </c>
      <c r="HI4" s="202">
        <v>0</v>
      </c>
      <c r="HJ4" s="202">
        <v>0</v>
      </c>
      <c r="HK4" s="202">
        <v>0</v>
      </c>
      <c r="HL4" s="202">
        <v>0</v>
      </c>
      <c r="HM4" s="202">
        <v>0</v>
      </c>
      <c r="HN4" s="202">
        <v>0</v>
      </c>
      <c r="HP4" s="203" t="s">
        <v>139</v>
      </c>
      <c r="HQ4" s="201">
        <f>'Relative Weights'!$H$1</f>
        <v>2017</v>
      </c>
      <c r="HR4" s="202">
        <v>775546</v>
      </c>
      <c r="HS4" s="202">
        <v>3548831</v>
      </c>
      <c r="HT4" s="202">
        <v>0</v>
      </c>
      <c r="HU4" s="202">
        <v>0</v>
      </c>
      <c r="HV4" s="202">
        <v>0</v>
      </c>
      <c r="HW4" s="202">
        <v>1397758</v>
      </c>
      <c r="HX4" s="202">
        <v>0</v>
      </c>
      <c r="HY4" s="202">
        <v>0</v>
      </c>
      <c r="HZ4" s="202">
        <v>0</v>
      </c>
      <c r="IA4" s="202">
        <v>0</v>
      </c>
      <c r="IB4" s="202">
        <v>0</v>
      </c>
      <c r="IC4" s="202">
        <v>0</v>
      </c>
      <c r="ID4" s="202">
        <v>0</v>
      </c>
      <c r="IE4" s="202">
        <v>0</v>
      </c>
      <c r="IF4" s="202">
        <v>0</v>
      </c>
      <c r="IG4" s="202">
        <v>492965</v>
      </c>
      <c r="IH4" s="202">
        <v>0</v>
      </c>
      <c r="II4" s="202">
        <v>0</v>
      </c>
      <c r="IJ4" s="202">
        <v>5760</v>
      </c>
      <c r="IK4" s="202">
        <v>0</v>
      </c>
      <c r="IL4" s="202">
        <v>387773</v>
      </c>
      <c r="IM4" s="202">
        <v>2996790</v>
      </c>
      <c r="IN4" s="202">
        <v>0</v>
      </c>
      <c r="IO4" s="202">
        <v>0</v>
      </c>
      <c r="IP4" s="202">
        <v>0</v>
      </c>
      <c r="IQ4" s="202">
        <v>2247076</v>
      </c>
      <c r="IR4" s="202">
        <v>0</v>
      </c>
      <c r="IS4" s="202">
        <v>0</v>
      </c>
      <c r="IT4" s="202">
        <v>0</v>
      </c>
      <c r="IU4" s="202">
        <v>0</v>
      </c>
      <c r="IV4" s="202">
        <v>0</v>
      </c>
      <c r="IW4" s="202">
        <v>0</v>
      </c>
      <c r="IX4" s="202">
        <v>0</v>
      </c>
      <c r="IY4" s="202">
        <v>0</v>
      </c>
      <c r="IZ4" s="202">
        <v>0</v>
      </c>
      <c r="JA4" s="202">
        <v>1921726</v>
      </c>
      <c r="JB4" s="202">
        <v>0</v>
      </c>
      <c r="JC4" s="202">
        <v>0</v>
      </c>
      <c r="JD4" s="202">
        <v>186240</v>
      </c>
      <c r="JE4" s="202">
        <v>0</v>
      </c>
      <c r="JF4" s="202">
        <v>461634</v>
      </c>
      <c r="JG4" s="202">
        <v>946355</v>
      </c>
      <c r="JH4" s="202">
        <v>0</v>
      </c>
      <c r="JI4" s="202">
        <v>0</v>
      </c>
      <c r="JJ4" s="202">
        <v>0</v>
      </c>
      <c r="JK4" s="202">
        <v>1635795</v>
      </c>
      <c r="JL4" s="202">
        <v>0</v>
      </c>
      <c r="JM4" s="202">
        <v>0</v>
      </c>
      <c r="JN4" s="202">
        <v>0</v>
      </c>
      <c r="JO4" s="202">
        <v>0</v>
      </c>
      <c r="JP4" s="202">
        <v>0</v>
      </c>
      <c r="JQ4" s="202">
        <v>0</v>
      </c>
      <c r="JR4" s="202">
        <v>0</v>
      </c>
      <c r="JS4" s="202">
        <v>0</v>
      </c>
      <c r="JT4" s="202">
        <v>0</v>
      </c>
      <c r="JU4" s="202">
        <v>5848733</v>
      </c>
      <c r="JV4" s="202">
        <v>0</v>
      </c>
      <c r="JW4" s="202">
        <v>0</v>
      </c>
      <c r="JX4" s="202">
        <v>0</v>
      </c>
      <c r="JY4" s="202">
        <v>0</v>
      </c>
      <c r="JZ4" s="202">
        <v>221585</v>
      </c>
      <c r="KA4" s="202">
        <v>394315</v>
      </c>
      <c r="KB4" s="202">
        <v>0</v>
      </c>
      <c r="KC4" s="202">
        <v>0</v>
      </c>
      <c r="KD4" s="202">
        <v>0</v>
      </c>
      <c r="KE4" s="202">
        <v>337061</v>
      </c>
      <c r="KF4" s="202">
        <v>0</v>
      </c>
      <c r="KG4" s="202">
        <v>0</v>
      </c>
      <c r="KH4" s="202">
        <v>0</v>
      </c>
      <c r="KI4" s="202">
        <v>0</v>
      </c>
      <c r="KJ4" s="202">
        <v>0</v>
      </c>
      <c r="KK4" s="202">
        <v>0</v>
      </c>
      <c r="KL4" s="202">
        <v>0</v>
      </c>
      <c r="KM4" s="202">
        <v>0</v>
      </c>
      <c r="KN4" s="202">
        <v>0</v>
      </c>
      <c r="KO4" s="202">
        <v>91909</v>
      </c>
      <c r="KP4" s="202">
        <v>0</v>
      </c>
      <c r="KQ4" s="202">
        <v>0</v>
      </c>
      <c r="KR4" s="202">
        <v>0</v>
      </c>
      <c r="KS4" s="202">
        <v>0</v>
      </c>
      <c r="KT4" s="202">
        <v>0</v>
      </c>
      <c r="KU4" s="202">
        <v>0</v>
      </c>
      <c r="KV4" s="202">
        <v>0</v>
      </c>
      <c r="KW4" s="202">
        <v>0</v>
      </c>
      <c r="KX4" s="202">
        <v>0</v>
      </c>
      <c r="KY4" s="202">
        <v>0</v>
      </c>
      <c r="KZ4" s="202">
        <v>0</v>
      </c>
      <c r="LA4" s="202">
        <v>0</v>
      </c>
      <c r="LB4" s="202">
        <v>0</v>
      </c>
      <c r="LC4" s="202">
        <v>0</v>
      </c>
      <c r="LD4" s="202">
        <v>0</v>
      </c>
      <c r="LE4" s="202">
        <v>0</v>
      </c>
      <c r="LF4" s="202">
        <v>0</v>
      </c>
      <c r="LG4" s="202">
        <v>0</v>
      </c>
      <c r="LH4" s="202">
        <v>0</v>
      </c>
      <c r="LI4" s="202">
        <v>0</v>
      </c>
      <c r="LJ4" s="202">
        <v>0</v>
      </c>
      <c r="LK4" s="202">
        <v>0</v>
      </c>
      <c r="LL4" s="202">
        <v>0</v>
      </c>
      <c r="LM4" s="202">
        <v>0</v>
      </c>
      <c r="LN4" s="202">
        <v>0</v>
      </c>
      <c r="LO4" s="202">
        <v>0</v>
      </c>
      <c r="LP4" s="202">
        <v>0</v>
      </c>
      <c r="LQ4" s="202">
        <v>0</v>
      </c>
      <c r="LR4" s="202">
        <v>0</v>
      </c>
      <c r="LS4" s="202">
        <v>0</v>
      </c>
      <c r="LT4" s="202">
        <v>0</v>
      </c>
      <c r="LU4" s="202">
        <v>0</v>
      </c>
      <c r="LV4" s="202">
        <v>0</v>
      </c>
      <c r="LW4" s="202">
        <v>0</v>
      </c>
      <c r="LX4" s="202">
        <v>0</v>
      </c>
      <c r="LY4" s="202">
        <v>0</v>
      </c>
      <c r="LZ4" s="202">
        <v>0</v>
      </c>
      <c r="MA4" s="202">
        <v>0</v>
      </c>
      <c r="MB4" s="202">
        <v>0</v>
      </c>
      <c r="MC4" s="202">
        <v>0</v>
      </c>
      <c r="MD4" s="202">
        <v>0</v>
      </c>
      <c r="ME4" s="202">
        <v>0</v>
      </c>
      <c r="MF4" s="202">
        <v>0</v>
      </c>
      <c r="MG4" s="202">
        <v>0</v>
      </c>
      <c r="MH4" s="202">
        <v>0</v>
      </c>
      <c r="MI4" s="202">
        <v>0</v>
      </c>
      <c r="MJ4" s="202">
        <v>0</v>
      </c>
      <c r="MK4" s="202">
        <v>0</v>
      </c>
      <c r="ML4" s="202">
        <v>0</v>
      </c>
      <c r="MM4" s="202">
        <v>0</v>
      </c>
      <c r="MN4" s="202">
        <v>0</v>
      </c>
      <c r="MO4" s="202">
        <v>0</v>
      </c>
      <c r="MP4" s="202">
        <v>0</v>
      </c>
      <c r="MQ4" s="202">
        <v>0</v>
      </c>
      <c r="MR4" s="202">
        <v>0</v>
      </c>
      <c r="MS4" s="202">
        <v>0</v>
      </c>
      <c r="MT4" s="202">
        <v>0</v>
      </c>
      <c r="MU4" s="202">
        <v>0</v>
      </c>
      <c r="MV4" s="202">
        <v>0</v>
      </c>
      <c r="MW4" s="202">
        <v>0</v>
      </c>
      <c r="MX4" s="202">
        <v>0</v>
      </c>
      <c r="MY4" s="202">
        <v>0</v>
      </c>
      <c r="MZ4" s="202">
        <v>0</v>
      </c>
      <c r="NA4" s="202">
        <v>0</v>
      </c>
      <c r="NB4" s="202">
        <v>1802</v>
      </c>
      <c r="NC4" s="202">
        <v>652917</v>
      </c>
      <c r="ND4" s="202">
        <v>0</v>
      </c>
      <c r="NE4" s="202">
        <v>0</v>
      </c>
      <c r="NF4" s="202">
        <v>0</v>
      </c>
      <c r="NG4" s="202">
        <v>2412263</v>
      </c>
      <c r="NH4" s="202">
        <v>0</v>
      </c>
      <c r="NI4" s="202">
        <v>0</v>
      </c>
      <c r="NJ4" s="202">
        <v>0</v>
      </c>
      <c r="NK4" s="202">
        <v>0</v>
      </c>
      <c r="NL4" s="202">
        <v>0</v>
      </c>
      <c r="NM4" s="202">
        <v>0</v>
      </c>
      <c r="NN4" s="202">
        <v>0</v>
      </c>
      <c r="NO4" s="202">
        <v>0</v>
      </c>
      <c r="NP4" s="202">
        <v>0</v>
      </c>
      <c r="NQ4" s="202">
        <v>0</v>
      </c>
      <c r="NR4" s="202">
        <v>0</v>
      </c>
      <c r="NS4" s="202">
        <v>0</v>
      </c>
      <c r="NT4" s="202">
        <v>0</v>
      </c>
      <c r="NU4" s="202">
        <v>0</v>
      </c>
      <c r="NV4" s="202">
        <v>74345</v>
      </c>
      <c r="NW4" s="202">
        <v>2406563</v>
      </c>
      <c r="NX4" s="202">
        <v>0</v>
      </c>
      <c r="NY4" s="202">
        <v>0</v>
      </c>
      <c r="NZ4" s="202">
        <v>0</v>
      </c>
      <c r="OA4" s="202">
        <v>12329342</v>
      </c>
      <c r="OB4" s="202">
        <v>0</v>
      </c>
      <c r="OC4" s="202">
        <v>0</v>
      </c>
      <c r="OD4" s="202">
        <v>0</v>
      </c>
      <c r="OE4" s="202">
        <v>0</v>
      </c>
      <c r="OF4" s="202">
        <v>0</v>
      </c>
      <c r="OG4" s="202">
        <v>0</v>
      </c>
      <c r="OH4" s="202">
        <v>0</v>
      </c>
      <c r="OI4" s="202">
        <v>952758</v>
      </c>
      <c r="OJ4" s="202">
        <v>0</v>
      </c>
      <c r="OK4" s="202">
        <v>0</v>
      </c>
      <c r="OL4" s="202">
        <v>0</v>
      </c>
      <c r="OM4" s="202">
        <v>0</v>
      </c>
      <c r="ON4" s="202">
        <v>0</v>
      </c>
      <c r="OO4" s="202">
        <v>0</v>
      </c>
      <c r="OP4" s="202">
        <v>0</v>
      </c>
      <c r="OQ4" s="202">
        <v>0</v>
      </c>
      <c r="OR4" s="202">
        <v>0</v>
      </c>
      <c r="OS4" s="202">
        <v>0</v>
      </c>
      <c r="OT4" s="202">
        <v>0</v>
      </c>
      <c r="OU4" s="202">
        <v>0</v>
      </c>
      <c r="OV4" s="202">
        <v>0</v>
      </c>
      <c r="OW4" s="202">
        <v>0</v>
      </c>
      <c r="OX4" s="202">
        <v>0</v>
      </c>
      <c r="OY4" s="202">
        <v>0</v>
      </c>
      <c r="OZ4" s="202">
        <v>0</v>
      </c>
      <c r="PA4" s="202">
        <v>0</v>
      </c>
      <c r="PB4" s="202">
        <v>0</v>
      </c>
      <c r="PC4" s="202">
        <v>0</v>
      </c>
      <c r="PD4" s="202">
        <v>0</v>
      </c>
      <c r="PE4" s="202">
        <v>0</v>
      </c>
      <c r="PF4" s="202">
        <v>0</v>
      </c>
      <c r="PG4" s="202">
        <v>0</v>
      </c>
      <c r="PH4" s="202">
        <v>0</v>
      </c>
      <c r="PI4" s="202">
        <v>0</v>
      </c>
      <c r="PJ4" s="202">
        <v>21165166</v>
      </c>
      <c r="PK4" s="202">
        <v>35469716</v>
      </c>
      <c r="PL4" s="202">
        <v>5528102</v>
      </c>
      <c r="PM4" s="202">
        <v>0</v>
      </c>
      <c r="PN4" s="202">
        <v>0</v>
      </c>
      <c r="PO4" s="202">
        <v>38864232</v>
      </c>
      <c r="PP4" s="202">
        <v>0</v>
      </c>
      <c r="PQ4" s="202">
        <v>0</v>
      </c>
      <c r="PR4" s="202">
        <v>0</v>
      </c>
      <c r="PS4" s="202">
        <v>0</v>
      </c>
      <c r="PT4" s="202">
        <v>0</v>
      </c>
      <c r="PU4" s="202">
        <v>0</v>
      </c>
      <c r="PV4" s="202">
        <v>0</v>
      </c>
      <c r="PW4" s="202">
        <v>2397606</v>
      </c>
      <c r="PX4" s="202">
        <v>0</v>
      </c>
      <c r="PY4" s="202">
        <v>45263430</v>
      </c>
      <c r="PZ4" s="202">
        <v>0</v>
      </c>
      <c r="QA4" s="202">
        <v>0</v>
      </c>
      <c r="QB4" s="202">
        <v>0</v>
      </c>
      <c r="QC4" s="202">
        <v>0</v>
      </c>
      <c r="QD4" s="302">
        <v>0</v>
      </c>
    </row>
    <row r="5" spans="1:446" x14ac:dyDescent="0.2">
      <c r="A5" s="201" t="s">
        <v>173</v>
      </c>
      <c r="B5" s="201" t="s">
        <v>125</v>
      </c>
      <c r="C5" s="202">
        <f>ROUND(UTEP!H18,0)-ROUND(UTEP!H288,0)</f>
        <v>0</v>
      </c>
      <c r="D5" s="316">
        <v>3661</v>
      </c>
      <c r="E5" s="201" t="s">
        <v>708</v>
      </c>
      <c r="F5" s="201">
        <f>'Relative Weights'!$H$1</f>
        <v>2017</v>
      </c>
      <c r="G5" s="202">
        <v>119023677</v>
      </c>
      <c r="H5" s="202">
        <v>78817955</v>
      </c>
      <c r="I5" s="202">
        <v>23372257</v>
      </c>
      <c r="J5" s="202">
        <v>18462430</v>
      </c>
      <c r="K5" s="202">
        <v>27898620</v>
      </c>
      <c r="L5" s="201" t="s">
        <v>908</v>
      </c>
      <c r="M5" s="201" t="s">
        <v>909</v>
      </c>
      <c r="N5" s="301" t="s">
        <v>910</v>
      </c>
      <c r="O5" s="202">
        <v>8458</v>
      </c>
      <c r="P5" s="202">
        <v>12124</v>
      </c>
      <c r="Q5" s="202">
        <v>2525</v>
      </c>
      <c r="R5" s="202">
        <v>681</v>
      </c>
      <c r="S5" s="202">
        <v>100</v>
      </c>
      <c r="T5" s="204" t="s">
        <v>783</v>
      </c>
      <c r="U5" s="204" t="s">
        <v>784</v>
      </c>
      <c r="V5" s="204" t="s">
        <v>785</v>
      </c>
      <c r="W5" s="202">
        <v>172140</v>
      </c>
      <c r="X5" s="202">
        <v>66187</v>
      </c>
      <c r="Y5" s="202">
        <v>23703</v>
      </c>
      <c r="Z5" s="202">
        <v>590</v>
      </c>
      <c r="AA5" s="202">
        <v>69</v>
      </c>
      <c r="AB5" s="202">
        <v>20433</v>
      </c>
      <c r="AC5" s="202">
        <v>0</v>
      </c>
      <c r="AD5" s="202">
        <v>0</v>
      </c>
      <c r="AE5" s="202">
        <v>375</v>
      </c>
      <c r="AF5" s="202">
        <v>0</v>
      </c>
      <c r="AG5" s="202">
        <v>0</v>
      </c>
      <c r="AH5" s="202">
        <v>0</v>
      </c>
      <c r="AI5" s="202">
        <v>1215</v>
      </c>
      <c r="AJ5" s="202">
        <v>3174</v>
      </c>
      <c r="AK5" s="202">
        <v>0</v>
      </c>
      <c r="AL5" s="202">
        <v>8968</v>
      </c>
      <c r="AM5" s="202">
        <v>0</v>
      </c>
      <c r="AN5" s="202">
        <v>21</v>
      </c>
      <c r="AO5" s="202">
        <v>57</v>
      </c>
      <c r="AP5" s="202">
        <v>4454</v>
      </c>
      <c r="AQ5" s="202">
        <v>66623</v>
      </c>
      <c r="AR5" s="202">
        <v>22230</v>
      </c>
      <c r="AS5" s="202">
        <v>9126</v>
      </c>
      <c r="AT5" s="202">
        <v>10192</v>
      </c>
      <c r="AU5" s="202">
        <v>0</v>
      </c>
      <c r="AV5" s="202">
        <v>22968</v>
      </c>
      <c r="AW5" s="202">
        <v>0</v>
      </c>
      <c r="AX5" s="202">
        <v>0</v>
      </c>
      <c r="AY5" s="202">
        <v>1307</v>
      </c>
      <c r="AZ5" s="202">
        <v>0</v>
      </c>
      <c r="BA5" s="202">
        <v>0</v>
      </c>
      <c r="BB5" s="202">
        <v>0</v>
      </c>
      <c r="BC5" s="202">
        <v>0</v>
      </c>
      <c r="BD5" s="202">
        <v>12670</v>
      </c>
      <c r="BE5" s="202">
        <v>0</v>
      </c>
      <c r="BF5" s="202">
        <v>36016</v>
      </c>
      <c r="BG5" s="202">
        <v>0</v>
      </c>
      <c r="BH5" s="202">
        <v>693</v>
      </c>
      <c r="BI5" s="202">
        <v>1083</v>
      </c>
      <c r="BJ5" s="202">
        <v>14768</v>
      </c>
      <c r="BK5" s="202">
        <v>8081</v>
      </c>
      <c r="BL5" s="202">
        <v>3766</v>
      </c>
      <c r="BM5" s="202">
        <v>310</v>
      </c>
      <c r="BN5" s="202">
        <v>7348</v>
      </c>
      <c r="BO5" s="202">
        <v>0</v>
      </c>
      <c r="BP5" s="202">
        <v>6120</v>
      </c>
      <c r="BQ5" s="202">
        <v>0</v>
      </c>
      <c r="BR5" s="202">
        <v>0</v>
      </c>
      <c r="BS5" s="202">
        <v>1779</v>
      </c>
      <c r="BT5" s="202">
        <v>0</v>
      </c>
      <c r="BU5" s="202">
        <v>0</v>
      </c>
      <c r="BV5" s="202">
        <v>0</v>
      </c>
      <c r="BW5" s="202">
        <v>0</v>
      </c>
      <c r="BX5" s="202">
        <v>5052</v>
      </c>
      <c r="BY5" s="202">
        <v>0</v>
      </c>
      <c r="BZ5" s="202">
        <v>6178</v>
      </c>
      <c r="CA5" s="202">
        <v>0</v>
      </c>
      <c r="CB5" s="202">
        <v>0</v>
      </c>
      <c r="CC5" s="202">
        <v>735</v>
      </c>
      <c r="CD5" s="202">
        <v>6223</v>
      </c>
      <c r="CE5" s="202">
        <v>1278</v>
      </c>
      <c r="CF5" s="202">
        <v>1797</v>
      </c>
      <c r="CG5" s="202">
        <v>0</v>
      </c>
      <c r="CH5" s="202">
        <v>1117</v>
      </c>
      <c r="CI5" s="202">
        <v>0</v>
      </c>
      <c r="CJ5" s="202">
        <v>2932</v>
      </c>
      <c r="CK5" s="202">
        <v>0</v>
      </c>
      <c r="CL5" s="202">
        <v>0</v>
      </c>
      <c r="CM5" s="202">
        <v>0</v>
      </c>
      <c r="CN5" s="202">
        <v>0</v>
      </c>
      <c r="CO5" s="202">
        <v>0</v>
      </c>
      <c r="CP5" s="202">
        <v>0</v>
      </c>
      <c r="CQ5" s="202">
        <v>0</v>
      </c>
      <c r="CR5" s="202">
        <v>240</v>
      </c>
      <c r="CS5" s="202">
        <v>0</v>
      </c>
      <c r="CT5" s="202">
        <v>312</v>
      </c>
      <c r="CU5" s="202">
        <v>0</v>
      </c>
      <c r="CV5" s="202">
        <v>0</v>
      </c>
      <c r="CW5" s="202">
        <v>0</v>
      </c>
      <c r="CX5" s="202">
        <v>550</v>
      </c>
      <c r="CY5" s="202">
        <v>0</v>
      </c>
      <c r="CZ5" s="202">
        <v>0</v>
      </c>
      <c r="DA5" s="202">
        <v>0</v>
      </c>
      <c r="DB5" s="202">
        <v>0</v>
      </c>
      <c r="DC5" s="202">
        <v>0</v>
      </c>
      <c r="DD5" s="202">
        <v>0</v>
      </c>
      <c r="DE5" s="202">
        <v>0</v>
      </c>
      <c r="DF5" s="202">
        <v>0</v>
      </c>
      <c r="DG5" s="202">
        <v>0</v>
      </c>
      <c r="DH5" s="202">
        <v>0</v>
      </c>
      <c r="DI5" s="202">
        <v>0</v>
      </c>
      <c r="DJ5" s="202">
        <v>0</v>
      </c>
      <c r="DK5" s="202">
        <v>0</v>
      </c>
      <c r="DL5" s="202">
        <v>2766</v>
      </c>
      <c r="DM5" s="202">
        <v>0</v>
      </c>
      <c r="DN5" s="202">
        <v>0</v>
      </c>
      <c r="DO5" s="202">
        <v>0</v>
      </c>
      <c r="DP5" s="202">
        <v>0</v>
      </c>
      <c r="DQ5" s="202">
        <v>0</v>
      </c>
      <c r="DR5" s="202">
        <v>0</v>
      </c>
      <c r="DS5" s="202">
        <v>8842521</v>
      </c>
      <c r="DT5" s="202">
        <v>3060419</v>
      </c>
      <c r="DU5" s="202">
        <v>2213413</v>
      </c>
      <c r="DV5" s="202">
        <v>67810</v>
      </c>
      <c r="DW5" s="202">
        <v>3188</v>
      </c>
      <c r="DX5" s="202">
        <v>1561821</v>
      </c>
      <c r="DY5" s="202">
        <v>0</v>
      </c>
      <c r="DZ5" s="202">
        <v>0</v>
      </c>
      <c r="EA5" s="202">
        <v>40871</v>
      </c>
      <c r="EB5" s="202">
        <v>0</v>
      </c>
      <c r="EC5" s="202">
        <v>0</v>
      </c>
      <c r="ED5" s="202">
        <v>0</v>
      </c>
      <c r="EE5" s="202">
        <v>108769</v>
      </c>
      <c r="EF5" s="202">
        <v>185145</v>
      </c>
      <c r="EG5" s="202">
        <v>0</v>
      </c>
      <c r="EH5" s="202">
        <v>517806</v>
      </c>
      <c r="EI5" s="202">
        <v>0</v>
      </c>
      <c r="EJ5" s="202">
        <v>2409</v>
      </c>
      <c r="EK5" s="202">
        <v>5023</v>
      </c>
      <c r="EL5" s="202">
        <v>178047</v>
      </c>
      <c r="EM5" s="202">
        <v>7268209</v>
      </c>
      <c r="EN5" s="202">
        <v>3161402</v>
      </c>
      <c r="EO5" s="202">
        <v>1703406</v>
      </c>
      <c r="EP5" s="202">
        <v>1072538</v>
      </c>
      <c r="EQ5" s="202">
        <v>0</v>
      </c>
      <c r="ER5" s="202">
        <v>2908628</v>
      </c>
      <c r="ES5" s="202">
        <v>0</v>
      </c>
      <c r="ET5" s="202">
        <v>0</v>
      </c>
      <c r="EU5" s="202">
        <v>158807</v>
      </c>
      <c r="EV5" s="202">
        <v>0</v>
      </c>
      <c r="EW5" s="202">
        <v>0</v>
      </c>
      <c r="EX5" s="202">
        <v>0</v>
      </c>
      <c r="EY5" s="202">
        <v>0</v>
      </c>
      <c r="EZ5" s="202">
        <v>1130387</v>
      </c>
      <c r="FA5" s="202">
        <v>0</v>
      </c>
      <c r="FB5" s="202">
        <v>4565416</v>
      </c>
      <c r="FC5" s="202">
        <v>0</v>
      </c>
      <c r="FD5" s="202">
        <v>140889</v>
      </c>
      <c r="FE5" s="202">
        <v>97964</v>
      </c>
      <c r="FF5" s="202">
        <v>1797793</v>
      </c>
      <c r="FG5" s="202">
        <v>5129594</v>
      </c>
      <c r="FH5" s="202">
        <v>2499525</v>
      </c>
      <c r="FI5" s="202">
        <v>237096</v>
      </c>
      <c r="FJ5" s="202">
        <v>1797955</v>
      </c>
      <c r="FK5" s="202">
        <v>0</v>
      </c>
      <c r="FL5" s="202">
        <v>2511085</v>
      </c>
      <c r="FM5" s="202">
        <v>0</v>
      </c>
      <c r="FN5" s="202">
        <v>0</v>
      </c>
      <c r="FO5" s="202">
        <v>510256</v>
      </c>
      <c r="FP5" s="202">
        <v>0</v>
      </c>
      <c r="FQ5" s="202">
        <v>0</v>
      </c>
      <c r="FR5" s="202">
        <v>0</v>
      </c>
      <c r="FS5" s="202">
        <v>0</v>
      </c>
      <c r="FT5" s="202">
        <v>1546216</v>
      </c>
      <c r="FU5" s="202">
        <v>0</v>
      </c>
      <c r="FV5" s="202">
        <v>1557524</v>
      </c>
      <c r="FW5" s="202">
        <v>0</v>
      </c>
      <c r="FX5" s="202">
        <v>0</v>
      </c>
      <c r="FY5" s="202">
        <v>306257</v>
      </c>
      <c r="FZ5" s="202">
        <v>1195453</v>
      </c>
      <c r="GA5" s="202">
        <v>1172829</v>
      </c>
      <c r="GB5" s="202">
        <v>1643721</v>
      </c>
      <c r="GC5" s="202">
        <v>0</v>
      </c>
      <c r="GD5" s="202">
        <v>848833</v>
      </c>
      <c r="GE5" s="202">
        <v>0</v>
      </c>
      <c r="GF5" s="202">
        <v>2770838</v>
      </c>
      <c r="GG5" s="202">
        <v>0</v>
      </c>
      <c r="GH5" s="202">
        <v>0</v>
      </c>
      <c r="GI5" s="202">
        <v>0</v>
      </c>
      <c r="GJ5" s="202">
        <v>0</v>
      </c>
      <c r="GK5" s="202">
        <v>0</v>
      </c>
      <c r="GL5" s="202">
        <v>0</v>
      </c>
      <c r="GM5" s="202">
        <v>0</v>
      </c>
      <c r="GN5" s="202">
        <v>313131</v>
      </c>
      <c r="GO5" s="202">
        <v>0</v>
      </c>
      <c r="GP5" s="202">
        <v>820087</v>
      </c>
      <c r="GQ5" s="202">
        <v>0</v>
      </c>
      <c r="GR5" s="202">
        <v>0</v>
      </c>
      <c r="GS5" s="202">
        <v>0</v>
      </c>
      <c r="GT5" s="202">
        <v>228656</v>
      </c>
      <c r="GU5" s="202">
        <v>0</v>
      </c>
      <c r="GV5" s="202">
        <v>0</v>
      </c>
      <c r="GW5" s="202">
        <v>0</v>
      </c>
      <c r="GX5" s="202">
        <v>0</v>
      </c>
      <c r="GY5" s="202">
        <v>0</v>
      </c>
      <c r="GZ5" s="202">
        <v>0</v>
      </c>
      <c r="HA5" s="202">
        <v>0</v>
      </c>
      <c r="HB5" s="202">
        <v>0</v>
      </c>
      <c r="HC5" s="202">
        <v>0</v>
      </c>
      <c r="HD5" s="202">
        <v>0</v>
      </c>
      <c r="HE5" s="202">
        <v>0</v>
      </c>
      <c r="HF5" s="202">
        <v>0</v>
      </c>
      <c r="HG5" s="202">
        <v>0</v>
      </c>
      <c r="HH5" s="202">
        <v>671421</v>
      </c>
      <c r="HI5" s="202">
        <v>0</v>
      </c>
      <c r="HJ5" s="202">
        <v>0</v>
      </c>
      <c r="HK5" s="202">
        <v>0</v>
      </c>
      <c r="HL5" s="202">
        <v>0</v>
      </c>
      <c r="HM5" s="202">
        <v>0</v>
      </c>
      <c r="HN5" s="202">
        <v>0</v>
      </c>
      <c r="HP5" s="203" t="s">
        <v>140</v>
      </c>
      <c r="HQ5" s="201">
        <f>'Relative Weights'!$H$1</f>
        <v>2017</v>
      </c>
      <c r="HR5" s="202">
        <v>1208488</v>
      </c>
      <c r="HS5" s="202">
        <v>1259974</v>
      </c>
      <c r="HT5" s="202">
        <v>302844</v>
      </c>
      <c r="HU5" s="202">
        <v>5028</v>
      </c>
      <c r="HV5" s="202">
        <v>24</v>
      </c>
      <c r="HW5" s="202">
        <v>283767</v>
      </c>
      <c r="HX5" s="202">
        <v>0</v>
      </c>
      <c r="HY5" s="202">
        <v>0</v>
      </c>
      <c r="HZ5" s="202">
        <v>2629</v>
      </c>
      <c r="IA5" s="202">
        <v>0</v>
      </c>
      <c r="IB5" s="202">
        <v>0</v>
      </c>
      <c r="IC5" s="202">
        <v>0</v>
      </c>
      <c r="ID5" s="202">
        <v>55958</v>
      </c>
      <c r="IE5" s="202">
        <v>53597</v>
      </c>
      <c r="IF5" s="202">
        <v>0</v>
      </c>
      <c r="IG5" s="202">
        <v>87951</v>
      </c>
      <c r="IH5" s="202">
        <v>0</v>
      </c>
      <c r="II5" s="202">
        <v>18</v>
      </c>
      <c r="IJ5" s="202">
        <v>37</v>
      </c>
      <c r="IK5" s="202">
        <v>59281</v>
      </c>
      <c r="IL5" s="202">
        <v>993330</v>
      </c>
      <c r="IM5" s="202">
        <v>1301549</v>
      </c>
      <c r="IN5" s="202">
        <v>233064</v>
      </c>
      <c r="IO5" s="202">
        <v>79520</v>
      </c>
      <c r="IP5" s="202">
        <v>0</v>
      </c>
      <c r="IQ5" s="202">
        <v>528467</v>
      </c>
      <c r="IR5" s="202">
        <v>0</v>
      </c>
      <c r="IS5" s="202">
        <v>0</v>
      </c>
      <c r="IT5" s="202">
        <v>10215</v>
      </c>
      <c r="IU5" s="202">
        <v>0</v>
      </c>
      <c r="IV5" s="202">
        <v>0</v>
      </c>
      <c r="IW5" s="202">
        <v>0</v>
      </c>
      <c r="IX5" s="202">
        <v>0</v>
      </c>
      <c r="IY5" s="202">
        <v>327231</v>
      </c>
      <c r="IZ5" s="202">
        <v>0</v>
      </c>
      <c r="JA5" s="202">
        <v>775446</v>
      </c>
      <c r="JB5" s="202">
        <v>0</v>
      </c>
      <c r="JC5" s="202">
        <v>1042</v>
      </c>
      <c r="JD5" s="202">
        <v>724</v>
      </c>
      <c r="JE5" s="202">
        <v>598575</v>
      </c>
      <c r="JF5" s="202">
        <v>701050</v>
      </c>
      <c r="JG5" s="202">
        <v>1029054</v>
      </c>
      <c r="JH5" s="202">
        <v>32440</v>
      </c>
      <c r="JI5" s="202">
        <v>133304</v>
      </c>
      <c r="JJ5" s="202">
        <v>0</v>
      </c>
      <c r="JK5" s="202">
        <v>456238</v>
      </c>
      <c r="JL5" s="202">
        <v>0</v>
      </c>
      <c r="JM5" s="202">
        <v>0</v>
      </c>
      <c r="JN5" s="202">
        <v>32821</v>
      </c>
      <c r="JO5" s="202">
        <v>0</v>
      </c>
      <c r="JP5" s="202">
        <v>0</v>
      </c>
      <c r="JQ5" s="202">
        <v>0</v>
      </c>
      <c r="JR5" s="202">
        <v>0</v>
      </c>
      <c r="JS5" s="202">
        <v>447608</v>
      </c>
      <c r="JT5" s="202">
        <v>0</v>
      </c>
      <c r="JU5" s="202">
        <v>264549</v>
      </c>
      <c r="JV5" s="202">
        <v>0</v>
      </c>
      <c r="JW5" s="202">
        <v>0</v>
      </c>
      <c r="JX5" s="202">
        <v>2265</v>
      </c>
      <c r="JY5" s="202">
        <v>398026</v>
      </c>
      <c r="JZ5" s="202">
        <v>160289</v>
      </c>
      <c r="KA5" s="202">
        <v>676720</v>
      </c>
      <c r="KB5" s="202">
        <v>0</v>
      </c>
      <c r="KC5" s="202">
        <v>62934</v>
      </c>
      <c r="KD5" s="202">
        <v>0</v>
      </c>
      <c r="KE5" s="202">
        <v>503432</v>
      </c>
      <c r="KF5" s="202">
        <v>0</v>
      </c>
      <c r="KG5" s="202">
        <v>0</v>
      </c>
      <c r="KH5" s="202">
        <v>0</v>
      </c>
      <c r="KI5" s="202">
        <v>0</v>
      </c>
      <c r="KJ5" s="202">
        <v>0</v>
      </c>
      <c r="KK5" s="202">
        <v>0</v>
      </c>
      <c r="KL5" s="202">
        <v>0</v>
      </c>
      <c r="KM5" s="202">
        <v>90647</v>
      </c>
      <c r="KN5" s="202">
        <v>0</v>
      </c>
      <c r="KO5" s="202">
        <v>139294</v>
      </c>
      <c r="KP5" s="202">
        <v>0</v>
      </c>
      <c r="KQ5" s="202">
        <v>0</v>
      </c>
      <c r="KR5" s="202">
        <v>0</v>
      </c>
      <c r="KS5" s="202">
        <v>76131</v>
      </c>
      <c r="KT5" s="202">
        <v>0</v>
      </c>
      <c r="KU5" s="202">
        <v>0</v>
      </c>
      <c r="KV5" s="202">
        <v>0</v>
      </c>
      <c r="KW5" s="202">
        <v>0</v>
      </c>
      <c r="KX5" s="202">
        <v>0</v>
      </c>
      <c r="KY5" s="202">
        <v>0</v>
      </c>
      <c r="KZ5" s="202">
        <v>0</v>
      </c>
      <c r="LA5" s="202">
        <v>0</v>
      </c>
      <c r="LB5" s="202">
        <v>0</v>
      </c>
      <c r="LC5" s="202">
        <v>0</v>
      </c>
      <c r="LD5" s="202">
        <v>0</v>
      </c>
      <c r="LE5" s="202">
        <v>0</v>
      </c>
      <c r="LF5" s="202">
        <v>0</v>
      </c>
      <c r="LG5" s="202">
        <v>194367</v>
      </c>
      <c r="LH5" s="202">
        <v>0</v>
      </c>
      <c r="LI5" s="202">
        <v>0</v>
      </c>
      <c r="LJ5" s="202">
        <v>0</v>
      </c>
      <c r="LK5" s="202">
        <v>0</v>
      </c>
      <c r="LL5" s="202">
        <v>0</v>
      </c>
      <c r="LM5" s="202">
        <v>0</v>
      </c>
      <c r="LN5" s="202">
        <v>765830.5</v>
      </c>
      <c r="LO5" s="202">
        <v>320479.5</v>
      </c>
      <c r="LP5" s="202">
        <v>184177.6</v>
      </c>
      <c r="LQ5" s="202">
        <v>5689.5</v>
      </c>
      <c r="LR5" s="202">
        <v>0</v>
      </c>
      <c r="LS5" s="202">
        <v>163579.5</v>
      </c>
      <c r="LT5" s="202">
        <v>0</v>
      </c>
      <c r="LU5" s="202">
        <v>0</v>
      </c>
      <c r="LV5" s="202">
        <v>3530</v>
      </c>
      <c r="LW5" s="202">
        <v>0</v>
      </c>
      <c r="LX5" s="202">
        <v>0</v>
      </c>
      <c r="LY5" s="202">
        <v>0</v>
      </c>
      <c r="LZ5" s="202">
        <v>11149.918</v>
      </c>
      <c r="MA5" s="202">
        <v>29035.390353622963</v>
      </c>
      <c r="MB5" s="202">
        <v>0</v>
      </c>
      <c r="MC5" s="202">
        <v>42948.145524084779</v>
      </c>
      <c r="MD5" s="202">
        <v>0</v>
      </c>
      <c r="ME5" s="202">
        <v>187.44261931080686</v>
      </c>
      <c r="MF5" s="202">
        <v>410.55730650174473</v>
      </c>
      <c r="MG5" s="202">
        <v>16591.082494979484</v>
      </c>
      <c r="MH5" s="202">
        <v>629483.05331679655</v>
      </c>
      <c r="MI5" s="202">
        <v>331054.5380229755</v>
      </c>
      <c r="MJ5" s="202">
        <v>141740.49152232244</v>
      </c>
      <c r="MK5" s="202">
        <v>89994.987354215438</v>
      </c>
      <c r="ML5" s="202">
        <v>0</v>
      </c>
      <c r="MM5" s="202">
        <v>304640.66866159783</v>
      </c>
      <c r="MN5" s="202">
        <v>0</v>
      </c>
      <c r="MO5" s="202">
        <v>0</v>
      </c>
      <c r="MP5" s="202">
        <v>13717.849339576636</v>
      </c>
      <c r="MQ5" s="202">
        <v>0</v>
      </c>
      <c r="MR5" s="202">
        <v>0</v>
      </c>
      <c r="MS5" s="202">
        <v>0</v>
      </c>
      <c r="MT5" s="202">
        <v>0</v>
      </c>
      <c r="MU5" s="202">
        <v>177273.09835891219</v>
      </c>
      <c r="MV5" s="202">
        <v>0</v>
      </c>
      <c r="MW5" s="202">
        <v>378667.20498793956</v>
      </c>
      <c r="MX5" s="202">
        <v>0</v>
      </c>
      <c r="MY5" s="202">
        <v>10962.475380689193</v>
      </c>
      <c r="MZ5" s="202">
        <v>8007.1343766945884</v>
      </c>
      <c r="NA5" s="202">
        <v>167525.04659947456</v>
      </c>
      <c r="NB5" s="202">
        <v>444262.47145555663</v>
      </c>
      <c r="NC5" s="202">
        <v>261744.34448762849</v>
      </c>
      <c r="ND5" s="202">
        <v>19728.769053282987</v>
      </c>
      <c r="NE5" s="202">
        <v>150863.59409964812</v>
      </c>
      <c r="NF5" s="202">
        <v>0</v>
      </c>
      <c r="NG5" s="202">
        <v>263003.2487709354</v>
      </c>
      <c r="NH5" s="202">
        <v>0</v>
      </c>
      <c r="NI5" s="202">
        <v>0</v>
      </c>
      <c r="NJ5" s="202">
        <v>44076.236769254603</v>
      </c>
      <c r="NK5" s="202">
        <v>0</v>
      </c>
      <c r="NL5" s="202">
        <v>0</v>
      </c>
      <c r="NM5" s="202">
        <v>0</v>
      </c>
      <c r="NN5" s="202">
        <v>0</v>
      </c>
      <c r="NO5" s="202">
        <v>242485.53906947246</v>
      </c>
      <c r="NP5" s="202">
        <v>0</v>
      </c>
      <c r="NQ5" s="202">
        <v>129184.99864670285</v>
      </c>
      <c r="NR5" s="202">
        <v>0</v>
      </c>
      <c r="NS5" s="202">
        <v>0</v>
      </c>
      <c r="NT5" s="202">
        <v>25032.062316803669</v>
      </c>
      <c r="NU5" s="202">
        <v>111396.76232607519</v>
      </c>
      <c r="NV5" s="202">
        <v>101576.0526339412</v>
      </c>
      <c r="NW5" s="202">
        <v>172126.57431533959</v>
      </c>
      <c r="NX5" s="202">
        <v>0</v>
      </c>
      <c r="NY5" s="202">
        <v>71224.250423612728</v>
      </c>
      <c r="NZ5" s="202">
        <v>0</v>
      </c>
      <c r="OA5" s="202">
        <v>290208.97174646065</v>
      </c>
      <c r="OB5" s="202">
        <v>0</v>
      </c>
      <c r="OC5" s="202">
        <v>0</v>
      </c>
      <c r="OD5" s="202">
        <v>0</v>
      </c>
      <c r="OE5" s="202">
        <v>0</v>
      </c>
      <c r="OF5" s="202">
        <v>0</v>
      </c>
      <c r="OG5" s="202">
        <v>0</v>
      </c>
      <c r="OH5" s="202">
        <v>0</v>
      </c>
      <c r="OI5" s="202">
        <v>49106.812589161535</v>
      </c>
      <c r="OJ5" s="202">
        <v>0</v>
      </c>
      <c r="OK5" s="202">
        <v>68020.099841272822</v>
      </c>
      <c r="OL5" s="202">
        <v>0</v>
      </c>
      <c r="OM5" s="202">
        <v>0</v>
      </c>
      <c r="ON5" s="202">
        <v>0</v>
      </c>
      <c r="OO5" s="202">
        <v>21307.01757947075</v>
      </c>
      <c r="OP5" s="202">
        <v>0</v>
      </c>
      <c r="OQ5" s="202">
        <v>0</v>
      </c>
      <c r="OR5" s="202">
        <v>0</v>
      </c>
      <c r="OS5" s="202">
        <v>0</v>
      </c>
      <c r="OT5" s="202">
        <v>0</v>
      </c>
      <c r="OU5" s="202">
        <v>0</v>
      </c>
      <c r="OV5" s="202">
        <v>0</v>
      </c>
      <c r="OW5" s="202">
        <v>0</v>
      </c>
      <c r="OX5" s="202">
        <v>0</v>
      </c>
      <c r="OY5" s="202">
        <v>0</v>
      </c>
      <c r="OZ5" s="202">
        <v>0</v>
      </c>
      <c r="PA5" s="202">
        <v>0</v>
      </c>
      <c r="PB5" s="202">
        <v>0</v>
      </c>
      <c r="PC5" s="202">
        <v>105295.69162883083</v>
      </c>
      <c r="PD5" s="202">
        <v>0</v>
      </c>
      <c r="PE5" s="202">
        <v>0</v>
      </c>
      <c r="PF5" s="202">
        <v>0</v>
      </c>
      <c r="PG5" s="202">
        <v>0</v>
      </c>
      <c r="PH5" s="202">
        <v>0</v>
      </c>
      <c r="PI5" s="202">
        <v>0</v>
      </c>
      <c r="PJ5" s="202">
        <v>18443073</v>
      </c>
      <c r="PK5" s="202">
        <v>32399763</v>
      </c>
      <c r="PL5" s="202">
        <v>2385210</v>
      </c>
      <c r="PM5" s="202">
        <v>0</v>
      </c>
      <c r="PN5" s="202">
        <v>3882899</v>
      </c>
      <c r="PO5" s="202">
        <v>33305631</v>
      </c>
      <c r="PP5" s="202">
        <v>0</v>
      </c>
      <c r="PQ5" s="202">
        <v>0</v>
      </c>
      <c r="PR5" s="202">
        <v>423182</v>
      </c>
      <c r="PS5" s="202">
        <v>0</v>
      </c>
      <c r="PT5" s="202">
        <v>0</v>
      </c>
      <c r="PU5" s="202">
        <v>0</v>
      </c>
      <c r="PV5" s="202">
        <v>76942</v>
      </c>
      <c r="PW5" s="202">
        <v>8392324</v>
      </c>
      <c r="PX5" s="202">
        <v>0</v>
      </c>
      <c r="PY5" s="202">
        <v>9260175</v>
      </c>
      <c r="PZ5" s="202">
        <v>0</v>
      </c>
      <c r="QA5" s="202">
        <v>76941</v>
      </c>
      <c r="QB5" s="202">
        <v>230827</v>
      </c>
      <c r="QC5" s="202">
        <v>2474260</v>
      </c>
      <c r="QD5" s="302">
        <v>1</v>
      </c>
    </row>
    <row r="6" spans="1:446" x14ac:dyDescent="0.2">
      <c r="A6" s="201" t="s">
        <v>884</v>
      </c>
      <c r="B6" s="201" t="s">
        <v>885</v>
      </c>
      <c r="C6" s="202">
        <f>ROUND(UTRGV!H18,0)-ROUND(UTRGV!H288,0)</f>
        <v>0</v>
      </c>
      <c r="D6" s="316">
        <v>3599</v>
      </c>
      <c r="E6" s="201" t="s">
        <v>883</v>
      </c>
      <c r="F6" s="201">
        <f>'Relative Weights'!$H$1</f>
        <v>2017</v>
      </c>
      <c r="G6" s="202">
        <v>128434756</v>
      </c>
      <c r="H6" s="202">
        <v>14362445</v>
      </c>
      <c r="I6" s="202">
        <v>35738128</v>
      </c>
      <c r="J6" s="202">
        <v>27284469</v>
      </c>
      <c r="K6" s="202">
        <v>39091278</v>
      </c>
      <c r="L6" s="201" t="s">
        <v>914</v>
      </c>
      <c r="M6" s="201" t="s">
        <v>915</v>
      </c>
      <c r="N6" s="301" t="s">
        <v>916</v>
      </c>
      <c r="O6" s="202">
        <v>9900</v>
      </c>
      <c r="P6" s="202">
        <v>14533</v>
      </c>
      <c r="Q6" s="202">
        <v>2832</v>
      </c>
      <c r="R6" s="202">
        <v>239</v>
      </c>
      <c r="S6" s="202">
        <v>0</v>
      </c>
      <c r="T6" s="204" t="s">
        <v>786</v>
      </c>
      <c r="U6" s="204" t="s">
        <v>917</v>
      </c>
      <c r="V6" s="301" t="s">
        <v>918</v>
      </c>
      <c r="W6" s="202">
        <v>199148</v>
      </c>
      <c r="X6" s="202">
        <v>78690</v>
      </c>
      <c r="Y6" s="202">
        <v>28206</v>
      </c>
      <c r="Z6" s="202">
        <v>5610</v>
      </c>
      <c r="AA6" s="202">
        <v>0</v>
      </c>
      <c r="AB6" s="202">
        <v>14907</v>
      </c>
      <c r="AC6" s="202">
        <v>81</v>
      </c>
      <c r="AD6" s="202">
        <v>0</v>
      </c>
      <c r="AE6" s="202">
        <v>1206</v>
      </c>
      <c r="AF6" s="202">
        <v>9</v>
      </c>
      <c r="AG6" s="202">
        <v>0</v>
      </c>
      <c r="AH6" s="202">
        <v>0</v>
      </c>
      <c r="AI6" s="202">
        <v>2770</v>
      </c>
      <c r="AJ6" s="202">
        <v>17888</v>
      </c>
      <c r="AK6" s="202">
        <v>0</v>
      </c>
      <c r="AL6" s="202">
        <v>12144</v>
      </c>
      <c r="AM6" s="202">
        <v>0</v>
      </c>
      <c r="AN6" s="202">
        <v>4</v>
      </c>
      <c r="AO6" s="202">
        <v>2856</v>
      </c>
      <c r="AP6" s="202">
        <v>919</v>
      </c>
      <c r="AQ6" s="202">
        <v>90427</v>
      </c>
      <c r="AR6" s="202">
        <v>33582</v>
      </c>
      <c r="AS6" s="202">
        <v>11180</v>
      </c>
      <c r="AT6" s="202">
        <v>20470</v>
      </c>
      <c r="AU6" s="202">
        <v>0</v>
      </c>
      <c r="AV6" s="202">
        <v>19910</v>
      </c>
      <c r="AW6" s="202">
        <v>378</v>
      </c>
      <c r="AX6" s="202">
        <v>0</v>
      </c>
      <c r="AY6" s="202">
        <v>4107</v>
      </c>
      <c r="AZ6" s="202">
        <v>42</v>
      </c>
      <c r="BA6" s="202">
        <v>0</v>
      </c>
      <c r="BB6" s="202">
        <v>0</v>
      </c>
      <c r="BC6" s="202">
        <v>0</v>
      </c>
      <c r="BD6" s="202">
        <v>26874</v>
      </c>
      <c r="BE6" s="202">
        <v>0</v>
      </c>
      <c r="BF6" s="202">
        <v>40992</v>
      </c>
      <c r="BG6" s="202">
        <v>0</v>
      </c>
      <c r="BH6" s="202">
        <v>1990</v>
      </c>
      <c r="BI6" s="202">
        <v>1533</v>
      </c>
      <c r="BJ6" s="202">
        <v>7981</v>
      </c>
      <c r="BK6" s="202">
        <v>14904</v>
      </c>
      <c r="BL6" s="202">
        <v>5894</v>
      </c>
      <c r="BM6" s="202">
        <v>787</v>
      </c>
      <c r="BN6" s="202">
        <v>8292</v>
      </c>
      <c r="BO6" s="202">
        <v>15</v>
      </c>
      <c r="BP6" s="202">
        <v>2644</v>
      </c>
      <c r="BQ6" s="202">
        <v>0</v>
      </c>
      <c r="BR6" s="202">
        <v>0</v>
      </c>
      <c r="BS6" s="202">
        <v>2649</v>
      </c>
      <c r="BT6" s="202">
        <v>0</v>
      </c>
      <c r="BU6" s="202">
        <v>0</v>
      </c>
      <c r="BV6" s="202">
        <v>0</v>
      </c>
      <c r="BW6" s="202">
        <v>0</v>
      </c>
      <c r="BX6" s="202">
        <v>10915</v>
      </c>
      <c r="BY6" s="202">
        <v>0</v>
      </c>
      <c r="BZ6" s="202">
        <v>6084</v>
      </c>
      <c r="CA6" s="202">
        <v>0</v>
      </c>
      <c r="CB6" s="202">
        <v>0</v>
      </c>
      <c r="CC6" s="202">
        <v>96</v>
      </c>
      <c r="CD6" s="202">
        <v>1822</v>
      </c>
      <c r="CE6" s="202">
        <v>162</v>
      </c>
      <c r="CF6" s="202">
        <v>153</v>
      </c>
      <c r="CG6" s="202">
        <v>0</v>
      </c>
      <c r="CH6" s="202">
        <v>1723</v>
      </c>
      <c r="CI6" s="202">
        <v>0</v>
      </c>
      <c r="CJ6" s="202">
        <v>0</v>
      </c>
      <c r="CK6" s="202">
        <v>0</v>
      </c>
      <c r="CL6" s="202">
        <v>0</v>
      </c>
      <c r="CM6" s="202">
        <v>0</v>
      </c>
      <c r="CN6" s="202">
        <v>0</v>
      </c>
      <c r="CO6" s="202">
        <v>0</v>
      </c>
      <c r="CP6" s="202">
        <v>0</v>
      </c>
      <c r="CQ6" s="202">
        <v>0</v>
      </c>
      <c r="CR6" s="202">
        <v>378</v>
      </c>
      <c r="CS6" s="202">
        <v>0</v>
      </c>
      <c r="CT6" s="202">
        <v>768</v>
      </c>
      <c r="CU6" s="202">
        <v>0</v>
      </c>
      <c r="CV6" s="202">
        <v>0</v>
      </c>
      <c r="CW6" s="202">
        <v>0</v>
      </c>
      <c r="CX6" s="202">
        <v>0</v>
      </c>
      <c r="CY6" s="202">
        <v>0</v>
      </c>
      <c r="CZ6" s="202">
        <v>0</v>
      </c>
      <c r="DA6" s="202">
        <v>0</v>
      </c>
      <c r="DB6" s="202">
        <v>0</v>
      </c>
      <c r="DC6" s="202">
        <v>0</v>
      </c>
      <c r="DD6" s="202">
        <v>0</v>
      </c>
      <c r="DE6" s="202">
        <v>0</v>
      </c>
      <c r="DF6" s="202">
        <v>0</v>
      </c>
      <c r="DG6" s="202">
        <v>0</v>
      </c>
      <c r="DH6" s="202">
        <v>0</v>
      </c>
      <c r="DI6" s="202">
        <v>0</v>
      </c>
      <c r="DJ6" s="202">
        <v>0</v>
      </c>
      <c r="DK6" s="202">
        <v>0</v>
      </c>
      <c r="DL6" s="202">
        <v>0</v>
      </c>
      <c r="DM6" s="202">
        <v>0</v>
      </c>
      <c r="DN6" s="202">
        <v>0</v>
      </c>
      <c r="DO6" s="202">
        <v>0</v>
      </c>
      <c r="DP6" s="202">
        <v>0</v>
      </c>
      <c r="DQ6" s="202">
        <v>0</v>
      </c>
      <c r="DR6" s="202">
        <v>0</v>
      </c>
      <c r="DS6" s="202">
        <v>10751744</v>
      </c>
      <c r="DT6" s="202">
        <v>3549541</v>
      </c>
      <c r="DU6" s="202">
        <v>2855794</v>
      </c>
      <c r="DV6" s="202">
        <v>309850</v>
      </c>
      <c r="DW6" s="202">
        <v>0</v>
      </c>
      <c r="DX6" s="202">
        <v>1518335</v>
      </c>
      <c r="DY6" s="202">
        <v>5353</v>
      </c>
      <c r="DZ6" s="202">
        <v>0</v>
      </c>
      <c r="EA6" s="202">
        <v>84312</v>
      </c>
      <c r="EB6" s="202">
        <v>3361</v>
      </c>
      <c r="EC6" s="202">
        <v>0</v>
      </c>
      <c r="ED6" s="202">
        <v>0</v>
      </c>
      <c r="EE6" s="202">
        <v>116850</v>
      </c>
      <c r="EF6" s="202">
        <v>664055</v>
      </c>
      <c r="EG6" s="202">
        <v>0</v>
      </c>
      <c r="EH6" s="202">
        <v>731804</v>
      </c>
      <c r="EI6" s="202">
        <v>0</v>
      </c>
      <c r="EJ6" s="202">
        <v>400</v>
      </c>
      <c r="EK6" s="202">
        <v>243552</v>
      </c>
      <c r="EL6" s="202">
        <v>174705</v>
      </c>
      <c r="EM6" s="202">
        <v>5852263</v>
      </c>
      <c r="EN6" s="202">
        <v>2975776</v>
      </c>
      <c r="EO6" s="202">
        <v>1431422</v>
      </c>
      <c r="EP6" s="202">
        <v>1357928</v>
      </c>
      <c r="EQ6" s="202">
        <v>0</v>
      </c>
      <c r="ER6" s="202">
        <v>2841763</v>
      </c>
      <c r="ES6" s="202">
        <v>14777</v>
      </c>
      <c r="ET6" s="202">
        <v>0</v>
      </c>
      <c r="EU6" s="202">
        <v>406536</v>
      </c>
      <c r="EV6" s="202">
        <v>16135</v>
      </c>
      <c r="EW6" s="202">
        <v>0</v>
      </c>
      <c r="EX6" s="202">
        <v>0</v>
      </c>
      <c r="EY6" s="202">
        <v>0</v>
      </c>
      <c r="EZ6" s="202">
        <v>1619439</v>
      </c>
      <c r="FA6" s="202">
        <v>0</v>
      </c>
      <c r="FB6" s="202">
        <v>3557628</v>
      </c>
      <c r="FC6" s="202">
        <v>0</v>
      </c>
      <c r="FD6" s="202">
        <v>266509</v>
      </c>
      <c r="FE6" s="202">
        <v>100619</v>
      </c>
      <c r="FF6" s="202">
        <v>1638248</v>
      </c>
      <c r="FG6" s="202">
        <v>3379774</v>
      </c>
      <c r="FH6" s="202">
        <v>1937348</v>
      </c>
      <c r="FI6" s="202">
        <v>202945</v>
      </c>
      <c r="FJ6" s="202">
        <v>1230382</v>
      </c>
      <c r="FK6" s="202">
        <v>28872</v>
      </c>
      <c r="FL6" s="202">
        <v>1040039</v>
      </c>
      <c r="FM6" s="202">
        <v>0</v>
      </c>
      <c r="FN6" s="202">
        <v>0</v>
      </c>
      <c r="FO6" s="202">
        <v>459692</v>
      </c>
      <c r="FP6" s="202">
        <v>0</v>
      </c>
      <c r="FQ6" s="202">
        <v>0</v>
      </c>
      <c r="FR6" s="202">
        <v>0</v>
      </c>
      <c r="FS6" s="202">
        <v>0</v>
      </c>
      <c r="FT6" s="202">
        <v>1973807</v>
      </c>
      <c r="FU6" s="202">
        <v>0</v>
      </c>
      <c r="FV6" s="202">
        <v>1558466</v>
      </c>
      <c r="FW6" s="202">
        <v>0</v>
      </c>
      <c r="FX6" s="202">
        <v>0</v>
      </c>
      <c r="FY6" s="202">
        <v>17288</v>
      </c>
      <c r="FZ6" s="202">
        <v>617511</v>
      </c>
      <c r="GA6" s="202">
        <v>66486</v>
      </c>
      <c r="GB6" s="202">
        <v>64631</v>
      </c>
      <c r="GC6" s="202">
        <v>0</v>
      </c>
      <c r="GD6" s="202">
        <v>806100</v>
      </c>
      <c r="GE6" s="202">
        <v>0</v>
      </c>
      <c r="GF6" s="202">
        <v>0</v>
      </c>
      <c r="GG6" s="202">
        <v>0</v>
      </c>
      <c r="GH6" s="202">
        <v>0</v>
      </c>
      <c r="GI6" s="202">
        <v>0</v>
      </c>
      <c r="GJ6" s="202">
        <v>0</v>
      </c>
      <c r="GK6" s="202">
        <v>0</v>
      </c>
      <c r="GL6" s="202">
        <v>0</v>
      </c>
      <c r="GM6" s="202">
        <v>0</v>
      </c>
      <c r="GN6" s="202">
        <v>225661</v>
      </c>
      <c r="GO6" s="202">
        <v>0</v>
      </c>
      <c r="GP6" s="202">
        <v>782012</v>
      </c>
      <c r="GQ6" s="202">
        <v>0</v>
      </c>
      <c r="GR6" s="202">
        <v>0</v>
      </c>
      <c r="GS6" s="202">
        <v>0</v>
      </c>
      <c r="GT6" s="202">
        <v>0</v>
      </c>
      <c r="GU6" s="202">
        <v>0</v>
      </c>
      <c r="GV6" s="202">
        <v>0</v>
      </c>
      <c r="GW6" s="202">
        <v>0</v>
      </c>
      <c r="GX6" s="202">
        <v>0</v>
      </c>
      <c r="GY6" s="202">
        <v>0</v>
      </c>
      <c r="GZ6" s="202">
        <v>0</v>
      </c>
      <c r="HA6" s="202">
        <v>0</v>
      </c>
      <c r="HB6" s="202">
        <v>0</v>
      </c>
      <c r="HC6" s="202">
        <v>0</v>
      </c>
      <c r="HD6" s="202">
        <v>0</v>
      </c>
      <c r="HE6" s="202">
        <v>0</v>
      </c>
      <c r="HF6" s="202">
        <v>0</v>
      </c>
      <c r="HG6" s="202">
        <v>0</v>
      </c>
      <c r="HH6" s="202">
        <v>0</v>
      </c>
      <c r="HI6" s="202">
        <v>0</v>
      </c>
      <c r="HJ6" s="202">
        <v>0</v>
      </c>
      <c r="HK6" s="202">
        <v>0</v>
      </c>
      <c r="HL6" s="202">
        <v>0</v>
      </c>
      <c r="HM6" s="202">
        <v>0</v>
      </c>
      <c r="HN6" s="202">
        <v>0</v>
      </c>
      <c r="HP6" s="203" t="s">
        <v>141</v>
      </c>
      <c r="HQ6" s="201">
        <f>'Relative Weights'!$H$1</f>
        <v>2017</v>
      </c>
      <c r="HR6" s="202">
        <v>145000</v>
      </c>
      <c r="HS6" s="202">
        <v>218612</v>
      </c>
      <c r="HT6" s="202">
        <v>17500</v>
      </c>
      <c r="HU6" s="202">
        <v>0</v>
      </c>
      <c r="HV6" s="202">
        <v>13000</v>
      </c>
      <c r="HW6" s="202">
        <v>0</v>
      </c>
      <c r="HX6" s="202">
        <v>0</v>
      </c>
      <c r="HY6" s="202">
        <v>0</v>
      </c>
      <c r="HZ6" s="202">
        <v>0</v>
      </c>
      <c r="IA6" s="202">
        <v>0</v>
      </c>
      <c r="IB6" s="202">
        <v>0</v>
      </c>
      <c r="IC6" s="202">
        <v>0</v>
      </c>
      <c r="ID6" s="202">
        <v>0</v>
      </c>
      <c r="IE6" s="202">
        <v>0</v>
      </c>
      <c r="IF6" s="202">
        <v>0</v>
      </c>
      <c r="IG6" s="202">
        <v>0</v>
      </c>
      <c r="IH6" s="202">
        <v>0</v>
      </c>
      <c r="II6" s="202">
        <v>0</v>
      </c>
      <c r="IJ6" s="202">
        <v>0</v>
      </c>
      <c r="IK6" s="202">
        <v>0</v>
      </c>
      <c r="IL6" s="202">
        <v>0</v>
      </c>
      <c r="IM6" s="202">
        <v>36599</v>
      </c>
      <c r="IN6" s="202">
        <v>15000</v>
      </c>
      <c r="IO6" s="202">
        <v>0</v>
      </c>
      <c r="IP6" s="202">
        <v>0</v>
      </c>
      <c r="IQ6" s="202">
        <v>0</v>
      </c>
      <c r="IR6" s="202">
        <v>0</v>
      </c>
      <c r="IS6" s="202">
        <v>0</v>
      </c>
      <c r="IT6" s="202">
        <v>0</v>
      </c>
      <c r="IU6" s="202">
        <v>0</v>
      </c>
      <c r="IV6" s="202">
        <v>0</v>
      </c>
      <c r="IW6" s="202">
        <v>0</v>
      </c>
      <c r="IX6" s="202">
        <v>0</v>
      </c>
      <c r="IY6" s="202">
        <v>0</v>
      </c>
      <c r="IZ6" s="202">
        <v>0</v>
      </c>
      <c r="JA6" s="202">
        <v>0</v>
      </c>
      <c r="JB6" s="202">
        <v>0</v>
      </c>
      <c r="JC6" s="202">
        <v>0</v>
      </c>
      <c r="JD6" s="202">
        <v>0</v>
      </c>
      <c r="JE6" s="202">
        <v>0</v>
      </c>
      <c r="JF6" s="202">
        <v>0</v>
      </c>
      <c r="JG6" s="202">
        <v>0</v>
      </c>
      <c r="JH6" s="202">
        <v>0</v>
      </c>
      <c r="JI6" s="202">
        <v>0</v>
      </c>
      <c r="JJ6" s="202">
        <v>0</v>
      </c>
      <c r="JK6" s="202">
        <v>0</v>
      </c>
      <c r="JL6" s="202">
        <v>0</v>
      </c>
      <c r="JM6" s="202">
        <v>0</v>
      </c>
      <c r="JN6" s="202">
        <v>0</v>
      </c>
      <c r="JO6" s="202">
        <v>0</v>
      </c>
      <c r="JP6" s="202">
        <v>0</v>
      </c>
      <c r="JQ6" s="202">
        <v>0</v>
      </c>
      <c r="JR6" s="202">
        <v>0</v>
      </c>
      <c r="JS6" s="202">
        <v>0</v>
      </c>
      <c r="JT6" s="202">
        <v>0</v>
      </c>
      <c r="JU6" s="202">
        <v>0</v>
      </c>
      <c r="JV6" s="202">
        <v>0</v>
      </c>
      <c r="JW6" s="202">
        <v>0</v>
      </c>
      <c r="JX6" s="202">
        <v>0</v>
      </c>
      <c r="JY6" s="202">
        <v>0</v>
      </c>
      <c r="JZ6" s="202">
        <v>0</v>
      </c>
      <c r="KA6" s="202">
        <v>0</v>
      </c>
      <c r="KB6" s="202">
        <v>0</v>
      </c>
      <c r="KC6" s="202">
        <v>0</v>
      </c>
      <c r="KD6" s="202">
        <v>0</v>
      </c>
      <c r="KE6" s="202">
        <v>0</v>
      </c>
      <c r="KF6" s="202">
        <v>0</v>
      </c>
      <c r="KG6" s="202">
        <v>0</v>
      </c>
      <c r="KH6" s="202">
        <v>0</v>
      </c>
      <c r="KI6" s="202">
        <v>0</v>
      </c>
      <c r="KJ6" s="202">
        <v>0</v>
      </c>
      <c r="KK6" s="202">
        <v>0</v>
      </c>
      <c r="KL6" s="202">
        <v>0</v>
      </c>
      <c r="KM6" s="202">
        <v>0</v>
      </c>
      <c r="KN6" s="202">
        <v>0</v>
      </c>
      <c r="KO6" s="202">
        <v>0</v>
      </c>
      <c r="KP6" s="202">
        <v>0</v>
      </c>
      <c r="KQ6" s="202">
        <v>0</v>
      </c>
      <c r="KR6" s="202">
        <v>0</v>
      </c>
      <c r="KS6" s="202">
        <v>0</v>
      </c>
      <c r="KT6" s="202">
        <v>0</v>
      </c>
      <c r="KU6" s="202">
        <v>0</v>
      </c>
      <c r="KV6" s="202">
        <v>0</v>
      </c>
      <c r="KW6" s="202">
        <v>0</v>
      </c>
      <c r="KX6" s="202">
        <v>0</v>
      </c>
      <c r="KY6" s="202">
        <v>0</v>
      </c>
      <c r="KZ6" s="202">
        <v>0</v>
      </c>
      <c r="LA6" s="202">
        <v>0</v>
      </c>
      <c r="LB6" s="202">
        <v>0</v>
      </c>
      <c r="LC6" s="202">
        <v>0</v>
      </c>
      <c r="LD6" s="202">
        <v>0</v>
      </c>
      <c r="LE6" s="202">
        <v>0</v>
      </c>
      <c r="LF6" s="202">
        <v>0</v>
      </c>
      <c r="LG6" s="202">
        <v>0</v>
      </c>
      <c r="LH6" s="202">
        <v>0</v>
      </c>
      <c r="LI6" s="202">
        <v>0</v>
      </c>
      <c r="LJ6" s="202">
        <v>0</v>
      </c>
      <c r="LK6" s="202">
        <v>0</v>
      </c>
      <c r="LL6" s="202">
        <v>0</v>
      </c>
      <c r="LM6" s="202">
        <v>0</v>
      </c>
      <c r="LN6" s="202">
        <v>0</v>
      </c>
      <c r="LO6" s="202">
        <v>227786.73</v>
      </c>
      <c r="LP6" s="202">
        <v>0</v>
      </c>
      <c r="LQ6" s="202">
        <v>0</v>
      </c>
      <c r="LR6" s="202">
        <v>0</v>
      </c>
      <c r="LS6" s="202">
        <v>160048.85</v>
      </c>
      <c r="LT6" s="202">
        <v>0</v>
      </c>
      <c r="LU6" s="202">
        <v>0</v>
      </c>
      <c r="LV6" s="202">
        <v>0</v>
      </c>
      <c r="LW6" s="202">
        <v>0</v>
      </c>
      <c r="LX6" s="202">
        <v>0</v>
      </c>
      <c r="LY6" s="202">
        <v>0</v>
      </c>
      <c r="LZ6" s="202">
        <v>0</v>
      </c>
      <c r="MA6" s="202">
        <v>0</v>
      </c>
      <c r="MB6" s="202">
        <v>0</v>
      </c>
      <c r="MC6" s="202">
        <v>0</v>
      </c>
      <c r="MD6" s="202">
        <v>0</v>
      </c>
      <c r="ME6" s="202">
        <v>0</v>
      </c>
      <c r="MF6" s="202">
        <v>0</v>
      </c>
      <c r="MG6" s="202">
        <v>0</v>
      </c>
      <c r="MH6" s="202">
        <v>0</v>
      </c>
      <c r="MI6" s="202">
        <v>314597.14</v>
      </c>
      <c r="MJ6" s="202">
        <v>0</v>
      </c>
      <c r="MK6" s="202">
        <v>0</v>
      </c>
      <c r="ML6" s="202">
        <v>0</v>
      </c>
      <c r="MM6" s="202">
        <v>335372.79999999999</v>
      </c>
      <c r="MN6" s="202">
        <v>0</v>
      </c>
      <c r="MO6" s="202">
        <v>0</v>
      </c>
      <c r="MP6" s="202">
        <v>0</v>
      </c>
      <c r="MQ6" s="202">
        <v>0</v>
      </c>
      <c r="MR6" s="202">
        <v>0</v>
      </c>
      <c r="MS6" s="202">
        <v>0</v>
      </c>
      <c r="MT6" s="202">
        <v>0</v>
      </c>
      <c r="MU6" s="202">
        <v>44788.53</v>
      </c>
      <c r="MV6" s="202">
        <v>0</v>
      </c>
      <c r="MW6" s="202">
        <v>0</v>
      </c>
      <c r="MX6" s="202">
        <v>0</v>
      </c>
      <c r="MY6" s="202">
        <v>0</v>
      </c>
      <c r="MZ6" s="202">
        <v>0</v>
      </c>
      <c r="NA6" s="202">
        <v>0</v>
      </c>
      <c r="NB6" s="202">
        <v>0</v>
      </c>
      <c r="NC6" s="202">
        <v>670386.72</v>
      </c>
      <c r="ND6" s="202">
        <v>0</v>
      </c>
      <c r="NE6" s="202">
        <v>0</v>
      </c>
      <c r="NF6" s="202">
        <v>0</v>
      </c>
      <c r="NG6" s="202">
        <v>276731.5</v>
      </c>
      <c r="NH6" s="202">
        <v>0</v>
      </c>
      <c r="NI6" s="202">
        <v>0</v>
      </c>
      <c r="NJ6" s="202">
        <v>0</v>
      </c>
      <c r="NK6" s="202">
        <v>0</v>
      </c>
      <c r="NL6" s="202">
        <v>0</v>
      </c>
      <c r="NM6" s="202">
        <v>0</v>
      </c>
      <c r="NN6" s="202">
        <v>0</v>
      </c>
      <c r="NO6" s="202">
        <v>124082.13</v>
      </c>
      <c r="NP6" s="202">
        <v>0</v>
      </c>
      <c r="NQ6" s="202">
        <v>91075.47</v>
      </c>
      <c r="NR6" s="202">
        <v>0</v>
      </c>
      <c r="NS6" s="202">
        <v>0</v>
      </c>
      <c r="NT6" s="202">
        <v>0</v>
      </c>
      <c r="NU6" s="202">
        <v>0</v>
      </c>
      <c r="NV6" s="202">
        <v>0</v>
      </c>
      <c r="NW6" s="202">
        <v>412345.97</v>
      </c>
      <c r="NX6" s="202">
        <v>0</v>
      </c>
      <c r="NY6" s="202">
        <v>76510.34</v>
      </c>
      <c r="NZ6" s="202">
        <v>0</v>
      </c>
      <c r="OA6" s="202">
        <v>0</v>
      </c>
      <c r="OB6" s="202">
        <v>0</v>
      </c>
      <c r="OC6" s="202">
        <v>0</v>
      </c>
      <c r="OD6" s="202">
        <v>0</v>
      </c>
      <c r="OE6" s="202">
        <v>0</v>
      </c>
      <c r="OF6" s="202">
        <v>0</v>
      </c>
      <c r="OG6" s="202">
        <v>0</v>
      </c>
      <c r="OH6" s="202">
        <v>0</v>
      </c>
      <c r="OI6" s="202">
        <v>744600.08000000007</v>
      </c>
      <c r="OJ6" s="202">
        <v>0</v>
      </c>
      <c r="OK6" s="202">
        <v>733737.45</v>
      </c>
      <c r="OL6" s="202">
        <v>0</v>
      </c>
      <c r="OM6" s="202">
        <v>0</v>
      </c>
      <c r="ON6" s="202">
        <v>0</v>
      </c>
      <c r="OO6" s="202">
        <v>0</v>
      </c>
      <c r="OP6" s="202">
        <v>0</v>
      </c>
      <c r="OQ6" s="202">
        <v>0</v>
      </c>
      <c r="OR6" s="202">
        <v>0</v>
      </c>
      <c r="OS6" s="202">
        <v>0</v>
      </c>
      <c r="OT6" s="202">
        <v>0</v>
      </c>
      <c r="OU6" s="202">
        <v>0</v>
      </c>
      <c r="OV6" s="202">
        <v>0</v>
      </c>
      <c r="OW6" s="202">
        <v>0</v>
      </c>
      <c r="OX6" s="202">
        <v>0</v>
      </c>
      <c r="OY6" s="202">
        <v>0</v>
      </c>
      <c r="OZ6" s="202">
        <v>0</v>
      </c>
      <c r="PA6" s="202">
        <v>0</v>
      </c>
      <c r="PB6" s="202">
        <v>0</v>
      </c>
      <c r="PC6" s="202">
        <v>0</v>
      </c>
      <c r="PD6" s="202">
        <v>0</v>
      </c>
      <c r="PE6" s="202">
        <v>0</v>
      </c>
      <c r="PF6" s="202">
        <v>0</v>
      </c>
      <c r="PG6" s="202">
        <v>0</v>
      </c>
      <c r="PH6" s="202">
        <v>0</v>
      </c>
      <c r="PI6" s="202">
        <v>0</v>
      </c>
      <c r="PJ6" s="202">
        <v>25785869.650000002</v>
      </c>
      <c r="PK6" s="202">
        <v>19035747.41</v>
      </c>
      <c r="PL6" s="202">
        <v>4585681.26</v>
      </c>
      <c r="PM6" s="202">
        <v>9415.94</v>
      </c>
      <c r="PN6" s="202">
        <v>4333251.74</v>
      </c>
      <c r="PO6" s="202">
        <v>9089080.8200000003</v>
      </c>
      <c r="PP6" s="202">
        <v>38693.379999999997</v>
      </c>
      <c r="PQ6" s="202">
        <v>0</v>
      </c>
      <c r="PR6" s="202">
        <v>1074397.72</v>
      </c>
      <c r="PS6" s="202">
        <v>3965.98</v>
      </c>
      <c r="PT6" s="202">
        <v>0</v>
      </c>
      <c r="PU6" s="202">
        <v>0</v>
      </c>
      <c r="PV6" s="202">
        <v>206474.02</v>
      </c>
      <c r="PW6" s="202">
        <v>5581480.1500000004</v>
      </c>
      <c r="PX6" s="202">
        <v>0</v>
      </c>
      <c r="PY6" s="202">
        <v>7336597.3600000003</v>
      </c>
      <c r="PZ6" s="202">
        <v>0</v>
      </c>
      <c r="QA6" s="202">
        <v>221143.69</v>
      </c>
      <c r="QB6" s="202">
        <v>590713.56000000006</v>
      </c>
      <c r="QC6" s="202">
        <v>2767200.61</v>
      </c>
      <c r="QD6" s="302">
        <v>1</v>
      </c>
    </row>
    <row r="7" spans="1:446" x14ac:dyDescent="0.2">
      <c r="A7" s="201" t="s">
        <v>174</v>
      </c>
      <c r="B7" s="201" t="s">
        <v>133</v>
      </c>
      <c r="C7" s="202">
        <f>ROUND(UTPB!H18,0)-ROUND(UTPB!H288,0)</f>
        <v>0</v>
      </c>
      <c r="D7" s="316">
        <v>9930</v>
      </c>
      <c r="E7" s="201" t="s">
        <v>709</v>
      </c>
      <c r="F7" s="201">
        <f>'Relative Weights'!$H$1</f>
        <v>2017</v>
      </c>
      <c r="G7" s="202">
        <v>31223757</v>
      </c>
      <c r="H7" s="202">
        <v>1378052</v>
      </c>
      <c r="I7" s="202">
        <v>5520819</v>
      </c>
      <c r="J7" s="202">
        <v>3217473</v>
      </c>
      <c r="K7" s="202">
        <v>6488581</v>
      </c>
      <c r="L7" s="201" t="s">
        <v>886</v>
      </c>
      <c r="M7" s="201" t="s">
        <v>887</v>
      </c>
      <c r="N7" s="201" t="s">
        <v>888</v>
      </c>
      <c r="O7" s="202">
        <v>3308</v>
      </c>
      <c r="P7" s="202">
        <v>2738</v>
      </c>
      <c r="Q7" s="202">
        <v>478</v>
      </c>
      <c r="R7" s="202">
        <v>0</v>
      </c>
      <c r="S7" s="202">
        <v>0</v>
      </c>
      <c r="T7" s="204" t="s">
        <v>787</v>
      </c>
      <c r="U7" s="204" t="s">
        <v>788</v>
      </c>
      <c r="V7" s="204" t="s">
        <v>789</v>
      </c>
      <c r="W7" s="202">
        <v>42133</v>
      </c>
      <c r="X7" s="202">
        <v>11634</v>
      </c>
      <c r="Y7" s="202">
        <v>5162</v>
      </c>
      <c r="Z7" s="202">
        <v>450</v>
      </c>
      <c r="AA7" s="202">
        <v>0</v>
      </c>
      <c r="AB7" s="202">
        <v>1775</v>
      </c>
      <c r="AC7" s="202">
        <v>156</v>
      </c>
      <c r="AD7" s="202">
        <v>0</v>
      </c>
      <c r="AE7" s="202">
        <v>222</v>
      </c>
      <c r="AF7" s="202">
        <v>2</v>
      </c>
      <c r="AG7" s="202">
        <v>0</v>
      </c>
      <c r="AH7" s="202">
        <v>6</v>
      </c>
      <c r="AI7" s="202">
        <v>75</v>
      </c>
      <c r="AJ7" s="202">
        <v>697</v>
      </c>
      <c r="AK7" s="202">
        <v>0</v>
      </c>
      <c r="AL7" s="202">
        <v>2610</v>
      </c>
      <c r="AM7" s="202">
        <v>0</v>
      </c>
      <c r="AN7" s="202">
        <v>0</v>
      </c>
      <c r="AO7" s="202">
        <v>129</v>
      </c>
      <c r="AP7" s="202">
        <v>174</v>
      </c>
      <c r="AQ7" s="202">
        <v>14923</v>
      </c>
      <c r="AR7" s="202">
        <v>7613</v>
      </c>
      <c r="AS7" s="202">
        <v>1001</v>
      </c>
      <c r="AT7" s="202">
        <v>2900</v>
      </c>
      <c r="AU7" s="202">
        <v>0</v>
      </c>
      <c r="AV7" s="202">
        <v>5287</v>
      </c>
      <c r="AW7" s="202">
        <v>1153</v>
      </c>
      <c r="AX7" s="202">
        <v>0</v>
      </c>
      <c r="AY7" s="202">
        <v>516</v>
      </c>
      <c r="AZ7" s="202">
        <v>3</v>
      </c>
      <c r="BA7" s="202">
        <v>0</v>
      </c>
      <c r="BB7" s="202">
        <v>24</v>
      </c>
      <c r="BC7" s="202">
        <v>0</v>
      </c>
      <c r="BD7" s="202">
        <v>66</v>
      </c>
      <c r="BE7" s="202">
        <v>0</v>
      </c>
      <c r="BF7" s="202">
        <v>11763</v>
      </c>
      <c r="BG7" s="202">
        <v>0</v>
      </c>
      <c r="BH7" s="202">
        <v>285</v>
      </c>
      <c r="BI7" s="202">
        <v>879</v>
      </c>
      <c r="BJ7" s="202">
        <v>2994</v>
      </c>
      <c r="BK7" s="202">
        <v>1278</v>
      </c>
      <c r="BL7" s="202">
        <v>1365</v>
      </c>
      <c r="BM7" s="202">
        <v>18</v>
      </c>
      <c r="BN7" s="202">
        <v>5619</v>
      </c>
      <c r="BO7" s="202">
        <v>0</v>
      </c>
      <c r="BP7" s="202">
        <v>42</v>
      </c>
      <c r="BQ7" s="202">
        <v>0</v>
      </c>
      <c r="BR7" s="202">
        <v>0</v>
      </c>
      <c r="BS7" s="202">
        <v>0</v>
      </c>
      <c r="BT7" s="202">
        <v>0</v>
      </c>
      <c r="BU7" s="202">
        <v>0</v>
      </c>
      <c r="BV7" s="202">
        <v>0</v>
      </c>
      <c r="BW7" s="202">
        <v>0</v>
      </c>
      <c r="BX7" s="202">
        <v>60</v>
      </c>
      <c r="BY7" s="202">
        <v>0</v>
      </c>
      <c r="BZ7" s="202">
        <v>1986</v>
      </c>
      <c r="CA7" s="202">
        <v>0</v>
      </c>
      <c r="CB7" s="202">
        <v>0</v>
      </c>
      <c r="CC7" s="202">
        <v>0</v>
      </c>
      <c r="CD7" s="202">
        <v>0</v>
      </c>
      <c r="CE7" s="202">
        <v>0</v>
      </c>
      <c r="CF7" s="202">
        <v>0</v>
      </c>
      <c r="CG7" s="202">
        <v>0</v>
      </c>
      <c r="CH7" s="202">
        <v>0</v>
      </c>
      <c r="CI7" s="202">
        <v>0</v>
      </c>
      <c r="CJ7" s="202">
        <v>0</v>
      </c>
      <c r="CK7" s="202">
        <v>0</v>
      </c>
      <c r="CL7" s="202">
        <v>0</v>
      </c>
      <c r="CM7" s="202">
        <v>0</v>
      </c>
      <c r="CN7" s="202">
        <v>0</v>
      </c>
      <c r="CO7" s="202">
        <v>0</v>
      </c>
      <c r="CP7" s="202">
        <v>0</v>
      </c>
      <c r="CQ7" s="202">
        <v>0</v>
      </c>
      <c r="CR7" s="202">
        <v>0</v>
      </c>
      <c r="CS7" s="202">
        <v>0</v>
      </c>
      <c r="CT7" s="202">
        <v>0</v>
      </c>
      <c r="CU7" s="202">
        <v>0</v>
      </c>
      <c r="CV7" s="202">
        <v>0</v>
      </c>
      <c r="CW7" s="202">
        <v>0</v>
      </c>
      <c r="CX7" s="202">
        <v>0</v>
      </c>
      <c r="CY7" s="202">
        <v>0</v>
      </c>
      <c r="CZ7" s="202">
        <v>0</v>
      </c>
      <c r="DA7" s="202">
        <v>0</v>
      </c>
      <c r="DB7" s="202">
        <v>0</v>
      </c>
      <c r="DC7" s="202">
        <v>0</v>
      </c>
      <c r="DD7" s="202">
        <v>0</v>
      </c>
      <c r="DE7" s="202">
        <v>0</v>
      </c>
      <c r="DF7" s="202">
        <v>0</v>
      </c>
      <c r="DG7" s="202">
        <v>0</v>
      </c>
      <c r="DH7" s="202">
        <v>0</v>
      </c>
      <c r="DI7" s="202">
        <v>0</v>
      </c>
      <c r="DJ7" s="202">
        <v>0</v>
      </c>
      <c r="DK7" s="202">
        <v>0</v>
      </c>
      <c r="DL7" s="202">
        <v>0</v>
      </c>
      <c r="DM7" s="202">
        <v>0</v>
      </c>
      <c r="DN7" s="202">
        <v>0</v>
      </c>
      <c r="DO7" s="202">
        <v>0</v>
      </c>
      <c r="DP7" s="202">
        <v>0</v>
      </c>
      <c r="DQ7" s="202">
        <v>0</v>
      </c>
      <c r="DR7" s="202">
        <v>0</v>
      </c>
      <c r="DS7" s="202">
        <v>2441900</v>
      </c>
      <c r="DT7" s="202">
        <v>1055040</v>
      </c>
      <c r="DU7" s="202">
        <v>545364</v>
      </c>
      <c r="DV7" s="202">
        <v>17382</v>
      </c>
      <c r="DW7" s="202">
        <v>0</v>
      </c>
      <c r="DX7" s="202">
        <v>363979</v>
      </c>
      <c r="DY7" s="202">
        <v>14376</v>
      </c>
      <c r="DZ7" s="202">
        <v>0</v>
      </c>
      <c r="EA7" s="202">
        <v>59306</v>
      </c>
      <c r="EB7" s="202">
        <v>741</v>
      </c>
      <c r="EC7" s="202">
        <v>0</v>
      </c>
      <c r="ED7" s="202">
        <v>1542</v>
      </c>
      <c r="EE7" s="202">
        <v>5375</v>
      </c>
      <c r="EF7" s="202">
        <v>71217</v>
      </c>
      <c r="EG7" s="202">
        <v>0</v>
      </c>
      <c r="EH7" s="202">
        <v>144759</v>
      </c>
      <c r="EI7" s="202">
        <v>0</v>
      </c>
      <c r="EJ7" s="202">
        <v>0</v>
      </c>
      <c r="EK7" s="202">
        <v>16449</v>
      </c>
      <c r="EL7" s="202">
        <v>15674</v>
      </c>
      <c r="EM7" s="202">
        <v>1436040</v>
      </c>
      <c r="EN7" s="202">
        <v>1206809</v>
      </c>
      <c r="EO7" s="202">
        <v>321839</v>
      </c>
      <c r="EP7" s="202">
        <v>345306</v>
      </c>
      <c r="EQ7" s="202">
        <v>0</v>
      </c>
      <c r="ER7" s="202">
        <v>998208</v>
      </c>
      <c r="ES7" s="202">
        <v>155623</v>
      </c>
      <c r="ET7" s="202">
        <v>0</v>
      </c>
      <c r="EU7" s="202">
        <v>76107</v>
      </c>
      <c r="EV7" s="202">
        <v>1092</v>
      </c>
      <c r="EW7" s="202">
        <v>0</v>
      </c>
      <c r="EX7" s="202">
        <v>6170</v>
      </c>
      <c r="EY7" s="202">
        <v>0</v>
      </c>
      <c r="EZ7" s="202">
        <v>8228</v>
      </c>
      <c r="FA7" s="202">
        <v>0</v>
      </c>
      <c r="FB7" s="202">
        <v>1505456</v>
      </c>
      <c r="FC7" s="202">
        <v>0</v>
      </c>
      <c r="FD7" s="202">
        <v>55215</v>
      </c>
      <c r="FE7" s="202">
        <v>200457</v>
      </c>
      <c r="FF7" s="202">
        <v>573636</v>
      </c>
      <c r="FG7" s="202">
        <v>712405</v>
      </c>
      <c r="FH7" s="202">
        <v>479723</v>
      </c>
      <c r="FI7" s="202">
        <v>15666</v>
      </c>
      <c r="FJ7" s="202">
        <v>781869</v>
      </c>
      <c r="FK7" s="202">
        <v>0</v>
      </c>
      <c r="FL7" s="202">
        <v>30687</v>
      </c>
      <c r="FM7" s="202">
        <v>0</v>
      </c>
      <c r="FN7" s="202">
        <v>0</v>
      </c>
      <c r="FO7" s="202">
        <v>0</v>
      </c>
      <c r="FP7" s="202">
        <v>0</v>
      </c>
      <c r="FQ7" s="202">
        <v>0</v>
      </c>
      <c r="FR7" s="202">
        <v>0</v>
      </c>
      <c r="FS7" s="202">
        <v>0</v>
      </c>
      <c r="FT7" s="202">
        <v>19279</v>
      </c>
      <c r="FU7" s="202">
        <v>0</v>
      </c>
      <c r="FV7" s="202">
        <v>610085</v>
      </c>
      <c r="FW7" s="202">
        <v>0</v>
      </c>
      <c r="FX7" s="202">
        <v>0</v>
      </c>
      <c r="FY7" s="202">
        <v>0</v>
      </c>
      <c r="FZ7" s="202">
        <v>0</v>
      </c>
      <c r="GA7" s="202">
        <v>0</v>
      </c>
      <c r="GB7" s="202">
        <v>0</v>
      </c>
      <c r="GC7" s="202">
        <v>0</v>
      </c>
      <c r="GD7" s="202">
        <v>0</v>
      </c>
      <c r="GE7" s="202">
        <v>0</v>
      </c>
      <c r="GF7" s="202">
        <v>0</v>
      </c>
      <c r="GG7" s="202">
        <v>0</v>
      </c>
      <c r="GH7" s="202">
        <v>0</v>
      </c>
      <c r="GI7" s="202">
        <v>0</v>
      </c>
      <c r="GJ7" s="202">
        <v>0</v>
      </c>
      <c r="GK7" s="202">
        <v>0</v>
      </c>
      <c r="GL7" s="202">
        <v>0</v>
      </c>
      <c r="GM7" s="202">
        <v>0</v>
      </c>
      <c r="GN7" s="202">
        <v>0</v>
      </c>
      <c r="GO7" s="202">
        <v>0</v>
      </c>
      <c r="GP7" s="202">
        <v>0</v>
      </c>
      <c r="GQ7" s="202">
        <v>0</v>
      </c>
      <c r="GR7" s="202">
        <v>0</v>
      </c>
      <c r="GS7" s="202">
        <v>0</v>
      </c>
      <c r="GT7" s="202">
        <v>0</v>
      </c>
      <c r="GU7" s="202">
        <v>0</v>
      </c>
      <c r="GV7" s="202">
        <v>0</v>
      </c>
      <c r="GW7" s="202">
        <v>0</v>
      </c>
      <c r="GX7" s="202">
        <v>0</v>
      </c>
      <c r="GY7" s="202">
        <v>0</v>
      </c>
      <c r="GZ7" s="202">
        <v>0</v>
      </c>
      <c r="HA7" s="202">
        <v>0</v>
      </c>
      <c r="HB7" s="202">
        <v>0</v>
      </c>
      <c r="HC7" s="202">
        <v>0</v>
      </c>
      <c r="HD7" s="202">
        <v>0</v>
      </c>
      <c r="HE7" s="202">
        <v>0</v>
      </c>
      <c r="HF7" s="202">
        <v>0</v>
      </c>
      <c r="HG7" s="202">
        <v>0</v>
      </c>
      <c r="HH7" s="202">
        <v>0</v>
      </c>
      <c r="HI7" s="202">
        <v>0</v>
      </c>
      <c r="HJ7" s="202">
        <v>0</v>
      </c>
      <c r="HK7" s="202">
        <v>0</v>
      </c>
      <c r="HL7" s="202">
        <v>0</v>
      </c>
      <c r="HM7" s="202">
        <v>0</v>
      </c>
      <c r="HN7" s="202">
        <v>0</v>
      </c>
      <c r="HP7" s="203" t="s">
        <v>142</v>
      </c>
      <c r="HQ7" s="201">
        <f>'Relative Weights'!$H$1</f>
        <v>2017</v>
      </c>
      <c r="HR7" s="202">
        <v>0</v>
      </c>
      <c r="HS7" s="202">
        <v>0</v>
      </c>
      <c r="HT7" s="202">
        <v>0</v>
      </c>
      <c r="HU7" s="202">
        <v>0</v>
      </c>
      <c r="HV7" s="202">
        <v>0</v>
      </c>
      <c r="HW7" s="202">
        <v>0</v>
      </c>
      <c r="HX7" s="202">
        <v>0</v>
      </c>
      <c r="HY7" s="202">
        <v>0</v>
      </c>
      <c r="HZ7" s="202">
        <v>0</v>
      </c>
      <c r="IA7" s="202">
        <v>0</v>
      </c>
      <c r="IB7" s="202">
        <v>0</v>
      </c>
      <c r="IC7" s="202">
        <v>0</v>
      </c>
      <c r="ID7" s="202">
        <v>0</v>
      </c>
      <c r="IE7" s="202">
        <v>0</v>
      </c>
      <c r="IF7" s="202">
        <v>0</v>
      </c>
      <c r="IG7" s="202">
        <v>0</v>
      </c>
      <c r="IH7" s="202">
        <v>0</v>
      </c>
      <c r="II7" s="202">
        <v>0</v>
      </c>
      <c r="IJ7" s="202">
        <v>0</v>
      </c>
      <c r="IK7" s="202">
        <v>0</v>
      </c>
      <c r="IL7" s="202">
        <v>0</v>
      </c>
      <c r="IM7" s="202">
        <v>0</v>
      </c>
      <c r="IN7" s="202">
        <v>0</v>
      </c>
      <c r="IO7" s="202">
        <v>0</v>
      </c>
      <c r="IP7" s="202">
        <v>0</v>
      </c>
      <c r="IQ7" s="202">
        <v>0</v>
      </c>
      <c r="IR7" s="202">
        <v>0</v>
      </c>
      <c r="IS7" s="202">
        <v>0</v>
      </c>
      <c r="IT7" s="202">
        <v>0</v>
      </c>
      <c r="IU7" s="202">
        <v>0</v>
      </c>
      <c r="IV7" s="202">
        <v>0</v>
      </c>
      <c r="IW7" s="202">
        <v>0</v>
      </c>
      <c r="IX7" s="202">
        <v>0</v>
      </c>
      <c r="IY7" s="202">
        <v>0</v>
      </c>
      <c r="IZ7" s="202">
        <v>0</v>
      </c>
      <c r="JA7" s="202">
        <v>0</v>
      </c>
      <c r="JB7" s="202">
        <v>0</v>
      </c>
      <c r="JC7" s="202">
        <v>0</v>
      </c>
      <c r="JD7" s="202">
        <v>0</v>
      </c>
      <c r="JE7" s="202">
        <v>0</v>
      </c>
      <c r="JF7" s="202">
        <v>0</v>
      </c>
      <c r="JG7" s="202">
        <v>0</v>
      </c>
      <c r="JH7" s="202">
        <v>0</v>
      </c>
      <c r="JI7" s="202">
        <v>0</v>
      </c>
      <c r="JJ7" s="202">
        <v>0</v>
      </c>
      <c r="JK7" s="202">
        <v>0</v>
      </c>
      <c r="JL7" s="202">
        <v>0</v>
      </c>
      <c r="JM7" s="202">
        <v>0</v>
      </c>
      <c r="JN7" s="202">
        <v>0</v>
      </c>
      <c r="JO7" s="202">
        <v>0</v>
      </c>
      <c r="JP7" s="202">
        <v>0</v>
      </c>
      <c r="JQ7" s="202">
        <v>0</v>
      </c>
      <c r="JR7" s="202">
        <v>0</v>
      </c>
      <c r="JS7" s="202">
        <v>0</v>
      </c>
      <c r="JT7" s="202">
        <v>0</v>
      </c>
      <c r="JU7" s="202">
        <v>0</v>
      </c>
      <c r="JV7" s="202">
        <v>0</v>
      </c>
      <c r="JW7" s="202">
        <v>0</v>
      </c>
      <c r="JX7" s="202">
        <v>0</v>
      </c>
      <c r="JY7" s="202">
        <v>0</v>
      </c>
      <c r="JZ7" s="202">
        <v>0</v>
      </c>
      <c r="KA7" s="202">
        <v>0</v>
      </c>
      <c r="KB7" s="202">
        <v>0</v>
      </c>
      <c r="KC7" s="202">
        <v>0</v>
      </c>
      <c r="KD7" s="202">
        <v>0</v>
      </c>
      <c r="KE7" s="202">
        <v>0</v>
      </c>
      <c r="KF7" s="202">
        <v>0</v>
      </c>
      <c r="KG7" s="202">
        <v>0</v>
      </c>
      <c r="KH7" s="202">
        <v>0</v>
      </c>
      <c r="KI7" s="202">
        <v>0</v>
      </c>
      <c r="KJ7" s="202">
        <v>0</v>
      </c>
      <c r="KK7" s="202">
        <v>0</v>
      </c>
      <c r="KL7" s="202">
        <v>0</v>
      </c>
      <c r="KM7" s="202">
        <v>0</v>
      </c>
      <c r="KN7" s="202">
        <v>0</v>
      </c>
      <c r="KO7" s="202">
        <v>0</v>
      </c>
      <c r="KP7" s="202">
        <v>0</v>
      </c>
      <c r="KQ7" s="202">
        <v>0</v>
      </c>
      <c r="KR7" s="202">
        <v>0</v>
      </c>
      <c r="KS7" s="202">
        <v>0</v>
      </c>
      <c r="KT7" s="202">
        <v>0</v>
      </c>
      <c r="KU7" s="202">
        <v>0</v>
      </c>
      <c r="KV7" s="202">
        <v>0</v>
      </c>
      <c r="KW7" s="202">
        <v>0</v>
      </c>
      <c r="KX7" s="202">
        <v>0</v>
      </c>
      <c r="KY7" s="202">
        <v>0</v>
      </c>
      <c r="KZ7" s="202">
        <v>0</v>
      </c>
      <c r="LA7" s="202">
        <v>0</v>
      </c>
      <c r="LB7" s="202">
        <v>0</v>
      </c>
      <c r="LC7" s="202">
        <v>0</v>
      </c>
      <c r="LD7" s="202">
        <v>0</v>
      </c>
      <c r="LE7" s="202">
        <v>0</v>
      </c>
      <c r="LF7" s="202">
        <v>0</v>
      </c>
      <c r="LG7" s="202">
        <v>0</v>
      </c>
      <c r="LH7" s="202">
        <v>0</v>
      </c>
      <c r="LI7" s="202">
        <v>0</v>
      </c>
      <c r="LJ7" s="202">
        <v>0</v>
      </c>
      <c r="LK7" s="202">
        <v>0</v>
      </c>
      <c r="LL7" s="202">
        <v>0</v>
      </c>
      <c r="LM7" s="202">
        <v>0</v>
      </c>
      <c r="LN7" s="202">
        <v>375343.14</v>
      </c>
      <c r="LO7" s="202">
        <v>162169.63</v>
      </c>
      <c r="LP7" s="202">
        <v>83827.61</v>
      </c>
      <c r="LQ7" s="202">
        <v>2671.78</v>
      </c>
      <c r="LR7" s="202">
        <v>0</v>
      </c>
      <c r="LS7" s="202">
        <v>55947.02</v>
      </c>
      <c r="LT7" s="202">
        <v>2209.73</v>
      </c>
      <c r="LU7" s="202">
        <v>0</v>
      </c>
      <c r="LV7" s="202">
        <v>9115.3889999999992</v>
      </c>
      <c r="LW7" s="202">
        <v>113.9</v>
      </c>
      <c r="LX7" s="202">
        <v>0</v>
      </c>
      <c r="LY7" s="202">
        <v>237.02</v>
      </c>
      <c r="LZ7" s="202">
        <v>826.19</v>
      </c>
      <c r="MA7" s="202">
        <v>10946.73</v>
      </c>
      <c r="MB7" s="202">
        <v>0</v>
      </c>
      <c r="MC7" s="202">
        <v>22250.83</v>
      </c>
      <c r="MD7" s="202">
        <v>0</v>
      </c>
      <c r="ME7" s="202">
        <v>0</v>
      </c>
      <c r="MF7" s="202">
        <v>2528.37</v>
      </c>
      <c r="MG7" s="202">
        <v>2409.2399999999998</v>
      </c>
      <c r="MH7" s="202">
        <v>220732.94</v>
      </c>
      <c r="MI7" s="202">
        <v>185497.97</v>
      </c>
      <c r="MJ7" s="202">
        <v>49469.7</v>
      </c>
      <c r="MK7" s="202">
        <v>53076.800000000003</v>
      </c>
      <c r="ML7" s="202">
        <v>0</v>
      </c>
      <c r="MM7" s="202">
        <v>153434.01999999999</v>
      </c>
      <c r="MN7" s="202">
        <v>23920.73</v>
      </c>
      <c r="MO7" s="202">
        <v>0</v>
      </c>
      <c r="MP7" s="202">
        <v>11698.37</v>
      </c>
      <c r="MQ7" s="202">
        <v>167.85</v>
      </c>
      <c r="MR7" s="202">
        <v>0</v>
      </c>
      <c r="MS7" s="202">
        <v>948.39</v>
      </c>
      <c r="MT7" s="202">
        <v>0</v>
      </c>
      <c r="MU7" s="202">
        <v>1264.72</v>
      </c>
      <c r="MV7" s="202">
        <v>0</v>
      </c>
      <c r="MW7" s="202">
        <v>231402.84</v>
      </c>
      <c r="MX7" s="202">
        <v>0</v>
      </c>
      <c r="MY7" s="202">
        <v>8487.07</v>
      </c>
      <c r="MZ7" s="202">
        <v>30812.14</v>
      </c>
      <c r="NA7" s="202">
        <v>88173.28</v>
      </c>
      <c r="NB7" s="202">
        <v>109503.39</v>
      </c>
      <c r="NC7" s="202">
        <v>73737.97</v>
      </c>
      <c r="ND7" s="202">
        <v>2408.0100000000002</v>
      </c>
      <c r="NE7" s="202">
        <v>120180.67</v>
      </c>
      <c r="NF7" s="202">
        <v>0</v>
      </c>
      <c r="NG7" s="202">
        <v>4716.88</v>
      </c>
      <c r="NH7" s="202">
        <v>0</v>
      </c>
      <c r="NI7" s="202">
        <v>0</v>
      </c>
      <c r="NJ7" s="202">
        <v>0</v>
      </c>
      <c r="NK7" s="202">
        <v>0</v>
      </c>
      <c r="NL7" s="202">
        <v>0</v>
      </c>
      <c r="NM7" s="202">
        <v>0</v>
      </c>
      <c r="NN7" s="202">
        <v>0</v>
      </c>
      <c r="NO7" s="202">
        <v>2963.36</v>
      </c>
      <c r="NP7" s="202">
        <v>0</v>
      </c>
      <c r="NQ7" s="202">
        <v>93775.84</v>
      </c>
      <c r="NR7" s="202">
        <v>0</v>
      </c>
      <c r="NS7" s="202">
        <v>0</v>
      </c>
      <c r="NT7" s="202">
        <v>0</v>
      </c>
      <c r="NU7" s="202">
        <v>0</v>
      </c>
      <c r="NV7" s="202">
        <v>0</v>
      </c>
      <c r="NW7" s="202">
        <v>0</v>
      </c>
      <c r="NX7" s="202">
        <v>0</v>
      </c>
      <c r="NY7" s="202">
        <v>0</v>
      </c>
      <c r="NZ7" s="202">
        <v>0</v>
      </c>
      <c r="OA7" s="202">
        <v>0</v>
      </c>
      <c r="OB7" s="202">
        <v>0</v>
      </c>
      <c r="OC7" s="202">
        <v>0</v>
      </c>
      <c r="OD7" s="202">
        <v>0</v>
      </c>
      <c r="OE7" s="202">
        <v>0</v>
      </c>
      <c r="OF7" s="202">
        <v>0</v>
      </c>
      <c r="OG7" s="202">
        <v>0</v>
      </c>
      <c r="OH7" s="202">
        <v>0</v>
      </c>
      <c r="OI7" s="202">
        <v>0</v>
      </c>
      <c r="OJ7" s="202">
        <v>0</v>
      </c>
      <c r="OK7" s="202">
        <v>0</v>
      </c>
      <c r="OL7" s="202">
        <v>0</v>
      </c>
      <c r="OM7" s="202">
        <v>0</v>
      </c>
      <c r="ON7" s="202">
        <v>0</v>
      </c>
      <c r="OO7" s="202">
        <v>0</v>
      </c>
      <c r="OP7" s="202">
        <v>0</v>
      </c>
      <c r="OQ7" s="202">
        <v>0</v>
      </c>
      <c r="OR7" s="202">
        <v>0</v>
      </c>
      <c r="OS7" s="202">
        <v>0</v>
      </c>
      <c r="OT7" s="202">
        <v>0</v>
      </c>
      <c r="OU7" s="202">
        <v>0</v>
      </c>
      <c r="OV7" s="202">
        <v>0</v>
      </c>
      <c r="OW7" s="202">
        <v>0</v>
      </c>
      <c r="OX7" s="202">
        <v>0</v>
      </c>
      <c r="OY7" s="202">
        <v>0</v>
      </c>
      <c r="OZ7" s="202">
        <v>0</v>
      </c>
      <c r="PA7" s="202">
        <v>0</v>
      </c>
      <c r="PB7" s="202">
        <v>0</v>
      </c>
      <c r="PC7" s="202">
        <v>0</v>
      </c>
      <c r="PD7" s="202">
        <v>0</v>
      </c>
      <c r="PE7" s="202">
        <v>0</v>
      </c>
      <c r="PF7" s="202">
        <v>0</v>
      </c>
      <c r="PG7" s="202">
        <v>0</v>
      </c>
      <c r="PH7" s="202">
        <v>0</v>
      </c>
      <c r="PI7" s="202">
        <v>0</v>
      </c>
      <c r="PJ7" s="202">
        <v>5174481</v>
      </c>
      <c r="PK7" s="202">
        <v>3090446</v>
      </c>
      <c r="PL7" s="202">
        <v>995217</v>
      </c>
      <c r="PM7" s="202">
        <v>0</v>
      </c>
      <c r="PN7" s="202">
        <v>1290206</v>
      </c>
      <c r="PO7" s="202">
        <v>1570122</v>
      </c>
      <c r="PP7" s="202">
        <v>191632</v>
      </c>
      <c r="PQ7" s="202">
        <v>0</v>
      </c>
      <c r="PR7" s="202">
        <v>152645</v>
      </c>
      <c r="PS7" s="202">
        <v>2066</v>
      </c>
      <c r="PT7" s="202">
        <v>0</v>
      </c>
      <c r="PU7" s="202">
        <v>8693</v>
      </c>
      <c r="PV7" s="202">
        <v>6059</v>
      </c>
      <c r="PW7" s="202">
        <v>111287</v>
      </c>
      <c r="PX7" s="202">
        <v>0</v>
      </c>
      <c r="PY7" s="202">
        <v>2547930</v>
      </c>
      <c r="PZ7" s="202">
        <v>0</v>
      </c>
      <c r="QA7" s="202">
        <v>62241</v>
      </c>
      <c r="QB7" s="202">
        <v>244508</v>
      </c>
      <c r="QC7" s="202">
        <v>664302</v>
      </c>
      <c r="QD7" s="194">
        <v>0</v>
      </c>
    </row>
    <row r="8" spans="1:446" x14ac:dyDescent="0.2">
      <c r="A8" s="201" t="s">
        <v>175</v>
      </c>
      <c r="B8" s="201" t="s">
        <v>73</v>
      </c>
      <c r="C8" s="202">
        <f>ROUND(UTSA!H18,0)-ROUND(UTSA!H288,0)</f>
        <v>0</v>
      </c>
      <c r="D8" s="316">
        <v>10115</v>
      </c>
      <c r="E8" s="201" t="s">
        <v>710</v>
      </c>
      <c r="F8" s="201">
        <f>'Relative Weights'!$H$1</f>
        <v>2017</v>
      </c>
      <c r="G8" s="202">
        <v>135429194</v>
      </c>
      <c r="H8" s="202">
        <v>62122058</v>
      </c>
      <c r="I8" s="202">
        <v>57600799</v>
      </c>
      <c r="J8" s="202">
        <v>27383803</v>
      </c>
      <c r="K8" s="202">
        <v>39088218</v>
      </c>
      <c r="L8" s="201" t="s">
        <v>889</v>
      </c>
      <c r="M8" s="201" t="s">
        <v>742</v>
      </c>
      <c r="N8" s="301" t="s">
        <v>907</v>
      </c>
      <c r="O8" s="202">
        <v>10565</v>
      </c>
      <c r="P8" s="202">
        <v>14261</v>
      </c>
      <c r="Q8" s="202">
        <v>3392</v>
      </c>
      <c r="R8" s="202">
        <v>741</v>
      </c>
      <c r="S8" s="202">
        <v>0</v>
      </c>
      <c r="T8" s="204" t="s">
        <v>790</v>
      </c>
      <c r="U8" s="204" t="s">
        <v>791</v>
      </c>
      <c r="V8" s="204" t="s">
        <v>792</v>
      </c>
      <c r="W8" s="202">
        <v>208261</v>
      </c>
      <c r="X8" s="202">
        <v>81842</v>
      </c>
      <c r="Y8" s="202">
        <v>18321</v>
      </c>
      <c r="Z8" s="202">
        <v>4557</v>
      </c>
      <c r="AA8" s="202">
        <v>0</v>
      </c>
      <c r="AB8" s="202">
        <v>33167</v>
      </c>
      <c r="AC8" s="202">
        <v>0</v>
      </c>
      <c r="AD8" s="202">
        <v>0</v>
      </c>
      <c r="AE8" s="202">
        <v>0</v>
      </c>
      <c r="AF8" s="202">
        <v>21</v>
      </c>
      <c r="AG8" s="202">
        <v>0</v>
      </c>
      <c r="AH8" s="202">
        <v>156</v>
      </c>
      <c r="AI8" s="202">
        <v>105</v>
      </c>
      <c r="AJ8" s="202">
        <v>8090</v>
      </c>
      <c r="AK8" s="202">
        <v>0</v>
      </c>
      <c r="AL8" s="202">
        <v>31009</v>
      </c>
      <c r="AM8" s="202">
        <v>0</v>
      </c>
      <c r="AN8" s="202">
        <v>0</v>
      </c>
      <c r="AO8" s="202">
        <v>870</v>
      </c>
      <c r="AP8" s="202">
        <v>0</v>
      </c>
      <c r="AQ8" s="202">
        <v>68986</v>
      </c>
      <c r="AR8" s="202">
        <v>36144</v>
      </c>
      <c r="AS8" s="202">
        <v>5311</v>
      </c>
      <c r="AT8" s="202">
        <v>14745</v>
      </c>
      <c r="AU8" s="202">
        <v>36</v>
      </c>
      <c r="AV8" s="202">
        <v>39934</v>
      </c>
      <c r="AW8" s="202">
        <v>48</v>
      </c>
      <c r="AX8" s="202">
        <v>0</v>
      </c>
      <c r="AY8" s="202">
        <v>0</v>
      </c>
      <c r="AZ8" s="202">
        <v>96</v>
      </c>
      <c r="BA8" s="202">
        <v>0</v>
      </c>
      <c r="BB8" s="202">
        <v>3</v>
      </c>
      <c r="BC8" s="202">
        <v>0</v>
      </c>
      <c r="BD8" s="202">
        <v>21756</v>
      </c>
      <c r="BE8" s="202">
        <v>0</v>
      </c>
      <c r="BF8" s="202">
        <v>59313</v>
      </c>
      <c r="BG8" s="202">
        <v>0</v>
      </c>
      <c r="BH8" s="202">
        <v>1941</v>
      </c>
      <c r="BI8" s="202">
        <v>758</v>
      </c>
      <c r="BJ8" s="202">
        <v>0</v>
      </c>
      <c r="BK8" s="202">
        <v>12030</v>
      </c>
      <c r="BL8" s="202">
        <v>4894</v>
      </c>
      <c r="BM8" s="202">
        <v>855</v>
      </c>
      <c r="BN8" s="202">
        <v>8504</v>
      </c>
      <c r="BO8" s="202">
        <v>45</v>
      </c>
      <c r="BP8" s="202">
        <v>8998</v>
      </c>
      <c r="BQ8" s="202">
        <v>558</v>
      </c>
      <c r="BR8" s="202">
        <v>0</v>
      </c>
      <c r="BS8" s="202">
        <v>4023</v>
      </c>
      <c r="BT8" s="202">
        <v>6</v>
      </c>
      <c r="BU8" s="202">
        <v>0</v>
      </c>
      <c r="BV8" s="202">
        <v>0</v>
      </c>
      <c r="BW8" s="202">
        <v>0</v>
      </c>
      <c r="BX8" s="202">
        <v>5939</v>
      </c>
      <c r="BY8" s="202">
        <v>0</v>
      </c>
      <c r="BZ8" s="202">
        <v>11698</v>
      </c>
      <c r="CA8" s="202">
        <v>0</v>
      </c>
      <c r="CB8" s="202">
        <v>0</v>
      </c>
      <c r="CC8" s="202">
        <v>0</v>
      </c>
      <c r="CD8" s="202">
        <v>0</v>
      </c>
      <c r="CE8" s="202">
        <v>2661</v>
      </c>
      <c r="CF8" s="202">
        <v>2576</v>
      </c>
      <c r="CG8" s="202">
        <v>0</v>
      </c>
      <c r="CH8" s="202">
        <v>1034</v>
      </c>
      <c r="CI8" s="202">
        <v>0</v>
      </c>
      <c r="CJ8" s="202">
        <v>2945</v>
      </c>
      <c r="CK8" s="202">
        <v>9</v>
      </c>
      <c r="CL8" s="202">
        <v>0</v>
      </c>
      <c r="CM8" s="202">
        <v>0</v>
      </c>
      <c r="CN8" s="202">
        <v>0</v>
      </c>
      <c r="CO8" s="202">
        <v>0</v>
      </c>
      <c r="CP8" s="202">
        <v>0</v>
      </c>
      <c r="CQ8" s="202">
        <v>0</v>
      </c>
      <c r="CR8" s="202">
        <v>359</v>
      </c>
      <c r="CS8" s="202">
        <v>0</v>
      </c>
      <c r="CT8" s="202">
        <v>920</v>
      </c>
      <c r="CU8" s="202">
        <v>0</v>
      </c>
      <c r="CV8" s="202">
        <v>0</v>
      </c>
      <c r="CW8" s="202">
        <v>0</v>
      </c>
      <c r="CX8" s="202">
        <v>0</v>
      </c>
      <c r="CY8" s="202">
        <v>0</v>
      </c>
      <c r="CZ8" s="202">
        <v>0</v>
      </c>
      <c r="DA8" s="202">
        <v>0</v>
      </c>
      <c r="DB8" s="202">
        <v>0</v>
      </c>
      <c r="DC8" s="202">
        <v>0</v>
      </c>
      <c r="DD8" s="202">
        <v>0</v>
      </c>
      <c r="DE8" s="202">
        <v>0</v>
      </c>
      <c r="DF8" s="202">
        <v>0</v>
      </c>
      <c r="DG8" s="202">
        <v>0</v>
      </c>
      <c r="DH8" s="202">
        <v>0</v>
      </c>
      <c r="DI8" s="202">
        <v>0</v>
      </c>
      <c r="DJ8" s="202">
        <v>0</v>
      </c>
      <c r="DK8" s="202">
        <v>0</v>
      </c>
      <c r="DL8" s="202">
        <v>0</v>
      </c>
      <c r="DM8" s="202">
        <v>0</v>
      </c>
      <c r="DN8" s="202">
        <v>0</v>
      </c>
      <c r="DO8" s="202">
        <v>0</v>
      </c>
      <c r="DP8" s="202">
        <v>0</v>
      </c>
      <c r="DQ8" s="202">
        <v>0</v>
      </c>
      <c r="DR8" s="202">
        <v>0</v>
      </c>
      <c r="DS8" s="202">
        <v>8133515</v>
      </c>
      <c r="DT8" s="202">
        <v>5164071</v>
      </c>
      <c r="DU8" s="202">
        <v>1856884</v>
      </c>
      <c r="DV8" s="202">
        <v>206023</v>
      </c>
      <c r="DW8" s="202">
        <v>0</v>
      </c>
      <c r="DX8" s="202">
        <v>1972327</v>
      </c>
      <c r="DY8" s="202">
        <v>0</v>
      </c>
      <c r="DZ8" s="202">
        <v>0</v>
      </c>
      <c r="EA8" s="202">
        <v>0</v>
      </c>
      <c r="EB8" s="202">
        <v>1577</v>
      </c>
      <c r="EC8" s="202">
        <v>0</v>
      </c>
      <c r="ED8" s="202">
        <v>3758</v>
      </c>
      <c r="EE8" s="202">
        <v>5741</v>
      </c>
      <c r="EF8" s="202">
        <v>305598</v>
      </c>
      <c r="EG8" s="202">
        <v>0</v>
      </c>
      <c r="EH8" s="202">
        <v>1532184</v>
      </c>
      <c r="EI8" s="202">
        <v>0</v>
      </c>
      <c r="EJ8" s="202">
        <v>0</v>
      </c>
      <c r="EK8" s="202">
        <v>94690</v>
      </c>
      <c r="EL8" s="202">
        <v>0</v>
      </c>
      <c r="EM8" s="202">
        <v>7195530</v>
      </c>
      <c r="EN8" s="202">
        <v>5465178</v>
      </c>
      <c r="EO8" s="202">
        <v>1269813</v>
      </c>
      <c r="EP8" s="202">
        <v>1009759</v>
      </c>
      <c r="EQ8" s="202">
        <v>6230</v>
      </c>
      <c r="ER8" s="202">
        <v>6306689</v>
      </c>
      <c r="ES8" s="202">
        <v>3637</v>
      </c>
      <c r="ET8" s="202">
        <v>0</v>
      </c>
      <c r="EU8" s="202">
        <v>0</v>
      </c>
      <c r="EV8" s="202">
        <v>11031</v>
      </c>
      <c r="EW8" s="202">
        <v>0</v>
      </c>
      <c r="EX8" s="202">
        <v>17751</v>
      </c>
      <c r="EY8" s="202">
        <v>0</v>
      </c>
      <c r="EZ8" s="202">
        <v>1060347</v>
      </c>
      <c r="FA8" s="202">
        <v>0</v>
      </c>
      <c r="FB8" s="202">
        <v>5128133</v>
      </c>
      <c r="FC8" s="202">
        <v>0</v>
      </c>
      <c r="FD8" s="202">
        <v>208776</v>
      </c>
      <c r="FE8" s="202">
        <v>107933</v>
      </c>
      <c r="FF8" s="202">
        <v>0</v>
      </c>
      <c r="FG8" s="202">
        <v>6125356</v>
      </c>
      <c r="FH8" s="202">
        <v>2882614</v>
      </c>
      <c r="FI8" s="202">
        <v>680257</v>
      </c>
      <c r="FJ8" s="202">
        <v>2221890</v>
      </c>
      <c r="FK8" s="202">
        <v>3000</v>
      </c>
      <c r="FL8" s="202">
        <v>4825201</v>
      </c>
      <c r="FM8" s="202">
        <v>51840</v>
      </c>
      <c r="FN8" s="202">
        <v>0</v>
      </c>
      <c r="FO8" s="202">
        <v>852053</v>
      </c>
      <c r="FP8" s="202">
        <v>5411</v>
      </c>
      <c r="FQ8" s="202">
        <v>0</v>
      </c>
      <c r="FR8" s="202">
        <v>0</v>
      </c>
      <c r="FS8" s="202">
        <v>0</v>
      </c>
      <c r="FT8" s="202">
        <v>1034895</v>
      </c>
      <c r="FU8" s="202">
        <v>0</v>
      </c>
      <c r="FV8" s="202">
        <v>4082688</v>
      </c>
      <c r="FW8" s="202">
        <v>0</v>
      </c>
      <c r="FX8" s="202">
        <v>0</v>
      </c>
      <c r="FY8" s="202">
        <v>0</v>
      </c>
      <c r="FZ8" s="202">
        <v>0</v>
      </c>
      <c r="GA8" s="202">
        <v>2832896</v>
      </c>
      <c r="GB8" s="202">
        <v>3177274</v>
      </c>
      <c r="GC8" s="202">
        <v>0</v>
      </c>
      <c r="GD8" s="202">
        <v>712664</v>
      </c>
      <c r="GE8" s="202">
        <v>0</v>
      </c>
      <c r="GF8" s="202">
        <v>3728138</v>
      </c>
      <c r="GG8" s="202">
        <v>744</v>
      </c>
      <c r="GH8" s="202">
        <v>0</v>
      </c>
      <c r="GI8" s="202">
        <v>0</v>
      </c>
      <c r="GJ8" s="202">
        <v>0</v>
      </c>
      <c r="GK8" s="202">
        <v>0</v>
      </c>
      <c r="GL8" s="202">
        <v>0</v>
      </c>
      <c r="GM8" s="202">
        <v>0</v>
      </c>
      <c r="GN8" s="202">
        <v>227600</v>
      </c>
      <c r="GO8" s="202">
        <v>0</v>
      </c>
      <c r="GP8" s="202">
        <v>2775541</v>
      </c>
      <c r="GQ8" s="202">
        <v>0</v>
      </c>
      <c r="GR8" s="202">
        <v>0</v>
      </c>
      <c r="GS8" s="202">
        <v>0</v>
      </c>
      <c r="GT8" s="202">
        <v>0</v>
      </c>
      <c r="GU8" s="202">
        <v>0</v>
      </c>
      <c r="GV8" s="202">
        <v>0</v>
      </c>
      <c r="GW8" s="202">
        <v>0</v>
      </c>
      <c r="GX8" s="202">
        <v>0</v>
      </c>
      <c r="GY8" s="202">
        <v>0</v>
      </c>
      <c r="GZ8" s="202">
        <v>0</v>
      </c>
      <c r="HA8" s="202">
        <v>0</v>
      </c>
      <c r="HB8" s="202">
        <v>0</v>
      </c>
      <c r="HC8" s="202">
        <v>0</v>
      </c>
      <c r="HD8" s="202">
        <v>0</v>
      </c>
      <c r="HE8" s="202">
        <v>0</v>
      </c>
      <c r="HF8" s="202">
        <v>0</v>
      </c>
      <c r="HG8" s="202">
        <v>0</v>
      </c>
      <c r="HH8" s="202">
        <v>0</v>
      </c>
      <c r="HI8" s="202">
        <v>0</v>
      </c>
      <c r="HJ8" s="202">
        <v>0</v>
      </c>
      <c r="HK8" s="202">
        <v>0</v>
      </c>
      <c r="HL8" s="202">
        <v>0</v>
      </c>
      <c r="HM8" s="202">
        <v>0</v>
      </c>
      <c r="HN8" s="202">
        <v>0</v>
      </c>
      <c r="HP8" s="203" t="s">
        <v>143</v>
      </c>
      <c r="HQ8" s="201">
        <f>'Relative Weights'!$H$1</f>
        <v>2017</v>
      </c>
      <c r="HR8" s="202">
        <v>1281600.1000000001</v>
      </c>
      <c r="HS8" s="202">
        <v>435447.76</v>
      </c>
      <c r="HT8" s="202">
        <v>71022.210000000006</v>
      </c>
      <c r="HU8" s="202">
        <v>73260.41</v>
      </c>
      <c r="HV8" s="202">
        <v>0</v>
      </c>
      <c r="HW8" s="202">
        <v>591460.22</v>
      </c>
      <c r="HX8" s="202">
        <v>0</v>
      </c>
      <c r="HY8" s="202">
        <v>0</v>
      </c>
      <c r="HZ8" s="202">
        <v>0</v>
      </c>
      <c r="IA8" s="202">
        <v>0</v>
      </c>
      <c r="IB8" s="202">
        <v>0</v>
      </c>
      <c r="IC8" s="202">
        <v>0</v>
      </c>
      <c r="ID8" s="202">
        <v>0</v>
      </c>
      <c r="IE8" s="202">
        <v>26259.14</v>
      </c>
      <c r="IF8" s="202">
        <v>0</v>
      </c>
      <c r="IG8" s="202">
        <v>535394.15</v>
      </c>
      <c r="IH8" s="202">
        <v>0</v>
      </c>
      <c r="II8" s="202">
        <v>0</v>
      </c>
      <c r="IJ8" s="202">
        <v>0</v>
      </c>
      <c r="IK8" s="202">
        <v>0</v>
      </c>
      <c r="IL8" s="202">
        <v>424531.3</v>
      </c>
      <c r="IM8" s="202">
        <v>192307.42</v>
      </c>
      <c r="IN8" s="202">
        <v>20588.330000000002</v>
      </c>
      <c r="IO8" s="202">
        <v>237047.34</v>
      </c>
      <c r="IP8" s="202">
        <v>0</v>
      </c>
      <c r="IQ8" s="202">
        <v>712134.73</v>
      </c>
      <c r="IR8" s="202">
        <v>0</v>
      </c>
      <c r="IS8" s="202">
        <v>0</v>
      </c>
      <c r="IT8" s="202">
        <v>0</v>
      </c>
      <c r="IU8" s="202">
        <v>0</v>
      </c>
      <c r="IV8" s="202">
        <v>0</v>
      </c>
      <c r="IW8" s="202">
        <v>0</v>
      </c>
      <c r="IX8" s="202">
        <v>0</v>
      </c>
      <c r="IY8" s="202">
        <v>70617.31</v>
      </c>
      <c r="IZ8" s="202">
        <v>0</v>
      </c>
      <c r="JA8" s="202">
        <v>1024084.4</v>
      </c>
      <c r="JB8" s="202">
        <v>0</v>
      </c>
      <c r="JC8" s="202">
        <v>0</v>
      </c>
      <c r="JD8" s="202">
        <v>0</v>
      </c>
      <c r="JE8" s="202">
        <v>0</v>
      </c>
      <c r="JF8" s="202">
        <v>74031.13</v>
      </c>
      <c r="JG8" s="202">
        <v>26038.959999999999</v>
      </c>
      <c r="JH8" s="202">
        <v>3314.44</v>
      </c>
      <c r="JI8" s="202">
        <v>136714.18</v>
      </c>
      <c r="JJ8" s="202">
        <v>0</v>
      </c>
      <c r="JK8" s="202">
        <v>160459.46</v>
      </c>
      <c r="JL8" s="202">
        <v>0</v>
      </c>
      <c r="JM8" s="202">
        <v>0</v>
      </c>
      <c r="JN8" s="202">
        <v>22752</v>
      </c>
      <c r="JO8" s="202">
        <v>0</v>
      </c>
      <c r="JP8" s="202">
        <v>0</v>
      </c>
      <c r="JQ8" s="202">
        <v>0</v>
      </c>
      <c r="JR8" s="202">
        <v>0</v>
      </c>
      <c r="JS8" s="202">
        <v>19277.259999999998</v>
      </c>
      <c r="JT8" s="202">
        <v>0</v>
      </c>
      <c r="JU8" s="202">
        <v>201974.93</v>
      </c>
      <c r="JV8" s="202">
        <v>0</v>
      </c>
      <c r="JW8" s="202">
        <v>0</v>
      </c>
      <c r="JX8" s="202">
        <v>0</v>
      </c>
      <c r="JY8" s="202">
        <v>0</v>
      </c>
      <c r="JZ8" s="202">
        <v>16375.46</v>
      </c>
      <c r="KA8" s="202">
        <v>13705.84</v>
      </c>
      <c r="KB8" s="202">
        <v>0</v>
      </c>
      <c r="KC8" s="202">
        <v>16623.05</v>
      </c>
      <c r="KD8" s="202">
        <v>0</v>
      </c>
      <c r="KE8" s="202">
        <v>52517.57</v>
      </c>
      <c r="KF8" s="202">
        <v>0</v>
      </c>
      <c r="KG8" s="202">
        <v>0</v>
      </c>
      <c r="KH8" s="202">
        <v>0</v>
      </c>
      <c r="KI8" s="202">
        <v>0</v>
      </c>
      <c r="KJ8" s="202">
        <v>0</v>
      </c>
      <c r="KK8" s="202">
        <v>0</v>
      </c>
      <c r="KL8" s="202">
        <v>0</v>
      </c>
      <c r="KM8" s="202">
        <v>1165.27</v>
      </c>
      <c r="KN8" s="202">
        <v>0</v>
      </c>
      <c r="KO8" s="202">
        <v>15884.5</v>
      </c>
      <c r="KP8" s="202">
        <v>0</v>
      </c>
      <c r="KQ8" s="202">
        <v>0</v>
      </c>
      <c r="KR8" s="202">
        <v>0</v>
      </c>
      <c r="KS8" s="202">
        <v>0</v>
      </c>
      <c r="KT8" s="202">
        <v>0</v>
      </c>
      <c r="KU8" s="202">
        <v>0</v>
      </c>
      <c r="KV8" s="202">
        <v>0</v>
      </c>
      <c r="KW8" s="202">
        <v>0</v>
      </c>
      <c r="KX8" s="202">
        <v>0</v>
      </c>
      <c r="KY8" s="202">
        <v>0</v>
      </c>
      <c r="KZ8" s="202">
        <v>0</v>
      </c>
      <c r="LA8" s="202">
        <v>0</v>
      </c>
      <c r="LB8" s="202">
        <v>0</v>
      </c>
      <c r="LC8" s="202">
        <v>0</v>
      </c>
      <c r="LD8" s="202">
        <v>0</v>
      </c>
      <c r="LE8" s="202">
        <v>0</v>
      </c>
      <c r="LF8" s="202">
        <v>0</v>
      </c>
      <c r="LG8" s="202">
        <v>0</v>
      </c>
      <c r="LH8" s="202">
        <v>0</v>
      </c>
      <c r="LI8" s="202">
        <v>0</v>
      </c>
      <c r="LJ8" s="202">
        <v>0</v>
      </c>
      <c r="LK8" s="202">
        <v>0</v>
      </c>
      <c r="LL8" s="202">
        <v>0</v>
      </c>
      <c r="LM8" s="202">
        <v>0</v>
      </c>
      <c r="LN8" s="202">
        <v>0</v>
      </c>
      <c r="LO8" s="202">
        <v>0</v>
      </c>
      <c r="LP8" s="202">
        <v>0</v>
      </c>
      <c r="LQ8" s="202">
        <v>0</v>
      </c>
      <c r="LR8" s="202">
        <v>0</v>
      </c>
      <c r="LS8" s="202">
        <v>0</v>
      </c>
      <c r="LT8" s="202">
        <v>0</v>
      </c>
      <c r="LU8" s="202">
        <v>0</v>
      </c>
      <c r="LV8" s="202">
        <v>0</v>
      </c>
      <c r="LW8" s="202">
        <v>0</v>
      </c>
      <c r="LX8" s="202">
        <v>0</v>
      </c>
      <c r="LY8" s="202">
        <v>0</v>
      </c>
      <c r="LZ8" s="202">
        <v>0</v>
      </c>
      <c r="MA8" s="202">
        <v>0</v>
      </c>
      <c r="MB8" s="202">
        <v>0</v>
      </c>
      <c r="MC8" s="202">
        <v>0</v>
      </c>
      <c r="MD8" s="202">
        <v>0</v>
      </c>
      <c r="ME8" s="202">
        <v>0</v>
      </c>
      <c r="MF8" s="202">
        <v>0</v>
      </c>
      <c r="MG8" s="202">
        <v>0</v>
      </c>
      <c r="MH8" s="202">
        <v>0</v>
      </c>
      <c r="MI8" s="202">
        <v>0</v>
      </c>
      <c r="MJ8" s="202">
        <v>0</v>
      </c>
      <c r="MK8" s="202">
        <v>0</v>
      </c>
      <c r="ML8" s="202">
        <v>0</v>
      </c>
      <c r="MM8" s="202">
        <v>0</v>
      </c>
      <c r="MN8" s="202">
        <v>0</v>
      </c>
      <c r="MO8" s="202">
        <v>0</v>
      </c>
      <c r="MP8" s="202">
        <v>0</v>
      </c>
      <c r="MQ8" s="202">
        <v>0</v>
      </c>
      <c r="MR8" s="202">
        <v>0</v>
      </c>
      <c r="MS8" s="202">
        <v>0</v>
      </c>
      <c r="MT8" s="202">
        <v>0</v>
      </c>
      <c r="MU8" s="202">
        <v>0</v>
      </c>
      <c r="MV8" s="202">
        <v>0</v>
      </c>
      <c r="MW8" s="202">
        <v>0</v>
      </c>
      <c r="MX8" s="202">
        <v>0</v>
      </c>
      <c r="MY8" s="202">
        <v>0</v>
      </c>
      <c r="MZ8" s="202">
        <v>0</v>
      </c>
      <c r="NA8" s="202">
        <v>0</v>
      </c>
      <c r="NB8" s="202">
        <v>0</v>
      </c>
      <c r="NC8" s="202">
        <v>0</v>
      </c>
      <c r="ND8" s="202">
        <v>0</v>
      </c>
      <c r="NE8" s="202">
        <v>0</v>
      </c>
      <c r="NF8" s="202">
        <v>0</v>
      </c>
      <c r="NG8" s="202">
        <v>0</v>
      </c>
      <c r="NH8" s="202">
        <v>0</v>
      </c>
      <c r="NI8" s="202">
        <v>0</v>
      </c>
      <c r="NJ8" s="202">
        <v>0</v>
      </c>
      <c r="NK8" s="202">
        <v>0</v>
      </c>
      <c r="NL8" s="202">
        <v>0</v>
      </c>
      <c r="NM8" s="202">
        <v>0</v>
      </c>
      <c r="NN8" s="202">
        <v>0</v>
      </c>
      <c r="NO8" s="202">
        <v>0</v>
      </c>
      <c r="NP8" s="202">
        <v>0</v>
      </c>
      <c r="NQ8" s="202">
        <v>0</v>
      </c>
      <c r="NR8" s="202">
        <v>0</v>
      </c>
      <c r="NS8" s="202">
        <v>0</v>
      </c>
      <c r="NT8" s="202">
        <v>0</v>
      </c>
      <c r="NU8" s="202">
        <v>0</v>
      </c>
      <c r="NV8" s="202">
        <v>0</v>
      </c>
      <c r="NW8" s="202">
        <v>0</v>
      </c>
      <c r="NX8" s="202">
        <v>0</v>
      </c>
      <c r="NY8" s="202">
        <v>0</v>
      </c>
      <c r="NZ8" s="202">
        <v>0</v>
      </c>
      <c r="OA8" s="202">
        <v>0</v>
      </c>
      <c r="OB8" s="202">
        <v>0</v>
      </c>
      <c r="OC8" s="202">
        <v>0</v>
      </c>
      <c r="OD8" s="202">
        <v>0</v>
      </c>
      <c r="OE8" s="202">
        <v>0</v>
      </c>
      <c r="OF8" s="202">
        <v>0</v>
      </c>
      <c r="OG8" s="202">
        <v>0</v>
      </c>
      <c r="OH8" s="202">
        <v>0</v>
      </c>
      <c r="OI8" s="202">
        <v>0</v>
      </c>
      <c r="OJ8" s="202">
        <v>0</v>
      </c>
      <c r="OK8" s="202">
        <v>0</v>
      </c>
      <c r="OL8" s="202">
        <v>0</v>
      </c>
      <c r="OM8" s="202">
        <v>0</v>
      </c>
      <c r="ON8" s="202">
        <v>0</v>
      </c>
      <c r="OO8" s="202">
        <v>0</v>
      </c>
      <c r="OP8" s="202">
        <v>0</v>
      </c>
      <c r="OQ8" s="202">
        <v>0</v>
      </c>
      <c r="OR8" s="202">
        <v>0</v>
      </c>
      <c r="OS8" s="202">
        <v>0</v>
      </c>
      <c r="OT8" s="202">
        <v>0</v>
      </c>
      <c r="OU8" s="202">
        <v>0</v>
      </c>
      <c r="OV8" s="202">
        <v>0</v>
      </c>
      <c r="OW8" s="202">
        <v>0</v>
      </c>
      <c r="OX8" s="202">
        <v>0</v>
      </c>
      <c r="OY8" s="202">
        <v>0</v>
      </c>
      <c r="OZ8" s="202">
        <v>0</v>
      </c>
      <c r="PA8" s="202">
        <v>0</v>
      </c>
      <c r="PB8" s="202">
        <v>0</v>
      </c>
      <c r="PC8" s="202">
        <v>0</v>
      </c>
      <c r="PD8" s="202">
        <v>0</v>
      </c>
      <c r="PE8" s="202">
        <v>0</v>
      </c>
      <c r="PF8" s="202">
        <v>0</v>
      </c>
      <c r="PG8" s="202">
        <v>0</v>
      </c>
      <c r="PH8" s="202">
        <v>0</v>
      </c>
      <c r="PI8" s="202">
        <v>0</v>
      </c>
      <c r="PJ8" s="202">
        <v>16155965.690216266</v>
      </c>
      <c r="PK8" s="202">
        <v>31498996.950012937</v>
      </c>
      <c r="PL8" s="202">
        <v>4192411.437359957</v>
      </c>
      <c r="PM8" s="202">
        <v>3230.5</v>
      </c>
      <c r="PN8" s="202">
        <v>13908888.568723693</v>
      </c>
      <c r="PO8" s="202">
        <v>31201100</v>
      </c>
      <c r="PP8" s="202">
        <v>19677.350000000006</v>
      </c>
      <c r="PQ8" s="202">
        <v>0</v>
      </c>
      <c r="PR8" s="202">
        <v>1049856.4727830917</v>
      </c>
      <c r="PS8" s="202">
        <v>6306.6500000000015</v>
      </c>
      <c r="PT8" s="202">
        <v>0</v>
      </c>
      <c r="PU8" s="202">
        <v>7528.1500000000015</v>
      </c>
      <c r="PV8" s="202">
        <v>2009.3500000000004</v>
      </c>
      <c r="PW8" s="202">
        <v>1705895.0806733053</v>
      </c>
      <c r="PX8" s="202">
        <v>0</v>
      </c>
      <c r="PY8" s="202">
        <v>7271379.9570370279</v>
      </c>
      <c r="PZ8" s="202">
        <v>0</v>
      </c>
      <c r="QA8" s="202">
        <v>73071.600000000035</v>
      </c>
      <c r="QB8" s="202">
        <v>711108.02146972646</v>
      </c>
      <c r="QC8" s="202">
        <v>0</v>
      </c>
      <c r="QD8" s="302">
        <v>1</v>
      </c>
    </row>
    <row r="9" spans="1:446" ht="14.25" x14ac:dyDescent="0.2">
      <c r="A9" s="201" t="s">
        <v>176</v>
      </c>
      <c r="B9" s="201" t="s">
        <v>950</v>
      </c>
      <c r="C9" s="202">
        <f>ROUND(UTT!H18,0)-ROUND(UTT!H288,0)</f>
        <v>2488803</v>
      </c>
      <c r="D9" s="316">
        <v>11163</v>
      </c>
      <c r="E9" s="201" t="s">
        <v>711</v>
      </c>
      <c r="F9" s="201">
        <f>'Relative Weights'!$H$1</f>
        <v>2017</v>
      </c>
      <c r="G9" s="202">
        <v>53257541</v>
      </c>
      <c r="H9" s="202">
        <v>2156433</v>
      </c>
      <c r="I9" s="202">
        <v>19437392</v>
      </c>
      <c r="J9" s="202">
        <v>10784946</v>
      </c>
      <c r="K9" s="202">
        <v>14144808</v>
      </c>
      <c r="L9" s="201" t="s">
        <v>743</v>
      </c>
      <c r="M9" s="201" t="s">
        <v>744</v>
      </c>
      <c r="N9" s="201" t="s">
        <v>745</v>
      </c>
      <c r="O9" s="202">
        <v>2617</v>
      </c>
      <c r="P9" s="202">
        <v>4552</v>
      </c>
      <c r="Q9" s="202">
        <v>2137</v>
      </c>
      <c r="R9" s="202">
        <v>110</v>
      </c>
      <c r="S9" s="202">
        <v>0</v>
      </c>
      <c r="T9" s="204" t="s">
        <v>793</v>
      </c>
      <c r="U9" s="204" t="s">
        <v>794</v>
      </c>
      <c r="V9" s="204" t="s">
        <v>795</v>
      </c>
      <c r="W9" s="202">
        <v>37610</v>
      </c>
      <c r="X9" s="202">
        <v>17588</v>
      </c>
      <c r="Y9" s="202">
        <v>4815</v>
      </c>
      <c r="Z9" s="202">
        <v>961</v>
      </c>
      <c r="AA9" s="202">
        <v>0</v>
      </c>
      <c r="AB9" s="202">
        <v>4869</v>
      </c>
      <c r="AC9" s="202">
        <v>99</v>
      </c>
      <c r="AD9" s="202">
        <v>0</v>
      </c>
      <c r="AE9" s="202">
        <v>0</v>
      </c>
      <c r="AF9" s="202">
        <v>33</v>
      </c>
      <c r="AG9" s="202">
        <v>0</v>
      </c>
      <c r="AH9" s="202">
        <v>0</v>
      </c>
      <c r="AI9" s="202">
        <v>568</v>
      </c>
      <c r="AJ9" s="202">
        <v>1860</v>
      </c>
      <c r="AK9" s="202">
        <v>0</v>
      </c>
      <c r="AL9" s="202">
        <v>4406</v>
      </c>
      <c r="AM9" s="202">
        <v>0</v>
      </c>
      <c r="AN9" s="202">
        <v>0</v>
      </c>
      <c r="AO9" s="202">
        <v>966</v>
      </c>
      <c r="AP9" s="202">
        <v>1183</v>
      </c>
      <c r="AQ9" s="202">
        <v>16161</v>
      </c>
      <c r="AR9" s="202">
        <v>8821</v>
      </c>
      <c r="AS9" s="202">
        <v>1889</v>
      </c>
      <c r="AT9" s="202">
        <v>4921</v>
      </c>
      <c r="AU9" s="202">
        <v>0</v>
      </c>
      <c r="AV9" s="202">
        <v>12752</v>
      </c>
      <c r="AW9" s="202">
        <v>291</v>
      </c>
      <c r="AX9" s="202">
        <v>0</v>
      </c>
      <c r="AY9" s="202">
        <v>0</v>
      </c>
      <c r="AZ9" s="202">
        <v>288</v>
      </c>
      <c r="BA9" s="202">
        <v>0</v>
      </c>
      <c r="BB9" s="202">
        <v>0</v>
      </c>
      <c r="BC9" s="202">
        <v>0</v>
      </c>
      <c r="BD9" s="202">
        <v>3088</v>
      </c>
      <c r="BE9" s="202">
        <v>0</v>
      </c>
      <c r="BF9" s="202">
        <v>16757</v>
      </c>
      <c r="BG9" s="202">
        <v>0</v>
      </c>
      <c r="BH9" s="202">
        <v>534</v>
      </c>
      <c r="BI9" s="202">
        <v>2326</v>
      </c>
      <c r="BJ9" s="202">
        <v>22787</v>
      </c>
      <c r="BK9" s="202">
        <v>5400</v>
      </c>
      <c r="BL9" s="202">
        <v>1052</v>
      </c>
      <c r="BM9" s="202">
        <v>249</v>
      </c>
      <c r="BN9" s="202">
        <v>7381</v>
      </c>
      <c r="BO9" s="202">
        <v>0</v>
      </c>
      <c r="BP9" s="202">
        <v>1596</v>
      </c>
      <c r="BQ9" s="202">
        <v>384</v>
      </c>
      <c r="BR9" s="202">
        <v>0</v>
      </c>
      <c r="BS9" s="202">
        <v>0</v>
      </c>
      <c r="BT9" s="202">
        <v>0</v>
      </c>
      <c r="BU9" s="202">
        <v>0</v>
      </c>
      <c r="BV9" s="202">
        <v>0</v>
      </c>
      <c r="BW9" s="202">
        <v>0</v>
      </c>
      <c r="BX9" s="202">
        <v>1254</v>
      </c>
      <c r="BY9" s="202">
        <v>0</v>
      </c>
      <c r="BZ9" s="202">
        <v>16576</v>
      </c>
      <c r="CA9" s="202">
        <v>0</v>
      </c>
      <c r="CB9" s="202">
        <v>0</v>
      </c>
      <c r="CC9" s="202">
        <v>1542</v>
      </c>
      <c r="CD9" s="202">
        <v>5357</v>
      </c>
      <c r="CE9" s="202">
        <v>0</v>
      </c>
      <c r="CF9" s="202">
        <v>0</v>
      </c>
      <c r="CG9" s="202">
        <v>0</v>
      </c>
      <c r="CH9" s="202">
        <v>0</v>
      </c>
      <c r="CI9" s="202">
        <v>0</v>
      </c>
      <c r="CJ9" s="202">
        <v>0</v>
      </c>
      <c r="CK9" s="202">
        <v>0</v>
      </c>
      <c r="CL9" s="202">
        <v>0</v>
      </c>
      <c r="CM9" s="202">
        <v>0</v>
      </c>
      <c r="CN9" s="202">
        <v>0</v>
      </c>
      <c r="CO9" s="202">
        <v>0</v>
      </c>
      <c r="CP9" s="202">
        <v>0</v>
      </c>
      <c r="CQ9" s="202">
        <v>0</v>
      </c>
      <c r="CR9" s="202">
        <v>0</v>
      </c>
      <c r="CS9" s="202">
        <v>0</v>
      </c>
      <c r="CT9" s="202">
        <v>485</v>
      </c>
      <c r="CU9" s="202">
        <v>0</v>
      </c>
      <c r="CV9" s="202">
        <v>0</v>
      </c>
      <c r="CW9" s="202">
        <v>0</v>
      </c>
      <c r="CX9" s="202">
        <v>915</v>
      </c>
      <c r="CY9" s="202">
        <v>0</v>
      </c>
      <c r="CZ9" s="202">
        <v>0</v>
      </c>
      <c r="DA9" s="202">
        <v>0</v>
      </c>
      <c r="DB9" s="202">
        <v>0</v>
      </c>
      <c r="DC9" s="202">
        <v>0</v>
      </c>
      <c r="DD9" s="202">
        <v>0</v>
      </c>
      <c r="DE9" s="202">
        <v>0</v>
      </c>
      <c r="DF9" s="202">
        <v>0</v>
      </c>
      <c r="DG9" s="202">
        <v>0</v>
      </c>
      <c r="DH9" s="202">
        <v>0</v>
      </c>
      <c r="DI9" s="202">
        <v>0</v>
      </c>
      <c r="DJ9" s="202">
        <v>0</v>
      </c>
      <c r="DK9" s="202">
        <v>0</v>
      </c>
      <c r="DL9" s="202">
        <v>0</v>
      </c>
      <c r="DM9" s="202">
        <v>0</v>
      </c>
      <c r="DN9" s="202">
        <v>0</v>
      </c>
      <c r="DO9" s="202">
        <v>0</v>
      </c>
      <c r="DP9" s="202">
        <v>0</v>
      </c>
      <c r="DQ9" s="202">
        <v>0</v>
      </c>
      <c r="DR9" s="202">
        <v>0</v>
      </c>
      <c r="DS9" s="202">
        <v>2383159</v>
      </c>
      <c r="DT9" s="202">
        <v>1192802</v>
      </c>
      <c r="DU9" s="202">
        <v>420611</v>
      </c>
      <c r="DV9" s="202">
        <v>99491</v>
      </c>
      <c r="DW9" s="202">
        <v>0</v>
      </c>
      <c r="DX9" s="202">
        <v>559115</v>
      </c>
      <c r="DY9" s="202">
        <v>1330</v>
      </c>
      <c r="DZ9" s="202">
        <v>0</v>
      </c>
      <c r="EA9" s="202">
        <v>0</v>
      </c>
      <c r="EB9" s="202">
        <v>1125</v>
      </c>
      <c r="EC9" s="202">
        <v>0</v>
      </c>
      <c r="ED9" s="202">
        <v>0</v>
      </c>
      <c r="EE9" s="202">
        <v>22851</v>
      </c>
      <c r="EF9" s="202">
        <v>100039</v>
      </c>
      <c r="EG9" s="202">
        <v>0</v>
      </c>
      <c r="EH9" s="202">
        <v>412487</v>
      </c>
      <c r="EI9" s="202">
        <v>0</v>
      </c>
      <c r="EJ9" s="202">
        <v>0</v>
      </c>
      <c r="EK9" s="202">
        <v>97096</v>
      </c>
      <c r="EL9" s="202">
        <v>84928</v>
      </c>
      <c r="EM9" s="202">
        <v>1655802</v>
      </c>
      <c r="EN9" s="202">
        <v>1209255</v>
      </c>
      <c r="EO9" s="202">
        <v>494789</v>
      </c>
      <c r="EP9" s="202">
        <v>520467</v>
      </c>
      <c r="EQ9" s="202">
        <v>0</v>
      </c>
      <c r="ER9" s="202">
        <v>1938879</v>
      </c>
      <c r="ES9" s="202">
        <v>3908</v>
      </c>
      <c r="ET9" s="202">
        <v>0</v>
      </c>
      <c r="EU9" s="202">
        <v>0</v>
      </c>
      <c r="EV9" s="202">
        <v>10075</v>
      </c>
      <c r="EW9" s="202">
        <v>0</v>
      </c>
      <c r="EX9" s="202">
        <v>0</v>
      </c>
      <c r="EY9" s="202">
        <v>0</v>
      </c>
      <c r="EZ9" s="202">
        <v>238081</v>
      </c>
      <c r="FA9" s="202">
        <v>0</v>
      </c>
      <c r="FB9" s="202">
        <v>2032789</v>
      </c>
      <c r="FC9" s="202">
        <v>0</v>
      </c>
      <c r="FD9" s="202">
        <v>59430</v>
      </c>
      <c r="FE9" s="202">
        <v>287523</v>
      </c>
      <c r="FF9" s="202">
        <v>3073524</v>
      </c>
      <c r="FG9" s="202">
        <v>1637646</v>
      </c>
      <c r="FH9" s="202">
        <v>613403</v>
      </c>
      <c r="FI9" s="202">
        <v>145910</v>
      </c>
      <c r="FJ9" s="202">
        <v>1304924</v>
      </c>
      <c r="FK9" s="202">
        <v>0</v>
      </c>
      <c r="FL9" s="202">
        <v>789988</v>
      </c>
      <c r="FM9" s="202">
        <v>71019</v>
      </c>
      <c r="FN9" s="202">
        <v>0</v>
      </c>
      <c r="FO9" s="202">
        <v>0</v>
      </c>
      <c r="FP9" s="202">
        <v>0</v>
      </c>
      <c r="FQ9" s="202">
        <v>0</v>
      </c>
      <c r="FR9" s="202">
        <v>0</v>
      </c>
      <c r="FS9" s="202">
        <v>0</v>
      </c>
      <c r="FT9" s="202">
        <v>120840</v>
      </c>
      <c r="FU9" s="202">
        <v>0</v>
      </c>
      <c r="FV9" s="202">
        <v>1671397</v>
      </c>
      <c r="FW9" s="202">
        <v>0</v>
      </c>
      <c r="FX9" s="202">
        <v>0</v>
      </c>
      <c r="FY9" s="202">
        <v>164646</v>
      </c>
      <c r="FZ9" s="202">
        <v>1481532</v>
      </c>
      <c r="GA9" s="202">
        <v>0</v>
      </c>
      <c r="GB9" s="202">
        <v>0</v>
      </c>
      <c r="GC9" s="202">
        <v>0</v>
      </c>
      <c r="GD9" s="202">
        <v>0</v>
      </c>
      <c r="GE9" s="202">
        <v>0</v>
      </c>
      <c r="GF9" s="202">
        <v>0</v>
      </c>
      <c r="GG9" s="202">
        <v>0</v>
      </c>
      <c r="GH9" s="202">
        <v>0</v>
      </c>
      <c r="GI9" s="202">
        <v>0</v>
      </c>
      <c r="GJ9" s="202">
        <v>0</v>
      </c>
      <c r="GK9" s="202">
        <v>0</v>
      </c>
      <c r="GL9" s="202">
        <v>0</v>
      </c>
      <c r="GM9" s="202">
        <v>0</v>
      </c>
      <c r="GN9" s="202">
        <v>0</v>
      </c>
      <c r="GO9" s="202">
        <v>0</v>
      </c>
      <c r="GP9" s="202">
        <v>362818</v>
      </c>
      <c r="GQ9" s="202">
        <v>0</v>
      </c>
      <c r="GR9" s="202">
        <v>0</v>
      </c>
      <c r="GS9" s="202">
        <v>0</v>
      </c>
      <c r="GT9" s="202">
        <v>757164</v>
      </c>
      <c r="GU9" s="202">
        <v>0</v>
      </c>
      <c r="GV9" s="202">
        <v>0</v>
      </c>
      <c r="GW9" s="202">
        <v>0</v>
      </c>
      <c r="GX9" s="202">
        <v>0</v>
      </c>
      <c r="GY9" s="202">
        <v>0</v>
      </c>
      <c r="GZ9" s="202">
        <v>0</v>
      </c>
      <c r="HA9" s="202">
        <v>0</v>
      </c>
      <c r="HB9" s="202">
        <v>0</v>
      </c>
      <c r="HC9" s="202">
        <v>0</v>
      </c>
      <c r="HD9" s="202">
        <v>0</v>
      </c>
      <c r="HE9" s="202">
        <v>0</v>
      </c>
      <c r="HF9" s="202">
        <v>0</v>
      </c>
      <c r="HG9" s="202">
        <v>0</v>
      </c>
      <c r="HH9" s="202">
        <v>0</v>
      </c>
      <c r="HI9" s="202">
        <v>0</v>
      </c>
      <c r="HJ9" s="202">
        <v>0</v>
      </c>
      <c r="HK9" s="202">
        <v>0</v>
      </c>
      <c r="HL9" s="202">
        <v>0</v>
      </c>
      <c r="HM9" s="202">
        <v>0</v>
      </c>
      <c r="HN9" s="202">
        <v>0</v>
      </c>
      <c r="HP9" s="203" t="s">
        <v>144</v>
      </c>
      <c r="HQ9" s="201">
        <f>'Relative Weights'!$H$1</f>
        <v>2017</v>
      </c>
      <c r="HR9" s="206">
        <v>62138.26</v>
      </c>
      <c r="HS9" s="206">
        <v>102045.16</v>
      </c>
      <c r="HT9" s="206">
        <v>24000</v>
      </c>
      <c r="HU9" s="206">
        <v>0</v>
      </c>
      <c r="HV9" s="206">
        <v>0</v>
      </c>
      <c r="HW9" s="206">
        <v>0</v>
      </c>
      <c r="HX9" s="206">
        <v>0</v>
      </c>
      <c r="HY9" s="206">
        <v>0</v>
      </c>
      <c r="HZ9" s="206">
        <v>0</v>
      </c>
      <c r="IA9" s="206">
        <v>0</v>
      </c>
      <c r="IB9" s="206">
        <v>0</v>
      </c>
      <c r="IC9" s="206">
        <v>0</v>
      </c>
      <c r="ID9" s="206">
        <v>0</v>
      </c>
      <c r="IE9" s="206">
        <v>0</v>
      </c>
      <c r="IF9" s="206">
        <v>0</v>
      </c>
      <c r="IG9" s="206">
        <v>0</v>
      </c>
      <c r="IH9" s="206">
        <v>0</v>
      </c>
      <c r="II9" s="206">
        <v>0</v>
      </c>
      <c r="IJ9" s="206">
        <v>0</v>
      </c>
      <c r="IK9" s="206">
        <v>0</v>
      </c>
      <c r="IL9" s="206">
        <v>6650</v>
      </c>
      <c r="IM9" s="206">
        <v>45959</v>
      </c>
      <c r="IN9" s="206">
        <v>46305.26</v>
      </c>
      <c r="IO9" s="206">
        <v>169167</v>
      </c>
      <c r="IP9" s="206">
        <v>0</v>
      </c>
      <c r="IQ9" s="206">
        <v>0</v>
      </c>
      <c r="IR9" s="206">
        <v>0</v>
      </c>
      <c r="IS9" s="206">
        <v>0</v>
      </c>
      <c r="IT9" s="206">
        <v>0</v>
      </c>
      <c r="IU9" s="206">
        <v>0</v>
      </c>
      <c r="IV9" s="206">
        <v>0</v>
      </c>
      <c r="IW9" s="206">
        <v>0</v>
      </c>
      <c r="IX9" s="206">
        <v>0</v>
      </c>
      <c r="IY9" s="206">
        <v>3510</v>
      </c>
      <c r="IZ9" s="206">
        <v>0</v>
      </c>
      <c r="JA9" s="206">
        <v>0</v>
      </c>
      <c r="JB9" s="206">
        <v>0</v>
      </c>
      <c r="JC9" s="206">
        <v>0</v>
      </c>
      <c r="JD9" s="206">
        <v>0</v>
      </c>
      <c r="JE9" s="206">
        <v>29700</v>
      </c>
      <c r="JF9" s="206">
        <v>8348</v>
      </c>
      <c r="JG9" s="206">
        <v>0</v>
      </c>
      <c r="JH9" s="206">
        <v>2600</v>
      </c>
      <c r="JI9" s="206">
        <v>10500</v>
      </c>
      <c r="JJ9" s="206">
        <v>0</v>
      </c>
      <c r="JK9" s="206">
        <v>0</v>
      </c>
      <c r="JL9" s="206">
        <v>0</v>
      </c>
      <c r="JM9" s="206">
        <v>0</v>
      </c>
      <c r="JN9" s="206">
        <v>0</v>
      </c>
      <c r="JO9" s="206">
        <v>0</v>
      </c>
      <c r="JP9" s="206">
        <v>0</v>
      </c>
      <c r="JQ9" s="206">
        <v>0</v>
      </c>
      <c r="JR9" s="206">
        <v>0</v>
      </c>
      <c r="JS9" s="206">
        <v>0</v>
      </c>
      <c r="JT9" s="206">
        <v>0</v>
      </c>
      <c r="JU9" s="206">
        <v>0</v>
      </c>
      <c r="JV9" s="206">
        <v>0</v>
      </c>
      <c r="JW9" s="206">
        <v>0</v>
      </c>
      <c r="JX9" s="206">
        <v>0</v>
      </c>
      <c r="JY9" s="206">
        <v>2750</v>
      </c>
      <c r="JZ9" s="206">
        <v>0</v>
      </c>
      <c r="KA9" s="206">
        <v>0</v>
      </c>
      <c r="KB9" s="206">
        <v>0</v>
      </c>
      <c r="KC9" s="206">
        <v>0</v>
      </c>
      <c r="KD9" s="206">
        <v>0</v>
      </c>
      <c r="KE9" s="206">
        <v>0</v>
      </c>
      <c r="KF9" s="206">
        <v>0</v>
      </c>
      <c r="KG9" s="206">
        <v>0</v>
      </c>
      <c r="KH9" s="206">
        <v>0</v>
      </c>
      <c r="KI9" s="206">
        <v>0</v>
      </c>
      <c r="KJ9" s="206">
        <v>0</v>
      </c>
      <c r="KK9" s="206">
        <v>0</v>
      </c>
      <c r="KL9" s="206">
        <v>0</v>
      </c>
      <c r="KM9" s="206">
        <v>0</v>
      </c>
      <c r="KN9" s="206">
        <v>0</v>
      </c>
      <c r="KO9" s="206">
        <v>6537.87</v>
      </c>
      <c r="KP9" s="206">
        <v>0</v>
      </c>
      <c r="KQ9" s="206">
        <v>0</v>
      </c>
      <c r="KR9" s="206">
        <v>0</v>
      </c>
      <c r="KS9" s="206">
        <v>1000</v>
      </c>
      <c r="KT9" s="206">
        <v>0</v>
      </c>
      <c r="KU9" s="206">
        <v>0</v>
      </c>
      <c r="KV9" s="206">
        <v>0</v>
      </c>
      <c r="KW9" s="206">
        <v>0</v>
      </c>
      <c r="KX9" s="206">
        <v>0</v>
      </c>
      <c r="KY9" s="206">
        <v>0</v>
      </c>
      <c r="KZ9" s="206">
        <v>0</v>
      </c>
      <c r="LA9" s="206">
        <v>0</v>
      </c>
      <c r="LB9" s="206">
        <v>0</v>
      </c>
      <c r="LC9" s="206">
        <v>0</v>
      </c>
      <c r="LD9" s="206">
        <v>0</v>
      </c>
      <c r="LE9" s="206">
        <v>0</v>
      </c>
      <c r="LF9" s="206">
        <v>0</v>
      </c>
      <c r="LG9" s="206">
        <v>0</v>
      </c>
      <c r="LH9" s="206">
        <v>0</v>
      </c>
      <c r="LI9" s="206">
        <v>0</v>
      </c>
      <c r="LJ9" s="206">
        <v>0</v>
      </c>
      <c r="LK9" s="206">
        <v>0</v>
      </c>
      <c r="LL9" s="206">
        <v>0</v>
      </c>
      <c r="LM9" s="206">
        <v>0</v>
      </c>
      <c r="LN9" s="206">
        <v>0</v>
      </c>
      <c r="LO9" s="206">
        <v>0</v>
      </c>
      <c r="LP9" s="206">
        <v>0</v>
      </c>
      <c r="LQ9" s="206">
        <v>0</v>
      </c>
      <c r="LR9" s="206">
        <v>0</v>
      </c>
      <c r="LS9" s="206">
        <v>0</v>
      </c>
      <c r="LT9" s="206">
        <v>0</v>
      </c>
      <c r="LU9" s="206">
        <v>0</v>
      </c>
      <c r="LV9" s="206">
        <v>0</v>
      </c>
      <c r="LW9" s="206">
        <v>0</v>
      </c>
      <c r="LX9" s="206">
        <v>0</v>
      </c>
      <c r="LY9" s="206">
        <v>0</v>
      </c>
      <c r="LZ9" s="206">
        <v>0</v>
      </c>
      <c r="MA9" s="206">
        <v>0</v>
      </c>
      <c r="MB9" s="206">
        <v>0</v>
      </c>
      <c r="MC9" s="206">
        <v>0</v>
      </c>
      <c r="MD9" s="206">
        <v>0</v>
      </c>
      <c r="ME9" s="206">
        <v>0</v>
      </c>
      <c r="MF9" s="206">
        <v>0</v>
      </c>
      <c r="MG9" s="206">
        <v>0</v>
      </c>
      <c r="MH9" s="206">
        <v>0</v>
      </c>
      <c r="MI9" s="206">
        <v>0</v>
      </c>
      <c r="MJ9" s="206">
        <v>0</v>
      </c>
      <c r="MK9" s="206">
        <v>0</v>
      </c>
      <c r="ML9" s="206">
        <v>0</v>
      </c>
      <c r="MM9" s="206">
        <v>0</v>
      </c>
      <c r="MN9" s="206">
        <v>0</v>
      </c>
      <c r="MO9" s="206">
        <v>0</v>
      </c>
      <c r="MP9" s="206">
        <v>0</v>
      </c>
      <c r="MQ9" s="206">
        <v>0</v>
      </c>
      <c r="MR9" s="206">
        <v>0</v>
      </c>
      <c r="MS9" s="206">
        <v>0</v>
      </c>
      <c r="MT9" s="206">
        <v>0</v>
      </c>
      <c r="MU9" s="206">
        <v>0</v>
      </c>
      <c r="MV9" s="206">
        <v>0</v>
      </c>
      <c r="MW9" s="206">
        <v>0</v>
      </c>
      <c r="MX9" s="206">
        <v>0</v>
      </c>
      <c r="MY9" s="206">
        <v>0</v>
      </c>
      <c r="MZ9" s="206">
        <v>0</v>
      </c>
      <c r="NA9" s="206">
        <v>0</v>
      </c>
      <c r="NB9" s="206">
        <v>0</v>
      </c>
      <c r="NC9" s="206">
        <v>0</v>
      </c>
      <c r="ND9" s="206">
        <v>0</v>
      </c>
      <c r="NE9" s="206">
        <v>0</v>
      </c>
      <c r="NF9" s="206">
        <v>0</v>
      </c>
      <c r="NG9" s="206">
        <v>0</v>
      </c>
      <c r="NH9" s="206">
        <v>0</v>
      </c>
      <c r="NI9" s="206">
        <v>0</v>
      </c>
      <c r="NJ9" s="206">
        <v>0</v>
      </c>
      <c r="NK9" s="206">
        <v>0</v>
      </c>
      <c r="NL9" s="206">
        <v>0</v>
      </c>
      <c r="NM9" s="206">
        <v>0</v>
      </c>
      <c r="NN9" s="206">
        <v>0</v>
      </c>
      <c r="NO9" s="206">
        <v>0</v>
      </c>
      <c r="NP9" s="206">
        <v>0</v>
      </c>
      <c r="NQ9" s="206">
        <v>0</v>
      </c>
      <c r="NR9" s="206">
        <v>0</v>
      </c>
      <c r="NS9" s="206">
        <v>0</v>
      </c>
      <c r="NT9" s="206">
        <v>0</v>
      </c>
      <c r="NU9" s="206">
        <v>0</v>
      </c>
      <c r="NV9" s="206">
        <v>0</v>
      </c>
      <c r="NW9" s="206">
        <v>0</v>
      </c>
      <c r="NX9" s="206">
        <v>0</v>
      </c>
      <c r="NY9" s="206">
        <v>0</v>
      </c>
      <c r="NZ9" s="206">
        <v>0</v>
      </c>
      <c r="OA9" s="206">
        <v>0</v>
      </c>
      <c r="OB9" s="206">
        <v>0</v>
      </c>
      <c r="OC9" s="206">
        <v>0</v>
      </c>
      <c r="OD9" s="206">
        <v>0</v>
      </c>
      <c r="OE9" s="206">
        <v>0</v>
      </c>
      <c r="OF9" s="206">
        <v>0</v>
      </c>
      <c r="OG9" s="206">
        <v>0</v>
      </c>
      <c r="OH9" s="206">
        <v>0</v>
      </c>
      <c r="OI9" s="206">
        <v>0</v>
      </c>
      <c r="OJ9" s="206">
        <v>0</v>
      </c>
      <c r="OK9" s="206">
        <v>0</v>
      </c>
      <c r="OL9" s="206">
        <v>0</v>
      </c>
      <c r="OM9" s="206">
        <v>0</v>
      </c>
      <c r="ON9" s="206">
        <v>0</v>
      </c>
      <c r="OO9" s="206">
        <v>0</v>
      </c>
      <c r="OP9" s="206">
        <v>0</v>
      </c>
      <c r="OQ9" s="206">
        <v>0</v>
      </c>
      <c r="OR9" s="206">
        <v>0</v>
      </c>
      <c r="OS9" s="206">
        <v>0</v>
      </c>
      <c r="OT9" s="206">
        <v>0</v>
      </c>
      <c r="OU9" s="206">
        <v>0</v>
      </c>
      <c r="OV9" s="206">
        <v>0</v>
      </c>
      <c r="OW9" s="206">
        <v>0</v>
      </c>
      <c r="OX9" s="206">
        <v>0</v>
      </c>
      <c r="OY9" s="206">
        <v>0</v>
      </c>
      <c r="OZ9" s="206">
        <v>0</v>
      </c>
      <c r="PA9" s="206">
        <v>0</v>
      </c>
      <c r="PB9" s="206">
        <v>0</v>
      </c>
      <c r="PC9" s="206">
        <v>0</v>
      </c>
      <c r="PD9" s="206">
        <v>0</v>
      </c>
      <c r="PE9" s="206">
        <v>0</v>
      </c>
      <c r="PF9" s="206">
        <v>0</v>
      </c>
      <c r="PG9" s="206">
        <v>0</v>
      </c>
      <c r="PH9" s="206">
        <v>0</v>
      </c>
      <c r="PI9" s="206">
        <v>0</v>
      </c>
      <c r="PJ9" s="206">
        <v>5719289</v>
      </c>
      <c r="PK9" s="206">
        <v>3144521</v>
      </c>
      <c r="PL9" s="206">
        <v>1127424</v>
      </c>
      <c r="PM9" s="206">
        <v>0</v>
      </c>
      <c r="PN9" s="206">
        <v>2091947</v>
      </c>
      <c r="PO9" s="206">
        <v>3268293</v>
      </c>
      <c r="PP9" s="206">
        <v>75800</v>
      </c>
      <c r="PQ9" s="206">
        <v>0</v>
      </c>
      <c r="PR9" s="206">
        <v>0</v>
      </c>
      <c r="PS9" s="206">
        <v>11133</v>
      </c>
      <c r="PT9" s="206">
        <v>0</v>
      </c>
      <c r="PU9" s="206">
        <v>0</v>
      </c>
      <c r="PV9" s="206">
        <v>22714</v>
      </c>
      <c r="PW9" s="206">
        <v>459701</v>
      </c>
      <c r="PX9" s="206">
        <v>2488806</v>
      </c>
      <c r="PY9" s="206">
        <v>4459166</v>
      </c>
      <c r="PZ9" s="206">
        <v>0</v>
      </c>
      <c r="QA9" s="206">
        <v>59074</v>
      </c>
      <c r="QB9" s="206">
        <v>545976</v>
      </c>
      <c r="QC9" s="206">
        <v>5398079</v>
      </c>
      <c r="QD9" s="302">
        <v>0</v>
      </c>
    </row>
    <row r="10" spans="1:446" x14ac:dyDescent="0.2">
      <c r="A10" s="201" t="s">
        <v>109</v>
      </c>
      <c r="B10" s="201" t="s">
        <v>109</v>
      </c>
      <c r="C10" s="202">
        <f>ROUND(TAMU!H18,0)-ROUND(TAMU!H288,0)</f>
        <v>0</v>
      </c>
      <c r="D10" s="316">
        <v>3632</v>
      </c>
      <c r="E10" s="201" t="s">
        <v>109</v>
      </c>
      <c r="F10" s="201">
        <f>'Relative Weights'!$H$1</f>
        <v>2017</v>
      </c>
      <c r="G10" s="202">
        <v>607459325</v>
      </c>
      <c r="H10" s="202">
        <v>201855767</v>
      </c>
      <c r="I10" s="202">
        <v>217877982</v>
      </c>
      <c r="J10" s="202">
        <v>74383175</v>
      </c>
      <c r="K10" s="202">
        <v>91120441</v>
      </c>
      <c r="L10" s="201" t="s">
        <v>746</v>
      </c>
      <c r="M10" s="201" t="s">
        <v>747</v>
      </c>
      <c r="N10" s="201" t="s">
        <v>748</v>
      </c>
      <c r="O10" s="202">
        <v>20889</v>
      </c>
      <c r="P10" s="202">
        <v>27687</v>
      </c>
      <c r="Q10" s="202">
        <v>6913</v>
      </c>
      <c r="R10" s="202">
        <v>3932</v>
      </c>
      <c r="S10" s="202">
        <v>1014</v>
      </c>
      <c r="T10" s="204" t="s">
        <v>796</v>
      </c>
      <c r="U10" s="204" t="s">
        <v>797</v>
      </c>
      <c r="V10" s="204" t="s">
        <v>798</v>
      </c>
      <c r="W10" s="202">
        <v>272681</v>
      </c>
      <c r="X10" s="202">
        <v>181267</v>
      </c>
      <c r="Y10" s="202">
        <v>36649</v>
      </c>
      <c r="Z10" s="202">
        <v>9719</v>
      </c>
      <c r="AA10" s="202">
        <v>27569</v>
      </c>
      <c r="AB10" s="202">
        <v>100116</v>
      </c>
      <c r="AC10" s="202">
        <v>664</v>
      </c>
      <c r="AD10" s="202">
        <v>0</v>
      </c>
      <c r="AE10" s="202">
        <v>0</v>
      </c>
      <c r="AF10" s="202">
        <v>6</v>
      </c>
      <c r="AG10" s="202">
        <v>0</v>
      </c>
      <c r="AH10" s="202">
        <v>0</v>
      </c>
      <c r="AI10" s="202">
        <v>12721</v>
      </c>
      <c r="AJ10" s="202">
        <v>16222</v>
      </c>
      <c r="AK10" s="202">
        <v>0</v>
      </c>
      <c r="AL10" s="202">
        <v>45336</v>
      </c>
      <c r="AM10" s="202">
        <v>0</v>
      </c>
      <c r="AN10" s="202">
        <v>1197</v>
      </c>
      <c r="AO10" s="202">
        <v>9530</v>
      </c>
      <c r="AP10" s="202">
        <v>0</v>
      </c>
      <c r="AQ10" s="202">
        <v>108161</v>
      </c>
      <c r="AR10" s="202">
        <v>119379</v>
      </c>
      <c r="AS10" s="202">
        <v>7687</v>
      </c>
      <c r="AT10" s="202">
        <v>17504</v>
      </c>
      <c r="AU10" s="202">
        <v>42687</v>
      </c>
      <c r="AV10" s="202">
        <v>123753</v>
      </c>
      <c r="AW10" s="202">
        <v>789</v>
      </c>
      <c r="AX10" s="202">
        <v>0</v>
      </c>
      <c r="AY10" s="202">
        <v>0</v>
      </c>
      <c r="AZ10" s="202">
        <v>177</v>
      </c>
      <c r="BA10" s="202">
        <v>0</v>
      </c>
      <c r="BB10" s="202">
        <v>0</v>
      </c>
      <c r="BC10" s="202">
        <v>0</v>
      </c>
      <c r="BD10" s="202">
        <v>13132</v>
      </c>
      <c r="BE10" s="202">
        <v>0</v>
      </c>
      <c r="BF10" s="202">
        <v>123527</v>
      </c>
      <c r="BG10" s="202">
        <v>0</v>
      </c>
      <c r="BH10" s="202">
        <v>5373</v>
      </c>
      <c r="BI10" s="202">
        <v>22422</v>
      </c>
      <c r="BJ10" s="202">
        <v>0</v>
      </c>
      <c r="BK10" s="202">
        <v>21950</v>
      </c>
      <c r="BL10" s="202">
        <v>16898</v>
      </c>
      <c r="BM10" s="202">
        <v>332</v>
      </c>
      <c r="BN10" s="202">
        <v>13765</v>
      </c>
      <c r="BO10" s="202">
        <v>5649</v>
      </c>
      <c r="BP10" s="202">
        <v>41255</v>
      </c>
      <c r="BQ10" s="202">
        <v>48</v>
      </c>
      <c r="BR10" s="202">
        <v>0</v>
      </c>
      <c r="BS10" s="202">
        <v>0</v>
      </c>
      <c r="BT10" s="202">
        <v>0</v>
      </c>
      <c r="BU10" s="202">
        <v>0</v>
      </c>
      <c r="BV10" s="202">
        <v>0</v>
      </c>
      <c r="BW10" s="202">
        <v>0</v>
      </c>
      <c r="BX10" s="202">
        <v>918</v>
      </c>
      <c r="BY10" s="202">
        <v>0</v>
      </c>
      <c r="BZ10" s="202">
        <v>34665</v>
      </c>
      <c r="CA10" s="202">
        <v>0</v>
      </c>
      <c r="CB10" s="202">
        <v>0</v>
      </c>
      <c r="CC10" s="202">
        <v>522</v>
      </c>
      <c r="CD10" s="202">
        <v>0</v>
      </c>
      <c r="CE10" s="202">
        <v>14930</v>
      </c>
      <c r="CF10" s="202">
        <v>21733</v>
      </c>
      <c r="CG10" s="202">
        <v>27</v>
      </c>
      <c r="CH10" s="202">
        <v>6027</v>
      </c>
      <c r="CI10" s="202">
        <v>4922</v>
      </c>
      <c r="CJ10" s="202">
        <v>26194</v>
      </c>
      <c r="CK10" s="202">
        <v>24</v>
      </c>
      <c r="CL10" s="202">
        <v>0</v>
      </c>
      <c r="CM10" s="202">
        <v>0</v>
      </c>
      <c r="CN10" s="202">
        <v>0</v>
      </c>
      <c r="CO10" s="202">
        <v>0</v>
      </c>
      <c r="CP10" s="202">
        <v>0</v>
      </c>
      <c r="CQ10" s="202">
        <v>0</v>
      </c>
      <c r="CR10" s="202">
        <v>405</v>
      </c>
      <c r="CS10" s="202">
        <v>0</v>
      </c>
      <c r="CT10" s="202">
        <v>2361</v>
      </c>
      <c r="CU10" s="202">
        <v>0</v>
      </c>
      <c r="CV10" s="202">
        <v>0</v>
      </c>
      <c r="CW10" s="202">
        <v>0</v>
      </c>
      <c r="CX10" s="202">
        <v>0</v>
      </c>
      <c r="CY10" s="202">
        <v>0</v>
      </c>
      <c r="CZ10" s="202">
        <v>0</v>
      </c>
      <c r="DA10" s="202">
        <v>0</v>
      </c>
      <c r="DB10" s="202">
        <v>0</v>
      </c>
      <c r="DC10" s="202">
        <v>0</v>
      </c>
      <c r="DD10" s="202">
        <v>0</v>
      </c>
      <c r="DE10" s="202">
        <v>0</v>
      </c>
      <c r="DF10" s="202">
        <v>13200</v>
      </c>
      <c r="DG10" s="202">
        <v>0</v>
      </c>
      <c r="DH10" s="202">
        <v>0</v>
      </c>
      <c r="DI10" s="202">
        <v>12744</v>
      </c>
      <c r="DJ10" s="202">
        <v>0</v>
      </c>
      <c r="DK10" s="202">
        <v>0</v>
      </c>
      <c r="DL10" s="202">
        <v>0</v>
      </c>
      <c r="DM10" s="202">
        <v>0</v>
      </c>
      <c r="DN10" s="202">
        <v>0</v>
      </c>
      <c r="DO10" s="202">
        <v>0</v>
      </c>
      <c r="DP10" s="202">
        <v>0</v>
      </c>
      <c r="DQ10" s="202">
        <v>0</v>
      </c>
      <c r="DR10" s="202">
        <v>0</v>
      </c>
      <c r="DS10" s="202">
        <v>14591758</v>
      </c>
      <c r="DT10" s="202">
        <v>10965138</v>
      </c>
      <c r="DU10" s="202">
        <v>1726200</v>
      </c>
      <c r="DV10" s="202">
        <v>728898</v>
      </c>
      <c r="DW10" s="202">
        <v>1420290</v>
      </c>
      <c r="DX10" s="202">
        <v>7574557</v>
      </c>
      <c r="DY10" s="202">
        <v>49059</v>
      </c>
      <c r="DZ10" s="202">
        <v>0</v>
      </c>
      <c r="EA10" s="202">
        <v>0</v>
      </c>
      <c r="EB10" s="202">
        <v>601</v>
      </c>
      <c r="EC10" s="202">
        <v>0</v>
      </c>
      <c r="ED10" s="202">
        <v>0</v>
      </c>
      <c r="EE10" s="202">
        <v>1145597</v>
      </c>
      <c r="EF10" s="202">
        <v>610885</v>
      </c>
      <c r="EG10" s="202">
        <v>0</v>
      </c>
      <c r="EH10" s="202">
        <v>1849415</v>
      </c>
      <c r="EI10" s="202">
        <v>0</v>
      </c>
      <c r="EJ10" s="202">
        <v>83870</v>
      </c>
      <c r="EK10" s="202">
        <v>1111145</v>
      </c>
      <c r="EL10" s="202">
        <v>0</v>
      </c>
      <c r="EM10" s="202">
        <v>15281528</v>
      </c>
      <c r="EN10" s="202">
        <v>17488009</v>
      </c>
      <c r="EO10" s="202">
        <v>1163131</v>
      </c>
      <c r="EP10" s="202">
        <v>1293158</v>
      </c>
      <c r="EQ10" s="202">
        <v>4844611</v>
      </c>
      <c r="ER10" s="202">
        <v>17255404</v>
      </c>
      <c r="ES10" s="202">
        <v>93340</v>
      </c>
      <c r="ET10" s="202">
        <v>0</v>
      </c>
      <c r="EU10" s="202">
        <v>0</v>
      </c>
      <c r="EV10" s="202">
        <v>17637</v>
      </c>
      <c r="EW10" s="202">
        <v>0</v>
      </c>
      <c r="EX10" s="202">
        <v>0</v>
      </c>
      <c r="EY10" s="202">
        <v>0</v>
      </c>
      <c r="EZ10" s="202">
        <v>594138</v>
      </c>
      <c r="FA10" s="202">
        <v>0</v>
      </c>
      <c r="FB10" s="202">
        <v>10057803</v>
      </c>
      <c r="FC10" s="202">
        <v>0</v>
      </c>
      <c r="FD10" s="202">
        <v>370027</v>
      </c>
      <c r="FE10" s="202">
        <v>3005590</v>
      </c>
      <c r="FF10" s="202">
        <v>0</v>
      </c>
      <c r="FG10" s="202">
        <v>11705234</v>
      </c>
      <c r="FH10" s="202">
        <v>12697675</v>
      </c>
      <c r="FI10" s="202">
        <v>276796</v>
      </c>
      <c r="FJ10" s="202">
        <v>2791982</v>
      </c>
      <c r="FK10" s="202">
        <v>3643561</v>
      </c>
      <c r="FL10" s="202">
        <v>20801780</v>
      </c>
      <c r="FM10" s="202">
        <v>23627</v>
      </c>
      <c r="FN10" s="202">
        <v>0</v>
      </c>
      <c r="FO10" s="202">
        <v>0</v>
      </c>
      <c r="FP10" s="202">
        <v>0</v>
      </c>
      <c r="FQ10" s="202">
        <v>0</v>
      </c>
      <c r="FR10" s="202">
        <v>0</v>
      </c>
      <c r="FS10" s="202">
        <v>0</v>
      </c>
      <c r="FT10" s="202">
        <v>343079</v>
      </c>
      <c r="FU10" s="202">
        <v>0</v>
      </c>
      <c r="FV10" s="202">
        <v>10418245</v>
      </c>
      <c r="FW10" s="202">
        <v>0</v>
      </c>
      <c r="FX10" s="202">
        <v>0</v>
      </c>
      <c r="FY10" s="202">
        <v>232076</v>
      </c>
      <c r="FZ10" s="202">
        <v>0</v>
      </c>
      <c r="GA10" s="202">
        <v>18520349</v>
      </c>
      <c r="GB10" s="202">
        <v>24946337</v>
      </c>
      <c r="GC10" s="202">
        <v>23707</v>
      </c>
      <c r="GD10" s="202">
        <v>4236197</v>
      </c>
      <c r="GE10" s="202">
        <v>3966226</v>
      </c>
      <c r="GF10" s="202">
        <v>24457246</v>
      </c>
      <c r="GG10" s="202">
        <v>24345</v>
      </c>
      <c r="GH10" s="202">
        <v>0</v>
      </c>
      <c r="GI10" s="202">
        <v>0</v>
      </c>
      <c r="GJ10" s="202">
        <v>0</v>
      </c>
      <c r="GK10" s="202">
        <v>0</v>
      </c>
      <c r="GL10" s="202">
        <v>0</v>
      </c>
      <c r="GM10" s="202">
        <v>0</v>
      </c>
      <c r="GN10" s="202">
        <v>209975</v>
      </c>
      <c r="GO10" s="202">
        <v>0</v>
      </c>
      <c r="GP10" s="202">
        <v>4720311</v>
      </c>
      <c r="GQ10" s="202">
        <v>0</v>
      </c>
      <c r="GR10" s="202">
        <v>0</v>
      </c>
      <c r="GS10" s="202">
        <v>0</v>
      </c>
      <c r="GT10" s="202">
        <v>0</v>
      </c>
      <c r="GU10" s="202">
        <v>0</v>
      </c>
      <c r="GV10" s="202">
        <v>0</v>
      </c>
      <c r="GW10" s="202">
        <v>0</v>
      </c>
      <c r="GX10" s="202">
        <v>0</v>
      </c>
      <c r="GY10" s="202">
        <v>0</v>
      </c>
      <c r="GZ10" s="202">
        <v>0</v>
      </c>
      <c r="HA10" s="202">
        <v>0</v>
      </c>
      <c r="HB10" s="202">
        <v>7138852</v>
      </c>
      <c r="HC10" s="202">
        <v>0</v>
      </c>
      <c r="HD10" s="202">
        <v>0</v>
      </c>
      <c r="HE10" s="202">
        <v>0</v>
      </c>
      <c r="HF10" s="202">
        <v>0</v>
      </c>
      <c r="HG10" s="202">
        <v>0</v>
      </c>
      <c r="HH10" s="202">
        <v>0</v>
      </c>
      <c r="HI10" s="202">
        <v>0</v>
      </c>
      <c r="HJ10" s="202">
        <v>0</v>
      </c>
      <c r="HK10" s="202">
        <v>0</v>
      </c>
      <c r="HL10" s="202">
        <v>0</v>
      </c>
      <c r="HM10" s="202">
        <v>0</v>
      </c>
      <c r="HN10" s="202">
        <v>0</v>
      </c>
      <c r="HP10" s="203" t="s">
        <v>145</v>
      </c>
      <c r="HQ10" s="201">
        <f>'Relative Weights'!$H$1</f>
        <v>2017</v>
      </c>
      <c r="HR10" s="202">
        <v>224.15395994822987</v>
      </c>
      <c r="HS10" s="202">
        <v>1783155.9546968904</v>
      </c>
      <c r="HT10" s="202">
        <v>220578.85465695898</v>
      </c>
      <c r="HU10" s="202">
        <v>75567.890376166033</v>
      </c>
      <c r="HV10" s="202">
        <v>177359.5779309223</v>
      </c>
      <c r="HW10" s="202">
        <v>411404.38384343835</v>
      </c>
      <c r="HX10" s="202">
        <v>83946.916120643975</v>
      </c>
      <c r="HY10" s="202">
        <v>0</v>
      </c>
      <c r="HZ10" s="202">
        <v>0</v>
      </c>
      <c r="IA10" s="202">
        <v>0</v>
      </c>
      <c r="IB10" s="202">
        <v>0</v>
      </c>
      <c r="IC10" s="202">
        <v>0</v>
      </c>
      <c r="ID10" s="202">
        <v>430104.39247765101</v>
      </c>
      <c r="IE10" s="202">
        <v>163382.93859670736</v>
      </c>
      <c r="IF10" s="202">
        <v>0</v>
      </c>
      <c r="IG10" s="202">
        <v>1290296.8400715848</v>
      </c>
      <c r="IH10" s="202">
        <v>0</v>
      </c>
      <c r="II10" s="202">
        <v>21524.850287344612</v>
      </c>
      <c r="IJ10" s="202">
        <v>85051.253451593395</v>
      </c>
      <c r="IK10" s="202">
        <v>0</v>
      </c>
      <c r="IL10" s="202">
        <v>458679.79397874535</v>
      </c>
      <c r="IM10" s="202">
        <v>1370432.5644177776</v>
      </c>
      <c r="IN10" s="202">
        <v>60762.664919156385</v>
      </c>
      <c r="IO10" s="202">
        <v>134067.07383346109</v>
      </c>
      <c r="IP10" s="202">
        <v>604973.74634722737</v>
      </c>
      <c r="IQ10" s="202">
        <v>937209.77353389794</v>
      </c>
      <c r="IR10" s="202">
        <v>99014.311321785208</v>
      </c>
      <c r="IS10" s="202">
        <v>0</v>
      </c>
      <c r="IT10" s="202">
        <v>0</v>
      </c>
      <c r="IU10" s="202">
        <v>0</v>
      </c>
      <c r="IV10" s="202">
        <v>0</v>
      </c>
      <c r="IW10" s="202">
        <v>0</v>
      </c>
      <c r="IX10" s="202">
        <v>0</v>
      </c>
      <c r="IY10" s="202">
        <v>138115.66592971928</v>
      </c>
      <c r="IZ10" s="202">
        <v>0</v>
      </c>
      <c r="JA10" s="202">
        <v>921640.60005113203</v>
      </c>
      <c r="JB10" s="202">
        <v>0</v>
      </c>
      <c r="JC10" s="202">
        <v>193723.6525861015</v>
      </c>
      <c r="JD10" s="202">
        <v>230059.26036797592</v>
      </c>
      <c r="JE10" s="202">
        <v>0</v>
      </c>
      <c r="JF10" s="202">
        <v>179812.09345855779</v>
      </c>
      <c r="JG10" s="202">
        <v>389217.17957251403</v>
      </c>
      <c r="JH10" s="202">
        <v>6724.4278443586409</v>
      </c>
      <c r="JI10" s="202">
        <v>289456.3981630198</v>
      </c>
      <c r="JJ10" s="202">
        <v>454991.89681372762</v>
      </c>
      <c r="JK10" s="202">
        <v>1129827.5904117902</v>
      </c>
      <c r="JL10" s="202">
        <v>17219.880229875689</v>
      </c>
      <c r="JM10" s="202">
        <v>0</v>
      </c>
      <c r="JN10" s="202">
        <v>0</v>
      </c>
      <c r="JO10" s="202">
        <v>0</v>
      </c>
      <c r="JP10" s="202">
        <v>0</v>
      </c>
      <c r="JQ10" s="202">
        <v>0</v>
      </c>
      <c r="JR10" s="202">
        <v>0</v>
      </c>
      <c r="JS10" s="202">
        <v>27376.382474589882</v>
      </c>
      <c r="JT10" s="202">
        <v>0</v>
      </c>
      <c r="JU10" s="202">
        <v>1105968.7200613583</v>
      </c>
      <c r="JV10" s="202">
        <v>0</v>
      </c>
      <c r="JW10" s="202">
        <v>0</v>
      </c>
      <c r="JX10" s="202">
        <v>17763.977425117326</v>
      </c>
      <c r="JY10" s="202">
        <v>0</v>
      </c>
      <c r="JZ10" s="202">
        <v>284503.72929521161</v>
      </c>
      <c r="KA10" s="202">
        <v>665129.47269237833</v>
      </c>
      <c r="KB10" s="202">
        <v>568.51902863336068</v>
      </c>
      <c r="KC10" s="202">
        <v>439184.18010180222</v>
      </c>
      <c r="KD10" s="202">
        <v>495284.88501549</v>
      </c>
      <c r="KE10" s="202">
        <v>1328370.5200366697</v>
      </c>
      <c r="KF10" s="202">
        <v>15067.395201141228</v>
      </c>
      <c r="KG10" s="202">
        <v>0</v>
      </c>
      <c r="KH10" s="202">
        <v>0</v>
      </c>
      <c r="KI10" s="202">
        <v>0</v>
      </c>
      <c r="KJ10" s="202">
        <v>0</v>
      </c>
      <c r="KK10" s="202">
        <v>0</v>
      </c>
      <c r="KL10" s="202">
        <v>0</v>
      </c>
      <c r="KM10" s="202">
        <v>15522.617596497206</v>
      </c>
      <c r="KN10" s="202">
        <v>0</v>
      </c>
      <c r="KO10" s="202">
        <v>368656.24002045282</v>
      </c>
      <c r="KP10" s="202">
        <v>0</v>
      </c>
      <c r="KQ10" s="202">
        <v>0</v>
      </c>
      <c r="KR10" s="202">
        <v>0</v>
      </c>
      <c r="KS10" s="202">
        <v>0</v>
      </c>
      <c r="KT10" s="202">
        <v>0</v>
      </c>
      <c r="KU10" s="202">
        <v>0</v>
      </c>
      <c r="KV10" s="202">
        <v>0</v>
      </c>
      <c r="KW10" s="202">
        <v>0</v>
      </c>
      <c r="KX10" s="202">
        <v>0</v>
      </c>
      <c r="KY10" s="202">
        <v>0</v>
      </c>
      <c r="KZ10" s="202">
        <v>0</v>
      </c>
      <c r="LA10" s="202">
        <v>2075809</v>
      </c>
      <c r="LB10" s="202">
        <v>0</v>
      </c>
      <c r="LC10" s="202">
        <v>0</v>
      </c>
      <c r="LD10" s="202">
        <v>19807692.150799997</v>
      </c>
      <c r="LE10" s="202">
        <v>0</v>
      </c>
      <c r="LF10" s="202">
        <v>0</v>
      </c>
      <c r="LG10" s="202">
        <v>0</v>
      </c>
      <c r="LH10" s="202">
        <v>0</v>
      </c>
      <c r="LI10" s="202">
        <v>0</v>
      </c>
      <c r="LJ10" s="202">
        <v>0</v>
      </c>
      <c r="LK10" s="202">
        <v>0</v>
      </c>
      <c r="LL10" s="202">
        <v>0</v>
      </c>
      <c r="LM10" s="202">
        <v>0</v>
      </c>
      <c r="LN10" s="202">
        <v>0</v>
      </c>
      <c r="LO10" s="202">
        <v>10335973.762884725</v>
      </c>
      <c r="LP10" s="202">
        <v>468441.96537197998</v>
      </c>
      <c r="LQ10" s="202">
        <v>690232.55046019959</v>
      </c>
      <c r="LR10" s="202">
        <v>1498236.4592419998</v>
      </c>
      <c r="LS10" s="202">
        <v>2277738.9959767503</v>
      </c>
      <c r="LT10" s="202">
        <v>0</v>
      </c>
      <c r="LU10" s="202">
        <v>0</v>
      </c>
      <c r="LV10" s="202">
        <v>0</v>
      </c>
      <c r="LW10" s="202">
        <v>131.50499071500008</v>
      </c>
      <c r="LX10" s="202">
        <v>0</v>
      </c>
      <c r="LY10" s="202">
        <v>0</v>
      </c>
      <c r="LZ10" s="202">
        <v>988728.75612150005</v>
      </c>
      <c r="MA10" s="202">
        <v>0</v>
      </c>
      <c r="MB10" s="202">
        <v>0</v>
      </c>
      <c r="MC10" s="202">
        <v>1599028.96973115</v>
      </c>
      <c r="MD10" s="202">
        <v>0</v>
      </c>
      <c r="ME10" s="202">
        <v>0</v>
      </c>
      <c r="MF10" s="202">
        <v>0</v>
      </c>
      <c r="MG10" s="202">
        <v>0</v>
      </c>
      <c r="MH10" s="202">
        <v>3051540.0330398502</v>
      </c>
      <c r="MI10" s="202">
        <v>15503960.644327087</v>
      </c>
      <c r="MJ10" s="202">
        <v>456114.53549377015</v>
      </c>
      <c r="MK10" s="202">
        <v>2760930.2018407984</v>
      </c>
      <c r="ML10" s="202">
        <v>1321973.3463899996</v>
      </c>
      <c r="MM10" s="202">
        <v>6833216.9879302504</v>
      </c>
      <c r="MN10" s="202">
        <v>98190.393067200028</v>
      </c>
      <c r="MO10" s="202">
        <v>0</v>
      </c>
      <c r="MP10" s="202">
        <v>0</v>
      </c>
      <c r="MQ10" s="202">
        <v>4251.994699785002</v>
      </c>
      <c r="MR10" s="202">
        <v>0</v>
      </c>
      <c r="MS10" s="202">
        <v>0</v>
      </c>
      <c r="MT10" s="202">
        <v>0</v>
      </c>
      <c r="MU10" s="202">
        <v>874130.66872450011</v>
      </c>
      <c r="MV10" s="202">
        <v>0</v>
      </c>
      <c r="MW10" s="202">
        <v>2132038.6263082004</v>
      </c>
      <c r="MX10" s="202">
        <v>0</v>
      </c>
      <c r="MY10" s="202">
        <v>70135.995048000026</v>
      </c>
      <c r="MZ10" s="202">
        <v>309022.99956625002</v>
      </c>
      <c r="NA10" s="202">
        <v>0</v>
      </c>
      <c r="NB10" s="202">
        <v>6103080.0640797019</v>
      </c>
      <c r="NC10" s="202">
        <v>17226622.938141208</v>
      </c>
      <c r="ND10" s="202">
        <v>283530.6571988301</v>
      </c>
      <c r="NE10" s="202">
        <v>4555534.8330373168</v>
      </c>
      <c r="NF10" s="202">
        <v>2467683.5799279995</v>
      </c>
      <c r="NG10" s="202">
        <v>11388694.979883751</v>
      </c>
      <c r="NH10" s="202">
        <v>35067.997524000013</v>
      </c>
      <c r="NI10" s="202">
        <v>0</v>
      </c>
      <c r="NJ10" s="202">
        <v>0</v>
      </c>
      <c r="NK10" s="202">
        <v>0</v>
      </c>
      <c r="NL10" s="202">
        <v>0</v>
      </c>
      <c r="NM10" s="202">
        <v>0</v>
      </c>
      <c r="NN10" s="202">
        <v>0</v>
      </c>
      <c r="NO10" s="202">
        <v>874130.66872450011</v>
      </c>
      <c r="NP10" s="202">
        <v>0</v>
      </c>
      <c r="NQ10" s="202">
        <v>6396115.8789245998</v>
      </c>
      <c r="NR10" s="202">
        <v>0</v>
      </c>
      <c r="NS10" s="202">
        <v>0</v>
      </c>
      <c r="NT10" s="202">
        <v>927068.99869875005</v>
      </c>
      <c r="NU10" s="202">
        <v>0</v>
      </c>
      <c r="NV10" s="202">
        <v>11188980.117479455</v>
      </c>
      <c r="NW10" s="202">
        <v>43066557.345353022</v>
      </c>
      <c r="NX10" s="202">
        <v>24654.83975642001</v>
      </c>
      <c r="NY10" s="202">
        <v>5797953.4238656759</v>
      </c>
      <c r="NZ10" s="202">
        <v>3525262.2570399996</v>
      </c>
      <c r="OA10" s="202">
        <v>25055128.955744255</v>
      </c>
      <c r="OB10" s="202">
        <v>7013.5995048000032</v>
      </c>
      <c r="OC10" s="202">
        <v>0</v>
      </c>
      <c r="OD10" s="202">
        <v>0</v>
      </c>
      <c r="OE10" s="202">
        <v>0</v>
      </c>
      <c r="OF10" s="202">
        <v>0</v>
      </c>
      <c r="OG10" s="202">
        <v>0</v>
      </c>
      <c r="OH10" s="202">
        <v>0</v>
      </c>
      <c r="OI10" s="202">
        <v>1748261.3374490002</v>
      </c>
      <c r="OJ10" s="202">
        <v>0</v>
      </c>
      <c r="OK10" s="202">
        <v>533009.6565770501</v>
      </c>
      <c r="OL10" s="202">
        <v>0</v>
      </c>
      <c r="OM10" s="202">
        <v>0</v>
      </c>
      <c r="ON10" s="202">
        <v>0</v>
      </c>
      <c r="OO10" s="202">
        <v>0</v>
      </c>
      <c r="OP10" s="202">
        <v>0</v>
      </c>
      <c r="OQ10" s="202">
        <v>0</v>
      </c>
      <c r="OR10" s="202">
        <v>0</v>
      </c>
      <c r="OS10" s="202">
        <v>0</v>
      </c>
      <c r="OT10" s="202">
        <v>0</v>
      </c>
      <c r="OU10" s="202">
        <v>0</v>
      </c>
      <c r="OV10" s="202">
        <v>0</v>
      </c>
      <c r="OW10" s="202">
        <v>733816.03087500017</v>
      </c>
      <c r="OX10" s="202">
        <v>0</v>
      </c>
      <c r="OY10" s="202">
        <v>0</v>
      </c>
      <c r="OZ10" s="202">
        <v>42025271.964699998</v>
      </c>
      <c r="PA10" s="202">
        <v>0</v>
      </c>
      <c r="PB10" s="202">
        <v>0</v>
      </c>
      <c r="PC10" s="202">
        <v>0</v>
      </c>
      <c r="PD10" s="202">
        <v>0</v>
      </c>
      <c r="PE10" s="202">
        <v>0</v>
      </c>
      <c r="PF10" s="202">
        <v>0</v>
      </c>
      <c r="PG10" s="202">
        <v>0</v>
      </c>
      <c r="PH10" s="202">
        <v>0</v>
      </c>
      <c r="PI10" s="202">
        <v>0</v>
      </c>
      <c r="PJ10" s="202">
        <v>33241182.481049005</v>
      </c>
      <c r="PK10" s="202">
        <v>59182468.511106007</v>
      </c>
      <c r="PL10" s="202">
        <v>4677036.6368709998</v>
      </c>
      <c r="PM10" s="202">
        <v>15730222.074599998</v>
      </c>
      <c r="PN10" s="202">
        <v>10946530.234903999</v>
      </c>
      <c r="PO10" s="202">
        <v>99133069.226284981</v>
      </c>
      <c r="PP10" s="202">
        <v>502117.32329599996</v>
      </c>
      <c r="PQ10" s="202">
        <v>7356449.8646250004</v>
      </c>
      <c r="PR10" s="202">
        <v>0</v>
      </c>
      <c r="PS10" s="202">
        <v>12793.592215499999</v>
      </c>
      <c r="PT10" s="202">
        <v>0</v>
      </c>
      <c r="PU10" s="202">
        <v>0</v>
      </c>
      <c r="PV10" s="202">
        <v>1589520.1846964997</v>
      </c>
      <c r="PW10" s="202">
        <v>4832890.8185980003</v>
      </c>
      <c r="PX10" s="202">
        <v>0</v>
      </c>
      <c r="PY10" s="202">
        <v>27493026.423591003</v>
      </c>
      <c r="PZ10" s="202">
        <v>0</v>
      </c>
      <c r="QA10" s="202">
        <v>1170910.4274479998</v>
      </c>
      <c r="QB10" s="202">
        <v>4704601.166015001</v>
      </c>
      <c r="QC10" s="202">
        <v>0</v>
      </c>
      <c r="QD10" s="302">
        <v>1</v>
      </c>
    </row>
    <row r="11" spans="1:446" x14ac:dyDescent="0.2">
      <c r="A11" s="201" t="s">
        <v>75</v>
      </c>
      <c r="B11" s="201" t="s">
        <v>75</v>
      </c>
      <c r="C11" s="202">
        <f>ROUND(TAMUG!H18,0)-ROUND(TAMUG!H288,0)</f>
        <v>0</v>
      </c>
      <c r="D11" s="316">
        <v>10298</v>
      </c>
      <c r="E11" s="201" t="s">
        <v>697</v>
      </c>
      <c r="F11" s="201">
        <f>'Relative Weights'!$H$1</f>
        <v>2017</v>
      </c>
      <c r="G11" s="202">
        <v>18875248</v>
      </c>
      <c r="H11" s="202">
        <v>7586744</v>
      </c>
      <c r="I11" s="202">
        <v>5151640</v>
      </c>
      <c r="J11" s="202">
        <v>4197902</v>
      </c>
      <c r="K11" s="202">
        <v>8816832</v>
      </c>
      <c r="L11" s="201" t="s">
        <v>746</v>
      </c>
      <c r="M11" s="201" t="s">
        <v>747</v>
      </c>
      <c r="N11" s="201" t="s">
        <v>748</v>
      </c>
      <c r="O11" s="202">
        <v>921</v>
      </c>
      <c r="P11" s="202">
        <v>1089</v>
      </c>
      <c r="Q11" s="202">
        <v>145</v>
      </c>
      <c r="R11" s="202">
        <v>23</v>
      </c>
      <c r="S11" s="202">
        <v>0</v>
      </c>
      <c r="T11" s="204" t="s">
        <v>799</v>
      </c>
      <c r="U11" s="204" t="s">
        <v>800</v>
      </c>
      <c r="V11" s="204" t="s">
        <v>801</v>
      </c>
      <c r="W11" s="202">
        <v>17949</v>
      </c>
      <c r="X11" s="202">
        <v>10394</v>
      </c>
      <c r="Y11" s="202">
        <v>504</v>
      </c>
      <c r="Z11" s="202">
        <v>0</v>
      </c>
      <c r="AA11" s="202">
        <v>98</v>
      </c>
      <c r="AB11" s="202">
        <v>1294</v>
      </c>
      <c r="AC11" s="202">
        <v>0</v>
      </c>
      <c r="AD11" s="202">
        <v>0</v>
      </c>
      <c r="AE11" s="202">
        <v>0</v>
      </c>
      <c r="AF11" s="202">
        <v>21</v>
      </c>
      <c r="AG11" s="202">
        <v>0</v>
      </c>
      <c r="AH11" s="202">
        <v>3986</v>
      </c>
      <c r="AI11" s="202">
        <v>475</v>
      </c>
      <c r="AJ11" s="202">
        <v>520</v>
      </c>
      <c r="AK11" s="202">
        <v>0</v>
      </c>
      <c r="AL11" s="202">
        <v>3523</v>
      </c>
      <c r="AM11" s="202">
        <v>0</v>
      </c>
      <c r="AN11" s="202">
        <v>0</v>
      </c>
      <c r="AO11" s="202">
        <v>681</v>
      </c>
      <c r="AP11" s="202">
        <v>0</v>
      </c>
      <c r="AQ11" s="202">
        <v>1753</v>
      </c>
      <c r="AR11" s="202">
        <v>7444</v>
      </c>
      <c r="AS11" s="202">
        <v>0</v>
      </c>
      <c r="AT11" s="202">
        <v>0</v>
      </c>
      <c r="AU11" s="202">
        <v>646</v>
      </c>
      <c r="AV11" s="202">
        <v>2034</v>
      </c>
      <c r="AW11" s="202">
        <v>0</v>
      </c>
      <c r="AX11" s="202">
        <v>0</v>
      </c>
      <c r="AY11" s="202">
        <v>0</v>
      </c>
      <c r="AZ11" s="202">
        <v>27</v>
      </c>
      <c r="BA11" s="202">
        <v>0</v>
      </c>
      <c r="BB11" s="202">
        <v>3468</v>
      </c>
      <c r="BC11" s="202">
        <v>0</v>
      </c>
      <c r="BD11" s="202">
        <v>0</v>
      </c>
      <c r="BE11" s="202">
        <v>0</v>
      </c>
      <c r="BF11" s="202">
        <v>6702</v>
      </c>
      <c r="BG11" s="202">
        <v>0</v>
      </c>
      <c r="BH11" s="202">
        <v>0</v>
      </c>
      <c r="BI11" s="202">
        <v>1228</v>
      </c>
      <c r="BJ11" s="202">
        <v>0</v>
      </c>
      <c r="BK11" s="202">
        <v>105</v>
      </c>
      <c r="BL11" s="202">
        <v>573</v>
      </c>
      <c r="BM11" s="202">
        <v>0</v>
      </c>
      <c r="BN11" s="202">
        <v>0</v>
      </c>
      <c r="BO11" s="202">
        <v>400</v>
      </c>
      <c r="BP11" s="202">
        <v>168</v>
      </c>
      <c r="BQ11" s="202">
        <v>0</v>
      </c>
      <c r="BR11" s="202">
        <v>0</v>
      </c>
      <c r="BS11" s="202">
        <v>0</v>
      </c>
      <c r="BT11" s="202">
        <v>0</v>
      </c>
      <c r="BU11" s="202">
        <v>0</v>
      </c>
      <c r="BV11" s="202">
        <v>0</v>
      </c>
      <c r="BW11" s="202">
        <v>0</v>
      </c>
      <c r="BX11" s="202">
        <v>0</v>
      </c>
      <c r="BY11" s="202">
        <v>0</v>
      </c>
      <c r="BZ11" s="202">
        <v>1035</v>
      </c>
      <c r="CA11" s="202">
        <v>0</v>
      </c>
      <c r="CB11" s="202">
        <v>0</v>
      </c>
      <c r="CC11" s="202">
        <v>0</v>
      </c>
      <c r="CD11" s="202">
        <v>0</v>
      </c>
      <c r="CE11" s="202">
        <v>0</v>
      </c>
      <c r="CF11" s="202">
        <v>389</v>
      </c>
      <c r="CG11" s="202">
        <v>0</v>
      </c>
      <c r="CH11" s="202">
        <v>0</v>
      </c>
      <c r="CI11" s="202">
        <v>14</v>
      </c>
      <c r="CJ11" s="202">
        <v>12</v>
      </c>
      <c r="CK11" s="202">
        <v>0</v>
      </c>
      <c r="CL11" s="202">
        <v>0</v>
      </c>
      <c r="CM11" s="202">
        <v>0</v>
      </c>
      <c r="CN11" s="202">
        <v>0</v>
      </c>
      <c r="CO11" s="202">
        <v>0</v>
      </c>
      <c r="CP11" s="202">
        <v>0</v>
      </c>
      <c r="CQ11" s="202">
        <v>0</v>
      </c>
      <c r="CR11" s="202">
        <v>0</v>
      </c>
      <c r="CS11" s="202">
        <v>0</v>
      </c>
      <c r="CT11" s="202">
        <v>0</v>
      </c>
      <c r="CU11" s="202">
        <v>0</v>
      </c>
      <c r="CV11" s="202">
        <v>0</v>
      </c>
      <c r="CW11" s="202">
        <v>0</v>
      </c>
      <c r="CX11" s="202">
        <v>0</v>
      </c>
      <c r="CY11" s="202">
        <v>0</v>
      </c>
      <c r="CZ11" s="202">
        <v>0</v>
      </c>
      <c r="DA11" s="202">
        <v>0</v>
      </c>
      <c r="DB11" s="202">
        <v>0</v>
      </c>
      <c r="DC11" s="202">
        <v>0</v>
      </c>
      <c r="DD11" s="202">
        <v>0</v>
      </c>
      <c r="DE11" s="202">
        <v>0</v>
      </c>
      <c r="DF11" s="202">
        <v>0</v>
      </c>
      <c r="DG11" s="202">
        <v>0</v>
      </c>
      <c r="DH11" s="202">
        <v>0</v>
      </c>
      <c r="DI11" s="202">
        <v>0</v>
      </c>
      <c r="DJ11" s="202">
        <v>0</v>
      </c>
      <c r="DK11" s="202">
        <v>0</v>
      </c>
      <c r="DL11" s="202">
        <v>0</v>
      </c>
      <c r="DM11" s="202">
        <v>0</v>
      </c>
      <c r="DN11" s="202">
        <v>0</v>
      </c>
      <c r="DO11" s="202">
        <v>0</v>
      </c>
      <c r="DP11" s="202">
        <v>0</v>
      </c>
      <c r="DQ11" s="202">
        <v>0</v>
      </c>
      <c r="DR11" s="202">
        <v>0</v>
      </c>
      <c r="DS11" s="202">
        <v>1704775</v>
      </c>
      <c r="DT11" s="202">
        <v>1284018</v>
      </c>
      <c r="DU11" s="202">
        <v>70759</v>
      </c>
      <c r="DV11" s="202">
        <v>0</v>
      </c>
      <c r="DW11" s="202">
        <v>38740</v>
      </c>
      <c r="DX11" s="202">
        <v>205350</v>
      </c>
      <c r="DY11" s="202">
        <v>0</v>
      </c>
      <c r="DZ11" s="202">
        <v>0</v>
      </c>
      <c r="EA11" s="202">
        <v>0</v>
      </c>
      <c r="EB11" s="202">
        <v>1400</v>
      </c>
      <c r="EC11" s="202">
        <v>0</v>
      </c>
      <c r="ED11" s="202">
        <v>423857</v>
      </c>
      <c r="EE11" s="202">
        <v>112747</v>
      </c>
      <c r="EF11" s="202">
        <v>70174</v>
      </c>
      <c r="EG11" s="202">
        <v>0</v>
      </c>
      <c r="EH11" s="202">
        <v>187291</v>
      </c>
      <c r="EI11" s="202">
        <v>0</v>
      </c>
      <c r="EJ11" s="202">
        <v>0</v>
      </c>
      <c r="EK11" s="202">
        <v>180842</v>
      </c>
      <c r="EL11" s="202">
        <v>0</v>
      </c>
      <c r="EM11" s="202">
        <v>283999</v>
      </c>
      <c r="EN11" s="202">
        <v>1554649</v>
      </c>
      <c r="EO11" s="202">
        <v>0</v>
      </c>
      <c r="EP11" s="202">
        <v>0</v>
      </c>
      <c r="EQ11" s="202">
        <v>151148</v>
      </c>
      <c r="ER11" s="202">
        <v>305150</v>
      </c>
      <c r="ES11" s="202">
        <v>0</v>
      </c>
      <c r="ET11" s="202">
        <v>0</v>
      </c>
      <c r="EU11" s="202">
        <v>0</v>
      </c>
      <c r="EV11" s="202">
        <v>1800</v>
      </c>
      <c r="EW11" s="202">
        <v>0</v>
      </c>
      <c r="EX11" s="202">
        <v>517807</v>
      </c>
      <c r="EY11" s="202">
        <v>0</v>
      </c>
      <c r="EZ11" s="202">
        <v>0</v>
      </c>
      <c r="FA11" s="202">
        <v>0</v>
      </c>
      <c r="FB11" s="202">
        <v>591230</v>
      </c>
      <c r="FC11" s="202">
        <v>0</v>
      </c>
      <c r="FD11" s="202">
        <v>0</v>
      </c>
      <c r="FE11" s="202">
        <v>227180</v>
      </c>
      <c r="FF11" s="202">
        <v>0</v>
      </c>
      <c r="FG11" s="202">
        <v>20903</v>
      </c>
      <c r="FH11" s="202">
        <v>481738</v>
      </c>
      <c r="FI11" s="202">
        <v>0</v>
      </c>
      <c r="FJ11" s="202">
        <v>0</v>
      </c>
      <c r="FK11" s="202">
        <v>435992</v>
      </c>
      <c r="FL11" s="202">
        <v>119219</v>
      </c>
      <c r="FM11" s="202">
        <v>0</v>
      </c>
      <c r="FN11" s="202">
        <v>0</v>
      </c>
      <c r="FO11" s="202">
        <v>0</v>
      </c>
      <c r="FP11" s="202">
        <v>0</v>
      </c>
      <c r="FQ11" s="202">
        <v>0</v>
      </c>
      <c r="FR11" s="202">
        <v>0</v>
      </c>
      <c r="FS11" s="202">
        <v>0</v>
      </c>
      <c r="FT11" s="202">
        <v>0</v>
      </c>
      <c r="FU11" s="202">
        <v>0</v>
      </c>
      <c r="FV11" s="202">
        <v>403327</v>
      </c>
      <c r="FW11" s="202">
        <v>0</v>
      </c>
      <c r="FX11" s="202">
        <v>0</v>
      </c>
      <c r="FY11" s="202">
        <v>0</v>
      </c>
      <c r="FZ11" s="202">
        <v>0</v>
      </c>
      <c r="GA11" s="202">
        <v>0</v>
      </c>
      <c r="GB11" s="202">
        <v>419969</v>
      </c>
      <c r="GC11" s="202">
        <v>0</v>
      </c>
      <c r="GD11" s="202">
        <v>0</v>
      </c>
      <c r="GE11" s="202">
        <v>16748</v>
      </c>
      <c r="GF11" s="202">
        <v>11759</v>
      </c>
      <c r="GG11" s="202">
        <v>0</v>
      </c>
      <c r="GH11" s="202">
        <v>0</v>
      </c>
      <c r="GI11" s="202">
        <v>0</v>
      </c>
      <c r="GJ11" s="202">
        <v>0</v>
      </c>
      <c r="GK11" s="202">
        <v>0</v>
      </c>
      <c r="GL11" s="202">
        <v>0</v>
      </c>
      <c r="GM11" s="202">
        <v>0</v>
      </c>
      <c r="GN11" s="202">
        <v>0</v>
      </c>
      <c r="GO11" s="202">
        <v>0</v>
      </c>
      <c r="GP11" s="202">
        <v>0</v>
      </c>
      <c r="GQ11" s="202">
        <v>0</v>
      </c>
      <c r="GR11" s="202">
        <v>0</v>
      </c>
      <c r="GS11" s="202">
        <v>0</v>
      </c>
      <c r="GT11" s="202">
        <v>0</v>
      </c>
      <c r="GU11" s="202">
        <v>0</v>
      </c>
      <c r="GV11" s="202">
        <v>0</v>
      </c>
      <c r="GW11" s="202">
        <v>0</v>
      </c>
      <c r="GX11" s="202">
        <v>0</v>
      </c>
      <c r="GY11" s="202">
        <v>0</v>
      </c>
      <c r="GZ11" s="202">
        <v>0</v>
      </c>
      <c r="HA11" s="202">
        <v>0</v>
      </c>
      <c r="HB11" s="202">
        <v>0</v>
      </c>
      <c r="HC11" s="202">
        <v>0</v>
      </c>
      <c r="HD11" s="202">
        <v>0</v>
      </c>
      <c r="HE11" s="202">
        <v>0</v>
      </c>
      <c r="HF11" s="202">
        <v>0</v>
      </c>
      <c r="HG11" s="202">
        <v>0</v>
      </c>
      <c r="HH11" s="202">
        <v>0</v>
      </c>
      <c r="HI11" s="202">
        <v>0</v>
      </c>
      <c r="HJ11" s="202">
        <v>0</v>
      </c>
      <c r="HK11" s="202">
        <v>0</v>
      </c>
      <c r="HL11" s="202">
        <v>0</v>
      </c>
      <c r="HM11" s="202">
        <v>0</v>
      </c>
      <c r="HN11" s="202">
        <v>0</v>
      </c>
      <c r="HP11" s="203" t="s">
        <v>146</v>
      </c>
      <c r="HQ11" s="201">
        <f>'Relative Weights'!$H$1</f>
        <v>2017</v>
      </c>
      <c r="HR11" s="202">
        <v>0</v>
      </c>
      <c r="HS11" s="202">
        <v>12338.501067781566</v>
      </c>
      <c r="HT11" s="202">
        <v>0</v>
      </c>
      <c r="HU11" s="202">
        <v>0</v>
      </c>
      <c r="HV11" s="202">
        <v>0</v>
      </c>
      <c r="HW11" s="202">
        <v>3415.3688258737952</v>
      </c>
      <c r="HX11" s="202">
        <v>0</v>
      </c>
      <c r="HY11" s="202">
        <v>0</v>
      </c>
      <c r="HZ11" s="202">
        <v>0</v>
      </c>
      <c r="IA11" s="202">
        <v>0</v>
      </c>
      <c r="IB11" s="202">
        <v>0</v>
      </c>
      <c r="IC11" s="202">
        <v>3090.2346502639198</v>
      </c>
      <c r="ID11" s="202">
        <v>82.385221101629767</v>
      </c>
      <c r="IE11" s="202">
        <v>0</v>
      </c>
      <c r="IF11" s="202">
        <v>0</v>
      </c>
      <c r="IG11" s="202">
        <v>5378.002362414456</v>
      </c>
      <c r="IH11" s="202">
        <v>0</v>
      </c>
      <c r="II11" s="202">
        <v>0</v>
      </c>
      <c r="IJ11" s="202">
        <v>3042.8727197840899</v>
      </c>
      <c r="IK11" s="202">
        <v>0</v>
      </c>
      <c r="IL11" s="202">
        <v>5546.0357758598766</v>
      </c>
      <c r="IM11" s="202">
        <v>14939.072775090026</v>
      </c>
      <c r="IN11" s="202">
        <v>0</v>
      </c>
      <c r="IO11" s="202">
        <v>0</v>
      </c>
      <c r="IP11" s="202">
        <v>0</v>
      </c>
      <c r="IQ11" s="202">
        <v>5075.2364120544844</v>
      </c>
      <c r="IR11" s="202">
        <v>0</v>
      </c>
      <c r="IS11" s="202">
        <v>0</v>
      </c>
      <c r="IT11" s="202">
        <v>0</v>
      </c>
      <c r="IU11" s="202">
        <v>0</v>
      </c>
      <c r="IV11" s="202">
        <v>0</v>
      </c>
      <c r="IW11" s="202">
        <v>3775.2004415385595</v>
      </c>
      <c r="IX11" s="202">
        <v>741.46698991466781</v>
      </c>
      <c r="IY11" s="202">
        <v>0</v>
      </c>
      <c r="IZ11" s="202">
        <v>0</v>
      </c>
      <c r="JA11" s="202">
        <v>16976.984140883964</v>
      </c>
      <c r="JB11" s="202">
        <v>0</v>
      </c>
      <c r="JC11" s="202">
        <v>0</v>
      </c>
      <c r="JD11" s="202">
        <v>3822.5623720183894</v>
      </c>
      <c r="JE11" s="202">
        <v>0</v>
      </c>
      <c r="JF11" s="202">
        <v>5546.0357758598766</v>
      </c>
      <c r="JG11" s="202">
        <v>4629.1600486838634</v>
      </c>
      <c r="JH11" s="202">
        <v>0</v>
      </c>
      <c r="JI11" s="202">
        <v>0</v>
      </c>
      <c r="JJ11" s="202">
        <v>0</v>
      </c>
      <c r="JK11" s="202">
        <v>1982.8432240167904</v>
      </c>
      <c r="JL11" s="202">
        <v>0</v>
      </c>
      <c r="JM11" s="202">
        <v>0</v>
      </c>
      <c r="JN11" s="202">
        <v>0</v>
      </c>
      <c r="JO11" s="202">
        <v>0</v>
      </c>
      <c r="JP11" s="202">
        <v>0</v>
      </c>
      <c r="JQ11" s="202">
        <v>0</v>
      </c>
      <c r="JR11" s="202">
        <v>0</v>
      </c>
      <c r="JS11" s="202">
        <v>0</v>
      </c>
      <c r="JT11" s="202">
        <v>0</v>
      </c>
      <c r="JU11" s="202">
        <v>11581.408390288563</v>
      </c>
      <c r="JV11" s="202">
        <v>0</v>
      </c>
      <c r="JW11" s="202">
        <v>0</v>
      </c>
      <c r="JX11" s="202">
        <v>0</v>
      </c>
      <c r="JY11" s="202">
        <v>0</v>
      </c>
      <c r="JZ11" s="202">
        <v>0</v>
      </c>
      <c r="KA11" s="202">
        <v>4035.6038271544139</v>
      </c>
      <c r="KB11" s="202">
        <v>0</v>
      </c>
      <c r="KC11" s="202">
        <v>0</v>
      </c>
      <c r="KD11" s="202">
        <v>0</v>
      </c>
      <c r="KE11" s="202">
        <v>195.57497941782302</v>
      </c>
      <c r="KF11" s="202">
        <v>0</v>
      </c>
      <c r="KG11" s="202">
        <v>0</v>
      </c>
      <c r="KH11" s="202">
        <v>0</v>
      </c>
      <c r="KI11" s="202">
        <v>0</v>
      </c>
      <c r="KJ11" s="202">
        <v>0</v>
      </c>
      <c r="KK11" s="202">
        <v>0</v>
      </c>
      <c r="KL11" s="202">
        <v>0</v>
      </c>
      <c r="KM11" s="202">
        <v>0</v>
      </c>
      <c r="KN11" s="202">
        <v>0</v>
      </c>
      <c r="KO11" s="202">
        <v>0</v>
      </c>
      <c r="KP11" s="202">
        <v>0</v>
      </c>
      <c r="KQ11" s="202">
        <v>0</v>
      </c>
      <c r="KR11" s="202">
        <v>0</v>
      </c>
      <c r="KS11" s="202">
        <v>0</v>
      </c>
      <c r="KT11" s="202">
        <v>0</v>
      </c>
      <c r="KU11" s="202">
        <v>0</v>
      </c>
      <c r="KV11" s="202">
        <v>0</v>
      </c>
      <c r="KW11" s="202">
        <v>0</v>
      </c>
      <c r="KX11" s="202">
        <v>0</v>
      </c>
      <c r="KY11" s="202">
        <v>0</v>
      </c>
      <c r="KZ11" s="202">
        <v>0</v>
      </c>
      <c r="LA11" s="202">
        <v>0</v>
      </c>
      <c r="LB11" s="202">
        <v>0</v>
      </c>
      <c r="LC11" s="202">
        <v>0</v>
      </c>
      <c r="LD11" s="202">
        <v>0</v>
      </c>
      <c r="LE11" s="202">
        <v>0</v>
      </c>
      <c r="LF11" s="202">
        <v>0</v>
      </c>
      <c r="LG11" s="202">
        <v>0</v>
      </c>
      <c r="LH11" s="202">
        <v>0</v>
      </c>
      <c r="LI11" s="202">
        <v>0</v>
      </c>
      <c r="LJ11" s="202">
        <v>0</v>
      </c>
      <c r="LK11" s="202">
        <v>0</v>
      </c>
      <c r="LL11" s="202">
        <v>0</v>
      </c>
      <c r="LM11" s="202">
        <v>0</v>
      </c>
      <c r="LN11" s="202">
        <v>0</v>
      </c>
      <c r="LO11" s="202">
        <v>1110091.2219149997</v>
      </c>
      <c r="LP11" s="202">
        <v>0</v>
      </c>
      <c r="LQ11" s="202">
        <v>0</v>
      </c>
      <c r="LR11" s="202">
        <v>0</v>
      </c>
      <c r="LS11" s="202">
        <v>0</v>
      </c>
      <c r="LT11" s="202">
        <v>0</v>
      </c>
      <c r="LU11" s="202">
        <v>0</v>
      </c>
      <c r="LV11" s="202">
        <v>0</v>
      </c>
      <c r="LW11" s="202">
        <v>0</v>
      </c>
      <c r="LX11" s="202">
        <v>0</v>
      </c>
      <c r="LY11" s="202">
        <v>0</v>
      </c>
      <c r="LZ11" s="202">
        <v>0</v>
      </c>
      <c r="MA11" s="202">
        <v>2524.8686500000003</v>
      </c>
      <c r="MB11" s="202">
        <v>0</v>
      </c>
      <c r="MC11" s="202">
        <v>18041.54538</v>
      </c>
      <c r="MD11" s="202">
        <v>0</v>
      </c>
      <c r="ME11" s="202">
        <v>0</v>
      </c>
      <c r="MF11" s="202">
        <v>0</v>
      </c>
      <c r="MG11" s="202">
        <v>0</v>
      </c>
      <c r="MH11" s="202">
        <v>18923.476579999999</v>
      </c>
      <c r="MI11" s="202">
        <v>2044904.8824749994</v>
      </c>
      <c r="MJ11" s="202">
        <v>0</v>
      </c>
      <c r="MK11" s="202">
        <v>0</v>
      </c>
      <c r="ML11" s="202">
        <v>162202.07857499999</v>
      </c>
      <c r="MM11" s="202">
        <v>184217.492592</v>
      </c>
      <c r="MN11" s="202">
        <v>0</v>
      </c>
      <c r="MO11" s="202">
        <v>0</v>
      </c>
      <c r="MP11" s="202">
        <v>0</v>
      </c>
      <c r="MQ11" s="202">
        <v>0</v>
      </c>
      <c r="MR11" s="202">
        <v>0</v>
      </c>
      <c r="MS11" s="202">
        <v>0</v>
      </c>
      <c r="MT11" s="202">
        <v>0</v>
      </c>
      <c r="MU11" s="202">
        <v>0</v>
      </c>
      <c r="MV11" s="202">
        <v>0</v>
      </c>
      <c r="MW11" s="202">
        <v>57131.560369999999</v>
      </c>
      <c r="MX11" s="202">
        <v>0</v>
      </c>
      <c r="MY11" s="202">
        <v>0</v>
      </c>
      <c r="MZ11" s="202">
        <v>25248.189200000001</v>
      </c>
      <c r="NA11" s="202">
        <v>0</v>
      </c>
      <c r="NB11" s="202">
        <v>28385.21487</v>
      </c>
      <c r="NC11" s="202">
        <v>934813.66055999976</v>
      </c>
      <c r="ND11" s="202">
        <v>0</v>
      </c>
      <c r="NE11" s="202">
        <v>0</v>
      </c>
      <c r="NF11" s="202">
        <v>180224.53174999999</v>
      </c>
      <c r="NG11" s="202">
        <v>260974.78117199999</v>
      </c>
      <c r="NH11" s="202">
        <v>0</v>
      </c>
      <c r="NI11" s="202">
        <v>0</v>
      </c>
      <c r="NJ11" s="202">
        <v>0</v>
      </c>
      <c r="NK11" s="202">
        <v>0</v>
      </c>
      <c r="NL11" s="202">
        <v>0</v>
      </c>
      <c r="NM11" s="202">
        <v>0</v>
      </c>
      <c r="NN11" s="202">
        <v>0</v>
      </c>
      <c r="NO11" s="202">
        <v>0</v>
      </c>
      <c r="NP11" s="202">
        <v>0</v>
      </c>
      <c r="NQ11" s="202">
        <v>75173.105750000002</v>
      </c>
      <c r="NR11" s="202">
        <v>0</v>
      </c>
      <c r="NS11" s="202">
        <v>0</v>
      </c>
      <c r="NT11" s="202">
        <v>0</v>
      </c>
      <c r="NU11" s="202">
        <v>0</v>
      </c>
      <c r="NV11" s="202">
        <v>0</v>
      </c>
      <c r="NW11" s="202">
        <v>1752775.6135499997</v>
      </c>
      <c r="NX11" s="202">
        <v>0</v>
      </c>
      <c r="NY11" s="202">
        <v>0</v>
      </c>
      <c r="NZ11" s="202">
        <v>18022.453174999999</v>
      </c>
      <c r="OA11" s="202">
        <v>66522.983435999995</v>
      </c>
      <c r="OB11" s="202">
        <v>0</v>
      </c>
      <c r="OC11" s="202">
        <v>0</v>
      </c>
      <c r="OD11" s="202">
        <v>0</v>
      </c>
      <c r="OE11" s="202">
        <v>0</v>
      </c>
      <c r="OF11" s="202">
        <v>0</v>
      </c>
      <c r="OG11" s="202">
        <v>0</v>
      </c>
      <c r="OH11" s="202">
        <v>0</v>
      </c>
      <c r="OI11" s="202">
        <v>0</v>
      </c>
      <c r="OJ11" s="202">
        <v>0</v>
      </c>
      <c r="OK11" s="202">
        <v>0</v>
      </c>
      <c r="OL11" s="202">
        <v>0</v>
      </c>
      <c r="OM11" s="202">
        <v>0</v>
      </c>
      <c r="ON11" s="202">
        <v>0</v>
      </c>
      <c r="OO11" s="202">
        <v>0</v>
      </c>
      <c r="OP11" s="202">
        <v>0</v>
      </c>
      <c r="OQ11" s="202">
        <v>0</v>
      </c>
      <c r="OR11" s="202">
        <v>0</v>
      </c>
      <c r="OS11" s="202">
        <v>0</v>
      </c>
      <c r="OT11" s="202">
        <v>0</v>
      </c>
      <c r="OU11" s="202">
        <v>0</v>
      </c>
      <c r="OV11" s="202">
        <v>0</v>
      </c>
      <c r="OW11" s="202">
        <v>0</v>
      </c>
      <c r="OX11" s="202">
        <v>0</v>
      </c>
      <c r="OY11" s="202">
        <v>0</v>
      </c>
      <c r="OZ11" s="202">
        <v>0</v>
      </c>
      <c r="PA11" s="202">
        <v>0</v>
      </c>
      <c r="PB11" s="202">
        <v>0</v>
      </c>
      <c r="PC11" s="202">
        <v>0</v>
      </c>
      <c r="PD11" s="202">
        <v>0</v>
      </c>
      <c r="PE11" s="202">
        <v>0</v>
      </c>
      <c r="PF11" s="202">
        <v>0</v>
      </c>
      <c r="PG11" s="202">
        <v>0</v>
      </c>
      <c r="PH11" s="202">
        <v>0</v>
      </c>
      <c r="PI11" s="202">
        <v>0</v>
      </c>
      <c r="PJ11" s="202">
        <v>1188899.1847199998</v>
      </c>
      <c r="PK11" s="202">
        <v>3588479.5405999999</v>
      </c>
      <c r="PL11" s="202">
        <v>87006.171899999987</v>
      </c>
      <c r="PM11" s="202">
        <v>517103.77430000005</v>
      </c>
      <c r="PN11" s="202">
        <v>0</v>
      </c>
      <c r="PO11" s="202">
        <v>876968.71550000005</v>
      </c>
      <c r="PP11" s="202">
        <v>0</v>
      </c>
      <c r="PQ11" s="202">
        <v>0</v>
      </c>
      <c r="PR11" s="202">
        <v>0</v>
      </c>
      <c r="PS11" s="202">
        <v>2978.1952700000002</v>
      </c>
      <c r="PT11" s="202">
        <v>0</v>
      </c>
      <c r="PU11" s="202">
        <v>1618376.59023</v>
      </c>
      <c r="PV11" s="202">
        <v>163035.43719999999</v>
      </c>
      <c r="PW11" s="202">
        <v>80113.906879999995</v>
      </c>
      <c r="PX11" s="202">
        <v>0</v>
      </c>
      <c r="PY11" s="202">
        <v>965258.45579999988</v>
      </c>
      <c r="PZ11" s="202">
        <v>0</v>
      </c>
      <c r="QA11" s="202">
        <v>0</v>
      </c>
      <c r="QB11" s="202">
        <v>504828.58759999991</v>
      </c>
      <c r="QC11" s="202">
        <v>0</v>
      </c>
      <c r="QD11" s="194">
        <v>1</v>
      </c>
    </row>
    <row r="12" spans="1:446" x14ac:dyDescent="0.2">
      <c r="A12" s="201" t="s">
        <v>105</v>
      </c>
      <c r="B12" s="201" t="s">
        <v>105</v>
      </c>
      <c r="C12" s="202">
        <f>ROUND(PVAMU!H18,0)-ROUND(PVAMU!H288,0)</f>
        <v>0</v>
      </c>
      <c r="D12" s="316">
        <v>3630</v>
      </c>
      <c r="E12" s="201" t="s">
        <v>693</v>
      </c>
      <c r="F12" s="201">
        <f>'Relative Weights'!$H$1</f>
        <v>2017</v>
      </c>
      <c r="G12" s="202">
        <v>45741930</v>
      </c>
      <c r="H12" s="202">
        <v>14763183</v>
      </c>
      <c r="I12" s="202">
        <v>23210036</v>
      </c>
      <c r="J12" s="202">
        <v>17281127</v>
      </c>
      <c r="K12" s="202">
        <v>17680385</v>
      </c>
      <c r="L12" s="201" t="s">
        <v>746</v>
      </c>
      <c r="M12" s="201" t="s">
        <v>747</v>
      </c>
      <c r="N12" s="201" t="s">
        <v>748</v>
      </c>
      <c r="O12" s="202">
        <v>4086</v>
      </c>
      <c r="P12" s="202">
        <v>3369</v>
      </c>
      <c r="Q12" s="202">
        <v>1182</v>
      </c>
      <c r="R12" s="202">
        <v>125</v>
      </c>
      <c r="S12" s="202">
        <v>0</v>
      </c>
      <c r="T12" s="204" t="s">
        <v>802</v>
      </c>
      <c r="U12" s="204" t="s">
        <v>803</v>
      </c>
      <c r="V12" s="204" t="s">
        <v>804</v>
      </c>
      <c r="W12" s="202">
        <v>76127</v>
      </c>
      <c r="X12" s="202">
        <v>24476</v>
      </c>
      <c r="Y12" s="202">
        <v>9041</v>
      </c>
      <c r="Z12" s="202">
        <v>2402</v>
      </c>
      <c r="AA12" s="202">
        <v>2724</v>
      </c>
      <c r="AB12" s="202">
        <v>11676</v>
      </c>
      <c r="AC12" s="202">
        <v>5237</v>
      </c>
      <c r="AD12" s="202">
        <v>0</v>
      </c>
      <c r="AE12" s="202">
        <v>1065</v>
      </c>
      <c r="AF12" s="202">
        <v>0</v>
      </c>
      <c r="AG12" s="202">
        <v>0</v>
      </c>
      <c r="AH12" s="202">
        <v>1767</v>
      </c>
      <c r="AI12" s="202">
        <v>1764</v>
      </c>
      <c r="AJ12" s="202">
        <v>2568</v>
      </c>
      <c r="AK12" s="202">
        <v>0</v>
      </c>
      <c r="AL12" s="202">
        <v>11487</v>
      </c>
      <c r="AM12" s="202">
        <v>0</v>
      </c>
      <c r="AN12" s="202">
        <v>0</v>
      </c>
      <c r="AO12" s="202">
        <v>1588</v>
      </c>
      <c r="AP12" s="202">
        <v>1070</v>
      </c>
      <c r="AQ12" s="202">
        <v>7845</v>
      </c>
      <c r="AR12" s="202">
        <v>6556</v>
      </c>
      <c r="AS12" s="202">
        <v>807</v>
      </c>
      <c r="AT12" s="202">
        <v>5119</v>
      </c>
      <c r="AU12" s="202">
        <v>861</v>
      </c>
      <c r="AV12" s="202">
        <v>10320</v>
      </c>
      <c r="AW12" s="202">
        <v>759</v>
      </c>
      <c r="AX12" s="202">
        <v>0</v>
      </c>
      <c r="AY12" s="202">
        <v>1965</v>
      </c>
      <c r="AZ12" s="202">
        <v>0</v>
      </c>
      <c r="BA12" s="202">
        <v>0</v>
      </c>
      <c r="BB12" s="202">
        <v>0</v>
      </c>
      <c r="BC12" s="202">
        <v>0</v>
      </c>
      <c r="BD12" s="202">
        <v>1737</v>
      </c>
      <c r="BE12" s="202">
        <v>0</v>
      </c>
      <c r="BF12" s="202">
        <v>6309</v>
      </c>
      <c r="BG12" s="202">
        <v>0</v>
      </c>
      <c r="BH12" s="202">
        <v>222</v>
      </c>
      <c r="BI12" s="202">
        <v>1541</v>
      </c>
      <c r="BJ12" s="202">
        <v>7962</v>
      </c>
      <c r="BK12" s="202">
        <v>4128</v>
      </c>
      <c r="BL12" s="202">
        <v>427</v>
      </c>
      <c r="BM12" s="202">
        <v>0</v>
      </c>
      <c r="BN12" s="202">
        <v>4341</v>
      </c>
      <c r="BO12" s="202">
        <v>0</v>
      </c>
      <c r="BP12" s="202">
        <v>4781</v>
      </c>
      <c r="BQ12" s="202">
        <v>1347</v>
      </c>
      <c r="BR12" s="202">
        <v>0</v>
      </c>
      <c r="BS12" s="202">
        <v>0</v>
      </c>
      <c r="BT12" s="202">
        <v>0</v>
      </c>
      <c r="BU12" s="202">
        <v>0</v>
      </c>
      <c r="BV12" s="202">
        <v>0</v>
      </c>
      <c r="BW12" s="202">
        <v>0</v>
      </c>
      <c r="BX12" s="202">
        <v>432</v>
      </c>
      <c r="BY12" s="202">
        <v>0</v>
      </c>
      <c r="BZ12" s="202">
        <v>3066</v>
      </c>
      <c r="CA12" s="202">
        <v>0</v>
      </c>
      <c r="CB12" s="202">
        <v>0</v>
      </c>
      <c r="CC12" s="202">
        <v>0</v>
      </c>
      <c r="CD12" s="202">
        <v>2199</v>
      </c>
      <c r="CE12" s="202">
        <v>425</v>
      </c>
      <c r="CF12" s="202">
        <v>0</v>
      </c>
      <c r="CG12" s="202">
        <v>0</v>
      </c>
      <c r="CH12" s="202">
        <v>1005</v>
      </c>
      <c r="CI12" s="202">
        <v>0</v>
      </c>
      <c r="CJ12" s="202">
        <v>245</v>
      </c>
      <c r="CK12" s="202">
        <v>0</v>
      </c>
      <c r="CL12" s="202">
        <v>0</v>
      </c>
      <c r="CM12" s="202">
        <v>0</v>
      </c>
      <c r="CN12" s="202">
        <v>0</v>
      </c>
      <c r="CO12" s="202">
        <v>0</v>
      </c>
      <c r="CP12" s="202">
        <v>0</v>
      </c>
      <c r="CQ12" s="202">
        <v>0</v>
      </c>
      <c r="CR12" s="202">
        <v>0</v>
      </c>
      <c r="CS12" s="202">
        <v>0</v>
      </c>
      <c r="CT12" s="202">
        <v>0</v>
      </c>
      <c r="CU12" s="202">
        <v>0</v>
      </c>
      <c r="CV12" s="202">
        <v>0</v>
      </c>
      <c r="CW12" s="202">
        <v>0</v>
      </c>
      <c r="CX12" s="202">
        <v>198</v>
      </c>
      <c r="CY12" s="202">
        <v>0</v>
      </c>
      <c r="CZ12" s="202">
        <v>0</v>
      </c>
      <c r="DA12" s="202">
        <v>0</v>
      </c>
      <c r="DB12" s="202">
        <v>0</v>
      </c>
      <c r="DC12" s="202">
        <v>0</v>
      </c>
      <c r="DD12" s="202">
        <v>0</v>
      </c>
      <c r="DE12" s="202">
        <v>0</v>
      </c>
      <c r="DF12" s="202">
        <v>0</v>
      </c>
      <c r="DG12" s="202">
        <v>0</v>
      </c>
      <c r="DH12" s="202">
        <v>0</v>
      </c>
      <c r="DI12" s="202">
        <v>0</v>
      </c>
      <c r="DJ12" s="202">
        <v>0</v>
      </c>
      <c r="DK12" s="202">
        <v>0</v>
      </c>
      <c r="DL12" s="202">
        <v>0</v>
      </c>
      <c r="DM12" s="202">
        <v>0</v>
      </c>
      <c r="DN12" s="202">
        <v>0</v>
      </c>
      <c r="DO12" s="202">
        <v>0</v>
      </c>
      <c r="DP12" s="202">
        <v>0</v>
      </c>
      <c r="DQ12" s="202">
        <v>0</v>
      </c>
      <c r="DR12" s="202">
        <v>0</v>
      </c>
      <c r="DS12" s="202">
        <v>4630571</v>
      </c>
      <c r="DT12" s="202">
        <v>1785850</v>
      </c>
      <c r="DU12" s="202">
        <v>868523</v>
      </c>
      <c r="DV12" s="202">
        <v>152311</v>
      </c>
      <c r="DW12" s="202">
        <v>245336</v>
      </c>
      <c r="DX12" s="202">
        <v>1626670</v>
      </c>
      <c r="DY12" s="202">
        <v>277219</v>
      </c>
      <c r="DZ12" s="202">
        <v>0</v>
      </c>
      <c r="EA12" s="202">
        <v>104781</v>
      </c>
      <c r="EB12" s="202">
        <v>0</v>
      </c>
      <c r="EC12" s="202">
        <v>0</v>
      </c>
      <c r="ED12" s="202">
        <v>155875</v>
      </c>
      <c r="EE12" s="202">
        <v>142270</v>
      </c>
      <c r="EF12" s="202">
        <v>103431</v>
      </c>
      <c r="EG12" s="202">
        <v>0</v>
      </c>
      <c r="EH12" s="202">
        <v>771941</v>
      </c>
      <c r="EI12" s="202">
        <v>0</v>
      </c>
      <c r="EJ12" s="202">
        <v>0</v>
      </c>
      <c r="EK12" s="202">
        <v>279061</v>
      </c>
      <c r="EL12" s="202">
        <v>243952</v>
      </c>
      <c r="EM12" s="202">
        <v>873201</v>
      </c>
      <c r="EN12" s="202">
        <v>723190</v>
      </c>
      <c r="EO12" s="202">
        <v>354456</v>
      </c>
      <c r="EP12" s="202">
        <v>407372</v>
      </c>
      <c r="EQ12" s="202">
        <v>127284</v>
      </c>
      <c r="ER12" s="202">
        <v>1976049</v>
      </c>
      <c r="ES12" s="202">
        <v>178355</v>
      </c>
      <c r="ET12" s="202">
        <v>0</v>
      </c>
      <c r="EU12" s="202">
        <v>188830</v>
      </c>
      <c r="EV12" s="202">
        <v>0</v>
      </c>
      <c r="EW12" s="202">
        <v>0</v>
      </c>
      <c r="EX12" s="202">
        <v>0</v>
      </c>
      <c r="EY12" s="202">
        <v>0</v>
      </c>
      <c r="EZ12" s="202">
        <v>147047</v>
      </c>
      <c r="FA12" s="202">
        <v>0</v>
      </c>
      <c r="FB12" s="202">
        <v>1156004</v>
      </c>
      <c r="FC12" s="202">
        <v>0</v>
      </c>
      <c r="FD12" s="202">
        <v>35625</v>
      </c>
      <c r="FE12" s="202">
        <v>481290</v>
      </c>
      <c r="FF12" s="202">
        <v>1832732</v>
      </c>
      <c r="FG12" s="202">
        <v>572258</v>
      </c>
      <c r="FH12" s="202">
        <v>168390</v>
      </c>
      <c r="FI12" s="202">
        <v>0</v>
      </c>
      <c r="FJ12" s="202">
        <v>803769</v>
      </c>
      <c r="FK12" s="202">
        <v>0</v>
      </c>
      <c r="FL12" s="202">
        <v>1608839</v>
      </c>
      <c r="FM12" s="202">
        <v>195948</v>
      </c>
      <c r="FN12" s="202">
        <v>0</v>
      </c>
      <c r="FO12" s="202">
        <v>0</v>
      </c>
      <c r="FP12" s="202">
        <v>0</v>
      </c>
      <c r="FQ12" s="202">
        <v>0</v>
      </c>
      <c r="FR12" s="202">
        <v>0</v>
      </c>
      <c r="FS12" s="202">
        <v>0</v>
      </c>
      <c r="FT12" s="202">
        <v>137650</v>
      </c>
      <c r="FU12" s="202">
        <v>0</v>
      </c>
      <c r="FV12" s="202">
        <v>600446</v>
      </c>
      <c r="FW12" s="202">
        <v>0</v>
      </c>
      <c r="FX12" s="202">
        <v>0</v>
      </c>
      <c r="FY12" s="202">
        <v>0</v>
      </c>
      <c r="FZ12" s="202">
        <v>697569</v>
      </c>
      <c r="GA12" s="202">
        <v>301153</v>
      </c>
      <c r="GB12" s="202">
        <v>0</v>
      </c>
      <c r="GC12" s="202">
        <v>0</v>
      </c>
      <c r="GD12" s="202">
        <v>568202</v>
      </c>
      <c r="GE12" s="202">
        <v>0</v>
      </c>
      <c r="GF12" s="202">
        <v>222388</v>
      </c>
      <c r="GG12" s="202">
        <v>0</v>
      </c>
      <c r="GH12" s="202">
        <v>0</v>
      </c>
      <c r="GI12" s="202">
        <v>0</v>
      </c>
      <c r="GJ12" s="202">
        <v>0</v>
      </c>
      <c r="GK12" s="202">
        <v>0</v>
      </c>
      <c r="GL12" s="202">
        <v>0</v>
      </c>
      <c r="GM12" s="202">
        <v>0</v>
      </c>
      <c r="GN12" s="202">
        <v>0</v>
      </c>
      <c r="GO12" s="202">
        <v>0</v>
      </c>
      <c r="GP12" s="202">
        <v>0</v>
      </c>
      <c r="GQ12" s="202">
        <v>0</v>
      </c>
      <c r="GR12" s="202">
        <v>0</v>
      </c>
      <c r="GS12" s="202">
        <v>0</v>
      </c>
      <c r="GT12" s="202">
        <v>378897</v>
      </c>
      <c r="GU12" s="202">
        <v>0</v>
      </c>
      <c r="GV12" s="202">
        <v>0</v>
      </c>
      <c r="GW12" s="202">
        <v>0</v>
      </c>
      <c r="GX12" s="202">
        <v>0</v>
      </c>
      <c r="GY12" s="202">
        <v>0</v>
      </c>
      <c r="GZ12" s="202">
        <v>0</v>
      </c>
      <c r="HA12" s="202">
        <v>0</v>
      </c>
      <c r="HB12" s="202">
        <v>0</v>
      </c>
      <c r="HC12" s="202">
        <v>0</v>
      </c>
      <c r="HD12" s="202">
        <v>0</v>
      </c>
      <c r="HE12" s="202">
        <v>0</v>
      </c>
      <c r="HF12" s="202">
        <v>0</v>
      </c>
      <c r="HG12" s="202">
        <v>0</v>
      </c>
      <c r="HH12" s="202">
        <v>0</v>
      </c>
      <c r="HI12" s="202">
        <v>0</v>
      </c>
      <c r="HJ12" s="202">
        <v>0</v>
      </c>
      <c r="HK12" s="202">
        <v>0</v>
      </c>
      <c r="HL12" s="202">
        <v>0</v>
      </c>
      <c r="HM12" s="202">
        <v>0</v>
      </c>
      <c r="HN12" s="202">
        <v>0</v>
      </c>
      <c r="HP12" s="203" t="s">
        <v>147</v>
      </c>
      <c r="HQ12" s="201">
        <f>'Relative Weights'!$H$1</f>
        <v>2017</v>
      </c>
      <c r="HR12" s="202">
        <v>65350</v>
      </c>
      <c r="HS12" s="202">
        <v>0</v>
      </c>
      <c r="HT12" s="202">
        <v>0</v>
      </c>
      <c r="HU12" s="202">
        <v>0</v>
      </c>
      <c r="HV12" s="202">
        <v>9218</v>
      </c>
      <c r="HW12" s="202">
        <v>16155</v>
      </c>
      <c r="HX12" s="202">
        <v>0</v>
      </c>
      <c r="HY12" s="202">
        <v>0</v>
      </c>
      <c r="HZ12" s="202">
        <v>0</v>
      </c>
      <c r="IA12" s="202">
        <v>0</v>
      </c>
      <c r="IB12" s="202">
        <v>0</v>
      </c>
      <c r="IC12" s="202">
        <v>0</v>
      </c>
      <c r="ID12" s="202">
        <v>0</v>
      </c>
      <c r="IE12" s="202">
        <v>0</v>
      </c>
      <c r="IF12" s="202">
        <v>0</v>
      </c>
      <c r="IG12" s="202">
        <v>0</v>
      </c>
      <c r="IH12" s="202">
        <v>0</v>
      </c>
      <c r="II12" s="202">
        <v>0</v>
      </c>
      <c r="IJ12" s="202">
        <v>0</v>
      </c>
      <c r="IK12" s="202">
        <v>0</v>
      </c>
      <c r="IL12" s="202">
        <v>12324</v>
      </c>
      <c r="IM12" s="202">
        <v>0</v>
      </c>
      <c r="IN12" s="202">
        <v>0</v>
      </c>
      <c r="IO12" s="202">
        <v>0</v>
      </c>
      <c r="IP12" s="202">
        <v>4782</v>
      </c>
      <c r="IQ12" s="202">
        <v>19625</v>
      </c>
      <c r="IR12" s="202">
        <v>0</v>
      </c>
      <c r="IS12" s="202">
        <v>0</v>
      </c>
      <c r="IT12" s="202">
        <v>0</v>
      </c>
      <c r="IU12" s="202">
        <v>0</v>
      </c>
      <c r="IV12" s="202">
        <v>0</v>
      </c>
      <c r="IW12" s="202">
        <v>0</v>
      </c>
      <c r="IX12" s="202">
        <v>0</v>
      </c>
      <c r="IY12" s="202">
        <v>0</v>
      </c>
      <c r="IZ12" s="202">
        <v>0</v>
      </c>
      <c r="JA12" s="202">
        <v>0</v>
      </c>
      <c r="JB12" s="202">
        <v>0</v>
      </c>
      <c r="JC12" s="202">
        <v>0</v>
      </c>
      <c r="JD12" s="202">
        <v>0</v>
      </c>
      <c r="JE12" s="202">
        <v>0</v>
      </c>
      <c r="JF12" s="202">
        <v>8076</v>
      </c>
      <c r="JG12" s="202">
        <v>0</v>
      </c>
      <c r="JH12" s="202">
        <v>0</v>
      </c>
      <c r="JI12" s="202">
        <v>0</v>
      </c>
      <c r="JJ12" s="202">
        <v>0</v>
      </c>
      <c r="JK12" s="202">
        <v>15978</v>
      </c>
      <c r="JL12" s="202">
        <v>0</v>
      </c>
      <c r="JM12" s="202">
        <v>0</v>
      </c>
      <c r="JN12" s="202">
        <v>0</v>
      </c>
      <c r="JO12" s="202">
        <v>0</v>
      </c>
      <c r="JP12" s="202">
        <v>0</v>
      </c>
      <c r="JQ12" s="202">
        <v>0</v>
      </c>
      <c r="JR12" s="202">
        <v>0</v>
      </c>
      <c r="JS12" s="202">
        <v>0</v>
      </c>
      <c r="JT12" s="202">
        <v>0</v>
      </c>
      <c r="JU12" s="202">
        <v>0</v>
      </c>
      <c r="JV12" s="202">
        <v>0</v>
      </c>
      <c r="JW12" s="202">
        <v>0</v>
      </c>
      <c r="JX12" s="202">
        <v>0</v>
      </c>
      <c r="JY12" s="202">
        <v>0</v>
      </c>
      <c r="JZ12" s="202">
        <v>4250</v>
      </c>
      <c r="KA12" s="202">
        <v>0</v>
      </c>
      <c r="KB12" s="202">
        <v>0</v>
      </c>
      <c r="KC12" s="202">
        <v>0</v>
      </c>
      <c r="KD12" s="202">
        <v>0</v>
      </c>
      <c r="KE12" s="202">
        <v>2209</v>
      </c>
      <c r="KF12" s="202">
        <v>0</v>
      </c>
      <c r="KG12" s="202">
        <v>0</v>
      </c>
      <c r="KH12" s="202">
        <v>0</v>
      </c>
      <c r="KI12" s="202">
        <v>0</v>
      </c>
      <c r="KJ12" s="202">
        <v>0</v>
      </c>
      <c r="KK12" s="202">
        <v>0</v>
      </c>
      <c r="KL12" s="202">
        <v>0</v>
      </c>
      <c r="KM12" s="202">
        <v>0</v>
      </c>
      <c r="KN12" s="202">
        <v>0</v>
      </c>
      <c r="KO12" s="202">
        <v>0</v>
      </c>
      <c r="KP12" s="202">
        <v>0</v>
      </c>
      <c r="KQ12" s="202">
        <v>0</v>
      </c>
      <c r="KR12" s="202">
        <v>0</v>
      </c>
      <c r="KS12" s="202">
        <v>0</v>
      </c>
      <c r="KT12" s="202">
        <v>0</v>
      </c>
      <c r="KU12" s="202">
        <v>0</v>
      </c>
      <c r="KV12" s="202">
        <v>0</v>
      </c>
      <c r="KW12" s="202">
        <v>0</v>
      </c>
      <c r="KX12" s="202">
        <v>0</v>
      </c>
      <c r="KY12" s="202">
        <v>0</v>
      </c>
      <c r="KZ12" s="202">
        <v>0</v>
      </c>
      <c r="LA12" s="202">
        <v>0</v>
      </c>
      <c r="LB12" s="202">
        <v>0</v>
      </c>
      <c r="LC12" s="202">
        <v>0</v>
      </c>
      <c r="LD12" s="202">
        <v>0</v>
      </c>
      <c r="LE12" s="202">
        <v>0</v>
      </c>
      <c r="LF12" s="202">
        <v>0</v>
      </c>
      <c r="LG12" s="202">
        <v>0</v>
      </c>
      <c r="LH12" s="202">
        <v>0</v>
      </c>
      <c r="LI12" s="202">
        <v>0</v>
      </c>
      <c r="LJ12" s="202">
        <v>0</v>
      </c>
      <c r="LK12" s="202">
        <v>0</v>
      </c>
      <c r="LL12" s="202">
        <v>0</v>
      </c>
      <c r="LM12" s="202">
        <v>0</v>
      </c>
      <c r="LN12" s="202">
        <v>771842</v>
      </c>
      <c r="LO12" s="202">
        <v>0</v>
      </c>
      <c r="LP12" s="202">
        <v>0</v>
      </c>
      <c r="LQ12" s="202">
        <v>0</v>
      </c>
      <c r="LR12" s="202">
        <v>15949</v>
      </c>
      <c r="LS12" s="202">
        <v>15159</v>
      </c>
      <c r="LT12" s="202">
        <v>0</v>
      </c>
      <c r="LU12" s="202">
        <v>0</v>
      </c>
      <c r="LV12" s="202">
        <v>0</v>
      </c>
      <c r="LW12" s="202">
        <v>0</v>
      </c>
      <c r="LX12" s="202">
        <v>0</v>
      </c>
      <c r="LY12" s="202">
        <v>0</v>
      </c>
      <c r="LZ12" s="202">
        <v>0</v>
      </c>
      <c r="MA12" s="202">
        <v>0</v>
      </c>
      <c r="MB12" s="202">
        <v>0</v>
      </c>
      <c r="MC12" s="202">
        <v>0</v>
      </c>
      <c r="MD12" s="202">
        <v>0</v>
      </c>
      <c r="ME12" s="202">
        <v>0</v>
      </c>
      <c r="MF12" s="202">
        <v>0</v>
      </c>
      <c r="MG12" s="202">
        <v>0</v>
      </c>
      <c r="MH12" s="202">
        <v>147017</v>
      </c>
      <c r="MI12" s="202">
        <v>0</v>
      </c>
      <c r="MJ12" s="202">
        <v>0</v>
      </c>
      <c r="MK12" s="202">
        <v>0</v>
      </c>
      <c r="ML12" s="202">
        <v>8216</v>
      </c>
      <c r="MM12" s="202">
        <v>18528</v>
      </c>
      <c r="MN12" s="202">
        <v>0</v>
      </c>
      <c r="MO12" s="202">
        <v>0</v>
      </c>
      <c r="MP12" s="202">
        <v>0</v>
      </c>
      <c r="MQ12" s="202">
        <v>0</v>
      </c>
      <c r="MR12" s="202">
        <v>0</v>
      </c>
      <c r="MS12" s="202">
        <v>0</v>
      </c>
      <c r="MT12" s="202">
        <v>0</v>
      </c>
      <c r="MU12" s="202">
        <v>0</v>
      </c>
      <c r="MV12" s="202">
        <v>0</v>
      </c>
      <c r="MW12" s="202">
        <v>0</v>
      </c>
      <c r="MX12" s="202">
        <v>0</v>
      </c>
      <c r="MY12" s="202">
        <v>0</v>
      </c>
      <c r="MZ12" s="202">
        <v>0</v>
      </c>
      <c r="NA12" s="202">
        <v>0</v>
      </c>
      <c r="NB12" s="202">
        <v>351342</v>
      </c>
      <c r="NC12" s="202">
        <v>0</v>
      </c>
      <c r="ND12" s="202">
        <v>0</v>
      </c>
      <c r="NE12" s="202">
        <v>7225</v>
      </c>
      <c r="NF12" s="202">
        <v>0</v>
      </c>
      <c r="NG12" s="202">
        <v>69164</v>
      </c>
      <c r="NH12" s="202">
        <v>0</v>
      </c>
      <c r="NI12" s="202">
        <v>0</v>
      </c>
      <c r="NJ12" s="202">
        <v>0</v>
      </c>
      <c r="NK12" s="202">
        <v>0</v>
      </c>
      <c r="NL12" s="202">
        <v>0</v>
      </c>
      <c r="NM12" s="202">
        <v>0</v>
      </c>
      <c r="NN12" s="202">
        <v>0</v>
      </c>
      <c r="NO12" s="202">
        <v>0</v>
      </c>
      <c r="NP12" s="202">
        <v>0</v>
      </c>
      <c r="NQ12" s="202">
        <v>96667</v>
      </c>
      <c r="NR12" s="202">
        <v>0</v>
      </c>
      <c r="NS12" s="202">
        <v>0</v>
      </c>
      <c r="NT12" s="202">
        <v>0</v>
      </c>
      <c r="NU12" s="202">
        <v>13863</v>
      </c>
      <c r="NV12" s="202">
        <v>180994</v>
      </c>
      <c r="NW12" s="202">
        <v>0</v>
      </c>
      <c r="NX12" s="202">
        <v>0</v>
      </c>
      <c r="NY12" s="202">
        <v>6942</v>
      </c>
      <c r="NZ12" s="202">
        <v>0</v>
      </c>
      <c r="OA12" s="202">
        <v>9431</v>
      </c>
      <c r="OB12" s="202">
        <v>0</v>
      </c>
      <c r="OC12" s="202">
        <v>0</v>
      </c>
      <c r="OD12" s="202">
        <v>0</v>
      </c>
      <c r="OE12" s="202">
        <v>0</v>
      </c>
      <c r="OF12" s="202">
        <v>0</v>
      </c>
      <c r="OG12" s="202">
        <v>0</v>
      </c>
      <c r="OH12" s="202">
        <v>0</v>
      </c>
      <c r="OI12" s="202">
        <v>0</v>
      </c>
      <c r="OJ12" s="202">
        <v>0</v>
      </c>
      <c r="OK12" s="202">
        <v>0</v>
      </c>
      <c r="OL12" s="202">
        <v>0</v>
      </c>
      <c r="OM12" s="202">
        <v>0</v>
      </c>
      <c r="ON12" s="202">
        <v>0</v>
      </c>
      <c r="OO12" s="202">
        <v>7465</v>
      </c>
      <c r="OP12" s="202">
        <v>0</v>
      </c>
      <c r="OQ12" s="202">
        <v>0</v>
      </c>
      <c r="OR12" s="202">
        <v>0</v>
      </c>
      <c r="OS12" s="202">
        <v>0</v>
      </c>
      <c r="OT12" s="202">
        <v>0</v>
      </c>
      <c r="OU12" s="202">
        <v>0</v>
      </c>
      <c r="OV12" s="202">
        <v>0</v>
      </c>
      <c r="OW12" s="202">
        <v>0</v>
      </c>
      <c r="OX12" s="202">
        <v>0</v>
      </c>
      <c r="OY12" s="202">
        <v>0</v>
      </c>
      <c r="OZ12" s="202">
        <v>0</v>
      </c>
      <c r="PA12" s="202">
        <v>0</v>
      </c>
      <c r="PB12" s="202">
        <v>0</v>
      </c>
      <c r="PC12" s="202">
        <v>0</v>
      </c>
      <c r="PD12" s="202">
        <v>0</v>
      </c>
      <c r="PE12" s="202">
        <v>0</v>
      </c>
      <c r="PF12" s="202">
        <v>0</v>
      </c>
      <c r="PG12" s="202">
        <v>0</v>
      </c>
      <c r="PH12" s="202">
        <v>0</v>
      </c>
      <c r="PI12" s="202">
        <v>0</v>
      </c>
      <c r="PJ12" s="202">
        <v>2142440</v>
      </c>
      <c r="PK12" s="202">
        <v>3034865</v>
      </c>
      <c r="PL12" s="202">
        <v>347433</v>
      </c>
      <c r="PM12" s="202">
        <v>14538159</v>
      </c>
      <c r="PN12" s="202">
        <v>1034813</v>
      </c>
      <c r="PO12" s="202">
        <v>6191208</v>
      </c>
      <c r="PP12" s="202">
        <v>0</v>
      </c>
      <c r="PQ12" s="202">
        <v>0</v>
      </c>
      <c r="PR12" s="202">
        <v>223730</v>
      </c>
      <c r="PS12" s="202">
        <v>0</v>
      </c>
      <c r="PT12" s="202">
        <v>0</v>
      </c>
      <c r="PU12" s="202">
        <v>0</v>
      </c>
      <c r="PV12" s="202">
        <v>151269</v>
      </c>
      <c r="PW12" s="202">
        <v>0</v>
      </c>
      <c r="PX12" s="202">
        <v>0</v>
      </c>
      <c r="PY12" s="202">
        <v>2057466</v>
      </c>
      <c r="PZ12" s="202">
        <v>0</v>
      </c>
      <c r="QA12" s="202">
        <v>182468</v>
      </c>
      <c r="QB12" s="202">
        <v>222207</v>
      </c>
      <c r="QC12" s="202">
        <v>2376549</v>
      </c>
      <c r="QD12" s="194">
        <v>1</v>
      </c>
    </row>
    <row r="13" spans="1:446" x14ac:dyDescent="0.2">
      <c r="A13" s="201" t="s">
        <v>177</v>
      </c>
      <c r="B13" s="201" t="s">
        <v>107</v>
      </c>
      <c r="C13" s="202">
        <f>ROUND(TAR!H18,0)-ROUND(TAR!H288,0)</f>
        <v>0</v>
      </c>
      <c r="D13" s="316">
        <v>3631</v>
      </c>
      <c r="E13" s="201" t="s">
        <v>696</v>
      </c>
      <c r="F13" s="201">
        <f>'Relative Weights'!$H$1</f>
        <v>2017</v>
      </c>
      <c r="G13" s="202">
        <v>62943751</v>
      </c>
      <c r="H13" s="202">
        <v>10108981</v>
      </c>
      <c r="I13" s="202">
        <v>13465996</v>
      </c>
      <c r="J13" s="202">
        <v>11762210</v>
      </c>
      <c r="K13" s="202">
        <v>13760281</v>
      </c>
      <c r="L13" s="201" t="s">
        <v>746</v>
      </c>
      <c r="M13" s="201" t="s">
        <v>747</v>
      </c>
      <c r="N13" s="201" t="s">
        <v>748</v>
      </c>
      <c r="O13" s="202">
        <v>4858</v>
      </c>
      <c r="P13" s="202">
        <v>6605</v>
      </c>
      <c r="Q13" s="202">
        <v>1452</v>
      </c>
      <c r="R13" s="202">
        <v>137</v>
      </c>
      <c r="S13" s="202">
        <v>0</v>
      </c>
      <c r="T13" s="204" t="s">
        <v>805</v>
      </c>
      <c r="U13" s="204" t="s">
        <v>806</v>
      </c>
      <c r="V13" s="204" t="s">
        <v>807</v>
      </c>
      <c r="W13" s="202">
        <v>72797</v>
      </c>
      <c r="X13" s="202">
        <v>33391</v>
      </c>
      <c r="Y13" s="202">
        <v>8596</v>
      </c>
      <c r="Z13" s="202">
        <v>5755</v>
      </c>
      <c r="AA13" s="202">
        <v>9987</v>
      </c>
      <c r="AB13" s="202">
        <v>4077</v>
      </c>
      <c r="AC13" s="202">
        <v>1947</v>
      </c>
      <c r="AD13" s="202">
        <v>0</v>
      </c>
      <c r="AE13" s="202">
        <v>570</v>
      </c>
      <c r="AF13" s="202">
        <v>0</v>
      </c>
      <c r="AG13" s="202">
        <v>0</v>
      </c>
      <c r="AH13" s="202">
        <v>0</v>
      </c>
      <c r="AI13" s="202">
        <v>3028</v>
      </c>
      <c r="AJ13" s="202">
        <v>947</v>
      </c>
      <c r="AK13" s="202">
        <v>0</v>
      </c>
      <c r="AL13" s="202">
        <v>11864</v>
      </c>
      <c r="AM13" s="202">
        <v>0</v>
      </c>
      <c r="AN13" s="202">
        <v>0</v>
      </c>
      <c r="AO13" s="202">
        <v>2635</v>
      </c>
      <c r="AP13" s="202">
        <v>1826</v>
      </c>
      <c r="AQ13" s="202">
        <v>29351</v>
      </c>
      <c r="AR13" s="202">
        <v>13535</v>
      </c>
      <c r="AS13" s="202">
        <v>1893</v>
      </c>
      <c r="AT13" s="202">
        <v>14626</v>
      </c>
      <c r="AU13" s="202">
        <v>9975</v>
      </c>
      <c r="AV13" s="202">
        <v>4904</v>
      </c>
      <c r="AW13" s="202">
        <v>2301</v>
      </c>
      <c r="AX13" s="202">
        <v>0</v>
      </c>
      <c r="AY13" s="202">
        <v>3316</v>
      </c>
      <c r="AZ13" s="202">
        <v>0</v>
      </c>
      <c r="BA13" s="202">
        <v>0</v>
      </c>
      <c r="BB13" s="202">
        <v>12</v>
      </c>
      <c r="BC13" s="202">
        <v>0</v>
      </c>
      <c r="BD13" s="202">
        <v>1362</v>
      </c>
      <c r="BE13" s="202">
        <v>0</v>
      </c>
      <c r="BF13" s="202">
        <v>34134</v>
      </c>
      <c r="BG13" s="202">
        <v>0</v>
      </c>
      <c r="BH13" s="202">
        <v>960</v>
      </c>
      <c r="BI13" s="202">
        <v>5139</v>
      </c>
      <c r="BJ13" s="202">
        <v>9707</v>
      </c>
      <c r="BK13" s="202">
        <v>5615</v>
      </c>
      <c r="BL13" s="202">
        <v>1239</v>
      </c>
      <c r="BM13" s="202">
        <v>255</v>
      </c>
      <c r="BN13" s="202">
        <v>5398</v>
      </c>
      <c r="BO13" s="202">
        <v>1597</v>
      </c>
      <c r="BP13" s="202">
        <v>933</v>
      </c>
      <c r="BQ13" s="202">
        <v>51</v>
      </c>
      <c r="BR13" s="202">
        <v>0</v>
      </c>
      <c r="BS13" s="202">
        <v>821</v>
      </c>
      <c r="BT13" s="202">
        <v>0</v>
      </c>
      <c r="BU13" s="202">
        <v>0</v>
      </c>
      <c r="BV13" s="202">
        <v>0</v>
      </c>
      <c r="BW13" s="202">
        <v>0</v>
      </c>
      <c r="BX13" s="202">
        <v>125</v>
      </c>
      <c r="BY13" s="202">
        <v>0</v>
      </c>
      <c r="BZ13" s="202">
        <v>6243</v>
      </c>
      <c r="CA13" s="202">
        <v>0</v>
      </c>
      <c r="CB13" s="202">
        <v>0</v>
      </c>
      <c r="CC13" s="202">
        <v>501</v>
      </c>
      <c r="CD13" s="202">
        <v>182</v>
      </c>
      <c r="CE13" s="202">
        <v>0</v>
      </c>
      <c r="CF13" s="202">
        <v>0</v>
      </c>
      <c r="CG13" s="202">
        <v>0</v>
      </c>
      <c r="CH13" s="202">
        <v>1853</v>
      </c>
      <c r="CI13" s="202">
        <v>0</v>
      </c>
      <c r="CJ13" s="202">
        <v>0</v>
      </c>
      <c r="CK13" s="202">
        <v>0</v>
      </c>
      <c r="CL13" s="202">
        <v>0</v>
      </c>
      <c r="CM13" s="202">
        <v>0</v>
      </c>
      <c r="CN13" s="202">
        <v>0</v>
      </c>
      <c r="CO13" s="202">
        <v>0</v>
      </c>
      <c r="CP13" s="202">
        <v>0</v>
      </c>
      <c r="CQ13" s="202">
        <v>0</v>
      </c>
      <c r="CR13" s="202">
        <v>0</v>
      </c>
      <c r="CS13" s="202">
        <v>0</v>
      </c>
      <c r="CT13" s="202">
        <v>0</v>
      </c>
      <c r="CU13" s="202">
        <v>0</v>
      </c>
      <c r="CV13" s="202">
        <v>0</v>
      </c>
      <c r="CW13" s="202">
        <v>0</v>
      </c>
      <c r="CX13" s="202">
        <v>0</v>
      </c>
      <c r="CY13" s="202">
        <v>0</v>
      </c>
      <c r="CZ13" s="202">
        <v>0</v>
      </c>
      <c r="DA13" s="202">
        <v>0</v>
      </c>
      <c r="DB13" s="202">
        <v>0</v>
      </c>
      <c r="DC13" s="202">
        <v>0</v>
      </c>
      <c r="DD13" s="202">
        <v>0</v>
      </c>
      <c r="DE13" s="202">
        <v>0</v>
      </c>
      <c r="DF13" s="202">
        <v>0</v>
      </c>
      <c r="DG13" s="202">
        <v>0</v>
      </c>
      <c r="DH13" s="202">
        <v>0</v>
      </c>
      <c r="DI13" s="202">
        <v>0</v>
      </c>
      <c r="DJ13" s="202">
        <v>0</v>
      </c>
      <c r="DK13" s="202">
        <v>0</v>
      </c>
      <c r="DL13" s="202">
        <v>0</v>
      </c>
      <c r="DM13" s="202">
        <v>0</v>
      </c>
      <c r="DN13" s="202">
        <v>0</v>
      </c>
      <c r="DO13" s="202">
        <v>0</v>
      </c>
      <c r="DP13" s="202">
        <v>0</v>
      </c>
      <c r="DQ13" s="202">
        <v>0</v>
      </c>
      <c r="DR13" s="202">
        <v>0</v>
      </c>
      <c r="DS13" s="202">
        <v>4505372</v>
      </c>
      <c r="DT13" s="202">
        <v>1721053</v>
      </c>
      <c r="DU13" s="202">
        <v>836696</v>
      </c>
      <c r="DV13" s="202">
        <v>483686</v>
      </c>
      <c r="DW13" s="202">
        <v>509544</v>
      </c>
      <c r="DX13" s="202">
        <v>591531</v>
      </c>
      <c r="DY13" s="202">
        <v>101003</v>
      </c>
      <c r="DZ13" s="202">
        <v>0</v>
      </c>
      <c r="EA13" s="202">
        <v>44652</v>
      </c>
      <c r="EB13" s="202">
        <v>0</v>
      </c>
      <c r="EC13" s="202">
        <v>0</v>
      </c>
      <c r="ED13" s="202">
        <v>0</v>
      </c>
      <c r="EE13" s="202">
        <v>246544</v>
      </c>
      <c r="EF13" s="202">
        <v>130285</v>
      </c>
      <c r="EG13" s="202">
        <v>0</v>
      </c>
      <c r="EH13" s="202">
        <v>845081</v>
      </c>
      <c r="EI13" s="202">
        <v>0</v>
      </c>
      <c r="EJ13" s="202">
        <v>0</v>
      </c>
      <c r="EK13" s="202">
        <v>300178</v>
      </c>
      <c r="EL13" s="202">
        <v>112741</v>
      </c>
      <c r="EM13" s="202">
        <v>2951386</v>
      </c>
      <c r="EN13" s="202">
        <v>2152759</v>
      </c>
      <c r="EO13" s="202">
        <v>503935</v>
      </c>
      <c r="EP13" s="202">
        <v>1556671</v>
      </c>
      <c r="EQ13" s="202">
        <v>1494056</v>
      </c>
      <c r="ER13" s="202">
        <v>664956</v>
      </c>
      <c r="ES13" s="202">
        <v>291834</v>
      </c>
      <c r="ET13" s="202">
        <v>0</v>
      </c>
      <c r="EU13" s="202">
        <v>529330</v>
      </c>
      <c r="EV13" s="202">
        <v>0</v>
      </c>
      <c r="EW13" s="202">
        <v>0</v>
      </c>
      <c r="EX13" s="202">
        <v>6639</v>
      </c>
      <c r="EY13" s="202">
        <v>0</v>
      </c>
      <c r="EZ13" s="202">
        <v>182334</v>
      </c>
      <c r="FA13" s="202">
        <v>0</v>
      </c>
      <c r="FB13" s="202">
        <v>3582046</v>
      </c>
      <c r="FC13" s="202">
        <v>0</v>
      </c>
      <c r="FD13" s="202">
        <v>221776</v>
      </c>
      <c r="FE13" s="202">
        <v>578219</v>
      </c>
      <c r="FF13" s="202">
        <v>988286</v>
      </c>
      <c r="FG13" s="202">
        <v>1464235</v>
      </c>
      <c r="FH13" s="202">
        <v>698934</v>
      </c>
      <c r="FI13" s="202">
        <v>62944</v>
      </c>
      <c r="FJ13" s="202">
        <v>1528825</v>
      </c>
      <c r="FK13" s="202">
        <v>582547</v>
      </c>
      <c r="FL13" s="202">
        <v>284519</v>
      </c>
      <c r="FM13" s="202">
        <v>23602</v>
      </c>
      <c r="FN13" s="202">
        <v>0</v>
      </c>
      <c r="FO13" s="202">
        <v>372810</v>
      </c>
      <c r="FP13" s="202">
        <v>0</v>
      </c>
      <c r="FQ13" s="202">
        <v>0</v>
      </c>
      <c r="FR13" s="202">
        <v>0</v>
      </c>
      <c r="FS13" s="202">
        <v>0</v>
      </c>
      <c r="FT13" s="202">
        <v>10041</v>
      </c>
      <c r="FU13" s="202">
        <v>0</v>
      </c>
      <c r="FV13" s="202">
        <v>1513921</v>
      </c>
      <c r="FW13" s="202">
        <v>0</v>
      </c>
      <c r="FX13" s="202">
        <v>0</v>
      </c>
      <c r="FY13" s="202">
        <v>91611</v>
      </c>
      <c r="FZ13" s="202">
        <v>320684</v>
      </c>
      <c r="GA13" s="202">
        <v>0</v>
      </c>
      <c r="GB13" s="202">
        <v>0</v>
      </c>
      <c r="GC13" s="202">
        <v>0</v>
      </c>
      <c r="GD13" s="202">
        <v>497981</v>
      </c>
      <c r="GE13" s="202">
        <v>0</v>
      </c>
      <c r="GF13" s="202">
        <v>0</v>
      </c>
      <c r="GG13" s="202">
        <v>0</v>
      </c>
      <c r="GH13" s="202">
        <v>0</v>
      </c>
      <c r="GI13" s="202">
        <v>0</v>
      </c>
      <c r="GJ13" s="202">
        <v>0</v>
      </c>
      <c r="GK13" s="202">
        <v>0</v>
      </c>
      <c r="GL13" s="202">
        <v>0</v>
      </c>
      <c r="GM13" s="202">
        <v>0</v>
      </c>
      <c r="GN13" s="202">
        <v>0</v>
      </c>
      <c r="GO13" s="202">
        <v>0</v>
      </c>
      <c r="GP13" s="202">
        <v>0</v>
      </c>
      <c r="GQ13" s="202">
        <v>0</v>
      </c>
      <c r="GR13" s="202">
        <v>0</v>
      </c>
      <c r="GS13" s="202">
        <v>0</v>
      </c>
      <c r="GT13" s="202">
        <v>0</v>
      </c>
      <c r="GU13" s="202">
        <v>0</v>
      </c>
      <c r="GV13" s="202">
        <v>0</v>
      </c>
      <c r="GW13" s="202">
        <v>0</v>
      </c>
      <c r="GX13" s="202">
        <v>0</v>
      </c>
      <c r="GY13" s="202">
        <v>0</v>
      </c>
      <c r="GZ13" s="202">
        <v>0</v>
      </c>
      <c r="HA13" s="202">
        <v>0</v>
      </c>
      <c r="HB13" s="202">
        <v>0</v>
      </c>
      <c r="HC13" s="202">
        <v>0</v>
      </c>
      <c r="HD13" s="202">
        <v>0</v>
      </c>
      <c r="HE13" s="202">
        <v>0</v>
      </c>
      <c r="HF13" s="202">
        <v>0</v>
      </c>
      <c r="HG13" s="202">
        <v>0</v>
      </c>
      <c r="HH13" s="202">
        <v>0</v>
      </c>
      <c r="HI13" s="202">
        <v>0</v>
      </c>
      <c r="HJ13" s="202">
        <v>0</v>
      </c>
      <c r="HK13" s="202">
        <v>0</v>
      </c>
      <c r="HL13" s="202">
        <v>0</v>
      </c>
      <c r="HM13" s="202">
        <v>0</v>
      </c>
      <c r="HN13" s="202">
        <v>0</v>
      </c>
      <c r="HP13" s="203" t="s">
        <v>148</v>
      </c>
      <c r="HQ13" s="201">
        <f>'Relative Weights'!$H$1</f>
        <v>2017</v>
      </c>
      <c r="HR13" s="202">
        <v>0</v>
      </c>
      <c r="HS13" s="202">
        <v>0</v>
      </c>
      <c r="HT13" s="202">
        <v>0</v>
      </c>
      <c r="HU13" s="202">
        <v>0</v>
      </c>
      <c r="HV13" s="202">
        <v>0</v>
      </c>
      <c r="HW13" s="202">
        <v>0</v>
      </c>
      <c r="HX13" s="202">
        <v>0</v>
      </c>
      <c r="HY13" s="202">
        <v>0</v>
      </c>
      <c r="HZ13" s="202">
        <v>0</v>
      </c>
      <c r="IA13" s="202">
        <v>0</v>
      </c>
      <c r="IB13" s="202">
        <v>0</v>
      </c>
      <c r="IC13" s="202">
        <v>0</v>
      </c>
      <c r="ID13" s="202">
        <v>0</v>
      </c>
      <c r="IE13" s="202">
        <v>0</v>
      </c>
      <c r="IF13" s="202">
        <v>0</v>
      </c>
      <c r="IG13" s="202">
        <v>0</v>
      </c>
      <c r="IH13" s="202">
        <v>0</v>
      </c>
      <c r="II13" s="202">
        <v>0</v>
      </c>
      <c r="IJ13" s="202">
        <v>0</v>
      </c>
      <c r="IK13" s="202">
        <v>0</v>
      </c>
      <c r="IL13" s="202">
        <v>0</v>
      </c>
      <c r="IM13" s="202">
        <v>0</v>
      </c>
      <c r="IN13" s="202">
        <v>0</v>
      </c>
      <c r="IO13" s="202">
        <v>0</v>
      </c>
      <c r="IP13" s="202">
        <v>0</v>
      </c>
      <c r="IQ13" s="202">
        <v>0</v>
      </c>
      <c r="IR13" s="202">
        <v>0</v>
      </c>
      <c r="IS13" s="202">
        <v>0</v>
      </c>
      <c r="IT13" s="202">
        <v>0</v>
      </c>
      <c r="IU13" s="202">
        <v>0</v>
      </c>
      <c r="IV13" s="202">
        <v>0</v>
      </c>
      <c r="IW13" s="202">
        <v>0</v>
      </c>
      <c r="IX13" s="202">
        <v>0</v>
      </c>
      <c r="IY13" s="202">
        <v>0</v>
      </c>
      <c r="IZ13" s="202">
        <v>0</v>
      </c>
      <c r="JA13" s="202">
        <v>0</v>
      </c>
      <c r="JB13" s="202">
        <v>0</v>
      </c>
      <c r="JC13" s="202">
        <v>0</v>
      </c>
      <c r="JD13" s="202">
        <v>0</v>
      </c>
      <c r="JE13" s="202">
        <v>0</v>
      </c>
      <c r="JF13" s="202">
        <v>0</v>
      </c>
      <c r="JG13" s="202">
        <v>0</v>
      </c>
      <c r="JH13" s="202">
        <v>0</v>
      </c>
      <c r="JI13" s="202">
        <v>0</v>
      </c>
      <c r="JJ13" s="202">
        <v>0</v>
      </c>
      <c r="JK13" s="202">
        <v>0</v>
      </c>
      <c r="JL13" s="202">
        <v>0</v>
      </c>
      <c r="JM13" s="202">
        <v>0</v>
      </c>
      <c r="JN13" s="202">
        <v>0</v>
      </c>
      <c r="JO13" s="202">
        <v>0</v>
      </c>
      <c r="JP13" s="202">
        <v>0</v>
      </c>
      <c r="JQ13" s="202">
        <v>0</v>
      </c>
      <c r="JR13" s="202">
        <v>0</v>
      </c>
      <c r="JS13" s="202">
        <v>0</v>
      </c>
      <c r="JT13" s="202">
        <v>0</v>
      </c>
      <c r="JU13" s="202">
        <v>0</v>
      </c>
      <c r="JV13" s="202">
        <v>0</v>
      </c>
      <c r="JW13" s="202">
        <v>0</v>
      </c>
      <c r="JX13" s="202">
        <v>0</v>
      </c>
      <c r="JY13" s="202">
        <v>0</v>
      </c>
      <c r="JZ13" s="202">
        <v>0</v>
      </c>
      <c r="KA13" s="202">
        <v>0</v>
      </c>
      <c r="KB13" s="202">
        <v>0</v>
      </c>
      <c r="KC13" s="202">
        <v>0</v>
      </c>
      <c r="KD13" s="202">
        <v>0</v>
      </c>
      <c r="KE13" s="202">
        <v>0</v>
      </c>
      <c r="KF13" s="202">
        <v>0</v>
      </c>
      <c r="KG13" s="202">
        <v>0</v>
      </c>
      <c r="KH13" s="202">
        <v>0</v>
      </c>
      <c r="KI13" s="202">
        <v>0</v>
      </c>
      <c r="KJ13" s="202">
        <v>0</v>
      </c>
      <c r="KK13" s="202">
        <v>0</v>
      </c>
      <c r="KL13" s="202">
        <v>0</v>
      </c>
      <c r="KM13" s="202">
        <v>0</v>
      </c>
      <c r="KN13" s="202">
        <v>0</v>
      </c>
      <c r="KO13" s="202">
        <v>0</v>
      </c>
      <c r="KP13" s="202">
        <v>0</v>
      </c>
      <c r="KQ13" s="202">
        <v>0</v>
      </c>
      <c r="KR13" s="202">
        <v>0</v>
      </c>
      <c r="KS13" s="202">
        <v>0</v>
      </c>
      <c r="KT13" s="202">
        <v>0</v>
      </c>
      <c r="KU13" s="202">
        <v>0</v>
      </c>
      <c r="KV13" s="202">
        <v>0</v>
      </c>
      <c r="KW13" s="202">
        <v>0</v>
      </c>
      <c r="KX13" s="202">
        <v>0</v>
      </c>
      <c r="KY13" s="202">
        <v>0</v>
      </c>
      <c r="KZ13" s="202">
        <v>0</v>
      </c>
      <c r="LA13" s="202">
        <v>0</v>
      </c>
      <c r="LB13" s="202">
        <v>0</v>
      </c>
      <c r="LC13" s="202">
        <v>0</v>
      </c>
      <c r="LD13" s="202">
        <v>0</v>
      </c>
      <c r="LE13" s="202">
        <v>0</v>
      </c>
      <c r="LF13" s="202">
        <v>0</v>
      </c>
      <c r="LG13" s="202">
        <v>0</v>
      </c>
      <c r="LH13" s="202">
        <v>0</v>
      </c>
      <c r="LI13" s="202">
        <v>0</v>
      </c>
      <c r="LJ13" s="202">
        <v>0</v>
      </c>
      <c r="LK13" s="202">
        <v>0</v>
      </c>
      <c r="LL13" s="202">
        <v>0</v>
      </c>
      <c r="LM13" s="202">
        <v>0</v>
      </c>
      <c r="LN13" s="202">
        <v>4505372</v>
      </c>
      <c r="LO13" s="202">
        <v>1721053</v>
      </c>
      <c r="LP13" s="202">
        <v>836696</v>
      </c>
      <c r="LQ13" s="202">
        <v>483686</v>
      </c>
      <c r="LR13" s="202">
        <v>509544</v>
      </c>
      <c r="LS13" s="202">
        <v>591531</v>
      </c>
      <c r="LT13" s="202">
        <v>101003</v>
      </c>
      <c r="LU13" s="202">
        <v>0</v>
      </c>
      <c r="LV13" s="202">
        <v>44652</v>
      </c>
      <c r="LW13" s="202">
        <v>0</v>
      </c>
      <c r="LX13" s="202">
        <v>0</v>
      </c>
      <c r="LY13" s="202">
        <v>0</v>
      </c>
      <c r="LZ13" s="202">
        <v>246544</v>
      </c>
      <c r="MA13" s="202">
        <v>130285</v>
      </c>
      <c r="MB13" s="202">
        <v>0</v>
      </c>
      <c r="MC13" s="202">
        <v>845081</v>
      </c>
      <c r="MD13" s="202">
        <v>0</v>
      </c>
      <c r="ME13" s="202">
        <v>0</v>
      </c>
      <c r="MF13" s="202">
        <v>300178</v>
      </c>
      <c r="MG13" s="202">
        <v>112741</v>
      </c>
      <c r="MH13" s="202">
        <v>2951386</v>
      </c>
      <c r="MI13" s="202">
        <v>2152759</v>
      </c>
      <c r="MJ13" s="202">
        <v>503935</v>
      </c>
      <c r="MK13" s="202">
        <v>1556671</v>
      </c>
      <c r="ML13" s="202">
        <v>1494056</v>
      </c>
      <c r="MM13" s="202">
        <v>664956</v>
      </c>
      <c r="MN13" s="202">
        <v>291834</v>
      </c>
      <c r="MO13" s="202">
        <v>0</v>
      </c>
      <c r="MP13" s="202">
        <v>529330</v>
      </c>
      <c r="MQ13" s="202">
        <v>0</v>
      </c>
      <c r="MR13" s="202">
        <v>0</v>
      </c>
      <c r="MS13" s="202">
        <v>6639</v>
      </c>
      <c r="MT13" s="202">
        <v>0</v>
      </c>
      <c r="MU13" s="202">
        <v>182334</v>
      </c>
      <c r="MV13" s="202">
        <v>0</v>
      </c>
      <c r="MW13" s="202">
        <v>3582046</v>
      </c>
      <c r="MX13" s="202">
        <v>0</v>
      </c>
      <c r="MY13" s="202">
        <v>221776</v>
      </c>
      <c r="MZ13" s="202">
        <v>578219</v>
      </c>
      <c r="NA13" s="202">
        <v>988286</v>
      </c>
      <c r="NB13" s="202">
        <v>1464235</v>
      </c>
      <c r="NC13" s="202">
        <v>698934</v>
      </c>
      <c r="ND13" s="202">
        <v>62944</v>
      </c>
      <c r="NE13" s="202">
        <v>1528825</v>
      </c>
      <c r="NF13" s="202">
        <v>582547</v>
      </c>
      <c r="NG13" s="202">
        <v>284519</v>
      </c>
      <c r="NH13" s="202">
        <v>23602</v>
      </c>
      <c r="NI13" s="202">
        <v>0</v>
      </c>
      <c r="NJ13" s="202">
        <v>372810</v>
      </c>
      <c r="NK13" s="202">
        <v>0</v>
      </c>
      <c r="NL13" s="202">
        <v>0</v>
      </c>
      <c r="NM13" s="202">
        <v>0</v>
      </c>
      <c r="NN13" s="202">
        <v>0</v>
      </c>
      <c r="NO13" s="202">
        <v>10041</v>
      </c>
      <c r="NP13" s="202">
        <v>0</v>
      </c>
      <c r="NQ13" s="202">
        <v>1513921</v>
      </c>
      <c r="NR13" s="202">
        <v>0</v>
      </c>
      <c r="NS13" s="202">
        <v>0</v>
      </c>
      <c r="NT13" s="202">
        <v>91611</v>
      </c>
      <c r="NU13" s="202">
        <v>320684</v>
      </c>
      <c r="NV13" s="202">
        <v>0</v>
      </c>
      <c r="NW13" s="202">
        <v>0</v>
      </c>
      <c r="NX13" s="202">
        <v>0</v>
      </c>
      <c r="NY13" s="202">
        <v>497981</v>
      </c>
      <c r="NZ13" s="202">
        <v>0</v>
      </c>
      <c r="OA13" s="202">
        <v>0</v>
      </c>
      <c r="OB13" s="202">
        <v>0</v>
      </c>
      <c r="OC13" s="202">
        <v>0</v>
      </c>
      <c r="OD13" s="202">
        <v>0</v>
      </c>
      <c r="OE13" s="202">
        <v>0</v>
      </c>
      <c r="OF13" s="202">
        <v>0</v>
      </c>
      <c r="OG13" s="202">
        <v>0</v>
      </c>
      <c r="OH13" s="202">
        <v>0</v>
      </c>
      <c r="OI13" s="202">
        <v>0</v>
      </c>
      <c r="OJ13" s="202">
        <v>0</v>
      </c>
      <c r="OK13" s="202">
        <v>0</v>
      </c>
      <c r="OL13" s="202">
        <v>0</v>
      </c>
      <c r="OM13" s="202">
        <v>0</v>
      </c>
      <c r="ON13" s="202">
        <v>0</v>
      </c>
      <c r="OO13" s="202">
        <v>0</v>
      </c>
      <c r="OP13" s="202">
        <v>0</v>
      </c>
      <c r="OQ13" s="202">
        <v>0</v>
      </c>
      <c r="OR13" s="202">
        <v>0</v>
      </c>
      <c r="OS13" s="202">
        <v>0</v>
      </c>
      <c r="OT13" s="202">
        <v>0</v>
      </c>
      <c r="OU13" s="202">
        <v>0</v>
      </c>
      <c r="OV13" s="202">
        <v>0</v>
      </c>
      <c r="OW13" s="202">
        <v>0</v>
      </c>
      <c r="OX13" s="202">
        <v>0</v>
      </c>
      <c r="OY13" s="202">
        <v>0</v>
      </c>
      <c r="OZ13" s="202">
        <v>0</v>
      </c>
      <c r="PA13" s="202">
        <v>0</v>
      </c>
      <c r="PB13" s="202">
        <v>0</v>
      </c>
      <c r="PC13" s="202">
        <v>0</v>
      </c>
      <c r="PD13" s="202">
        <v>0</v>
      </c>
      <c r="PE13" s="202">
        <v>0</v>
      </c>
      <c r="PF13" s="202">
        <v>0</v>
      </c>
      <c r="PG13" s="202">
        <v>0</v>
      </c>
      <c r="PH13" s="202">
        <v>0</v>
      </c>
      <c r="PI13" s="202">
        <v>0</v>
      </c>
      <c r="PJ13" s="202">
        <v>1562453</v>
      </c>
      <c r="PK13" s="202">
        <v>800887</v>
      </c>
      <c r="PL13" s="202">
        <v>245827</v>
      </c>
      <c r="PM13" s="202">
        <v>452947</v>
      </c>
      <c r="PN13" s="202">
        <v>712337</v>
      </c>
      <c r="PO13" s="202">
        <v>269897</v>
      </c>
      <c r="PP13" s="202">
        <v>72937</v>
      </c>
      <c r="PQ13" s="202">
        <v>0</v>
      </c>
      <c r="PR13" s="202">
        <v>165824</v>
      </c>
      <c r="PS13" s="202">
        <v>0</v>
      </c>
      <c r="PT13" s="202">
        <v>0</v>
      </c>
      <c r="PU13" s="202">
        <v>1163</v>
      </c>
      <c r="PV13" s="202">
        <v>43181</v>
      </c>
      <c r="PW13" s="202">
        <v>56512</v>
      </c>
      <c r="PX13" s="202">
        <v>0</v>
      </c>
      <c r="PY13" s="202">
        <v>1040536</v>
      </c>
      <c r="PZ13" s="202">
        <v>0</v>
      </c>
      <c r="QA13" s="202">
        <v>38843</v>
      </c>
      <c r="QB13" s="202">
        <v>169891</v>
      </c>
      <c r="QC13" s="202">
        <v>249003</v>
      </c>
      <c r="QD13" s="194">
        <v>0.85095989774874181</v>
      </c>
    </row>
    <row r="14" spans="1:446" x14ac:dyDescent="0.2">
      <c r="A14" s="201" t="s">
        <v>684</v>
      </c>
      <c r="B14" s="201" t="s">
        <v>684</v>
      </c>
      <c r="C14" s="202">
        <f>ROUND(TAMUCT!H18,0)-ROUND(TAMUCT!H288,0)</f>
        <v>0</v>
      </c>
      <c r="D14" s="317">
        <v>42295</v>
      </c>
      <c r="E14" s="201" t="s">
        <v>703</v>
      </c>
      <c r="F14" s="201">
        <f>'Relative Weights'!$H$1</f>
        <v>2017</v>
      </c>
      <c r="G14" s="202">
        <v>11139320</v>
      </c>
      <c r="H14" s="202">
        <v>1348261</v>
      </c>
      <c r="I14" s="202">
        <v>6030051</v>
      </c>
      <c r="J14" s="202">
        <v>4967984</v>
      </c>
      <c r="K14" s="202">
        <v>4378452</v>
      </c>
      <c r="L14" s="201" t="s">
        <v>746</v>
      </c>
      <c r="M14" s="201" t="s">
        <v>747</v>
      </c>
      <c r="N14" s="201" t="s">
        <v>748</v>
      </c>
      <c r="O14" s="202">
        <v>216</v>
      </c>
      <c r="P14" s="202">
        <v>1821</v>
      </c>
      <c r="Q14" s="202">
        <v>582</v>
      </c>
      <c r="R14" s="202">
        <v>0</v>
      </c>
      <c r="S14" s="202">
        <v>0</v>
      </c>
      <c r="T14" s="204" t="s">
        <v>919</v>
      </c>
      <c r="U14" s="204" t="s">
        <v>920</v>
      </c>
      <c r="V14" s="301" t="s">
        <v>921</v>
      </c>
      <c r="W14" s="202">
        <v>1345</v>
      </c>
      <c r="X14" s="202">
        <v>106</v>
      </c>
      <c r="Y14" s="202">
        <v>6</v>
      </c>
      <c r="Z14" s="202">
        <v>36</v>
      </c>
      <c r="AA14" s="202">
        <v>0</v>
      </c>
      <c r="AB14" s="202">
        <v>147</v>
      </c>
      <c r="AC14" s="202">
        <v>0</v>
      </c>
      <c r="AD14" s="202">
        <v>0</v>
      </c>
      <c r="AE14" s="202">
        <v>315</v>
      </c>
      <c r="AF14" s="202">
        <v>0</v>
      </c>
      <c r="AG14" s="202">
        <v>0</v>
      </c>
      <c r="AH14" s="202">
        <v>0</v>
      </c>
      <c r="AI14" s="202">
        <v>0</v>
      </c>
      <c r="AJ14" s="202">
        <v>0</v>
      </c>
      <c r="AK14" s="202">
        <v>0</v>
      </c>
      <c r="AL14" s="202">
        <v>1212</v>
      </c>
      <c r="AM14" s="202">
        <v>0</v>
      </c>
      <c r="AN14" s="202">
        <v>0</v>
      </c>
      <c r="AO14" s="202">
        <v>105</v>
      </c>
      <c r="AP14" s="202">
        <v>9</v>
      </c>
      <c r="AQ14" s="202">
        <v>12960</v>
      </c>
      <c r="AR14" s="202">
        <v>1599</v>
      </c>
      <c r="AS14" s="202">
        <v>260</v>
      </c>
      <c r="AT14" s="202">
        <v>1599</v>
      </c>
      <c r="AU14" s="202">
        <v>0</v>
      </c>
      <c r="AV14" s="202">
        <v>2550</v>
      </c>
      <c r="AW14" s="202">
        <v>0</v>
      </c>
      <c r="AX14" s="202">
        <v>0</v>
      </c>
      <c r="AY14" s="202">
        <v>1977</v>
      </c>
      <c r="AZ14" s="202">
        <v>0</v>
      </c>
      <c r="BA14" s="202">
        <v>0</v>
      </c>
      <c r="BB14" s="202">
        <v>0</v>
      </c>
      <c r="BC14" s="202">
        <v>0</v>
      </c>
      <c r="BD14" s="202">
        <v>3</v>
      </c>
      <c r="BE14" s="202">
        <v>0</v>
      </c>
      <c r="BF14" s="202">
        <v>13615</v>
      </c>
      <c r="BG14" s="202">
        <v>0</v>
      </c>
      <c r="BH14" s="202">
        <v>180</v>
      </c>
      <c r="BI14" s="202">
        <v>1089</v>
      </c>
      <c r="BJ14" s="202">
        <v>1177</v>
      </c>
      <c r="BK14" s="202">
        <v>3150</v>
      </c>
      <c r="BL14" s="202">
        <v>115</v>
      </c>
      <c r="BM14" s="202">
        <v>0</v>
      </c>
      <c r="BN14" s="202">
        <v>2199</v>
      </c>
      <c r="BO14" s="202">
        <v>0</v>
      </c>
      <c r="BP14" s="202">
        <v>780</v>
      </c>
      <c r="BQ14" s="202">
        <v>756</v>
      </c>
      <c r="BR14" s="202">
        <v>0</v>
      </c>
      <c r="BS14" s="202">
        <v>0</v>
      </c>
      <c r="BT14" s="202">
        <v>0</v>
      </c>
      <c r="BU14" s="202">
        <v>0</v>
      </c>
      <c r="BV14" s="202">
        <v>0</v>
      </c>
      <c r="BW14" s="202">
        <v>0</v>
      </c>
      <c r="BX14" s="202">
        <v>246</v>
      </c>
      <c r="BY14" s="202">
        <v>0</v>
      </c>
      <c r="BZ14" s="202">
        <v>2760</v>
      </c>
      <c r="CA14" s="202">
        <v>0</v>
      </c>
      <c r="CB14" s="202">
        <v>0</v>
      </c>
      <c r="CC14" s="202">
        <v>201</v>
      </c>
      <c r="CD14" s="202">
        <v>0</v>
      </c>
      <c r="CE14" s="202">
        <v>0</v>
      </c>
      <c r="CF14" s="202">
        <v>0</v>
      </c>
      <c r="CG14" s="202">
        <v>0</v>
      </c>
      <c r="CH14" s="202">
        <v>0</v>
      </c>
      <c r="CI14" s="202">
        <v>0</v>
      </c>
      <c r="CJ14" s="202">
        <v>0</v>
      </c>
      <c r="CK14" s="202">
        <v>0</v>
      </c>
      <c r="CL14" s="202">
        <v>0</v>
      </c>
      <c r="CM14" s="202">
        <v>0</v>
      </c>
      <c r="CN14" s="202">
        <v>0</v>
      </c>
      <c r="CO14" s="202">
        <v>0</v>
      </c>
      <c r="CP14" s="202">
        <v>0</v>
      </c>
      <c r="CQ14" s="202">
        <v>0</v>
      </c>
      <c r="CR14" s="202">
        <v>0</v>
      </c>
      <c r="CS14" s="202">
        <v>0</v>
      </c>
      <c r="CT14" s="202">
        <v>0</v>
      </c>
      <c r="CU14" s="202">
        <v>0</v>
      </c>
      <c r="CV14" s="202">
        <v>0</v>
      </c>
      <c r="CW14" s="202">
        <v>0</v>
      </c>
      <c r="CX14" s="202">
        <v>0</v>
      </c>
      <c r="CY14" s="202">
        <v>0</v>
      </c>
      <c r="CZ14" s="202">
        <v>0</v>
      </c>
      <c r="DA14" s="202">
        <v>0</v>
      </c>
      <c r="DB14" s="202">
        <v>0</v>
      </c>
      <c r="DC14" s="202">
        <v>0</v>
      </c>
      <c r="DD14" s="202">
        <v>0</v>
      </c>
      <c r="DE14" s="202">
        <v>0</v>
      </c>
      <c r="DF14" s="202">
        <v>0</v>
      </c>
      <c r="DG14" s="202">
        <v>0</v>
      </c>
      <c r="DH14" s="202">
        <v>0</v>
      </c>
      <c r="DI14" s="202">
        <v>0</v>
      </c>
      <c r="DJ14" s="202">
        <v>0</v>
      </c>
      <c r="DK14" s="202">
        <v>0</v>
      </c>
      <c r="DL14" s="202">
        <v>0</v>
      </c>
      <c r="DM14" s="202">
        <v>0</v>
      </c>
      <c r="DN14" s="202">
        <v>0</v>
      </c>
      <c r="DO14" s="202">
        <v>0</v>
      </c>
      <c r="DP14" s="202">
        <v>0</v>
      </c>
      <c r="DQ14" s="202">
        <v>0</v>
      </c>
      <c r="DR14" s="202">
        <v>0</v>
      </c>
      <c r="DS14" s="202">
        <v>120000</v>
      </c>
      <c r="DT14" s="202">
        <v>20073</v>
      </c>
      <c r="DU14" s="202">
        <v>1825</v>
      </c>
      <c r="DV14" s="202">
        <v>7724</v>
      </c>
      <c r="DW14" s="202">
        <v>0</v>
      </c>
      <c r="DX14" s="202">
        <v>18345</v>
      </c>
      <c r="DY14" s="202">
        <v>0</v>
      </c>
      <c r="DZ14" s="202">
        <v>0</v>
      </c>
      <c r="EA14" s="202">
        <v>34753</v>
      </c>
      <c r="EB14" s="202">
        <v>0</v>
      </c>
      <c r="EC14" s="202">
        <v>0</v>
      </c>
      <c r="ED14" s="202">
        <v>0</v>
      </c>
      <c r="EE14" s="202">
        <v>0</v>
      </c>
      <c r="EF14" s="202">
        <v>0</v>
      </c>
      <c r="EG14" s="202">
        <v>0</v>
      </c>
      <c r="EH14" s="202">
        <v>111989</v>
      </c>
      <c r="EI14" s="202">
        <v>0</v>
      </c>
      <c r="EJ14" s="202">
        <v>0</v>
      </c>
      <c r="EK14" s="202">
        <v>11965</v>
      </c>
      <c r="EL14" s="202">
        <v>1506</v>
      </c>
      <c r="EM14" s="202">
        <v>1161855</v>
      </c>
      <c r="EN14" s="202">
        <v>312928</v>
      </c>
      <c r="EO14" s="202">
        <v>75607</v>
      </c>
      <c r="EP14" s="202">
        <v>298459</v>
      </c>
      <c r="EQ14" s="202">
        <v>0</v>
      </c>
      <c r="ER14" s="202">
        <v>307950</v>
      </c>
      <c r="ES14" s="202">
        <v>0</v>
      </c>
      <c r="ET14" s="202">
        <v>0</v>
      </c>
      <c r="EU14" s="202">
        <v>314041</v>
      </c>
      <c r="EV14" s="202">
        <v>0</v>
      </c>
      <c r="EW14" s="202">
        <v>0</v>
      </c>
      <c r="EX14" s="202">
        <v>0</v>
      </c>
      <c r="EY14" s="202">
        <v>0</v>
      </c>
      <c r="EZ14" s="202">
        <v>198</v>
      </c>
      <c r="FA14" s="202">
        <v>0</v>
      </c>
      <c r="FB14" s="202">
        <v>1569274</v>
      </c>
      <c r="FC14" s="202">
        <v>0</v>
      </c>
      <c r="FD14" s="202">
        <v>25279</v>
      </c>
      <c r="FE14" s="202">
        <v>159282</v>
      </c>
      <c r="FF14" s="202">
        <v>174027</v>
      </c>
      <c r="FG14" s="202">
        <v>970338</v>
      </c>
      <c r="FH14" s="202">
        <v>85138</v>
      </c>
      <c r="FI14" s="202">
        <v>0</v>
      </c>
      <c r="FJ14" s="202">
        <v>698101</v>
      </c>
      <c r="FK14" s="202">
        <v>0</v>
      </c>
      <c r="FL14" s="202">
        <v>234861</v>
      </c>
      <c r="FM14" s="202">
        <v>102254</v>
      </c>
      <c r="FN14" s="202">
        <v>0</v>
      </c>
      <c r="FO14" s="202">
        <v>0</v>
      </c>
      <c r="FP14" s="202">
        <v>0</v>
      </c>
      <c r="FQ14" s="202">
        <v>0</v>
      </c>
      <c r="FR14" s="202">
        <v>0</v>
      </c>
      <c r="FS14" s="202">
        <v>0</v>
      </c>
      <c r="FT14" s="202">
        <v>123276</v>
      </c>
      <c r="FU14" s="202">
        <v>0</v>
      </c>
      <c r="FV14" s="202">
        <v>1009339</v>
      </c>
      <c r="FW14" s="202">
        <v>0</v>
      </c>
      <c r="FX14" s="202">
        <v>0</v>
      </c>
      <c r="FY14" s="202">
        <v>49559</v>
      </c>
      <c r="FZ14" s="202">
        <v>0</v>
      </c>
      <c r="GA14" s="202">
        <v>0</v>
      </c>
      <c r="GB14" s="202">
        <v>0</v>
      </c>
      <c r="GC14" s="202">
        <v>0</v>
      </c>
      <c r="GD14" s="202">
        <v>0</v>
      </c>
      <c r="GE14" s="202">
        <v>0</v>
      </c>
      <c r="GF14" s="202">
        <v>0</v>
      </c>
      <c r="GG14" s="202">
        <v>0</v>
      </c>
      <c r="GH14" s="202">
        <v>0</v>
      </c>
      <c r="GI14" s="202">
        <v>0</v>
      </c>
      <c r="GJ14" s="202">
        <v>0</v>
      </c>
      <c r="GK14" s="202">
        <v>0</v>
      </c>
      <c r="GL14" s="202">
        <v>0</v>
      </c>
      <c r="GM14" s="202">
        <v>0</v>
      </c>
      <c r="GN14" s="202">
        <v>0</v>
      </c>
      <c r="GO14" s="202">
        <v>0</v>
      </c>
      <c r="GP14" s="202">
        <v>0</v>
      </c>
      <c r="GQ14" s="202">
        <v>0</v>
      </c>
      <c r="GR14" s="202">
        <v>0</v>
      </c>
      <c r="GS14" s="202">
        <v>0</v>
      </c>
      <c r="GT14" s="202">
        <v>0</v>
      </c>
      <c r="GU14" s="202">
        <v>0</v>
      </c>
      <c r="GV14" s="202">
        <v>0</v>
      </c>
      <c r="GW14" s="202">
        <v>0</v>
      </c>
      <c r="GX14" s="202">
        <v>0</v>
      </c>
      <c r="GY14" s="202">
        <v>0</v>
      </c>
      <c r="GZ14" s="202">
        <v>0</v>
      </c>
      <c r="HA14" s="202">
        <v>0</v>
      </c>
      <c r="HB14" s="202">
        <v>0</v>
      </c>
      <c r="HC14" s="202">
        <v>0</v>
      </c>
      <c r="HD14" s="202">
        <v>0</v>
      </c>
      <c r="HE14" s="202">
        <v>0</v>
      </c>
      <c r="HF14" s="202">
        <v>0</v>
      </c>
      <c r="HG14" s="202">
        <v>0</v>
      </c>
      <c r="HH14" s="202">
        <v>0</v>
      </c>
      <c r="HI14" s="202">
        <v>0</v>
      </c>
      <c r="HJ14" s="202">
        <v>0</v>
      </c>
      <c r="HK14" s="202">
        <v>0</v>
      </c>
      <c r="HL14" s="202">
        <v>0</v>
      </c>
      <c r="HM14" s="202">
        <v>0</v>
      </c>
      <c r="HN14" s="202">
        <v>0</v>
      </c>
      <c r="HP14" s="205" t="s">
        <v>732</v>
      </c>
      <c r="HQ14" s="201">
        <f>'Relative Weights'!$H$1</f>
        <v>2017</v>
      </c>
      <c r="HR14" s="202">
        <v>0</v>
      </c>
      <c r="HS14" s="202">
        <v>0</v>
      </c>
      <c r="HT14" s="202">
        <v>0</v>
      </c>
      <c r="HU14" s="202">
        <v>0</v>
      </c>
      <c r="HV14" s="202">
        <v>0</v>
      </c>
      <c r="HW14" s="202">
        <v>0</v>
      </c>
      <c r="HX14" s="202">
        <v>0</v>
      </c>
      <c r="HY14" s="202">
        <v>0</v>
      </c>
      <c r="HZ14" s="202">
        <v>0</v>
      </c>
      <c r="IA14" s="202">
        <v>0</v>
      </c>
      <c r="IB14" s="202">
        <v>0</v>
      </c>
      <c r="IC14" s="202">
        <v>0</v>
      </c>
      <c r="ID14" s="202">
        <v>0</v>
      </c>
      <c r="IE14" s="202">
        <v>0</v>
      </c>
      <c r="IF14" s="202">
        <v>0</v>
      </c>
      <c r="IG14" s="202">
        <v>0</v>
      </c>
      <c r="IH14" s="202">
        <v>0</v>
      </c>
      <c r="II14" s="202">
        <v>0</v>
      </c>
      <c r="IJ14" s="202">
        <v>0</v>
      </c>
      <c r="IK14" s="202">
        <v>0</v>
      </c>
      <c r="IL14" s="202">
        <v>0</v>
      </c>
      <c r="IM14" s="202">
        <v>0</v>
      </c>
      <c r="IN14" s="202">
        <v>0</v>
      </c>
      <c r="IO14" s="202">
        <v>0</v>
      </c>
      <c r="IP14" s="202">
        <v>0</v>
      </c>
      <c r="IQ14" s="202">
        <v>0</v>
      </c>
      <c r="IR14" s="202">
        <v>0</v>
      </c>
      <c r="IS14" s="202">
        <v>0</v>
      </c>
      <c r="IT14" s="202">
        <v>0</v>
      </c>
      <c r="IU14" s="202">
        <v>0</v>
      </c>
      <c r="IV14" s="202">
        <v>0</v>
      </c>
      <c r="IW14" s="202">
        <v>0</v>
      </c>
      <c r="IX14" s="202">
        <v>0</v>
      </c>
      <c r="IY14" s="202">
        <v>0</v>
      </c>
      <c r="IZ14" s="202">
        <v>0</v>
      </c>
      <c r="JA14" s="202">
        <v>0</v>
      </c>
      <c r="JB14" s="202">
        <v>0</v>
      </c>
      <c r="JC14" s="202">
        <v>0</v>
      </c>
      <c r="JD14" s="202">
        <v>0</v>
      </c>
      <c r="JE14" s="202">
        <v>0</v>
      </c>
      <c r="JF14" s="202">
        <v>0</v>
      </c>
      <c r="JG14" s="202">
        <v>0</v>
      </c>
      <c r="JH14" s="202">
        <v>0</v>
      </c>
      <c r="JI14" s="202">
        <v>0</v>
      </c>
      <c r="JJ14" s="202">
        <v>0</v>
      </c>
      <c r="JK14" s="202">
        <v>0</v>
      </c>
      <c r="JL14" s="202">
        <v>0</v>
      </c>
      <c r="JM14" s="202">
        <v>0</v>
      </c>
      <c r="JN14" s="202">
        <v>0</v>
      </c>
      <c r="JO14" s="202">
        <v>0</v>
      </c>
      <c r="JP14" s="202">
        <v>0</v>
      </c>
      <c r="JQ14" s="202">
        <v>0</v>
      </c>
      <c r="JR14" s="202">
        <v>0</v>
      </c>
      <c r="JS14" s="202">
        <v>0</v>
      </c>
      <c r="JT14" s="202">
        <v>0</v>
      </c>
      <c r="JU14" s="202">
        <v>0</v>
      </c>
      <c r="JV14" s="202">
        <v>0</v>
      </c>
      <c r="JW14" s="202">
        <v>0</v>
      </c>
      <c r="JX14" s="202">
        <v>0</v>
      </c>
      <c r="JY14" s="202">
        <v>0</v>
      </c>
      <c r="JZ14" s="202">
        <v>0</v>
      </c>
      <c r="KA14" s="202">
        <v>0</v>
      </c>
      <c r="KB14" s="202">
        <v>0</v>
      </c>
      <c r="KC14" s="202">
        <v>0</v>
      </c>
      <c r="KD14" s="202">
        <v>0</v>
      </c>
      <c r="KE14" s="202">
        <v>0</v>
      </c>
      <c r="KF14" s="202">
        <v>0</v>
      </c>
      <c r="KG14" s="202">
        <v>0</v>
      </c>
      <c r="KH14" s="202">
        <v>0</v>
      </c>
      <c r="KI14" s="202">
        <v>0</v>
      </c>
      <c r="KJ14" s="202">
        <v>0</v>
      </c>
      <c r="KK14" s="202">
        <v>0</v>
      </c>
      <c r="KL14" s="202">
        <v>0</v>
      </c>
      <c r="KM14" s="202">
        <v>0</v>
      </c>
      <c r="KN14" s="202">
        <v>0</v>
      </c>
      <c r="KO14" s="202">
        <v>0</v>
      </c>
      <c r="KP14" s="202">
        <v>0</v>
      </c>
      <c r="KQ14" s="202">
        <v>0</v>
      </c>
      <c r="KR14" s="202">
        <v>0</v>
      </c>
      <c r="KS14" s="202">
        <v>0</v>
      </c>
      <c r="KT14" s="202">
        <v>0</v>
      </c>
      <c r="KU14" s="202">
        <v>0</v>
      </c>
      <c r="KV14" s="202">
        <v>0</v>
      </c>
      <c r="KW14" s="202">
        <v>0</v>
      </c>
      <c r="KX14" s="202">
        <v>0</v>
      </c>
      <c r="KY14" s="202">
        <v>0</v>
      </c>
      <c r="KZ14" s="202">
        <v>0</v>
      </c>
      <c r="LA14" s="202">
        <v>0</v>
      </c>
      <c r="LB14" s="202">
        <v>0</v>
      </c>
      <c r="LC14" s="202">
        <v>0</v>
      </c>
      <c r="LD14" s="202">
        <v>0</v>
      </c>
      <c r="LE14" s="202">
        <v>0</v>
      </c>
      <c r="LF14" s="202">
        <v>0</v>
      </c>
      <c r="LG14" s="202">
        <v>0</v>
      </c>
      <c r="LH14" s="202">
        <v>0</v>
      </c>
      <c r="LI14" s="202">
        <v>0</v>
      </c>
      <c r="LJ14" s="202">
        <v>0</v>
      </c>
      <c r="LK14" s="202">
        <v>0</v>
      </c>
      <c r="LL14" s="202">
        <v>0</v>
      </c>
      <c r="LM14" s="202">
        <v>0</v>
      </c>
      <c r="LN14" s="202">
        <v>0</v>
      </c>
      <c r="LO14" s="202">
        <v>0</v>
      </c>
      <c r="LP14" s="202">
        <v>0</v>
      </c>
      <c r="LQ14" s="202">
        <v>0</v>
      </c>
      <c r="LR14" s="202">
        <v>0</v>
      </c>
      <c r="LS14" s="202">
        <v>0</v>
      </c>
      <c r="LT14" s="202">
        <v>0</v>
      </c>
      <c r="LU14" s="202">
        <v>0</v>
      </c>
      <c r="LV14" s="202">
        <v>0</v>
      </c>
      <c r="LW14" s="202">
        <v>0</v>
      </c>
      <c r="LX14" s="202">
        <v>0</v>
      </c>
      <c r="LY14" s="202">
        <v>0</v>
      </c>
      <c r="LZ14" s="202">
        <v>0</v>
      </c>
      <c r="MA14" s="202">
        <v>0</v>
      </c>
      <c r="MB14" s="202">
        <v>0</v>
      </c>
      <c r="MC14" s="202">
        <v>0</v>
      </c>
      <c r="MD14" s="202">
        <v>0</v>
      </c>
      <c r="ME14" s="202">
        <v>0</v>
      </c>
      <c r="MF14" s="202">
        <v>0</v>
      </c>
      <c r="MG14" s="202">
        <v>0</v>
      </c>
      <c r="MH14" s="202">
        <v>0</v>
      </c>
      <c r="MI14" s="202">
        <v>0</v>
      </c>
      <c r="MJ14" s="202">
        <v>0</v>
      </c>
      <c r="MK14" s="202">
        <v>0</v>
      </c>
      <c r="ML14" s="202">
        <v>0</v>
      </c>
      <c r="MM14" s="202">
        <v>0</v>
      </c>
      <c r="MN14" s="202">
        <v>0</v>
      </c>
      <c r="MO14" s="202">
        <v>0</v>
      </c>
      <c r="MP14" s="202">
        <v>0</v>
      </c>
      <c r="MQ14" s="202">
        <v>0</v>
      </c>
      <c r="MR14" s="202">
        <v>0</v>
      </c>
      <c r="MS14" s="202">
        <v>0</v>
      </c>
      <c r="MT14" s="202">
        <v>0</v>
      </c>
      <c r="MU14" s="202">
        <v>0</v>
      </c>
      <c r="MV14" s="202">
        <v>0</v>
      </c>
      <c r="MW14" s="202">
        <v>0</v>
      </c>
      <c r="MX14" s="202">
        <v>0</v>
      </c>
      <c r="MY14" s="202">
        <v>0</v>
      </c>
      <c r="MZ14" s="202">
        <v>0</v>
      </c>
      <c r="NA14" s="202">
        <v>0</v>
      </c>
      <c r="NB14" s="202">
        <v>0</v>
      </c>
      <c r="NC14" s="202">
        <v>0</v>
      </c>
      <c r="ND14" s="202">
        <v>0</v>
      </c>
      <c r="NE14" s="202">
        <v>0</v>
      </c>
      <c r="NF14" s="202">
        <v>0</v>
      </c>
      <c r="NG14" s="202">
        <v>0</v>
      </c>
      <c r="NH14" s="202">
        <v>0</v>
      </c>
      <c r="NI14" s="202">
        <v>0</v>
      </c>
      <c r="NJ14" s="202">
        <v>0</v>
      </c>
      <c r="NK14" s="202">
        <v>0</v>
      </c>
      <c r="NL14" s="202">
        <v>0</v>
      </c>
      <c r="NM14" s="202">
        <v>0</v>
      </c>
      <c r="NN14" s="202">
        <v>0</v>
      </c>
      <c r="NO14" s="202">
        <v>0</v>
      </c>
      <c r="NP14" s="202">
        <v>0</v>
      </c>
      <c r="NQ14" s="202">
        <v>0</v>
      </c>
      <c r="NR14" s="202">
        <v>0</v>
      </c>
      <c r="NS14" s="202">
        <v>0</v>
      </c>
      <c r="NT14" s="202">
        <v>0</v>
      </c>
      <c r="NU14" s="202">
        <v>0</v>
      </c>
      <c r="NV14" s="202">
        <v>0</v>
      </c>
      <c r="NW14" s="202">
        <v>0</v>
      </c>
      <c r="NX14" s="202">
        <v>0</v>
      </c>
      <c r="NY14" s="202">
        <v>0</v>
      </c>
      <c r="NZ14" s="202">
        <v>0</v>
      </c>
      <c r="OA14" s="202">
        <v>0</v>
      </c>
      <c r="OB14" s="202">
        <v>0</v>
      </c>
      <c r="OC14" s="202">
        <v>0</v>
      </c>
      <c r="OD14" s="202">
        <v>0</v>
      </c>
      <c r="OE14" s="202">
        <v>0</v>
      </c>
      <c r="OF14" s="202">
        <v>0</v>
      </c>
      <c r="OG14" s="202">
        <v>0</v>
      </c>
      <c r="OH14" s="202">
        <v>0</v>
      </c>
      <c r="OI14" s="202">
        <v>0</v>
      </c>
      <c r="OJ14" s="202">
        <v>0</v>
      </c>
      <c r="OK14" s="202">
        <v>0</v>
      </c>
      <c r="OL14" s="202">
        <v>0</v>
      </c>
      <c r="OM14" s="202">
        <v>0</v>
      </c>
      <c r="ON14" s="202">
        <v>0</v>
      </c>
      <c r="OO14" s="202">
        <v>0</v>
      </c>
      <c r="OP14" s="202">
        <v>0</v>
      </c>
      <c r="OQ14" s="202">
        <v>0</v>
      </c>
      <c r="OR14" s="202">
        <v>0</v>
      </c>
      <c r="OS14" s="202">
        <v>0</v>
      </c>
      <c r="OT14" s="202">
        <v>0</v>
      </c>
      <c r="OU14" s="202">
        <v>0</v>
      </c>
      <c r="OV14" s="202">
        <v>0</v>
      </c>
      <c r="OW14" s="202">
        <v>0</v>
      </c>
      <c r="OX14" s="202">
        <v>0</v>
      </c>
      <c r="OY14" s="202">
        <v>0</v>
      </c>
      <c r="OZ14" s="202">
        <v>0</v>
      </c>
      <c r="PA14" s="202">
        <v>0</v>
      </c>
      <c r="PB14" s="202">
        <v>0</v>
      </c>
      <c r="PC14" s="202">
        <v>0</v>
      </c>
      <c r="PD14" s="202">
        <v>0</v>
      </c>
      <c r="PE14" s="202">
        <v>0</v>
      </c>
      <c r="PF14" s="202">
        <v>0</v>
      </c>
      <c r="PG14" s="202">
        <v>0</v>
      </c>
      <c r="PH14" s="202">
        <v>0</v>
      </c>
      <c r="PI14" s="202">
        <v>0</v>
      </c>
      <c r="PJ14" s="202">
        <v>1263386</v>
      </c>
      <c r="PK14" s="202">
        <v>234559</v>
      </c>
      <c r="PL14" s="202">
        <v>43436</v>
      </c>
      <c r="PM14" s="202">
        <v>0</v>
      </c>
      <c r="PN14" s="202">
        <v>563361</v>
      </c>
      <c r="PO14" s="202">
        <v>314785</v>
      </c>
      <c r="PP14" s="202">
        <v>57360</v>
      </c>
      <c r="PQ14" s="202">
        <v>0</v>
      </c>
      <c r="PR14" s="202">
        <v>195659</v>
      </c>
      <c r="PS14" s="202">
        <v>0</v>
      </c>
      <c r="PT14" s="202">
        <v>0</v>
      </c>
      <c r="PU14" s="202">
        <v>0</v>
      </c>
      <c r="PV14" s="202">
        <v>0</v>
      </c>
      <c r="PW14" s="202">
        <v>69264</v>
      </c>
      <c r="PX14" s="202">
        <v>0</v>
      </c>
      <c r="PY14" s="202">
        <v>1509315</v>
      </c>
      <c r="PZ14" s="202">
        <v>0</v>
      </c>
      <c r="QA14" s="202">
        <v>14180</v>
      </c>
      <c r="QB14" s="202">
        <v>123863</v>
      </c>
      <c r="QC14" s="202">
        <v>98467</v>
      </c>
      <c r="QD14" s="194">
        <v>1</v>
      </c>
    </row>
    <row r="15" spans="1:446" x14ac:dyDescent="0.2">
      <c r="A15" s="201" t="s">
        <v>77</v>
      </c>
      <c r="B15" s="201" t="s">
        <v>77</v>
      </c>
      <c r="C15" s="202">
        <f>ROUND(TAMUCC!H18,0)-ROUND(TAMUCC!H288,0)</f>
        <v>0</v>
      </c>
      <c r="D15" s="316">
        <v>11161</v>
      </c>
      <c r="E15" s="201" t="s">
        <v>699</v>
      </c>
      <c r="F15" s="201">
        <f>'Relative Weights'!$H$1</f>
        <v>2017</v>
      </c>
      <c r="G15" s="202">
        <v>56518943</v>
      </c>
      <c r="H15" s="202">
        <v>24002362</v>
      </c>
      <c r="I15" s="202">
        <v>27035909</v>
      </c>
      <c r="J15" s="202">
        <v>9744911</v>
      </c>
      <c r="K15" s="202">
        <v>15491770</v>
      </c>
      <c r="L15" s="201" t="s">
        <v>746</v>
      </c>
      <c r="M15" s="201" t="s">
        <v>747</v>
      </c>
      <c r="N15" s="201" t="s">
        <v>748</v>
      </c>
      <c r="O15" s="202">
        <v>5338</v>
      </c>
      <c r="P15" s="202">
        <v>4874</v>
      </c>
      <c r="Q15" s="202">
        <v>1770</v>
      </c>
      <c r="R15" s="202">
        <v>220</v>
      </c>
      <c r="S15" s="202">
        <v>0</v>
      </c>
      <c r="T15" s="204" t="s">
        <v>808</v>
      </c>
      <c r="U15" s="204" t="s">
        <v>809</v>
      </c>
      <c r="V15" s="204" t="s">
        <v>810</v>
      </c>
      <c r="W15" s="202">
        <v>88035</v>
      </c>
      <c r="X15" s="202">
        <v>33629</v>
      </c>
      <c r="Y15" s="202">
        <v>13035</v>
      </c>
      <c r="Z15" s="202">
        <v>252</v>
      </c>
      <c r="AA15" s="202">
        <v>18</v>
      </c>
      <c r="AB15" s="202">
        <v>6309</v>
      </c>
      <c r="AC15" s="202">
        <v>0</v>
      </c>
      <c r="AD15" s="202">
        <v>0</v>
      </c>
      <c r="AE15" s="202">
        <v>90</v>
      </c>
      <c r="AF15" s="202">
        <v>0</v>
      </c>
      <c r="AG15" s="202">
        <v>0</v>
      </c>
      <c r="AH15" s="202">
        <v>0</v>
      </c>
      <c r="AI15" s="202">
        <v>310</v>
      </c>
      <c r="AJ15" s="202">
        <v>562</v>
      </c>
      <c r="AK15" s="202">
        <v>0</v>
      </c>
      <c r="AL15" s="202">
        <v>6195</v>
      </c>
      <c r="AM15" s="202">
        <v>0</v>
      </c>
      <c r="AN15" s="202">
        <v>0</v>
      </c>
      <c r="AO15" s="202">
        <v>140</v>
      </c>
      <c r="AP15" s="202">
        <v>147</v>
      </c>
      <c r="AQ15" s="202">
        <v>19690</v>
      </c>
      <c r="AR15" s="202">
        <v>18994</v>
      </c>
      <c r="AS15" s="202">
        <v>3538</v>
      </c>
      <c r="AT15" s="202">
        <v>1283</v>
      </c>
      <c r="AU15" s="202">
        <v>249</v>
      </c>
      <c r="AV15" s="202">
        <v>6523</v>
      </c>
      <c r="AW15" s="202">
        <v>0</v>
      </c>
      <c r="AX15" s="202">
        <v>0</v>
      </c>
      <c r="AY15" s="202">
        <v>306</v>
      </c>
      <c r="AZ15" s="202">
        <v>0</v>
      </c>
      <c r="BA15" s="202">
        <v>0</v>
      </c>
      <c r="BB15" s="202">
        <v>0</v>
      </c>
      <c r="BC15" s="202">
        <v>0</v>
      </c>
      <c r="BD15" s="202">
        <v>2878</v>
      </c>
      <c r="BE15" s="202">
        <v>0</v>
      </c>
      <c r="BF15" s="202">
        <v>13566</v>
      </c>
      <c r="BG15" s="202">
        <v>0</v>
      </c>
      <c r="BH15" s="202">
        <v>231</v>
      </c>
      <c r="BI15" s="202">
        <v>825</v>
      </c>
      <c r="BJ15" s="202">
        <v>14463</v>
      </c>
      <c r="BK15" s="202">
        <v>5991</v>
      </c>
      <c r="BL15" s="202">
        <v>3029</v>
      </c>
      <c r="BM15" s="202">
        <v>294</v>
      </c>
      <c r="BN15" s="202">
        <v>4029</v>
      </c>
      <c r="BO15" s="202">
        <v>213</v>
      </c>
      <c r="BP15" s="202">
        <v>2514</v>
      </c>
      <c r="BQ15" s="202">
        <v>0</v>
      </c>
      <c r="BR15" s="202">
        <v>0</v>
      </c>
      <c r="BS15" s="202">
        <v>0</v>
      </c>
      <c r="BT15" s="202">
        <v>0</v>
      </c>
      <c r="BU15" s="202">
        <v>0</v>
      </c>
      <c r="BV15" s="202">
        <v>0</v>
      </c>
      <c r="BW15" s="202">
        <v>0</v>
      </c>
      <c r="BX15" s="202">
        <v>372</v>
      </c>
      <c r="BY15" s="202">
        <v>0</v>
      </c>
      <c r="BZ15" s="202">
        <v>9960</v>
      </c>
      <c r="CA15" s="202">
        <v>0</v>
      </c>
      <c r="CB15" s="202">
        <v>0</v>
      </c>
      <c r="CC15" s="202">
        <v>0</v>
      </c>
      <c r="CD15" s="202">
        <v>4264</v>
      </c>
      <c r="CE15" s="202">
        <v>339</v>
      </c>
      <c r="CF15" s="202">
        <v>1316</v>
      </c>
      <c r="CG15" s="202">
        <v>0</v>
      </c>
      <c r="CH15" s="202">
        <v>1491</v>
      </c>
      <c r="CI15" s="202">
        <v>0</v>
      </c>
      <c r="CJ15" s="202">
        <v>123</v>
      </c>
      <c r="CK15" s="202">
        <v>0</v>
      </c>
      <c r="CL15" s="202">
        <v>0</v>
      </c>
      <c r="CM15" s="202">
        <v>0</v>
      </c>
      <c r="CN15" s="202">
        <v>0</v>
      </c>
      <c r="CO15" s="202">
        <v>0</v>
      </c>
      <c r="CP15" s="202">
        <v>0</v>
      </c>
      <c r="CQ15" s="202">
        <v>0</v>
      </c>
      <c r="CR15" s="202">
        <v>0</v>
      </c>
      <c r="CS15" s="202">
        <v>0</v>
      </c>
      <c r="CT15" s="202">
        <v>0</v>
      </c>
      <c r="CU15" s="202">
        <v>0</v>
      </c>
      <c r="CV15" s="202">
        <v>0</v>
      </c>
      <c r="CW15" s="202">
        <v>0</v>
      </c>
      <c r="CX15" s="202">
        <v>164</v>
      </c>
      <c r="CY15" s="202">
        <v>0</v>
      </c>
      <c r="CZ15" s="202">
        <v>0</v>
      </c>
      <c r="DA15" s="202">
        <v>0</v>
      </c>
      <c r="DB15" s="202">
        <v>0</v>
      </c>
      <c r="DC15" s="202">
        <v>0</v>
      </c>
      <c r="DD15" s="202">
        <v>0</v>
      </c>
      <c r="DE15" s="202">
        <v>0</v>
      </c>
      <c r="DF15" s="202">
        <v>0</v>
      </c>
      <c r="DG15" s="202">
        <v>0</v>
      </c>
      <c r="DH15" s="202">
        <v>0</v>
      </c>
      <c r="DI15" s="202">
        <v>0</v>
      </c>
      <c r="DJ15" s="202">
        <v>0</v>
      </c>
      <c r="DK15" s="202">
        <v>0</v>
      </c>
      <c r="DL15" s="202">
        <v>0</v>
      </c>
      <c r="DM15" s="202">
        <v>0</v>
      </c>
      <c r="DN15" s="202">
        <v>0</v>
      </c>
      <c r="DO15" s="202">
        <v>0</v>
      </c>
      <c r="DP15" s="202">
        <v>0</v>
      </c>
      <c r="DQ15" s="202">
        <v>0</v>
      </c>
      <c r="DR15" s="202">
        <v>0</v>
      </c>
      <c r="DS15" s="202">
        <v>3352051</v>
      </c>
      <c r="DT15" s="202">
        <v>1272110</v>
      </c>
      <c r="DU15" s="202">
        <v>968784</v>
      </c>
      <c r="DV15" s="202">
        <v>40810</v>
      </c>
      <c r="DW15" s="202">
        <v>0</v>
      </c>
      <c r="DX15" s="202">
        <v>386503</v>
      </c>
      <c r="DY15" s="202">
        <v>0</v>
      </c>
      <c r="DZ15" s="202">
        <v>0</v>
      </c>
      <c r="EA15" s="202">
        <v>7365</v>
      </c>
      <c r="EB15" s="202">
        <v>0</v>
      </c>
      <c r="EC15" s="202">
        <v>0</v>
      </c>
      <c r="ED15" s="202">
        <v>0</v>
      </c>
      <c r="EE15" s="202">
        <v>15446</v>
      </c>
      <c r="EF15" s="202">
        <v>33750</v>
      </c>
      <c r="EG15" s="202">
        <v>0</v>
      </c>
      <c r="EH15" s="202">
        <v>331391</v>
      </c>
      <c r="EI15" s="202">
        <v>0</v>
      </c>
      <c r="EJ15" s="202">
        <v>0</v>
      </c>
      <c r="EK15" s="202">
        <v>22793</v>
      </c>
      <c r="EL15" s="202">
        <v>14925</v>
      </c>
      <c r="EM15" s="202">
        <v>1451942</v>
      </c>
      <c r="EN15" s="202">
        <v>1539797</v>
      </c>
      <c r="EO15" s="202">
        <v>707862</v>
      </c>
      <c r="EP15" s="202">
        <v>337893</v>
      </c>
      <c r="EQ15" s="202">
        <v>0</v>
      </c>
      <c r="ER15" s="202">
        <v>872033</v>
      </c>
      <c r="ES15" s="202">
        <v>0</v>
      </c>
      <c r="ET15" s="202">
        <v>0</v>
      </c>
      <c r="EU15" s="202">
        <v>42579</v>
      </c>
      <c r="EV15" s="202">
        <v>0</v>
      </c>
      <c r="EW15" s="202">
        <v>0</v>
      </c>
      <c r="EX15" s="202">
        <v>0</v>
      </c>
      <c r="EY15" s="202">
        <v>0</v>
      </c>
      <c r="EZ15" s="202">
        <v>267832</v>
      </c>
      <c r="FA15" s="202">
        <v>0</v>
      </c>
      <c r="FB15" s="202">
        <v>1368324</v>
      </c>
      <c r="FC15" s="202">
        <v>0</v>
      </c>
      <c r="FD15" s="202">
        <v>56650</v>
      </c>
      <c r="FE15" s="202">
        <v>197958</v>
      </c>
      <c r="FF15" s="202">
        <v>1401883</v>
      </c>
      <c r="FG15" s="202">
        <v>831415</v>
      </c>
      <c r="FH15" s="202">
        <v>1730051</v>
      </c>
      <c r="FI15" s="202">
        <v>267750</v>
      </c>
      <c r="FJ15" s="202">
        <v>639882</v>
      </c>
      <c r="FK15" s="202">
        <v>231499</v>
      </c>
      <c r="FL15" s="202">
        <v>710695</v>
      </c>
      <c r="FM15" s="202">
        <v>0</v>
      </c>
      <c r="FN15" s="202">
        <v>0</v>
      </c>
      <c r="FO15" s="202">
        <v>0</v>
      </c>
      <c r="FP15" s="202">
        <v>0</v>
      </c>
      <c r="FQ15" s="202">
        <v>0</v>
      </c>
      <c r="FR15" s="202">
        <v>0</v>
      </c>
      <c r="FS15" s="202">
        <v>0</v>
      </c>
      <c r="FT15" s="202">
        <v>31478</v>
      </c>
      <c r="FU15" s="202">
        <v>0</v>
      </c>
      <c r="FV15" s="202">
        <v>751881</v>
      </c>
      <c r="FW15" s="202">
        <v>0</v>
      </c>
      <c r="FX15" s="202">
        <v>0</v>
      </c>
      <c r="FY15" s="202">
        <v>0</v>
      </c>
      <c r="FZ15" s="202">
        <v>448781</v>
      </c>
      <c r="GA15" s="202">
        <v>96659</v>
      </c>
      <c r="GB15" s="202">
        <v>908309</v>
      </c>
      <c r="GC15" s="202">
        <v>0</v>
      </c>
      <c r="GD15" s="202">
        <v>784348</v>
      </c>
      <c r="GE15" s="202">
        <v>0</v>
      </c>
      <c r="GF15" s="202">
        <v>69830</v>
      </c>
      <c r="GG15" s="202">
        <v>0</v>
      </c>
      <c r="GH15" s="202">
        <v>0</v>
      </c>
      <c r="GI15" s="202">
        <v>0</v>
      </c>
      <c r="GJ15" s="202">
        <v>0</v>
      </c>
      <c r="GK15" s="202">
        <v>0</v>
      </c>
      <c r="GL15" s="202">
        <v>0</v>
      </c>
      <c r="GM15" s="202">
        <v>0</v>
      </c>
      <c r="GN15" s="202">
        <v>0</v>
      </c>
      <c r="GO15" s="202">
        <v>0</v>
      </c>
      <c r="GP15" s="202">
        <v>0</v>
      </c>
      <c r="GQ15" s="202">
        <v>0</v>
      </c>
      <c r="GR15" s="202">
        <v>0</v>
      </c>
      <c r="GS15" s="202">
        <v>0</v>
      </c>
      <c r="GT15" s="202">
        <v>82919</v>
      </c>
      <c r="GU15" s="202">
        <v>0</v>
      </c>
      <c r="GV15" s="202">
        <v>0</v>
      </c>
      <c r="GW15" s="202">
        <v>0</v>
      </c>
      <c r="GX15" s="202">
        <v>0</v>
      </c>
      <c r="GY15" s="202">
        <v>0</v>
      </c>
      <c r="GZ15" s="202">
        <v>0</v>
      </c>
      <c r="HA15" s="202">
        <v>0</v>
      </c>
      <c r="HB15" s="202">
        <v>0</v>
      </c>
      <c r="HC15" s="202">
        <v>0</v>
      </c>
      <c r="HD15" s="202">
        <v>0</v>
      </c>
      <c r="HE15" s="202">
        <v>0</v>
      </c>
      <c r="HF15" s="202">
        <v>0</v>
      </c>
      <c r="HG15" s="202">
        <v>0</v>
      </c>
      <c r="HH15" s="202">
        <v>0</v>
      </c>
      <c r="HI15" s="202">
        <v>0</v>
      </c>
      <c r="HJ15" s="202">
        <v>0</v>
      </c>
      <c r="HK15" s="202">
        <v>0</v>
      </c>
      <c r="HL15" s="202">
        <v>0</v>
      </c>
      <c r="HM15" s="202">
        <v>0</v>
      </c>
      <c r="HN15" s="202">
        <v>0</v>
      </c>
      <c r="HP15" s="203" t="s">
        <v>149</v>
      </c>
      <c r="HQ15" s="201">
        <f>'Relative Weights'!$H$1</f>
        <v>2017</v>
      </c>
      <c r="HR15" s="202">
        <v>1719060</v>
      </c>
      <c r="HS15" s="202">
        <v>203973</v>
      </c>
      <c r="HT15" s="202">
        <v>496830</v>
      </c>
      <c r="HU15" s="202">
        <v>69715</v>
      </c>
      <c r="HV15" s="202">
        <v>0</v>
      </c>
      <c r="HW15" s="202">
        <v>327836</v>
      </c>
      <c r="HX15" s="202">
        <v>0</v>
      </c>
      <c r="HY15" s="202">
        <v>0</v>
      </c>
      <c r="HZ15" s="202">
        <v>356</v>
      </c>
      <c r="IA15" s="202">
        <v>0</v>
      </c>
      <c r="IB15" s="202">
        <v>0</v>
      </c>
      <c r="IC15" s="202">
        <v>0</v>
      </c>
      <c r="ID15" s="202">
        <v>748</v>
      </c>
      <c r="IE15" s="202">
        <v>1633</v>
      </c>
      <c r="IF15" s="202">
        <v>0</v>
      </c>
      <c r="IG15" s="202">
        <v>442663</v>
      </c>
      <c r="IH15" s="202">
        <v>0</v>
      </c>
      <c r="II15" s="202">
        <v>0</v>
      </c>
      <c r="IJ15" s="202">
        <v>1103</v>
      </c>
      <c r="IK15" s="202">
        <v>26070</v>
      </c>
      <c r="IL15" s="202">
        <v>744612</v>
      </c>
      <c r="IM15" s="202">
        <v>246894</v>
      </c>
      <c r="IN15" s="202">
        <v>363019</v>
      </c>
      <c r="IO15" s="202">
        <v>577212</v>
      </c>
      <c r="IP15" s="202">
        <v>0</v>
      </c>
      <c r="IQ15" s="202">
        <v>739667</v>
      </c>
      <c r="IR15" s="202">
        <v>0</v>
      </c>
      <c r="IS15" s="202">
        <v>0</v>
      </c>
      <c r="IT15" s="202">
        <v>2061</v>
      </c>
      <c r="IU15" s="202">
        <v>0</v>
      </c>
      <c r="IV15" s="202">
        <v>0</v>
      </c>
      <c r="IW15" s="202">
        <v>0</v>
      </c>
      <c r="IX15" s="202">
        <v>0</v>
      </c>
      <c r="IY15" s="202">
        <v>12962</v>
      </c>
      <c r="IZ15" s="202">
        <v>0</v>
      </c>
      <c r="JA15" s="202">
        <v>1827770</v>
      </c>
      <c r="JB15" s="202">
        <v>0</v>
      </c>
      <c r="JC15" s="202">
        <v>2742</v>
      </c>
      <c r="JD15" s="202">
        <v>9580</v>
      </c>
      <c r="JE15" s="202">
        <v>2448715</v>
      </c>
      <c r="JF15" s="202">
        <v>426382</v>
      </c>
      <c r="JG15" s="202">
        <v>277401</v>
      </c>
      <c r="JH15" s="202">
        <v>137312</v>
      </c>
      <c r="JI15" s="202">
        <v>1093092</v>
      </c>
      <c r="JJ15" s="202">
        <v>11203</v>
      </c>
      <c r="JK15" s="202">
        <v>602818</v>
      </c>
      <c r="JL15" s="202">
        <v>0</v>
      </c>
      <c r="JM15" s="202">
        <v>0</v>
      </c>
      <c r="JN15" s="202">
        <v>0</v>
      </c>
      <c r="JO15" s="202">
        <v>0</v>
      </c>
      <c r="JP15" s="202">
        <v>0</v>
      </c>
      <c r="JQ15" s="202">
        <v>0</v>
      </c>
      <c r="JR15" s="202">
        <v>0</v>
      </c>
      <c r="JS15" s="202">
        <v>1523</v>
      </c>
      <c r="JT15" s="202">
        <v>0</v>
      </c>
      <c r="JU15" s="202">
        <v>1004343</v>
      </c>
      <c r="JV15" s="202">
        <v>0</v>
      </c>
      <c r="JW15" s="202">
        <v>0</v>
      </c>
      <c r="JX15" s="202">
        <v>0</v>
      </c>
      <c r="JY15" s="202">
        <v>783900</v>
      </c>
      <c r="JZ15" s="202">
        <v>49570</v>
      </c>
      <c r="KA15" s="202">
        <v>145641</v>
      </c>
      <c r="KB15" s="202">
        <v>0</v>
      </c>
      <c r="KC15" s="202">
        <v>1339879</v>
      </c>
      <c r="KD15" s="202">
        <v>0</v>
      </c>
      <c r="KE15" s="202">
        <v>59230</v>
      </c>
      <c r="KF15" s="202">
        <v>0</v>
      </c>
      <c r="KG15" s="202">
        <v>0</v>
      </c>
      <c r="KH15" s="202">
        <v>0</v>
      </c>
      <c r="KI15" s="202">
        <v>0</v>
      </c>
      <c r="KJ15" s="202">
        <v>0</v>
      </c>
      <c r="KK15" s="202">
        <v>0</v>
      </c>
      <c r="KL15" s="202">
        <v>0</v>
      </c>
      <c r="KM15" s="202">
        <v>0</v>
      </c>
      <c r="KN15" s="202">
        <v>0</v>
      </c>
      <c r="KO15" s="202">
        <v>0</v>
      </c>
      <c r="KP15" s="202">
        <v>0</v>
      </c>
      <c r="KQ15" s="202">
        <v>0</v>
      </c>
      <c r="KR15" s="202">
        <v>0</v>
      </c>
      <c r="KS15" s="202">
        <v>144837</v>
      </c>
      <c r="KT15" s="202">
        <v>0</v>
      </c>
      <c r="KU15" s="202">
        <v>0</v>
      </c>
      <c r="KV15" s="202">
        <v>0</v>
      </c>
      <c r="KW15" s="202">
        <v>0</v>
      </c>
      <c r="KX15" s="202">
        <v>0</v>
      </c>
      <c r="KY15" s="202">
        <v>0</v>
      </c>
      <c r="KZ15" s="202">
        <v>0</v>
      </c>
      <c r="LA15" s="202">
        <v>0</v>
      </c>
      <c r="LB15" s="202">
        <v>0</v>
      </c>
      <c r="LC15" s="202">
        <v>0</v>
      </c>
      <c r="LD15" s="202">
        <v>0</v>
      </c>
      <c r="LE15" s="202">
        <v>0</v>
      </c>
      <c r="LF15" s="202">
        <v>0</v>
      </c>
      <c r="LG15" s="202">
        <v>0</v>
      </c>
      <c r="LH15" s="202">
        <v>0</v>
      </c>
      <c r="LI15" s="202">
        <v>0</v>
      </c>
      <c r="LJ15" s="202">
        <v>0</v>
      </c>
      <c r="LK15" s="202">
        <v>0</v>
      </c>
      <c r="LL15" s="202">
        <v>0</v>
      </c>
      <c r="LM15" s="202">
        <v>0</v>
      </c>
      <c r="LN15" s="202">
        <v>0</v>
      </c>
      <c r="LO15" s="202">
        <v>0</v>
      </c>
      <c r="LP15" s="202">
        <v>0</v>
      </c>
      <c r="LQ15" s="202">
        <v>0</v>
      </c>
      <c r="LR15" s="202">
        <v>0</v>
      </c>
      <c r="LS15" s="202">
        <v>0</v>
      </c>
      <c r="LT15" s="202">
        <v>0</v>
      </c>
      <c r="LU15" s="202">
        <v>0</v>
      </c>
      <c r="LV15" s="202">
        <v>0</v>
      </c>
      <c r="LW15" s="202">
        <v>0</v>
      </c>
      <c r="LX15" s="202">
        <v>0</v>
      </c>
      <c r="LY15" s="202">
        <v>0</v>
      </c>
      <c r="LZ15" s="202">
        <v>0</v>
      </c>
      <c r="MA15" s="202">
        <v>0</v>
      </c>
      <c r="MB15" s="202">
        <v>0</v>
      </c>
      <c r="MC15" s="202">
        <v>0</v>
      </c>
      <c r="MD15" s="202">
        <v>0</v>
      </c>
      <c r="ME15" s="202">
        <v>0</v>
      </c>
      <c r="MF15" s="202">
        <v>0</v>
      </c>
      <c r="MG15" s="202">
        <v>0</v>
      </c>
      <c r="MH15" s="202">
        <v>0</v>
      </c>
      <c r="MI15" s="202">
        <v>0</v>
      </c>
      <c r="MJ15" s="202">
        <v>0</v>
      </c>
      <c r="MK15" s="202">
        <v>0</v>
      </c>
      <c r="ML15" s="202">
        <v>0</v>
      </c>
      <c r="MM15" s="202">
        <v>0</v>
      </c>
      <c r="MN15" s="202">
        <v>0</v>
      </c>
      <c r="MO15" s="202">
        <v>0</v>
      </c>
      <c r="MP15" s="202">
        <v>0</v>
      </c>
      <c r="MQ15" s="202">
        <v>0</v>
      </c>
      <c r="MR15" s="202">
        <v>0</v>
      </c>
      <c r="MS15" s="202">
        <v>0</v>
      </c>
      <c r="MT15" s="202">
        <v>0</v>
      </c>
      <c r="MU15" s="202">
        <v>0</v>
      </c>
      <c r="MV15" s="202">
        <v>0</v>
      </c>
      <c r="MW15" s="202">
        <v>0</v>
      </c>
      <c r="MX15" s="202">
        <v>0</v>
      </c>
      <c r="MY15" s="202">
        <v>0</v>
      </c>
      <c r="MZ15" s="202">
        <v>0</v>
      </c>
      <c r="NA15" s="202">
        <v>0</v>
      </c>
      <c r="NB15" s="202">
        <v>0</v>
      </c>
      <c r="NC15" s="202">
        <v>0</v>
      </c>
      <c r="ND15" s="202">
        <v>0</v>
      </c>
      <c r="NE15" s="202">
        <v>0</v>
      </c>
      <c r="NF15" s="202">
        <v>0</v>
      </c>
      <c r="NG15" s="202">
        <v>0</v>
      </c>
      <c r="NH15" s="202">
        <v>0</v>
      </c>
      <c r="NI15" s="202">
        <v>0</v>
      </c>
      <c r="NJ15" s="202">
        <v>0</v>
      </c>
      <c r="NK15" s="202">
        <v>0</v>
      </c>
      <c r="NL15" s="202">
        <v>0</v>
      </c>
      <c r="NM15" s="202">
        <v>0</v>
      </c>
      <c r="NN15" s="202">
        <v>0</v>
      </c>
      <c r="NO15" s="202">
        <v>0</v>
      </c>
      <c r="NP15" s="202">
        <v>0</v>
      </c>
      <c r="NQ15" s="202">
        <v>0</v>
      </c>
      <c r="NR15" s="202">
        <v>0</v>
      </c>
      <c r="NS15" s="202">
        <v>0</v>
      </c>
      <c r="NT15" s="202">
        <v>0</v>
      </c>
      <c r="NU15" s="202">
        <v>0</v>
      </c>
      <c r="NV15" s="202">
        <v>0</v>
      </c>
      <c r="NW15" s="202">
        <v>0</v>
      </c>
      <c r="NX15" s="202">
        <v>0</v>
      </c>
      <c r="NY15" s="202">
        <v>0</v>
      </c>
      <c r="NZ15" s="202">
        <v>0</v>
      </c>
      <c r="OA15" s="202">
        <v>0</v>
      </c>
      <c r="OB15" s="202">
        <v>0</v>
      </c>
      <c r="OC15" s="202">
        <v>0</v>
      </c>
      <c r="OD15" s="202">
        <v>0</v>
      </c>
      <c r="OE15" s="202">
        <v>0</v>
      </c>
      <c r="OF15" s="202">
        <v>0</v>
      </c>
      <c r="OG15" s="202">
        <v>0</v>
      </c>
      <c r="OH15" s="202">
        <v>0</v>
      </c>
      <c r="OI15" s="202">
        <v>0</v>
      </c>
      <c r="OJ15" s="202">
        <v>0</v>
      </c>
      <c r="OK15" s="202">
        <v>0</v>
      </c>
      <c r="OL15" s="202">
        <v>0</v>
      </c>
      <c r="OM15" s="202">
        <v>0</v>
      </c>
      <c r="ON15" s="202">
        <v>0</v>
      </c>
      <c r="OO15" s="202">
        <v>0</v>
      </c>
      <c r="OP15" s="202">
        <v>0</v>
      </c>
      <c r="OQ15" s="202">
        <v>0</v>
      </c>
      <c r="OR15" s="202">
        <v>0</v>
      </c>
      <c r="OS15" s="202">
        <v>0</v>
      </c>
      <c r="OT15" s="202">
        <v>0</v>
      </c>
      <c r="OU15" s="202">
        <v>0</v>
      </c>
      <c r="OV15" s="202">
        <v>0</v>
      </c>
      <c r="OW15" s="202">
        <v>0</v>
      </c>
      <c r="OX15" s="202">
        <v>0</v>
      </c>
      <c r="OY15" s="202">
        <v>0</v>
      </c>
      <c r="OZ15" s="202">
        <v>0</v>
      </c>
      <c r="PA15" s="202">
        <v>0</v>
      </c>
      <c r="PB15" s="202">
        <v>0</v>
      </c>
      <c r="PC15" s="202">
        <v>0</v>
      </c>
      <c r="PD15" s="202">
        <v>0</v>
      </c>
      <c r="PE15" s="202">
        <v>0</v>
      </c>
      <c r="PF15" s="202">
        <v>0</v>
      </c>
      <c r="PG15" s="202">
        <v>0</v>
      </c>
      <c r="PH15" s="202">
        <v>0</v>
      </c>
      <c r="PI15" s="202">
        <v>0</v>
      </c>
      <c r="PJ15" s="202">
        <v>6164635.4900000002</v>
      </c>
      <c r="PK15" s="202">
        <v>21863231.489999998</v>
      </c>
      <c r="PL15" s="202">
        <v>1720481.49</v>
      </c>
      <c r="PM15" s="202">
        <v>204840.49</v>
      </c>
      <c r="PN15" s="202">
        <v>2296849.4900000002</v>
      </c>
      <c r="PO15" s="202">
        <v>2768246.49</v>
      </c>
      <c r="PP15" s="202">
        <v>0</v>
      </c>
      <c r="PQ15" s="202">
        <v>0</v>
      </c>
      <c r="PR15" s="202">
        <v>54065.49</v>
      </c>
      <c r="PS15" s="202">
        <v>0</v>
      </c>
      <c r="PT15" s="202">
        <v>0</v>
      </c>
      <c r="PU15" s="202">
        <v>0</v>
      </c>
      <c r="PV15" s="202">
        <v>13667</v>
      </c>
      <c r="PW15" s="202">
        <v>294705.49</v>
      </c>
      <c r="PX15" s="202">
        <v>0</v>
      </c>
      <c r="PY15" s="202">
        <v>2679081</v>
      </c>
      <c r="PZ15" s="202">
        <v>0</v>
      </c>
      <c r="QA15" s="202">
        <v>50127</v>
      </c>
      <c r="QB15" s="202">
        <v>195330</v>
      </c>
      <c r="QC15" s="202">
        <v>3597514</v>
      </c>
      <c r="QD15" s="194">
        <v>1</v>
      </c>
    </row>
    <row r="16" spans="1:446" x14ac:dyDescent="0.2">
      <c r="A16" s="201" t="s">
        <v>111</v>
      </c>
      <c r="B16" s="201" t="s">
        <v>111</v>
      </c>
      <c r="C16" s="202">
        <f>ROUND(TAMUK!H18,0)-ROUND(TAMUK!H288,0)</f>
        <v>0</v>
      </c>
      <c r="D16" s="316">
        <v>3639</v>
      </c>
      <c r="E16" s="201" t="s">
        <v>700</v>
      </c>
      <c r="F16" s="201">
        <f>'Relative Weights'!$H$1</f>
        <v>2017</v>
      </c>
      <c r="G16" s="202">
        <v>45544583</v>
      </c>
      <c r="H16" s="202">
        <v>19199681</v>
      </c>
      <c r="I16" s="202">
        <v>15338404</v>
      </c>
      <c r="J16" s="202">
        <v>15349318</v>
      </c>
      <c r="K16" s="202">
        <v>11689266</v>
      </c>
      <c r="L16" s="201" t="s">
        <v>746</v>
      </c>
      <c r="M16" s="201" t="s">
        <v>747</v>
      </c>
      <c r="N16" s="201" t="s">
        <v>748</v>
      </c>
      <c r="O16" s="202">
        <v>3723</v>
      </c>
      <c r="P16" s="202">
        <v>3088</v>
      </c>
      <c r="Q16" s="202">
        <v>2283</v>
      </c>
      <c r="R16" s="202">
        <v>184</v>
      </c>
      <c r="S16" s="202">
        <v>0</v>
      </c>
      <c r="T16" s="204" t="s">
        <v>811</v>
      </c>
      <c r="U16" s="204" t="s">
        <v>812</v>
      </c>
      <c r="V16" s="204" t="s">
        <v>813</v>
      </c>
      <c r="W16" s="202">
        <v>59691</v>
      </c>
      <c r="X16" s="202">
        <v>21146</v>
      </c>
      <c r="Y16" s="202">
        <v>7712</v>
      </c>
      <c r="Z16" s="202">
        <v>721</v>
      </c>
      <c r="AA16" s="202">
        <v>2916</v>
      </c>
      <c r="AB16" s="202">
        <v>5961</v>
      </c>
      <c r="AC16" s="202">
        <v>578</v>
      </c>
      <c r="AD16" s="202">
        <v>0</v>
      </c>
      <c r="AE16" s="202">
        <v>105</v>
      </c>
      <c r="AF16" s="202">
        <v>64</v>
      </c>
      <c r="AG16" s="202">
        <v>0</v>
      </c>
      <c r="AH16" s="202">
        <v>117</v>
      </c>
      <c r="AI16" s="202">
        <v>651</v>
      </c>
      <c r="AJ16" s="202">
        <v>2110</v>
      </c>
      <c r="AK16" s="202">
        <v>0</v>
      </c>
      <c r="AL16" s="202">
        <v>3188</v>
      </c>
      <c r="AM16" s="202">
        <v>0</v>
      </c>
      <c r="AN16" s="202">
        <v>0</v>
      </c>
      <c r="AO16" s="202">
        <v>1039</v>
      </c>
      <c r="AP16" s="202">
        <v>0</v>
      </c>
      <c r="AQ16" s="202">
        <v>11693</v>
      </c>
      <c r="AR16" s="202">
        <v>10372</v>
      </c>
      <c r="AS16" s="202">
        <v>1698</v>
      </c>
      <c r="AT16" s="202">
        <v>5754</v>
      </c>
      <c r="AU16" s="202">
        <v>3873</v>
      </c>
      <c r="AV16" s="202">
        <v>12259</v>
      </c>
      <c r="AW16" s="202">
        <v>1134</v>
      </c>
      <c r="AX16" s="202">
        <v>0</v>
      </c>
      <c r="AY16" s="202">
        <v>585</v>
      </c>
      <c r="AZ16" s="202">
        <v>0</v>
      </c>
      <c r="BA16" s="202">
        <v>0</v>
      </c>
      <c r="BB16" s="202">
        <v>153</v>
      </c>
      <c r="BC16" s="202">
        <v>0</v>
      </c>
      <c r="BD16" s="202">
        <v>1892</v>
      </c>
      <c r="BE16" s="202">
        <v>0</v>
      </c>
      <c r="BF16" s="202">
        <v>6450</v>
      </c>
      <c r="BG16" s="202">
        <v>0</v>
      </c>
      <c r="BH16" s="202">
        <v>1104</v>
      </c>
      <c r="BI16" s="202">
        <v>1641</v>
      </c>
      <c r="BJ16" s="202">
        <v>0</v>
      </c>
      <c r="BK16" s="202">
        <v>3216</v>
      </c>
      <c r="BL16" s="202">
        <v>1261</v>
      </c>
      <c r="BM16" s="202">
        <v>296</v>
      </c>
      <c r="BN16" s="202">
        <v>5805</v>
      </c>
      <c r="BO16" s="202">
        <v>2044</v>
      </c>
      <c r="BP16" s="202">
        <v>24501</v>
      </c>
      <c r="BQ16" s="202">
        <v>216</v>
      </c>
      <c r="BR16" s="202">
        <v>0</v>
      </c>
      <c r="BS16" s="202">
        <v>136</v>
      </c>
      <c r="BT16" s="202">
        <v>0</v>
      </c>
      <c r="BU16" s="202">
        <v>0</v>
      </c>
      <c r="BV16" s="202">
        <v>0</v>
      </c>
      <c r="BW16" s="202">
        <v>0</v>
      </c>
      <c r="BX16" s="202">
        <v>1853</v>
      </c>
      <c r="BY16" s="202">
        <v>0</v>
      </c>
      <c r="BZ16" s="202">
        <v>2154</v>
      </c>
      <c r="CA16" s="202">
        <v>0</v>
      </c>
      <c r="CB16" s="202">
        <v>0</v>
      </c>
      <c r="CC16" s="202">
        <v>156</v>
      </c>
      <c r="CD16" s="202">
        <v>0</v>
      </c>
      <c r="CE16" s="202">
        <v>195</v>
      </c>
      <c r="CF16" s="202">
        <v>0</v>
      </c>
      <c r="CG16" s="202">
        <v>0</v>
      </c>
      <c r="CH16" s="202">
        <v>1551</v>
      </c>
      <c r="CI16" s="202">
        <v>400</v>
      </c>
      <c r="CJ16" s="202">
        <v>781</v>
      </c>
      <c r="CK16" s="202">
        <v>0</v>
      </c>
      <c r="CL16" s="202">
        <v>0</v>
      </c>
      <c r="CM16" s="202">
        <v>0</v>
      </c>
      <c r="CN16" s="202">
        <v>0</v>
      </c>
      <c r="CO16" s="202">
        <v>0</v>
      </c>
      <c r="CP16" s="202">
        <v>0</v>
      </c>
      <c r="CQ16" s="202">
        <v>0</v>
      </c>
      <c r="CR16" s="202">
        <v>0</v>
      </c>
      <c r="CS16" s="202">
        <v>0</v>
      </c>
      <c r="CT16" s="202">
        <v>0</v>
      </c>
      <c r="CU16" s="202">
        <v>0</v>
      </c>
      <c r="CV16" s="202">
        <v>0</v>
      </c>
      <c r="CW16" s="202">
        <v>0</v>
      </c>
      <c r="CX16" s="202">
        <v>0</v>
      </c>
      <c r="CY16" s="202">
        <v>0</v>
      </c>
      <c r="CZ16" s="202">
        <v>0</v>
      </c>
      <c r="DA16" s="202">
        <v>0</v>
      </c>
      <c r="DB16" s="202">
        <v>0</v>
      </c>
      <c r="DC16" s="202">
        <v>0</v>
      </c>
      <c r="DD16" s="202">
        <v>0</v>
      </c>
      <c r="DE16" s="202">
        <v>0</v>
      </c>
      <c r="DF16" s="202">
        <v>0</v>
      </c>
      <c r="DG16" s="202">
        <v>0</v>
      </c>
      <c r="DH16" s="202">
        <v>0</v>
      </c>
      <c r="DI16" s="202">
        <v>0</v>
      </c>
      <c r="DJ16" s="202">
        <v>0</v>
      </c>
      <c r="DK16" s="202">
        <v>0</v>
      </c>
      <c r="DL16" s="202">
        <v>0</v>
      </c>
      <c r="DM16" s="202">
        <v>0</v>
      </c>
      <c r="DN16" s="202">
        <v>0</v>
      </c>
      <c r="DO16" s="202">
        <v>0</v>
      </c>
      <c r="DP16" s="202">
        <v>0</v>
      </c>
      <c r="DQ16" s="202">
        <v>0</v>
      </c>
      <c r="DR16" s="202">
        <v>0</v>
      </c>
      <c r="DS16" s="202">
        <v>4774847</v>
      </c>
      <c r="DT16" s="202">
        <v>1538039</v>
      </c>
      <c r="DU16" s="202">
        <v>1227953</v>
      </c>
      <c r="DV16" s="202">
        <v>67524</v>
      </c>
      <c r="DW16" s="202">
        <v>207749</v>
      </c>
      <c r="DX16" s="202">
        <v>841333</v>
      </c>
      <c r="DY16" s="202">
        <v>110049</v>
      </c>
      <c r="DZ16" s="202">
        <v>0</v>
      </c>
      <c r="EA16" s="202">
        <v>13264</v>
      </c>
      <c r="EB16" s="202">
        <v>8829</v>
      </c>
      <c r="EC16" s="202">
        <v>0</v>
      </c>
      <c r="ED16" s="202">
        <v>24477</v>
      </c>
      <c r="EE16" s="202">
        <v>90944</v>
      </c>
      <c r="EF16" s="202">
        <v>153092</v>
      </c>
      <c r="EG16" s="202">
        <v>0</v>
      </c>
      <c r="EH16" s="202">
        <v>428338</v>
      </c>
      <c r="EI16" s="202">
        <v>0</v>
      </c>
      <c r="EJ16" s="202">
        <v>0</v>
      </c>
      <c r="EK16" s="202">
        <v>159988</v>
      </c>
      <c r="EL16" s="202">
        <v>0</v>
      </c>
      <c r="EM16" s="202">
        <v>1337287</v>
      </c>
      <c r="EN16" s="202">
        <v>1539420</v>
      </c>
      <c r="EO16" s="202">
        <v>618391</v>
      </c>
      <c r="EP16" s="202">
        <v>869901</v>
      </c>
      <c r="EQ16" s="202">
        <v>368434</v>
      </c>
      <c r="ER16" s="202">
        <v>2617107</v>
      </c>
      <c r="ES16" s="202">
        <v>119482</v>
      </c>
      <c r="ET16" s="202">
        <v>0</v>
      </c>
      <c r="EU16" s="202">
        <v>163447</v>
      </c>
      <c r="EV16" s="202">
        <v>0</v>
      </c>
      <c r="EW16" s="202">
        <v>0</v>
      </c>
      <c r="EX16" s="202">
        <v>22863</v>
      </c>
      <c r="EY16" s="202">
        <v>0</v>
      </c>
      <c r="EZ16" s="202">
        <v>243307</v>
      </c>
      <c r="FA16" s="202">
        <v>0</v>
      </c>
      <c r="FB16" s="202">
        <v>1243134</v>
      </c>
      <c r="FC16" s="202">
        <v>0</v>
      </c>
      <c r="FD16" s="202">
        <v>118297</v>
      </c>
      <c r="FE16" s="202">
        <v>217240</v>
      </c>
      <c r="FF16" s="202">
        <v>0</v>
      </c>
      <c r="FG16" s="202">
        <v>591180</v>
      </c>
      <c r="FH16" s="202">
        <v>325649</v>
      </c>
      <c r="FI16" s="202">
        <v>81319</v>
      </c>
      <c r="FJ16" s="202">
        <v>864311</v>
      </c>
      <c r="FK16" s="202">
        <v>461959</v>
      </c>
      <c r="FL16" s="202">
        <v>3394753</v>
      </c>
      <c r="FM16" s="202">
        <v>53203</v>
      </c>
      <c r="FN16" s="202">
        <v>0</v>
      </c>
      <c r="FO16" s="202">
        <v>58182</v>
      </c>
      <c r="FP16" s="202">
        <v>0</v>
      </c>
      <c r="FQ16" s="202">
        <v>0</v>
      </c>
      <c r="FR16" s="202">
        <v>0</v>
      </c>
      <c r="FS16" s="202">
        <v>0</v>
      </c>
      <c r="FT16" s="202">
        <v>318205</v>
      </c>
      <c r="FU16" s="202">
        <v>0</v>
      </c>
      <c r="FV16" s="202">
        <v>207851</v>
      </c>
      <c r="FW16" s="202">
        <v>0</v>
      </c>
      <c r="FX16" s="202">
        <v>0</v>
      </c>
      <c r="FY16" s="202">
        <v>16343</v>
      </c>
      <c r="FZ16" s="202">
        <v>0</v>
      </c>
      <c r="GA16" s="202">
        <v>71848</v>
      </c>
      <c r="GB16" s="202">
        <v>0</v>
      </c>
      <c r="GC16" s="202">
        <v>0</v>
      </c>
      <c r="GD16" s="202">
        <v>499236</v>
      </c>
      <c r="GE16" s="202">
        <v>63325</v>
      </c>
      <c r="GF16" s="202">
        <v>334971</v>
      </c>
      <c r="GG16" s="202">
        <v>0</v>
      </c>
      <c r="GH16" s="202">
        <v>0</v>
      </c>
      <c r="GI16" s="202">
        <v>0</v>
      </c>
      <c r="GJ16" s="202">
        <v>0</v>
      </c>
      <c r="GK16" s="202">
        <v>0</v>
      </c>
      <c r="GL16" s="202">
        <v>0</v>
      </c>
      <c r="GM16" s="202">
        <v>0</v>
      </c>
      <c r="GN16" s="202">
        <v>0</v>
      </c>
      <c r="GO16" s="202">
        <v>0</v>
      </c>
      <c r="GP16" s="202">
        <v>0</v>
      </c>
      <c r="GQ16" s="202">
        <v>0</v>
      </c>
      <c r="GR16" s="202">
        <v>0</v>
      </c>
      <c r="GS16" s="202">
        <v>0</v>
      </c>
      <c r="GT16" s="202">
        <v>0</v>
      </c>
      <c r="GU16" s="202">
        <v>0</v>
      </c>
      <c r="GV16" s="202">
        <v>0</v>
      </c>
      <c r="GW16" s="202">
        <v>0</v>
      </c>
      <c r="GX16" s="202">
        <v>0</v>
      </c>
      <c r="GY16" s="202">
        <v>0</v>
      </c>
      <c r="GZ16" s="202">
        <v>0</v>
      </c>
      <c r="HA16" s="202">
        <v>0</v>
      </c>
      <c r="HB16" s="202">
        <v>0</v>
      </c>
      <c r="HC16" s="202">
        <v>0</v>
      </c>
      <c r="HD16" s="202">
        <v>0</v>
      </c>
      <c r="HE16" s="202">
        <v>0</v>
      </c>
      <c r="HF16" s="202">
        <v>0</v>
      </c>
      <c r="HG16" s="202">
        <v>0</v>
      </c>
      <c r="HH16" s="202">
        <v>0</v>
      </c>
      <c r="HI16" s="202">
        <v>0</v>
      </c>
      <c r="HJ16" s="202">
        <v>0</v>
      </c>
      <c r="HK16" s="202">
        <v>0</v>
      </c>
      <c r="HL16" s="202">
        <v>0</v>
      </c>
      <c r="HM16" s="202">
        <v>0</v>
      </c>
      <c r="HN16" s="202">
        <v>0</v>
      </c>
      <c r="HP16" s="203" t="s">
        <v>150</v>
      </c>
      <c r="HQ16" s="201">
        <f>'Relative Weights'!$H$1</f>
        <v>2017</v>
      </c>
      <c r="HR16" s="202">
        <v>260991.55498078134</v>
      </c>
      <c r="HS16" s="202">
        <v>92458.283855582966</v>
      </c>
      <c r="HT16" s="202">
        <v>33719.771356013232</v>
      </c>
      <c r="HU16" s="202">
        <v>3152.4838106438719</v>
      </c>
      <c r="HV16" s="202">
        <v>12749.851306293385</v>
      </c>
      <c r="HW16" s="202">
        <v>26063.739244449542</v>
      </c>
      <c r="HX16" s="202">
        <v>2527.2339009045186</v>
      </c>
      <c r="HY16" s="202">
        <v>0</v>
      </c>
      <c r="HZ16" s="202">
        <v>459.09958407435028</v>
      </c>
      <c r="IA16" s="202">
        <v>279.83212743579446</v>
      </c>
      <c r="IB16" s="202">
        <v>0</v>
      </c>
      <c r="IC16" s="202">
        <v>511.56810796856172</v>
      </c>
      <c r="ID16" s="202">
        <v>2846.4174212609714</v>
      </c>
      <c r="IE16" s="202">
        <v>9225.7154513988498</v>
      </c>
      <c r="IF16" s="202">
        <v>0</v>
      </c>
      <c r="IG16" s="202">
        <v>13939.13784789551</v>
      </c>
      <c r="IH16" s="202">
        <v>0</v>
      </c>
      <c r="II16" s="202">
        <v>0</v>
      </c>
      <c r="IJ16" s="202">
        <v>4542.8996938404753</v>
      </c>
      <c r="IK16" s="202">
        <v>0</v>
      </c>
      <c r="IL16" s="202">
        <v>51126.204157917884</v>
      </c>
      <c r="IM16" s="202">
        <v>45350.294152563438</v>
      </c>
      <c r="IN16" s="202">
        <v>7424.296131030922</v>
      </c>
      <c r="IO16" s="202">
        <v>25158.657207274395</v>
      </c>
      <c r="IP16" s="202">
        <v>16934.216086856748</v>
      </c>
      <c r="IQ16" s="202">
        <v>53600.96953492819</v>
      </c>
      <c r="IR16" s="202">
        <v>4958.2755080029829</v>
      </c>
      <c r="IS16" s="202">
        <v>0</v>
      </c>
      <c r="IT16" s="202">
        <v>2557.840539842809</v>
      </c>
      <c r="IU16" s="202">
        <v>0</v>
      </c>
      <c r="IV16" s="202">
        <v>0</v>
      </c>
      <c r="IW16" s="202">
        <v>668.97367965119622</v>
      </c>
      <c r="IX16" s="202">
        <v>0</v>
      </c>
      <c r="IY16" s="202">
        <v>8272.537267320673</v>
      </c>
      <c r="IZ16" s="202">
        <v>0</v>
      </c>
      <c r="JA16" s="202">
        <v>28201.831593138661</v>
      </c>
      <c r="JB16" s="202">
        <v>0</v>
      </c>
      <c r="JC16" s="202">
        <v>4827.1041982674542</v>
      </c>
      <c r="JD16" s="202">
        <v>7175.0706425334165</v>
      </c>
      <c r="JE16" s="202">
        <v>0</v>
      </c>
      <c r="JF16" s="202">
        <v>14061.564403648672</v>
      </c>
      <c r="JG16" s="202">
        <v>5513.5673858833879</v>
      </c>
      <c r="JH16" s="202">
        <v>1294.2235893905493</v>
      </c>
      <c r="JI16" s="202">
        <v>25381.648433824794</v>
      </c>
      <c r="JJ16" s="202">
        <v>8937.1385699806851</v>
      </c>
      <c r="JK16" s="202">
        <v>107127.60866100625</v>
      </c>
      <c r="JL16" s="202">
        <v>944.43343009580633</v>
      </c>
      <c r="JM16" s="202">
        <v>0</v>
      </c>
      <c r="JN16" s="202">
        <v>594.64327080106318</v>
      </c>
      <c r="JO16" s="202">
        <v>0</v>
      </c>
      <c r="JP16" s="202">
        <v>0</v>
      </c>
      <c r="JQ16" s="202">
        <v>0</v>
      </c>
      <c r="JR16" s="202">
        <v>0</v>
      </c>
      <c r="JS16" s="202">
        <v>8102.014564664486</v>
      </c>
      <c r="JT16" s="202">
        <v>0</v>
      </c>
      <c r="JU16" s="202">
        <v>9418.1000390109584</v>
      </c>
      <c r="JV16" s="202">
        <v>0</v>
      </c>
      <c r="JW16" s="202">
        <v>0</v>
      </c>
      <c r="JX16" s="202">
        <v>682.090810624749</v>
      </c>
      <c r="JY16" s="202">
        <v>0</v>
      </c>
      <c r="JZ16" s="202">
        <v>852.61351328093622</v>
      </c>
      <c r="KA16" s="202">
        <v>0</v>
      </c>
      <c r="KB16" s="202">
        <v>0</v>
      </c>
      <c r="KC16" s="202">
        <v>6781.5567133268314</v>
      </c>
      <c r="KD16" s="202">
        <v>1748.9507964737154</v>
      </c>
      <c r="KE16" s="202">
        <v>3414.8264301149293</v>
      </c>
      <c r="KF16" s="202">
        <v>0</v>
      </c>
      <c r="KG16" s="202">
        <v>0</v>
      </c>
      <c r="KH16" s="202">
        <v>0</v>
      </c>
      <c r="KI16" s="202">
        <v>0</v>
      </c>
      <c r="KJ16" s="202">
        <v>0</v>
      </c>
      <c r="KK16" s="202">
        <v>0</v>
      </c>
      <c r="KL16" s="202">
        <v>0</v>
      </c>
      <c r="KM16" s="202">
        <v>0</v>
      </c>
      <c r="KN16" s="202">
        <v>0</v>
      </c>
      <c r="KO16" s="202">
        <v>0</v>
      </c>
      <c r="KP16" s="202">
        <v>0</v>
      </c>
      <c r="KQ16" s="202">
        <v>0</v>
      </c>
      <c r="KR16" s="202">
        <v>0</v>
      </c>
      <c r="KS16" s="202">
        <v>0</v>
      </c>
      <c r="KT16" s="202">
        <v>0</v>
      </c>
      <c r="KU16" s="202">
        <v>0</v>
      </c>
      <c r="KV16" s="202">
        <v>0</v>
      </c>
      <c r="KW16" s="202">
        <v>0</v>
      </c>
      <c r="KX16" s="202">
        <v>0</v>
      </c>
      <c r="KY16" s="202">
        <v>0</v>
      </c>
      <c r="KZ16" s="202">
        <v>0</v>
      </c>
      <c r="LA16" s="202">
        <v>0</v>
      </c>
      <c r="LB16" s="202">
        <v>0</v>
      </c>
      <c r="LC16" s="202">
        <v>0</v>
      </c>
      <c r="LD16" s="202">
        <v>0</v>
      </c>
      <c r="LE16" s="202">
        <v>0</v>
      </c>
      <c r="LF16" s="202">
        <v>0</v>
      </c>
      <c r="LG16" s="202">
        <v>0</v>
      </c>
      <c r="LH16" s="202">
        <v>0</v>
      </c>
      <c r="LI16" s="202">
        <v>0</v>
      </c>
      <c r="LJ16" s="202">
        <v>0</v>
      </c>
      <c r="LK16" s="202">
        <v>0</v>
      </c>
      <c r="LL16" s="202">
        <v>0</v>
      </c>
      <c r="LM16" s="202">
        <v>0</v>
      </c>
      <c r="LN16" s="202">
        <v>6168174.793255385</v>
      </c>
      <c r="LO16" s="202">
        <v>2554396.3709187373</v>
      </c>
      <c r="LP16" s="202">
        <v>624018.09134733444</v>
      </c>
      <c r="LQ16" s="202">
        <v>116488.80758354851</v>
      </c>
      <c r="LR16" s="202">
        <v>3004968.8680988327</v>
      </c>
      <c r="LS16" s="202">
        <v>1091458.295241965</v>
      </c>
      <c r="LT16" s="202">
        <v>560530.37401248317</v>
      </c>
      <c r="LU16" s="202">
        <v>0</v>
      </c>
      <c r="LV16" s="202">
        <v>3805.1841102475937</v>
      </c>
      <c r="LW16" s="202">
        <v>5167.7977252527344</v>
      </c>
      <c r="LX16" s="202">
        <v>0</v>
      </c>
      <c r="LY16" s="202">
        <v>114809.16645016077</v>
      </c>
      <c r="LZ16" s="202">
        <v>94481.417107500602</v>
      </c>
      <c r="MA16" s="202">
        <v>324091.51209257694</v>
      </c>
      <c r="MB16" s="202">
        <v>0</v>
      </c>
      <c r="MC16" s="202">
        <v>395342.37058318243</v>
      </c>
      <c r="MD16" s="202">
        <v>0</v>
      </c>
      <c r="ME16" s="202">
        <v>0</v>
      </c>
      <c r="MF16" s="202">
        <v>305062.46105970134</v>
      </c>
      <c r="MG16" s="202">
        <v>0</v>
      </c>
      <c r="MH16" s="202">
        <v>1353614.8434276578</v>
      </c>
      <c r="MI16" s="202">
        <v>1895657.2343649985</v>
      </c>
      <c r="MJ16" s="202">
        <v>25013.962076111347</v>
      </c>
      <c r="MK16" s="202">
        <v>811513.4138710727</v>
      </c>
      <c r="ML16" s="202">
        <v>3958154.4867362618</v>
      </c>
      <c r="MM16" s="202">
        <v>1973776.8193452461</v>
      </c>
      <c r="MN16" s="202">
        <v>1018580.3675940406</v>
      </c>
      <c r="MO16" s="202">
        <v>0</v>
      </c>
      <c r="MP16" s="202">
        <v>15593.583338156022</v>
      </c>
      <c r="MQ16" s="202">
        <v>0</v>
      </c>
      <c r="MR16" s="202">
        <v>0</v>
      </c>
      <c r="MS16" s="202">
        <v>153398.88687754737</v>
      </c>
      <c r="MT16" s="202">
        <v>0</v>
      </c>
      <c r="MU16" s="202">
        <v>202726.16574835248</v>
      </c>
      <c r="MV16" s="202">
        <v>0</v>
      </c>
      <c r="MW16" s="202">
        <v>771968.7084853691</v>
      </c>
      <c r="MX16" s="202">
        <v>0</v>
      </c>
      <c r="MY16" s="202">
        <v>255700.51791342592</v>
      </c>
      <c r="MZ16" s="202">
        <v>357843.961173205</v>
      </c>
      <c r="NA16" s="202">
        <v>0</v>
      </c>
      <c r="NB16" s="202">
        <v>260666.0070608675</v>
      </c>
      <c r="NC16" s="202">
        <v>139798.60275324271</v>
      </c>
      <c r="ND16" s="202">
        <v>9452.7417365552101</v>
      </c>
      <c r="NE16" s="202">
        <v>823452.81173837185</v>
      </c>
      <c r="NF16" s="202">
        <v>1993469.2962383584</v>
      </c>
      <c r="NG16" s="202">
        <v>4629691.8266976411</v>
      </c>
      <c r="NH16" s="202">
        <v>209095.08487808224</v>
      </c>
      <c r="NI16" s="202">
        <v>0</v>
      </c>
      <c r="NJ16" s="202">
        <v>4135.4869539733409</v>
      </c>
      <c r="NK16" s="202">
        <v>0</v>
      </c>
      <c r="NL16" s="202">
        <v>0</v>
      </c>
      <c r="NM16" s="202">
        <v>0</v>
      </c>
      <c r="NN16" s="202">
        <v>0</v>
      </c>
      <c r="NO16" s="202">
        <v>161553.06196698354</v>
      </c>
      <c r="NP16" s="202">
        <v>0</v>
      </c>
      <c r="NQ16" s="202">
        <v>352271.61986115389</v>
      </c>
      <c r="NR16" s="202">
        <v>0</v>
      </c>
      <c r="NS16" s="202">
        <v>0</v>
      </c>
      <c r="NT16" s="202">
        <v>21767.472553320509</v>
      </c>
      <c r="NU16" s="202">
        <v>0</v>
      </c>
      <c r="NV16" s="202">
        <v>10236.258648554649</v>
      </c>
      <c r="NW16" s="202">
        <v>0</v>
      </c>
      <c r="NX16" s="202">
        <v>0</v>
      </c>
      <c r="NY16" s="202">
        <v>124259.2536198718</v>
      </c>
      <c r="NZ16" s="202">
        <v>399775.03573573515</v>
      </c>
      <c r="OA16" s="202">
        <v>66651.009018928919</v>
      </c>
      <c r="OB16" s="202">
        <v>0</v>
      </c>
      <c r="OC16" s="202">
        <v>0</v>
      </c>
      <c r="OD16" s="202">
        <v>0</v>
      </c>
      <c r="OE16" s="202">
        <v>0</v>
      </c>
      <c r="OF16" s="202">
        <v>0</v>
      </c>
      <c r="OG16" s="202">
        <v>0</v>
      </c>
      <c r="OH16" s="202">
        <v>0</v>
      </c>
      <c r="OI16" s="202">
        <v>0</v>
      </c>
      <c r="OJ16" s="202">
        <v>0</v>
      </c>
      <c r="OK16" s="202">
        <v>0</v>
      </c>
      <c r="OL16" s="202">
        <v>0</v>
      </c>
      <c r="OM16" s="202">
        <v>0</v>
      </c>
      <c r="ON16" s="202">
        <v>0</v>
      </c>
      <c r="OO16" s="202">
        <v>0</v>
      </c>
      <c r="OP16" s="202">
        <v>0</v>
      </c>
      <c r="OQ16" s="202">
        <v>0</v>
      </c>
      <c r="OR16" s="202">
        <v>0</v>
      </c>
      <c r="OS16" s="202">
        <v>0</v>
      </c>
      <c r="OT16" s="202">
        <v>0</v>
      </c>
      <c r="OU16" s="202">
        <v>0</v>
      </c>
      <c r="OV16" s="202">
        <v>0</v>
      </c>
      <c r="OW16" s="202">
        <v>0</v>
      </c>
      <c r="OX16" s="202">
        <v>0</v>
      </c>
      <c r="OY16" s="202">
        <v>0</v>
      </c>
      <c r="OZ16" s="202">
        <v>0</v>
      </c>
      <c r="PA16" s="202">
        <v>0</v>
      </c>
      <c r="PB16" s="202">
        <v>0</v>
      </c>
      <c r="PC16" s="202">
        <v>0</v>
      </c>
      <c r="PD16" s="202">
        <v>0</v>
      </c>
      <c r="PE16" s="202">
        <v>0</v>
      </c>
      <c r="PF16" s="202">
        <v>0</v>
      </c>
      <c r="PG16" s="202">
        <v>0</v>
      </c>
      <c r="PH16" s="202">
        <v>0</v>
      </c>
      <c r="PI16" s="202">
        <v>0</v>
      </c>
      <c r="PJ16" s="202">
        <v>0</v>
      </c>
      <c r="PK16" s="202">
        <v>0</v>
      </c>
      <c r="PL16" s="202">
        <v>0</v>
      </c>
      <c r="PM16" s="202">
        <v>0</v>
      </c>
      <c r="PN16" s="202">
        <v>0</v>
      </c>
      <c r="PO16" s="202">
        <v>0</v>
      </c>
      <c r="PP16" s="202">
        <v>0</v>
      </c>
      <c r="PQ16" s="202">
        <v>0</v>
      </c>
      <c r="PR16" s="202">
        <v>0</v>
      </c>
      <c r="PS16" s="202">
        <v>0</v>
      </c>
      <c r="PT16" s="202">
        <v>0</v>
      </c>
      <c r="PU16" s="202">
        <v>0</v>
      </c>
      <c r="PV16" s="202">
        <v>0</v>
      </c>
      <c r="PW16" s="202">
        <v>0</v>
      </c>
      <c r="PX16" s="202">
        <v>0</v>
      </c>
      <c r="PY16" s="202">
        <v>0</v>
      </c>
      <c r="PZ16" s="202">
        <v>0</v>
      </c>
      <c r="QA16" s="202">
        <v>0</v>
      </c>
      <c r="QB16" s="202">
        <v>0</v>
      </c>
      <c r="QC16" s="202">
        <v>0</v>
      </c>
      <c r="QD16" s="302">
        <v>0</v>
      </c>
    </row>
    <row r="17" spans="1:446" x14ac:dyDescent="0.2">
      <c r="A17" s="201" t="s">
        <v>683</v>
      </c>
      <c r="B17" s="201" t="s">
        <v>683</v>
      </c>
      <c r="C17" s="202">
        <f>ROUND(TAMUSA!H18,0)-ROUND(TAMUSA!H288,0)</f>
        <v>0</v>
      </c>
      <c r="D17" s="317">
        <v>42485</v>
      </c>
      <c r="E17" s="201" t="s">
        <v>701</v>
      </c>
      <c r="F17" s="201">
        <f>'Relative Weights'!$H$1</f>
        <v>2017</v>
      </c>
      <c r="G17" s="202">
        <v>19133181</v>
      </c>
      <c r="H17" s="202">
        <v>443566</v>
      </c>
      <c r="I17" s="202">
        <v>5937077</v>
      </c>
      <c r="J17" s="202">
        <v>12008119</v>
      </c>
      <c r="K17" s="202">
        <v>8120955</v>
      </c>
      <c r="L17" s="201" t="s">
        <v>746</v>
      </c>
      <c r="M17" s="201" t="s">
        <v>747</v>
      </c>
      <c r="N17" s="201" t="s">
        <v>748</v>
      </c>
      <c r="O17" s="202">
        <v>1000</v>
      </c>
      <c r="P17" s="202">
        <v>3568</v>
      </c>
      <c r="Q17" s="202">
        <v>906</v>
      </c>
      <c r="R17" s="202">
        <v>0</v>
      </c>
      <c r="S17" s="202">
        <v>0</v>
      </c>
      <c r="T17" s="204" t="s">
        <v>814</v>
      </c>
      <c r="U17" s="204" t="s">
        <v>815</v>
      </c>
      <c r="V17" s="204" t="s">
        <v>816</v>
      </c>
      <c r="W17" s="202">
        <v>20544</v>
      </c>
      <c r="X17" s="202">
        <v>4374</v>
      </c>
      <c r="Y17" s="202">
        <v>1779</v>
      </c>
      <c r="Z17" s="202">
        <v>1863</v>
      </c>
      <c r="AA17" s="202">
        <v>0</v>
      </c>
      <c r="AB17" s="202">
        <v>1242</v>
      </c>
      <c r="AC17" s="202">
        <v>3</v>
      </c>
      <c r="AD17" s="202">
        <v>0</v>
      </c>
      <c r="AE17" s="202">
        <v>0</v>
      </c>
      <c r="AF17" s="202">
        <v>0</v>
      </c>
      <c r="AG17" s="202">
        <v>0</v>
      </c>
      <c r="AH17" s="202">
        <v>0</v>
      </c>
      <c r="AI17" s="202">
        <v>44</v>
      </c>
      <c r="AJ17" s="202">
        <v>261</v>
      </c>
      <c r="AK17" s="202">
        <v>0</v>
      </c>
      <c r="AL17" s="202">
        <v>2838</v>
      </c>
      <c r="AM17" s="202">
        <v>0</v>
      </c>
      <c r="AN17" s="202">
        <v>1</v>
      </c>
      <c r="AO17" s="202">
        <v>588</v>
      </c>
      <c r="AP17" s="202">
        <v>0</v>
      </c>
      <c r="AQ17" s="202">
        <v>21158</v>
      </c>
      <c r="AR17" s="202">
        <v>3092</v>
      </c>
      <c r="AS17" s="202">
        <v>90</v>
      </c>
      <c r="AT17" s="202">
        <v>18242</v>
      </c>
      <c r="AU17" s="202">
        <v>0</v>
      </c>
      <c r="AV17" s="202">
        <v>2619</v>
      </c>
      <c r="AW17" s="202">
        <v>57</v>
      </c>
      <c r="AX17" s="202">
        <v>0</v>
      </c>
      <c r="AY17" s="202">
        <v>0</v>
      </c>
      <c r="AZ17" s="202">
        <v>0</v>
      </c>
      <c r="BA17" s="202">
        <v>0</v>
      </c>
      <c r="BB17" s="202">
        <v>0</v>
      </c>
      <c r="BC17" s="202">
        <v>0</v>
      </c>
      <c r="BD17" s="202">
        <v>180</v>
      </c>
      <c r="BE17" s="202">
        <v>0</v>
      </c>
      <c r="BF17" s="202">
        <v>22235</v>
      </c>
      <c r="BG17" s="202">
        <v>0</v>
      </c>
      <c r="BH17" s="202">
        <v>1647</v>
      </c>
      <c r="BI17" s="202">
        <v>1059</v>
      </c>
      <c r="BJ17" s="202">
        <v>0</v>
      </c>
      <c r="BK17" s="202">
        <v>1750</v>
      </c>
      <c r="BL17" s="202">
        <v>780</v>
      </c>
      <c r="BM17" s="202">
        <v>0</v>
      </c>
      <c r="BN17" s="202">
        <v>5685</v>
      </c>
      <c r="BO17" s="202">
        <v>0</v>
      </c>
      <c r="BP17" s="202">
        <v>84</v>
      </c>
      <c r="BQ17" s="202">
        <v>258</v>
      </c>
      <c r="BR17" s="202">
        <v>0</v>
      </c>
      <c r="BS17" s="202">
        <v>0</v>
      </c>
      <c r="BT17" s="202">
        <v>0</v>
      </c>
      <c r="BU17" s="202">
        <v>0</v>
      </c>
      <c r="BV17" s="202">
        <v>0</v>
      </c>
      <c r="BW17" s="202">
        <v>0</v>
      </c>
      <c r="BX17" s="202">
        <v>84</v>
      </c>
      <c r="BY17" s="202">
        <v>0</v>
      </c>
      <c r="BZ17" s="202">
        <v>5979</v>
      </c>
      <c r="CA17" s="202">
        <v>0</v>
      </c>
      <c r="CB17" s="202">
        <v>0</v>
      </c>
      <c r="CC17" s="202">
        <v>0</v>
      </c>
      <c r="CD17" s="202">
        <v>0</v>
      </c>
      <c r="CE17" s="202">
        <v>0</v>
      </c>
      <c r="CF17" s="202">
        <v>0</v>
      </c>
      <c r="CG17" s="202">
        <v>0</v>
      </c>
      <c r="CH17" s="202">
        <v>0</v>
      </c>
      <c r="CI17" s="202">
        <v>0</v>
      </c>
      <c r="CJ17" s="202">
        <v>0</v>
      </c>
      <c r="CK17" s="202">
        <v>0</v>
      </c>
      <c r="CL17" s="202">
        <v>0</v>
      </c>
      <c r="CM17" s="202">
        <v>0</v>
      </c>
      <c r="CN17" s="202">
        <v>0</v>
      </c>
      <c r="CO17" s="202">
        <v>0</v>
      </c>
      <c r="CP17" s="202">
        <v>0</v>
      </c>
      <c r="CQ17" s="202">
        <v>0</v>
      </c>
      <c r="CR17" s="202">
        <v>0</v>
      </c>
      <c r="CS17" s="202">
        <v>0</v>
      </c>
      <c r="CT17" s="202">
        <v>0</v>
      </c>
      <c r="CU17" s="202">
        <v>0</v>
      </c>
      <c r="CV17" s="202">
        <v>0</v>
      </c>
      <c r="CW17" s="202">
        <v>0</v>
      </c>
      <c r="CX17" s="202">
        <v>0</v>
      </c>
      <c r="CY17" s="202">
        <v>0</v>
      </c>
      <c r="CZ17" s="202">
        <v>0</v>
      </c>
      <c r="DA17" s="202">
        <v>0</v>
      </c>
      <c r="DB17" s="202">
        <v>0</v>
      </c>
      <c r="DC17" s="202">
        <v>0</v>
      </c>
      <c r="DD17" s="202">
        <v>0</v>
      </c>
      <c r="DE17" s="202">
        <v>0</v>
      </c>
      <c r="DF17" s="202">
        <v>0</v>
      </c>
      <c r="DG17" s="202">
        <v>0</v>
      </c>
      <c r="DH17" s="202">
        <v>0</v>
      </c>
      <c r="DI17" s="202">
        <v>0</v>
      </c>
      <c r="DJ17" s="202">
        <v>0</v>
      </c>
      <c r="DK17" s="202">
        <v>0</v>
      </c>
      <c r="DL17" s="202">
        <v>0</v>
      </c>
      <c r="DM17" s="202">
        <v>0</v>
      </c>
      <c r="DN17" s="202">
        <v>0</v>
      </c>
      <c r="DO17" s="202">
        <v>0</v>
      </c>
      <c r="DP17" s="202">
        <v>0</v>
      </c>
      <c r="DQ17" s="202">
        <v>0</v>
      </c>
      <c r="DR17" s="202">
        <v>0</v>
      </c>
      <c r="DS17" s="202">
        <v>1694900</v>
      </c>
      <c r="DT17" s="202">
        <v>522286</v>
      </c>
      <c r="DU17" s="202">
        <v>86202</v>
      </c>
      <c r="DV17" s="202">
        <v>121105</v>
      </c>
      <c r="DW17" s="202">
        <v>0</v>
      </c>
      <c r="DX17" s="202">
        <v>157193</v>
      </c>
      <c r="DY17" s="202">
        <v>150</v>
      </c>
      <c r="DZ17" s="202">
        <v>0</v>
      </c>
      <c r="EA17" s="202">
        <v>0</v>
      </c>
      <c r="EB17" s="202">
        <v>0</v>
      </c>
      <c r="EC17" s="202">
        <v>0</v>
      </c>
      <c r="ED17" s="202">
        <v>0</v>
      </c>
      <c r="EE17" s="202">
        <v>6491</v>
      </c>
      <c r="EF17" s="202">
        <v>17625</v>
      </c>
      <c r="EG17" s="202">
        <v>0</v>
      </c>
      <c r="EH17" s="202">
        <v>182819</v>
      </c>
      <c r="EI17" s="202">
        <v>0</v>
      </c>
      <c r="EJ17" s="202">
        <v>219</v>
      </c>
      <c r="EK17" s="202">
        <v>28972</v>
      </c>
      <c r="EL17" s="202">
        <v>0</v>
      </c>
      <c r="EM17" s="202">
        <v>2025315</v>
      </c>
      <c r="EN17" s="202">
        <v>501766</v>
      </c>
      <c r="EO17" s="202">
        <v>20512</v>
      </c>
      <c r="EP17" s="202">
        <v>1358073</v>
      </c>
      <c r="EQ17" s="202">
        <v>0</v>
      </c>
      <c r="ER17" s="202">
        <v>379455</v>
      </c>
      <c r="ES17" s="202">
        <v>2850</v>
      </c>
      <c r="ET17" s="202">
        <v>0</v>
      </c>
      <c r="EU17" s="202">
        <v>0</v>
      </c>
      <c r="EV17" s="202">
        <v>0</v>
      </c>
      <c r="EW17" s="202">
        <v>0</v>
      </c>
      <c r="EX17" s="202">
        <v>0</v>
      </c>
      <c r="EY17" s="202">
        <v>0</v>
      </c>
      <c r="EZ17" s="202">
        <v>9000</v>
      </c>
      <c r="FA17" s="202">
        <v>0</v>
      </c>
      <c r="FB17" s="202">
        <v>1838971</v>
      </c>
      <c r="FC17" s="202">
        <v>0</v>
      </c>
      <c r="FD17" s="202">
        <v>314091</v>
      </c>
      <c r="FE17" s="202">
        <v>72997</v>
      </c>
      <c r="FF17" s="202">
        <v>0</v>
      </c>
      <c r="FG17" s="202">
        <v>494025</v>
      </c>
      <c r="FH17" s="202">
        <v>88052</v>
      </c>
      <c r="FI17" s="202">
        <v>0</v>
      </c>
      <c r="FJ17" s="202">
        <v>1316692</v>
      </c>
      <c r="FK17" s="202">
        <v>0</v>
      </c>
      <c r="FL17" s="202">
        <v>18225</v>
      </c>
      <c r="FM17" s="202">
        <v>36834</v>
      </c>
      <c r="FN17" s="202">
        <v>0</v>
      </c>
      <c r="FO17" s="202">
        <v>0</v>
      </c>
      <c r="FP17" s="202">
        <v>0</v>
      </c>
      <c r="FQ17" s="202">
        <v>0</v>
      </c>
      <c r="FR17" s="202">
        <v>0</v>
      </c>
      <c r="FS17" s="202">
        <v>0</v>
      </c>
      <c r="FT17" s="202">
        <v>6800</v>
      </c>
      <c r="FU17" s="202">
        <v>0</v>
      </c>
      <c r="FV17" s="202">
        <v>1012896</v>
      </c>
      <c r="FW17" s="202">
        <v>0</v>
      </c>
      <c r="FX17" s="202">
        <v>0</v>
      </c>
      <c r="FY17" s="202">
        <v>0</v>
      </c>
      <c r="FZ17" s="202">
        <v>0</v>
      </c>
      <c r="GA17" s="202">
        <v>0</v>
      </c>
      <c r="GB17" s="202">
        <v>0</v>
      </c>
      <c r="GC17" s="202">
        <v>0</v>
      </c>
      <c r="GD17" s="202">
        <v>0</v>
      </c>
      <c r="GE17" s="202">
        <v>0</v>
      </c>
      <c r="GF17" s="202">
        <v>0</v>
      </c>
      <c r="GG17" s="202">
        <v>0</v>
      </c>
      <c r="GH17" s="202">
        <v>0</v>
      </c>
      <c r="GI17" s="202">
        <v>0</v>
      </c>
      <c r="GJ17" s="202">
        <v>0</v>
      </c>
      <c r="GK17" s="202">
        <v>0</v>
      </c>
      <c r="GL17" s="202">
        <v>0</v>
      </c>
      <c r="GM17" s="202">
        <v>0</v>
      </c>
      <c r="GN17" s="202">
        <v>0</v>
      </c>
      <c r="GO17" s="202">
        <v>0</v>
      </c>
      <c r="GP17" s="202">
        <v>0</v>
      </c>
      <c r="GQ17" s="202">
        <v>0</v>
      </c>
      <c r="GR17" s="202">
        <v>0</v>
      </c>
      <c r="GS17" s="202">
        <v>0</v>
      </c>
      <c r="GT17" s="202">
        <v>0</v>
      </c>
      <c r="GU17" s="202">
        <v>0</v>
      </c>
      <c r="GV17" s="202">
        <v>0</v>
      </c>
      <c r="GW17" s="202">
        <v>0</v>
      </c>
      <c r="GX17" s="202">
        <v>0</v>
      </c>
      <c r="GY17" s="202">
        <v>0</v>
      </c>
      <c r="GZ17" s="202">
        <v>0</v>
      </c>
      <c r="HA17" s="202">
        <v>0</v>
      </c>
      <c r="HB17" s="202">
        <v>0</v>
      </c>
      <c r="HC17" s="202">
        <v>0</v>
      </c>
      <c r="HD17" s="202">
        <v>0</v>
      </c>
      <c r="HE17" s="202">
        <v>0</v>
      </c>
      <c r="HF17" s="202">
        <v>0</v>
      </c>
      <c r="HG17" s="202">
        <v>0</v>
      </c>
      <c r="HH17" s="202">
        <v>0</v>
      </c>
      <c r="HI17" s="202">
        <v>0</v>
      </c>
      <c r="HJ17" s="202">
        <v>0</v>
      </c>
      <c r="HK17" s="202">
        <v>0</v>
      </c>
      <c r="HL17" s="202">
        <v>0</v>
      </c>
      <c r="HM17" s="202">
        <v>0</v>
      </c>
      <c r="HN17" s="202">
        <v>0</v>
      </c>
      <c r="HP17" s="203" t="s">
        <v>882</v>
      </c>
      <c r="HQ17" s="201">
        <f>'Relative Weights'!$H$1</f>
        <v>2017</v>
      </c>
      <c r="HR17" s="320">
        <v>0</v>
      </c>
      <c r="HS17" s="320">
        <v>0</v>
      </c>
      <c r="HT17" s="320">
        <v>0</v>
      </c>
      <c r="HU17" s="320">
        <v>0</v>
      </c>
      <c r="HV17" s="320">
        <v>0</v>
      </c>
      <c r="HW17" s="320">
        <v>0</v>
      </c>
      <c r="HX17" s="320">
        <v>0</v>
      </c>
      <c r="HY17" s="320">
        <v>0</v>
      </c>
      <c r="HZ17" s="320">
        <v>0</v>
      </c>
      <c r="IA17" s="320">
        <v>0</v>
      </c>
      <c r="IB17" s="320">
        <v>0</v>
      </c>
      <c r="IC17" s="320">
        <v>0</v>
      </c>
      <c r="ID17" s="320">
        <v>0</v>
      </c>
      <c r="IE17" s="320">
        <v>0</v>
      </c>
      <c r="IF17" s="320">
        <v>0</v>
      </c>
      <c r="IG17" s="320">
        <v>0</v>
      </c>
      <c r="IH17" s="320">
        <v>0</v>
      </c>
      <c r="II17" s="320">
        <v>0</v>
      </c>
      <c r="IJ17" s="320">
        <v>0</v>
      </c>
      <c r="IK17" s="320">
        <v>0</v>
      </c>
      <c r="IL17" s="320">
        <v>0</v>
      </c>
      <c r="IM17" s="320">
        <v>0</v>
      </c>
      <c r="IN17" s="320">
        <v>0</v>
      </c>
      <c r="IO17" s="320">
        <v>0</v>
      </c>
      <c r="IP17" s="320">
        <v>0</v>
      </c>
      <c r="IQ17" s="320">
        <v>0</v>
      </c>
      <c r="IR17" s="320">
        <v>0</v>
      </c>
      <c r="IS17" s="320">
        <v>0</v>
      </c>
      <c r="IT17" s="320">
        <v>0</v>
      </c>
      <c r="IU17" s="320">
        <v>0</v>
      </c>
      <c r="IV17" s="320">
        <v>0</v>
      </c>
      <c r="IW17" s="320">
        <v>0</v>
      </c>
      <c r="IX17" s="320">
        <v>0</v>
      </c>
      <c r="IY17" s="320">
        <v>0</v>
      </c>
      <c r="IZ17" s="320">
        <v>0</v>
      </c>
      <c r="JA17" s="320">
        <v>0</v>
      </c>
      <c r="JB17" s="320">
        <v>0</v>
      </c>
      <c r="JC17" s="320">
        <v>0</v>
      </c>
      <c r="JD17" s="320">
        <v>0</v>
      </c>
      <c r="JE17" s="320">
        <v>0</v>
      </c>
      <c r="JF17" s="320">
        <v>0</v>
      </c>
      <c r="JG17" s="320">
        <v>0</v>
      </c>
      <c r="JH17" s="320">
        <v>0</v>
      </c>
      <c r="JI17" s="320">
        <v>0</v>
      </c>
      <c r="JJ17" s="320">
        <v>0</v>
      </c>
      <c r="JK17" s="320">
        <v>0</v>
      </c>
      <c r="JL17" s="320">
        <v>0</v>
      </c>
      <c r="JM17" s="320">
        <v>0</v>
      </c>
      <c r="JN17" s="320">
        <v>0</v>
      </c>
      <c r="JO17" s="320">
        <v>0</v>
      </c>
      <c r="JP17" s="320">
        <v>0</v>
      </c>
      <c r="JQ17" s="320">
        <v>0</v>
      </c>
      <c r="JR17" s="320">
        <v>0</v>
      </c>
      <c r="JS17" s="320">
        <v>0</v>
      </c>
      <c r="JT17" s="320">
        <v>0</v>
      </c>
      <c r="JU17" s="320">
        <v>0</v>
      </c>
      <c r="JV17" s="320">
        <v>0</v>
      </c>
      <c r="JW17" s="320">
        <v>0</v>
      </c>
      <c r="JX17" s="320">
        <v>0</v>
      </c>
      <c r="JY17" s="320">
        <v>0</v>
      </c>
      <c r="JZ17" s="320">
        <v>0</v>
      </c>
      <c r="KA17" s="320">
        <v>0</v>
      </c>
      <c r="KB17" s="320">
        <v>0</v>
      </c>
      <c r="KC17" s="320">
        <v>0</v>
      </c>
      <c r="KD17" s="320">
        <v>0</v>
      </c>
      <c r="KE17" s="320">
        <v>0</v>
      </c>
      <c r="KF17" s="320">
        <v>0</v>
      </c>
      <c r="KG17" s="320">
        <v>0</v>
      </c>
      <c r="KH17" s="320">
        <v>0</v>
      </c>
      <c r="KI17" s="320">
        <v>0</v>
      </c>
      <c r="KJ17" s="320">
        <v>0</v>
      </c>
      <c r="KK17" s="320">
        <v>0</v>
      </c>
      <c r="KL17" s="320">
        <v>0</v>
      </c>
      <c r="KM17" s="320">
        <v>0</v>
      </c>
      <c r="KN17" s="320">
        <v>0</v>
      </c>
      <c r="KO17" s="320">
        <v>0</v>
      </c>
      <c r="KP17" s="320">
        <v>0</v>
      </c>
      <c r="KQ17" s="320">
        <v>0</v>
      </c>
      <c r="KR17" s="320">
        <v>0</v>
      </c>
      <c r="KS17" s="320">
        <v>0</v>
      </c>
      <c r="KT17" s="320">
        <v>0</v>
      </c>
      <c r="KU17" s="320">
        <v>0</v>
      </c>
      <c r="KV17" s="320">
        <v>0</v>
      </c>
      <c r="KW17" s="320">
        <v>0</v>
      </c>
      <c r="KX17" s="320">
        <v>0</v>
      </c>
      <c r="KY17" s="320">
        <v>0</v>
      </c>
      <c r="KZ17" s="320">
        <v>0</v>
      </c>
      <c r="LA17" s="320">
        <v>0</v>
      </c>
      <c r="LB17" s="320">
        <v>0</v>
      </c>
      <c r="LC17" s="320">
        <v>0</v>
      </c>
      <c r="LD17" s="320">
        <v>0</v>
      </c>
      <c r="LE17" s="320">
        <v>0</v>
      </c>
      <c r="LF17" s="320">
        <v>0</v>
      </c>
      <c r="LG17" s="320">
        <v>0</v>
      </c>
      <c r="LH17" s="320">
        <v>0</v>
      </c>
      <c r="LI17" s="320">
        <v>0</v>
      </c>
      <c r="LJ17" s="320">
        <v>0</v>
      </c>
      <c r="LK17" s="320">
        <v>0</v>
      </c>
      <c r="LL17" s="320">
        <v>0</v>
      </c>
      <c r="LM17" s="320">
        <v>0</v>
      </c>
      <c r="LN17" s="320">
        <v>0</v>
      </c>
      <c r="LO17" s="320">
        <v>0</v>
      </c>
      <c r="LP17" s="320">
        <v>0</v>
      </c>
      <c r="LQ17" s="320">
        <v>0</v>
      </c>
      <c r="LR17" s="320">
        <v>0</v>
      </c>
      <c r="LS17" s="320">
        <v>0</v>
      </c>
      <c r="LT17" s="320">
        <v>0</v>
      </c>
      <c r="LU17" s="320">
        <v>0</v>
      </c>
      <c r="LV17" s="320">
        <v>0</v>
      </c>
      <c r="LW17" s="320">
        <v>0</v>
      </c>
      <c r="LX17" s="320">
        <v>0</v>
      </c>
      <c r="LY17" s="320">
        <v>0</v>
      </c>
      <c r="LZ17" s="320">
        <v>0</v>
      </c>
      <c r="MA17" s="320">
        <v>0</v>
      </c>
      <c r="MB17" s="320">
        <v>0</v>
      </c>
      <c r="MC17" s="320">
        <v>0</v>
      </c>
      <c r="MD17" s="320">
        <v>0</v>
      </c>
      <c r="ME17" s="320">
        <v>0</v>
      </c>
      <c r="MF17" s="320">
        <v>0</v>
      </c>
      <c r="MG17" s="320">
        <v>0</v>
      </c>
      <c r="MH17" s="320">
        <v>0</v>
      </c>
      <c r="MI17" s="320">
        <v>0</v>
      </c>
      <c r="MJ17" s="320">
        <v>0</v>
      </c>
      <c r="MK17" s="320">
        <v>0</v>
      </c>
      <c r="ML17" s="320">
        <v>0</v>
      </c>
      <c r="MM17" s="320">
        <v>0</v>
      </c>
      <c r="MN17" s="320">
        <v>0</v>
      </c>
      <c r="MO17" s="320">
        <v>0</v>
      </c>
      <c r="MP17" s="320">
        <v>0</v>
      </c>
      <c r="MQ17" s="320">
        <v>0</v>
      </c>
      <c r="MR17" s="320">
        <v>0</v>
      </c>
      <c r="MS17" s="320">
        <v>0</v>
      </c>
      <c r="MT17" s="320">
        <v>0</v>
      </c>
      <c r="MU17" s="320">
        <v>0</v>
      </c>
      <c r="MV17" s="320">
        <v>0</v>
      </c>
      <c r="MW17" s="320">
        <v>0</v>
      </c>
      <c r="MX17" s="320">
        <v>0</v>
      </c>
      <c r="MY17" s="320">
        <v>0</v>
      </c>
      <c r="MZ17" s="320">
        <v>0</v>
      </c>
      <c r="NA17" s="320">
        <v>0</v>
      </c>
      <c r="NB17" s="320">
        <v>0</v>
      </c>
      <c r="NC17" s="320">
        <v>0</v>
      </c>
      <c r="ND17" s="320">
        <v>0</v>
      </c>
      <c r="NE17" s="320">
        <v>0</v>
      </c>
      <c r="NF17" s="320">
        <v>0</v>
      </c>
      <c r="NG17" s="320">
        <v>0</v>
      </c>
      <c r="NH17" s="320">
        <v>0</v>
      </c>
      <c r="NI17" s="320">
        <v>0</v>
      </c>
      <c r="NJ17" s="320">
        <v>0</v>
      </c>
      <c r="NK17" s="320">
        <v>0</v>
      </c>
      <c r="NL17" s="320">
        <v>0</v>
      </c>
      <c r="NM17" s="320">
        <v>0</v>
      </c>
      <c r="NN17" s="320">
        <v>0</v>
      </c>
      <c r="NO17" s="320">
        <v>0</v>
      </c>
      <c r="NP17" s="320">
        <v>0</v>
      </c>
      <c r="NQ17" s="320">
        <v>0</v>
      </c>
      <c r="NR17" s="320">
        <v>0</v>
      </c>
      <c r="NS17" s="320">
        <v>0</v>
      </c>
      <c r="NT17" s="320">
        <v>0</v>
      </c>
      <c r="NU17" s="320">
        <v>0</v>
      </c>
      <c r="NV17" s="320">
        <v>0</v>
      </c>
      <c r="NW17" s="320">
        <v>0</v>
      </c>
      <c r="NX17" s="320">
        <v>0</v>
      </c>
      <c r="NY17" s="320">
        <v>0</v>
      </c>
      <c r="NZ17" s="320">
        <v>0</v>
      </c>
      <c r="OA17" s="320">
        <v>0</v>
      </c>
      <c r="OB17" s="320">
        <v>0</v>
      </c>
      <c r="OC17" s="320">
        <v>0</v>
      </c>
      <c r="OD17" s="320">
        <v>0</v>
      </c>
      <c r="OE17" s="320">
        <v>0</v>
      </c>
      <c r="OF17" s="320">
        <v>0</v>
      </c>
      <c r="OG17" s="320">
        <v>0</v>
      </c>
      <c r="OH17" s="320">
        <v>0</v>
      </c>
      <c r="OI17" s="320">
        <v>0</v>
      </c>
      <c r="OJ17" s="320">
        <v>0</v>
      </c>
      <c r="OK17" s="320">
        <v>0</v>
      </c>
      <c r="OL17" s="320">
        <v>0</v>
      </c>
      <c r="OM17" s="320">
        <v>0</v>
      </c>
      <c r="ON17" s="320">
        <v>0</v>
      </c>
      <c r="OO17" s="320">
        <v>0</v>
      </c>
      <c r="OP17" s="320">
        <v>0</v>
      </c>
      <c r="OQ17" s="320">
        <v>0</v>
      </c>
      <c r="OR17" s="320">
        <v>0</v>
      </c>
      <c r="OS17" s="320">
        <v>0</v>
      </c>
      <c r="OT17" s="320">
        <v>0</v>
      </c>
      <c r="OU17" s="320">
        <v>0</v>
      </c>
      <c r="OV17" s="320">
        <v>0</v>
      </c>
      <c r="OW17" s="320">
        <v>0</v>
      </c>
      <c r="OX17" s="320">
        <v>0</v>
      </c>
      <c r="OY17" s="320">
        <v>0</v>
      </c>
      <c r="OZ17" s="320">
        <v>0</v>
      </c>
      <c r="PA17" s="320">
        <v>0</v>
      </c>
      <c r="PB17" s="320">
        <v>0</v>
      </c>
      <c r="PC17" s="320">
        <v>0</v>
      </c>
      <c r="PD17" s="320">
        <v>0</v>
      </c>
      <c r="PE17" s="320">
        <v>0</v>
      </c>
      <c r="PF17" s="320">
        <v>0</v>
      </c>
      <c r="PG17" s="320">
        <v>0</v>
      </c>
      <c r="PH17" s="320">
        <v>0</v>
      </c>
      <c r="PI17" s="320">
        <v>0</v>
      </c>
      <c r="PJ17" s="320">
        <v>2485260.8392761843</v>
      </c>
      <c r="PK17" s="320">
        <v>655840.3224311861</v>
      </c>
      <c r="PL17" s="320">
        <v>62932.373382275036</v>
      </c>
      <c r="PM17" s="320">
        <v>0</v>
      </c>
      <c r="PN17" s="320">
        <v>1648806.4805770686</v>
      </c>
      <c r="PO17" s="320">
        <v>327224.87036136864</v>
      </c>
      <c r="PP17" s="320">
        <v>23491.277257993737</v>
      </c>
      <c r="PQ17" s="320">
        <v>0</v>
      </c>
      <c r="PR17" s="320">
        <v>0</v>
      </c>
      <c r="PS17" s="320">
        <v>0</v>
      </c>
      <c r="PT17" s="320">
        <v>0</v>
      </c>
      <c r="PU17" s="320">
        <v>0</v>
      </c>
      <c r="PV17" s="320">
        <v>3827.9329387366906</v>
      </c>
      <c r="PW17" s="320">
        <v>19711.702122519469</v>
      </c>
      <c r="PX17" s="320">
        <v>0</v>
      </c>
      <c r="PY17" s="320">
        <v>1789643.2750151122</v>
      </c>
      <c r="PZ17" s="320">
        <v>0</v>
      </c>
      <c r="QA17" s="320">
        <v>185357.81882211205</v>
      </c>
      <c r="QB17" s="320">
        <v>60134.107815443167</v>
      </c>
      <c r="QC17" s="320">
        <v>0</v>
      </c>
      <c r="QD17" s="302">
        <v>1</v>
      </c>
    </row>
    <row r="18" spans="1:446" x14ac:dyDescent="0.2">
      <c r="A18" s="201" t="s">
        <v>129</v>
      </c>
      <c r="B18" s="201" t="s">
        <v>129</v>
      </c>
      <c r="C18" s="202">
        <f>ROUND(TAMIU!H18,0)-ROUND(TAMIU!H288,0)</f>
        <v>0</v>
      </c>
      <c r="D18" s="316">
        <v>9651</v>
      </c>
      <c r="E18" s="201" t="s">
        <v>716</v>
      </c>
      <c r="F18" s="201">
        <f>'Relative Weights'!$H$1</f>
        <v>2017</v>
      </c>
      <c r="G18" s="202">
        <v>31580793</v>
      </c>
      <c r="H18" s="202">
        <v>4510163</v>
      </c>
      <c r="I18" s="202">
        <v>21199984</v>
      </c>
      <c r="J18" s="202">
        <v>7629502</v>
      </c>
      <c r="K18" s="202">
        <v>7185664</v>
      </c>
      <c r="L18" s="201" t="s">
        <v>746</v>
      </c>
      <c r="M18" s="201" t="s">
        <v>747</v>
      </c>
      <c r="N18" s="201" t="s">
        <v>748</v>
      </c>
      <c r="O18" s="202">
        <v>3119</v>
      </c>
      <c r="P18" s="202">
        <v>3472</v>
      </c>
      <c r="Q18" s="202">
        <v>780</v>
      </c>
      <c r="R18" s="202">
        <v>19</v>
      </c>
      <c r="S18" s="202">
        <v>0</v>
      </c>
      <c r="T18" s="204" t="s">
        <v>817</v>
      </c>
      <c r="U18" s="204" t="s">
        <v>818</v>
      </c>
      <c r="V18" s="204" t="s">
        <v>819</v>
      </c>
      <c r="W18" s="202">
        <v>62774</v>
      </c>
      <c r="X18" s="202">
        <v>19082</v>
      </c>
      <c r="Y18" s="202">
        <v>5021</v>
      </c>
      <c r="Z18" s="202">
        <v>1418</v>
      </c>
      <c r="AA18" s="202">
        <v>0</v>
      </c>
      <c r="AB18" s="202">
        <v>1095</v>
      </c>
      <c r="AC18" s="202">
        <v>12</v>
      </c>
      <c r="AD18" s="202">
        <v>0</v>
      </c>
      <c r="AE18" s="202">
        <v>0</v>
      </c>
      <c r="AF18" s="202">
        <v>0</v>
      </c>
      <c r="AG18" s="202">
        <v>0</v>
      </c>
      <c r="AH18" s="202">
        <v>0</v>
      </c>
      <c r="AI18" s="202">
        <v>501</v>
      </c>
      <c r="AJ18" s="202">
        <v>610</v>
      </c>
      <c r="AK18" s="202">
        <v>0</v>
      </c>
      <c r="AL18" s="202">
        <v>3135</v>
      </c>
      <c r="AM18" s="202">
        <v>0</v>
      </c>
      <c r="AN18" s="202">
        <v>0</v>
      </c>
      <c r="AO18" s="202">
        <v>152</v>
      </c>
      <c r="AP18" s="202">
        <v>1133</v>
      </c>
      <c r="AQ18" s="202">
        <v>29466</v>
      </c>
      <c r="AR18" s="202">
        <v>7130</v>
      </c>
      <c r="AS18" s="202">
        <v>2138</v>
      </c>
      <c r="AT18" s="202">
        <v>3475</v>
      </c>
      <c r="AU18" s="202">
        <v>0</v>
      </c>
      <c r="AV18" s="202">
        <v>1637</v>
      </c>
      <c r="AW18" s="202">
        <v>642</v>
      </c>
      <c r="AX18" s="202">
        <v>0</v>
      </c>
      <c r="AY18" s="202">
        <v>60</v>
      </c>
      <c r="AZ18" s="202">
        <v>0</v>
      </c>
      <c r="BA18" s="202">
        <v>0</v>
      </c>
      <c r="BB18" s="202">
        <v>0</v>
      </c>
      <c r="BC18" s="202">
        <v>171</v>
      </c>
      <c r="BD18" s="202">
        <v>3684</v>
      </c>
      <c r="BE18" s="202">
        <v>0</v>
      </c>
      <c r="BF18" s="202">
        <v>13599</v>
      </c>
      <c r="BG18" s="202">
        <v>0</v>
      </c>
      <c r="BH18" s="202">
        <v>1320</v>
      </c>
      <c r="BI18" s="202">
        <v>0</v>
      </c>
      <c r="BJ18" s="202">
        <v>4634</v>
      </c>
      <c r="BK18" s="202">
        <v>3789</v>
      </c>
      <c r="BL18" s="202">
        <v>884</v>
      </c>
      <c r="BM18" s="202">
        <v>0</v>
      </c>
      <c r="BN18" s="202">
        <v>3854</v>
      </c>
      <c r="BO18" s="202">
        <v>0</v>
      </c>
      <c r="BP18" s="202">
        <v>155</v>
      </c>
      <c r="BQ18" s="202">
        <v>27</v>
      </c>
      <c r="BR18" s="202">
        <v>0</v>
      </c>
      <c r="BS18" s="202">
        <v>0</v>
      </c>
      <c r="BT18" s="202">
        <v>0</v>
      </c>
      <c r="BU18" s="202">
        <v>0</v>
      </c>
      <c r="BV18" s="202">
        <v>0</v>
      </c>
      <c r="BW18" s="202">
        <v>0</v>
      </c>
      <c r="BX18" s="202">
        <v>0</v>
      </c>
      <c r="BY18" s="202">
        <v>0</v>
      </c>
      <c r="BZ18" s="202">
        <v>3658</v>
      </c>
      <c r="CA18" s="202">
        <v>0</v>
      </c>
      <c r="CB18" s="202">
        <v>0</v>
      </c>
      <c r="CC18" s="202">
        <v>0</v>
      </c>
      <c r="CD18" s="202">
        <v>647</v>
      </c>
      <c r="CE18" s="202">
        <v>0</v>
      </c>
      <c r="CF18" s="202">
        <v>0</v>
      </c>
      <c r="CG18" s="202">
        <v>0</v>
      </c>
      <c r="CH18" s="202">
        <v>0</v>
      </c>
      <c r="CI18" s="202">
        <v>0</v>
      </c>
      <c r="CJ18" s="202">
        <v>0</v>
      </c>
      <c r="CK18" s="202">
        <v>0</v>
      </c>
      <c r="CL18" s="202">
        <v>0</v>
      </c>
      <c r="CM18" s="202">
        <v>0</v>
      </c>
      <c r="CN18" s="202">
        <v>0</v>
      </c>
      <c r="CO18" s="202">
        <v>0</v>
      </c>
      <c r="CP18" s="202">
        <v>0</v>
      </c>
      <c r="CQ18" s="202">
        <v>0</v>
      </c>
      <c r="CR18" s="202">
        <v>0</v>
      </c>
      <c r="CS18" s="202">
        <v>0</v>
      </c>
      <c r="CT18" s="202">
        <v>204</v>
      </c>
      <c r="CU18" s="202">
        <v>0</v>
      </c>
      <c r="CV18" s="202">
        <v>0</v>
      </c>
      <c r="CW18" s="202">
        <v>0</v>
      </c>
      <c r="CX18" s="202">
        <v>0</v>
      </c>
      <c r="CY18" s="202">
        <v>0</v>
      </c>
      <c r="CZ18" s="202">
        <v>0</v>
      </c>
      <c r="DA18" s="202">
        <v>0</v>
      </c>
      <c r="DB18" s="202">
        <v>0</v>
      </c>
      <c r="DC18" s="202">
        <v>0</v>
      </c>
      <c r="DD18" s="202">
        <v>0</v>
      </c>
      <c r="DE18" s="202">
        <v>0</v>
      </c>
      <c r="DF18" s="202">
        <v>0</v>
      </c>
      <c r="DG18" s="202">
        <v>0</v>
      </c>
      <c r="DH18" s="202">
        <v>0</v>
      </c>
      <c r="DI18" s="202">
        <v>0</v>
      </c>
      <c r="DJ18" s="202">
        <v>0</v>
      </c>
      <c r="DK18" s="202">
        <v>0</v>
      </c>
      <c r="DL18" s="202">
        <v>0</v>
      </c>
      <c r="DM18" s="202">
        <v>0</v>
      </c>
      <c r="DN18" s="202">
        <v>0</v>
      </c>
      <c r="DO18" s="202">
        <v>0</v>
      </c>
      <c r="DP18" s="202">
        <v>0</v>
      </c>
      <c r="DQ18" s="202">
        <v>0</v>
      </c>
      <c r="DR18" s="202">
        <v>0</v>
      </c>
      <c r="DS18" s="202">
        <v>2921238</v>
      </c>
      <c r="DT18" s="202">
        <v>1125441</v>
      </c>
      <c r="DU18" s="202">
        <v>640188</v>
      </c>
      <c r="DV18" s="202">
        <v>216301</v>
      </c>
      <c r="DW18" s="202">
        <v>0</v>
      </c>
      <c r="DX18" s="202">
        <v>180119</v>
      </c>
      <c r="DY18" s="202">
        <v>175</v>
      </c>
      <c r="DZ18" s="202">
        <v>0</v>
      </c>
      <c r="EA18" s="202">
        <v>0</v>
      </c>
      <c r="EB18" s="202">
        <v>0</v>
      </c>
      <c r="EC18" s="202">
        <v>0</v>
      </c>
      <c r="ED18" s="202">
        <v>0</v>
      </c>
      <c r="EE18" s="202">
        <v>70487</v>
      </c>
      <c r="EF18" s="202">
        <v>56354</v>
      </c>
      <c r="EG18" s="202">
        <v>0</v>
      </c>
      <c r="EH18" s="202">
        <v>416973</v>
      </c>
      <c r="EI18" s="202">
        <v>0</v>
      </c>
      <c r="EJ18" s="202">
        <v>0</v>
      </c>
      <c r="EK18" s="202">
        <v>32266</v>
      </c>
      <c r="EL18" s="202">
        <v>84584</v>
      </c>
      <c r="EM18" s="202">
        <v>2049128</v>
      </c>
      <c r="EN18" s="202">
        <v>821533</v>
      </c>
      <c r="EO18" s="202">
        <v>544008</v>
      </c>
      <c r="EP18" s="202">
        <v>489986</v>
      </c>
      <c r="EQ18" s="202">
        <v>0</v>
      </c>
      <c r="ER18" s="202">
        <v>443515</v>
      </c>
      <c r="ES18" s="202">
        <v>30483</v>
      </c>
      <c r="ET18" s="202">
        <v>0</v>
      </c>
      <c r="EU18" s="202">
        <v>3333</v>
      </c>
      <c r="EV18" s="202">
        <v>0</v>
      </c>
      <c r="EW18" s="202">
        <v>0</v>
      </c>
      <c r="EX18" s="202">
        <v>0</v>
      </c>
      <c r="EY18" s="202">
        <v>12061</v>
      </c>
      <c r="EZ18" s="202">
        <v>494790</v>
      </c>
      <c r="FA18" s="202">
        <v>0</v>
      </c>
      <c r="FB18" s="202">
        <v>1797849</v>
      </c>
      <c r="FC18" s="202">
        <v>0</v>
      </c>
      <c r="FD18" s="202">
        <v>136036</v>
      </c>
      <c r="FE18" s="202">
        <v>0</v>
      </c>
      <c r="FF18" s="202">
        <v>800666</v>
      </c>
      <c r="FG18" s="202">
        <v>1489417</v>
      </c>
      <c r="FH18" s="202">
        <v>297166</v>
      </c>
      <c r="FI18" s="202">
        <v>0</v>
      </c>
      <c r="FJ18" s="202">
        <v>991532</v>
      </c>
      <c r="FK18" s="202">
        <v>0</v>
      </c>
      <c r="FL18" s="202">
        <v>118595</v>
      </c>
      <c r="FM18" s="202">
        <v>4989</v>
      </c>
      <c r="FN18" s="202">
        <v>0</v>
      </c>
      <c r="FO18" s="202">
        <v>0</v>
      </c>
      <c r="FP18" s="202">
        <v>0</v>
      </c>
      <c r="FQ18" s="202">
        <v>0</v>
      </c>
      <c r="FR18" s="202">
        <v>0</v>
      </c>
      <c r="FS18" s="202">
        <v>0</v>
      </c>
      <c r="FT18" s="202">
        <v>0</v>
      </c>
      <c r="FU18" s="202">
        <v>0</v>
      </c>
      <c r="FV18" s="202">
        <v>847627</v>
      </c>
      <c r="FW18" s="202">
        <v>0</v>
      </c>
      <c r="FX18" s="202">
        <v>0</v>
      </c>
      <c r="FY18" s="202">
        <v>0</v>
      </c>
      <c r="FZ18" s="202">
        <v>401353</v>
      </c>
      <c r="GA18" s="202">
        <v>0</v>
      </c>
      <c r="GB18" s="202">
        <v>0</v>
      </c>
      <c r="GC18" s="202">
        <v>0</v>
      </c>
      <c r="GD18" s="202">
        <v>0</v>
      </c>
      <c r="GE18" s="202">
        <v>0</v>
      </c>
      <c r="GF18" s="202">
        <v>0</v>
      </c>
      <c r="GG18" s="202">
        <v>0</v>
      </c>
      <c r="GH18" s="202">
        <v>0</v>
      </c>
      <c r="GI18" s="202">
        <v>0</v>
      </c>
      <c r="GJ18" s="202">
        <v>0</v>
      </c>
      <c r="GK18" s="202">
        <v>0</v>
      </c>
      <c r="GL18" s="202">
        <v>0</v>
      </c>
      <c r="GM18" s="202">
        <v>0</v>
      </c>
      <c r="GN18" s="202">
        <v>0</v>
      </c>
      <c r="GO18" s="202">
        <v>0</v>
      </c>
      <c r="GP18" s="202">
        <v>663127</v>
      </c>
      <c r="GQ18" s="202">
        <v>0</v>
      </c>
      <c r="GR18" s="202">
        <v>0</v>
      </c>
      <c r="GS18" s="202">
        <v>0</v>
      </c>
      <c r="GT18" s="202">
        <v>0</v>
      </c>
      <c r="GU18" s="202">
        <v>0</v>
      </c>
      <c r="GV18" s="202">
        <v>0</v>
      </c>
      <c r="GW18" s="202">
        <v>0</v>
      </c>
      <c r="GX18" s="202">
        <v>0</v>
      </c>
      <c r="GY18" s="202">
        <v>0</v>
      </c>
      <c r="GZ18" s="202">
        <v>0</v>
      </c>
      <c r="HA18" s="202">
        <v>0</v>
      </c>
      <c r="HB18" s="202">
        <v>0</v>
      </c>
      <c r="HC18" s="202">
        <v>0</v>
      </c>
      <c r="HD18" s="202">
        <v>0</v>
      </c>
      <c r="HE18" s="202">
        <v>0</v>
      </c>
      <c r="HF18" s="202">
        <v>0</v>
      </c>
      <c r="HG18" s="202">
        <v>0</v>
      </c>
      <c r="HH18" s="202">
        <v>0</v>
      </c>
      <c r="HI18" s="202">
        <v>0</v>
      </c>
      <c r="HJ18" s="202">
        <v>0</v>
      </c>
      <c r="HK18" s="202">
        <v>0</v>
      </c>
      <c r="HL18" s="202">
        <v>0</v>
      </c>
      <c r="HM18" s="202">
        <v>0</v>
      </c>
      <c r="HN18" s="202">
        <v>0</v>
      </c>
      <c r="HP18" s="203" t="s">
        <v>151</v>
      </c>
      <c r="HQ18" s="201">
        <f>'Relative Weights'!$H$1</f>
        <v>2017</v>
      </c>
      <c r="HR18" s="202">
        <v>13203</v>
      </c>
      <c r="HS18" s="202">
        <v>31119</v>
      </c>
      <c r="HT18" s="202">
        <v>0</v>
      </c>
      <c r="HU18" s="202">
        <v>0</v>
      </c>
      <c r="HV18" s="202">
        <v>0</v>
      </c>
      <c r="HW18" s="202">
        <v>0</v>
      </c>
      <c r="HX18" s="202">
        <v>0</v>
      </c>
      <c r="HY18" s="202">
        <v>0</v>
      </c>
      <c r="HZ18" s="202">
        <v>0</v>
      </c>
      <c r="IA18" s="202">
        <v>0</v>
      </c>
      <c r="IB18" s="202">
        <v>0</v>
      </c>
      <c r="IC18" s="202">
        <v>0</v>
      </c>
      <c r="ID18" s="202">
        <v>0</v>
      </c>
      <c r="IE18" s="202">
        <v>0</v>
      </c>
      <c r="IF18" s="202">
        <v>0</v>
      </c>
      <c r="IG18" s="202">
        <v>13500</v>
      </c>
      <c r="IH18" s="202">
        <v>0</v>
      </c>
      <c r="II18" s="202">
        <v>0</v>
      </c>
      <c r="IJ18" s="202">
        <v>0</v>
      </c>
      <c r="IK18" s="202">
        <v>0</v>
      </c>
      <c r="IL18" s="202">
        <v>0</v>
      </c>
      <c r="IM18" s="202">
        <v>17532</v>
      </c>
      <c r="IN18" s="202">
        <v>0</v>
      </c>
      <c r="IO18" s="202">
        <v>0</v>
      </c>
      <c r="IP18" s="202">
        <v>0</v>
      </c>
      <c r="IQ18" s="202">
        <v>0</v>
      </c>
      <c r="IR18" s="202">
        <v>0</v>
      </c>
      <c r="IS18" s="202">
        <v>0</v>
      </c>
      <c r="IT18" s="202">
        <v>0</v>
      </c>
      <c r="IU18" s="202">
        <v>0</v>
      </c>
      <c r="IV18" s="202">
        <v>0</v>
      </c>
      <c r="IW18" s="202">
        <v>0</v>
      </c>
      <c r="IX18" s="202">
        <v>0</v>
      </c>
      <c r="IY18" s="202">
        <v>0</v>
      </c>
      <c r="IZ18" s="202">
        <v>0</v>
      </c>
      <c r="JA18" s="202">
        <v>57501</v>
      </c>
      <c r="JB18" s="202">
        <v>0</v>
      </c>
      <c r="JC18" s="202">
        <v>0</v>
      </c>
      <c r="JD18" s="202">
        <v>0</v>
      </c>
      <c r="JE18" s="202">
        <v>0</v>
      </c>
      <c r="JF18" s="202">
        <v>0</v>
      </c>
      <c r="JG18" s="202">
        <v>0</v>
      </c>
      <c r="JH18" s="202">
        <v>0</v>
      </c>
      <c r="JI18" s="202">
        <v>0</v>
      </c>
      <c r="JJ18" s="202">
        <v>0</v>
      </c>
      <c r="JK18" s="202">
        <v>0</v>
      </c>
      <c r="JL18" s="202">
        <v>0</v>
      </c>
      <c r="JM18" s="202">
        <v>0</v>
      </c>
      <c r="JN18" s="202">
        <v>0</v>
      </c>
      <c r="JO18" s="202">
        <v>0</v>
      </c>
      <c r="JP18" s="202">
        <v>0</v>
      </c>
      <c r="JQ18" s="202">
        <v>0</v>
      </c>
      <c r="JR18" s="202">
        <v>0</v>
      </c>
      <c r="JS18" s="202">
        <v>0</v>
      </c>
      <c r="JT18" s="202">
        <v>0</v>
      </c>
      <c r="JU18" s="202">
        <v>0</v>
      </c>
      <c r="JV18" s="202">
        <v>0</v>
      </c>
      <c r="JW18" s="202">
        <v>0</v>
      </c>
      <c r="JX18" s="202">
        <v>0</v>
      </c>
      <c r="JY18" s="202">
        <v>0</v>
      </c>
      <c r="JZ18" s="202">
        <v>0</v>
      </c>
      <c r="KA18" s="202">
        <v>0</v>
      </c>
      <c r="KB18" s="202">
        <v>0</v>
      </c>
      <c r="KC18" s="202">
        <v>0</v>
      </c>
      <c r="KD18" s="202">
        <v>0</v>
      </c>
      <c r="KE18" s="202">
        <v>0</v>
      </c>
      <c r="KF18" s="202">
        <v>0</v>
      </c>
      <c r="KG18" s="202">
        <v>0</v>
      </c>
      <c r="KH18" s="202">
        <v>0</v>
      </c>
      <c r="KI18" s="202">
        <v>0</v>
      </c>
      <c r="KJ18" s="202">
        <v>0</v>
      </c>
      <c r="KK18" s="202">
        <v>0</v>
      </c>
      <c r="KL18" s="202">
        <v>0</v>
      </c>
      <c r="KM18" s="202">
        <v>0</v>
      </c>
      <c r="KN18" s="202">
        <v>0</v>
      </c>
      <c r="KO18" s="202">
        <v>0</v>
      </c>
      <c r="KP18" s="202">
        <v>0</v>
      </c>
      <c r="KQ18" s="202">
        <v>0</v>
      </c>
      <c r="KR18" s="202">
        <v>0</v>
      </c>
      <c r="KS18" s="202">
        <v>0</v>
      </c>
      <c r="KT18" s="202">
        <v>0</v>
      </c>
      <c r="KU18" s="202">
        <v>0</v>
      </c>
      <c r="KV18" s="202">
        <v>0</v>
      </c>
      <c r="KW18" s="202">
        <v>0</v>
      </c>
      <c r="KX18" s="202">
        <v>0</v>
      </c>
      <c r="KY18" s="202">
        <v>0</v>
      </c>
      <c r="KZ18" s="202">
        <v>0</v>
      </c>
      <c r="LA18" s="202">
        <v>0</v>
      </c>
      <c r="LB18" s="202">
        <v>0</v>
      </c>
      <c r="LC18" s="202">
        <v>0</v>
      </c>
      <c r="LD18" s="202">
        <v>0</v>
      </c>
      <c r="LE18" s="202">
        <v>0</v>
      </c>
      <c r="LF18" s="202">
        <v>0</v>
      </c>
      <c r="LG18" s="202">
        <v>0</v>
      </c>
      <c r="LH18" s="202">
        <v>0</v>
      </c>
      <c r="LI18" s="202">
        <v>0</v>
      </c>
      <c r="LJ18" s="202">
        <v>0</v>
      </c>
      <c r="LK18" s="202">
        <v>0</v>
      </c>
      <c r="LL18" s="202">
        <v>0</v>
      </c>
      <c r="LM18" s="202">
        <v>0</v>
      </c>
      <c r="LN18" s="202">
        <v>2848336</v>
      </c>
      <c r="LO18" s="202">
        <v>1122623</v>
      </c>
      <c r="LP18" s="202">
        <v>621403</v>
      </c>
      <c r="LQ18" s="202">
        <v>209954</v>
      </c>
      <c r="LR18" s="202">
        <v>0</v>
      </c>
      <c r="LS18" s="202">
        <v>174834</v>
      </c>
      <c r="LT18" s="202">
        <v>170</v>
      </c>
      <c r="LU18" s="202">
        <v>0</v>
      </c>
      <c r="LV18" s="202">
        <v>0</v>
      </c>
      <c r="LW18" s="202">
        <v>0</v>
      </c>
      <c r="LX18" s="202">
        <v>0</v>
      </c>
      <c r="LY18" s="202">
        <v>0</v>
      </c>
      <c r="LZ18" s="202">
        <v>68419</v>
      </c>
      <c r="MA18" s="202">
        <v>54701</v>
      </c>
      <c r="MB18" s="202">
        <v>0</v>
      </c>
      <c r="MC18" s="202">
        <v>417842</v>
      </c>
      <c r="MD18" s="202">
        <v>0</v>
      </c>
      <c r="ME18" s="202">
        <v>0</v>
      </c>
      <c r="MF18" s="202">
        <v>31319</v>
      </c>
      <c r="MG18" s="202">
        <v>82102</v>
      </c>
      <c r="MH18" s="202">
        <v>1989000</v>
      </c>
      <c r="MI18" s="202">
        <v>814444</v>
      </c>
      <c r="MJ18" s="202">
        <v>528045</v>
      </c>
      <c r="MK18" s="202">
        <v>475608</v>
      </c>
      <c r="ML18" s="202">
        <v>0</v>
      </c>
      <c r="MM18" s="202">
        <v>430501</v>
      </c>
      <c r="MN18" s="202">
        <v>29589</v>
      </c>
      <c r="MO18" s="202">
        <v>0</v>
      </c>
      <c r="MP18" s="202">
        <v>3235</v>
      </c>
      <c r="MQ18" s="202">
        <v>0</v>
      </c>
      <c r="MR18" s="202">
        <v>0</v>
      </c>
      <c r="MS18" s="202">
        <v>0</v>
      </c>
      <c r="MT18" s="202">
        <v>11707</v>
      </c>
      <c r="MU18" s="202">
        <v>480271</v>
      </c>
      <c r="MV18" s="202">
        <v>0</v>
      </c>
      <c r="MW18" s="202">
        <v>1800908</v>
      </c>
      <c r="MX18" s="202">
        <v>0</v>
      </c>
      <c r="MY18" s="202">
        <v>132044</v>
      </c>
      <c r="MZ18" s="202">
        <v>0</v>
      </c>
      <c r="NA18" s="202">
        <v>777172</v>
      </c>
      <c r="NB18" s="202">
        <v>1445713</v>
      </c>
      <c r="NC18" s="202">
        <v>288446</v>
      </c>
      <c r="ND18" s="202">
        <v>0</v>
      </c>
      <c r="NE18" s="202">
        <v>962437</v>
      </c>
      <c r="NF18" s="202">
        <v>0</v>
      </c>
      <c r="NG18" s="202">
        <v>115115</v>
      </c>
      <c r="NH18" s="202">
        <v>4843</v>
      </c>
      <c r="NI18" s="202">
        <v>0</v>
      </c>
      <c r="NJ18" s="202">
        <v>0</v>
      </c>
      <c r="NK18" s="202">
        <v>0</v>
      </c>
      <c r="NL18" s="202">
        <v>0</v>
      </c>
      <c r="NM18" s="202">
        <v>0</v>
      </c>
      <c r="NN18" s="202">
        <v>0</v>
      </c>
      <c r="NO18" s="202">
        <v>0</v>
      </c>
      <c r="NP18" s="202">
        <v>0</v>
      </c>
      <c r="NQ18" s="202">
        <v>822755</v>
      </c>
      <c r="NR18" s="202">
        <v>0</v>
      </c>
      <c r="NS18" s="202">
        <v>0</v>
      </c>
      <c r="NT18" s="202">
        <v>0</v>
      </c>
      <c r="NU18" s="202">
        <v>389576</v>
      </c>
      <c r="NV18" s="202">
        <v>0</v>
      </c>
      <c r="NW18" s="202">
        <v>0</v>
      </c>
      <c r="NX18" s="202">
        <v>0</v>
      </c>
      <c r="NY18" s="202">
        <v>0</v>
      </c>
      <c r="NZ18" s="202">
        <v>0</v>
      </c>
      <c r="OA18" s="202">
        <v>0</v>
      </c>
      <c r="OB18" s="202">
        <v>0</v>
      </c>
      <c r="OC18" s="202">
        <v>0</v>
      </c>
      <c r="OD18" s="202">
        <v>0</v>
      </c>
      <c r="OE18" s="202">
        <v>0</v>
      </c>
      <c r="OF18" s="202">
        <v>0</v>
      </c>
      <c r="OG18" s="202">
        <v>0</v>
      </c>
      <c r="OH18" s="202">
        <v>0</v>
      </c>
      <c r="OI18" s="202">
        <v>0</v>
      </c>
      <c r="OJ18" s="202">
        <v>0</v>
      </c>
      <c r="OK18" s="202">
        <v>643669</v>
      </c>
      <c r="OL18" s="202">
        <v>0</v>
      </c>
      <c r="OM18" s="202">
        <v>0</v>
      </c>
      <c r="ON18" s="202">
        <v>0</v>
      </c>
      <c r="OO18" s="202">
        <v>0</v>
      </c>
      <c r="OP18" s="202">
        <v>0</v>
      </c>
      <c r="OQ18" s="202">
        <v>0</v>
      </c>
      <c r="OR18" s="202">
        <v>0</v>
      </c>
      <c r="OS18" s="202">
        <v>0</v>
      </c>
      <c r="OT18" s="202">
        <v>0</v>
      </c>
      <c r="OU18" s="202">
        <v>0</v>
      </c>
      <c r="OV18" s="202">
        <v>0</v>
      </c>
      <c r="OW18" s="202">
        <v>0</v>
      </c>
      <c r="OX18" s="202">
        <v>0</v>
      </c>
      <c r="OY18" s="202">
        <v>0</v>
      </c>
      <c r="OZ18" s="202">
        <v>0</v>
      </c>
      <c r="PA18" s="202">
        <v>0</v>
      </c>
      <c r="PB18" s="202">
        <v>0</v>
      </c>
      <c r="PC18" s="202">
        <v>0</v>
      </c>
      <c r="PD18" s="202">
        <v>0</v>
      </c>
      <c r="PE18" s="202">
        <v>0</v>
      </c>
      <c r="PF18" s="202">
        <v>0</v>
      </c>
      <c r="PG18" s="202">
        <v>0</v>
      </c>
      <c r="PH18" s="202">
        <v>0</v>
      </c>
      <c r="PI18" s="202">
        <v>0</v>
      </c>
      <c r="PJ18" s="202">
        <v>0</v>
      </c>
      <c r="PK18" s="202">
        <v>0</v>
      </c>
      <c r="PL18" s="202">
        <v>0</v>
      </c>
      <c r="PM18" s="202">
        <v>0</v>
      </c>
      <c r="PN18" s="202">
        <v>0</v>
      </c>
      <c r="PO18" s="202">
        <v>0</v>
      </c>
      <c r="PP18" s="202">
        <v>0</v>
      </c>
      <c r="PQ18" s="202">
        <v>0</v>
      </c>
      <c r="PR18" s="202">
        <v>0</v>
      </c>
      <c r="PS18" s="202">
        <v>0</v>
      </c>
      <c r="PT18" s="202">
        <v>0</v>
      </c>
      <c r="PU18" s="202">
        <v>0</v>
      </c>
      <c r="PV18" s="202">
        <v>0</v>
      </c>
      <c r="PW18" s="202">
        <v>0</v>
      </c>
      <c r="PX18" s="202">
        <v>0</v>
      </c>
      <c r="PY18" s="202">
        <v>0</v>
      </c>
      <c r="PZ18" s="202">
        <v>0</v>
      </c>
      <c r="QA18" s="202">
        <v>0</v>
      </c>
      <c r="QB18" s="202">
        <v>0</v>
      </c>
      <c r="QC18" s="202">
        <v>0</v>
      </c>
      <c r="QD18" s="194">
        <v>1</v>
      </c>
    </row>
    <row r="19" spans="1:446" x14ac:dyDescent="0.2">
      <c r="A19" s="201" t="s">
        <v>127</v>
      </c>
      <c r="B19" s="201" t="s">
        <v>127</v>
      </c>
      <c r="C19" s="202">
        <f>ROUND(WTAMU!H18,0)-ROUND(WTAMU!H288,0)</f>
        <v>0</v>
      </c>
      <c r="D19" s="316">
        <v>3665</v>
      </c>
      <c r="E19" s="201" t="s">
        <v>127</v>
      </c>
      <c r="F19" s="201">
        <f>'Relative Weights'!$H$1</f>
        <v>2017</v>
      </c>
      <c r="G19" s="202">
        <v>41265801</v>
      </c>
      <c r="H19" s="202">
        <v>4660798</v>
      </c>
      <c r="I19" s="202">
        <v>13501963</v>
      </c>
      <c r="J19" s="202">
        <v>11845533</v>
      </c>
      <c r="K19" s="202">
        <v>12482609</v>
      </c>
      <c r="L19" s="201" t="s">
        <v>746</v>
      </c>
      <c r="M19" s="201" t="s">
        <v>747</v>
      </c>
      <c r="N19" s="201" t="s">
        <v>748</v>
      </c>
      <c r="O19" s="202">
        <v>2933</v>
      </c>
      <c r="P19" s="202">
        <v>4619</v>
      </c>
      <c r="Q19" s="202">
        <v>2333</v>
      </c>
      <c r="R19" s="202">
        <v>16</v>
      </c>
      <c r="S19" s="202">
        <v>0</v>
      </c>
      <c r="T19" s="204" t="s">
        <v>820</v>
      </c>
      <c r="U19" s="204" t="s">
        <v>821</v>
      </c>
      <c r="V19" s="204" t="s">
        <v>822</v>
      </c>
      <c r="W19" s="202">
        <v>52106</v>
      </c>
      <c r="X19" s="202">
        <v>21240</v>
      </c>
      <c r="Y19" s="202">
        <v>10587</v>
      </c>
      <c r="Z19" s="202">
        <v>2693</v>
      </c>
      <c r="AA19" s="202">
        <v>6501</v>
      </c>
      <c r="AB19" s="202">
        <v>2465</v>
      </c>
      <c r="AC19" s="202">
        <v>471</v>
      </c>
      <c r="AD19" s="202">
        <v>0</v>
      </c>
      <c r="AE19" s="202">
        <v>379</v>
      </c>
      <c r="AF19" s="202">
        <v>0</v>
      </c>
      <c r="AG19" s="202">
        <v>0</v>
      </c>
      <c r="AH19" s="202">
        <v>0</v>
      </c>
      <c r="AI19" s="202">
        <v>117</v>
      </c>
      <c r="AJ19" s="202">
        <v>1185</v>
      </c>
      <c r="AK19" s="202">
        <v>0</v>
      </c>
      <c r="AL19" s="202">
        <v>6201</v>
      </c>
      <c r="AM19" s="202">
        <v>0</v>
      </c>
      <c r="AN19" s="202">
        <v>0</v>
      </c>
      <c r="AO19" s="202">
        <v>2384</v>
      </c>
      <c r="AP19" s="202">
        <v>507</v>
      </c>
      <c r="AQ19" s="202">
        <v>19035</v>
      </c>
      <c r="AR19" s="202">
        <v>10151</v>
      </c>
      <c r="AS19" s="202">
        <v>4411</v>
      </c>
      <c r="AT19" s="202">
        <v>8177</v>
      </c>
      <c r="AU19" s="202">
        <v>4870</v>
      </c>
      <c r="AV19" s="202">
        <v>3301</v>
      </c>
      <c r="AW19" s="202">
        <v>0</v>
      </c>
      <c r="AX19" s="202">
        <v>0</v>
      </c>
      <c r="AY19" s="202">
        <v>1902</v>
      </c>
      <c r="AZ19" s="202">
        <v>3</v>
      </c>
      <c r="BA19" s="202">
        <v>0</v>
      </c>
      <c r="BB19" s="202">
        <v>0</v>
      </c>
      <c r="BC19" s="202">
        <v>0</v>
      </c>
      <c r="BD19" s="202">
        <v>1972</v>
      </c>
      <c r="BE19" s="202">
        <v>0</v>
      </c>
      <c r="BF19" s="202">
        <v>17556</v>
      </c>
      <c r="BG19" s="202">
        <v>0</v>
      </c>
      <c r="BH19" s="202">
        <v>1125</v>
      </c>
      <c r="BI19" s="202">
        <v>2416</v>
      </c>
      <c r="BJ19" s="202">
        <v>6669</v>
      </c>
      <c r="BK19" s="202">
        <v>7242</v>
      </c>
      <c r="BL19" s="202">
        <v>1146</v>
      </c>
      <c r="BM19" s="202">
        <v>461</v>
      </c>
      <c r="BN19" s="202">
        <v>6945</v>
      </c>
      <c r="BO19" s="202">
        <v>502</v>
      </c>
      <c r="BP19" s="202">
        <v>1305</v>
      </c>
      <c r="BQ19" s="202">
        <v>123</v>
      </c>
      <c r="BR19" s="202">
        <v>0</v>
      </c>
      <c r="BS19" s="202">
        <v>893</v>
      </c>
      <c r="BT19" s="202">
        <v>6</v>
      </c>
      <c r="BU19" s="202">
        <v>0</v>
      </c>
      <c r="BV19" s="202">
        <v>0</v>
      </c>
      <c r="BW19" s="202">
        <v>0</v>
      </c>
      <c r="BX19" s="202">
        <v>1704</v>
      </c>
      <c r="BY19" s="202">
        <v>0</v>
      </c>
      <c r="BZ19" s="202">
        <v>16599</v>
      </c>
      <c r="CA19" s="202">
        <v>0</v>
      </c>
      <c r="CB19" s="202">
        <v>0</v>
      </c>
      <c r="CC19" s="202">
        <v>129</v>
      </c>
      <c r="CD19" s="202">
        <v>1324</v>
      </c>
      <c r="CE19" s="202">
        <v>0</v>
      </c>
      <c r="CF19" s="202">
        <v>3</v>
      </c>
      <c r="CG19" s="202">
        <v>0</v>
      </c>
      <c r="CH19" s="202">
        <v>0</v>
      </c>
      <c r="CI19" s="202">
        <v>189</v>
      </c>
      <c r="CJ19" s="202">
        <v>0</v>
      </c>
      <c r="CK19" s="202">
        <v>0</v>
      </c>
      <c r="CL19" s="202">
        <v>0</v>
      </c>
      <c r="CM19" s="202">
        <v>0</v>
      </c>
      <c r="CN19" s="202">
        <v>0</v>
      </c>
      <c r="CO19" s="202">
        <v>0</v>
      </c>
      <c r="CP19" s="202">
        <v>0</v>
      </c>
      <c r="CQ19" s="202">
        <v>0</v>
      </c>
      <c r="CR19" s="202">
        <v>0</v>
      </c>
      <c r="CS19" s="202">
        <v>0</v>
      </c>
      <c r="CT19" s="202">
        <v>0</v>
      </c>
      <c r="CU19" s="202">
        <v>0</v>
      </c>
      <c r="CV19" s="202">
        <v>0</v>
      </c>
      <c r="CW19" s="202">
        <v>0</v>
      </c>
      <c r="CX19" s="202">
        <v>0</v>
      </c>
      <c r="CY19" s="202">
        <v>0</v>
      </c>
      <c r="CZ19" s="202">
        <v>0</v>
      </c>
      <c r="DA19" s="202">
        <v>0</v>
      </c>
      <c r="DB19" s="202">
        <v>0</v>
      </c>
      <c r="DC19" s="202">
        <v>0</v>
      </c>
      <c r="DD19" s="202">
        <v>0</v>
      </c>
      <c r="DE19" s="202">
        <v>0</v>
      </c>
      <c r="DF19" s="202">
        <v>0</v>
      </c>
      <c r="DG19" s="202">
        <v>0</v>
      </c>
      <c r="DH19" s="202">
        <v>0</v>
      </c>
      <c r="DI19" s="202">
        <v>0</v>
      </c>
      <c r="DJ19" s="202">
        <v>0</v>
      </c>
      <c r="DK19" s="202">
        <v>0</v>
      </c>
      <c r="DL19" s="202">
        <v>0</v>
      </c>
      <c r="DM19" s="202">
        <v>0</v>
      </c>
      <c r="DN19" s="202">
        <v>0</v>
      </c>
      <c r="DO19" s="202">
        <v>0</v>
      </c>
      <c r="DP19" s="202">
        <v>0</v>
      </c>
      <c r="DQ19" s="202">
        <v>0</v>
      </c>
      <c r="DR19" s="202">
        <v>0</v>
      </c>
      <c r="DS19" s="202">
        <v>3222318</v>
      </c>
      <c r="DT19" s="202">
        <v>1388890</v>
      </c>
      <c r="DU19" s="202">
        <v>1502583</v>
      </c>
      <c r="DV19" s="202">
        <v>156208</v>
      </c>
      <c r="DW19" s="202">
        <v>433811</v>
      </c>
      <c r="DX19" s="202">
        <v>322666</v>
      </c>
      <c r="DY19" s="202">
        <v>30530</v>
      </c>
      <c r="DZ19" s="202">
        <v>0</v>
      </c>
      <c r="EA19" s="202">
        <v>27573</v>
      </c>
      <c r="EB19" s="202">
        <v>0</v>
      </c>
      <c r="EC19" s="202">
        <v>0</v>
      </c>
      <c r="ED19" s="202">
        <v>0</v>
      </c>
      <c r="EE19" s="202">
        <v>30458</v>
      </c>
      <c r="EF19" s="202">
        <v>179980</v>
      </c>
      <c r="EG19" s="202">
        <v>0</v>
      </c>
      <c r="EH19" s="202">
        <v>469518</v>
      </c>
      <c r="EI19" s="202">
        <v>0</v>
      </c>
      <c r="EJ19" s="202">
        <v>0</v>
      </c>
      <c r="EK19" s="202">
        <v>287963</v>
      </c>
      <c r="EL19" s="202">
        <v>31089</v>
      </c>
      <c r="EM19" s="202">
        <v>1881133</v>
      </c>
      <c r="EN19" s="202">
        <v>1260395</v>
      </c>
      <c r="EO19" s="202">
        <v>1236006</v>
      </c>
      <c r="EP19" s="202">
        <v>604704</v>
      </c>
      <c r="EQ19" s="202">
        <v>513494</v>
      </c>
      <c r="ER19" s="202">
        <v>764332</v>
      </c>
      <c r="ES19" s="202">
        <v>0</v>
      </c>
      <c r="ET19" s="202">
        <v>0</v>
      </c>
      <c r="EU19" s="202">
        <v>95312</v>
      </c>
      <c r="EV19" s="202">
        <v>7811</v>
      </c>
      <c r="EW19" s="202">
        <v>0</v>
      </c>
      <c r="EX19" s="202">
        <v>0</v>
      </c>
      <c r="EY19" s="202">
        <v>0</v>
      </c>
      <c r="EZ19" s="202">
        <v>209805</v>
      </c>
      <c r="FA19" s="202">
        <v>0</v>
      </c>
      <c r="FB19" s="202">
        <v>1559520</v>
      </c>
      <c r="FC19" s="202">
        <v>0</v>
      </c>
      <c r="FD19" s="202">
        <v>12325</v>
      </c>
      <c r="FE19" s="202">
        <v>338260</v>
      </c>
      <c r="FF19" s="202">
        <v>1003255</v>
      </c>
      <c r="FG19" s="202">
        <v>1411834</v>
      </c>
      <c r="FH19" s="202">
        <v>456721</v>
      </c>
      <c r="FI19" s="202">
        <v>228780</v>
      </c>
      <c r="FJ19" s="202">
        <v>795882</v>
      </c>
      <c r="FK19" s="202">
        <v>328674</v>
      </c>
      <c r="FL19" s="202">
        <v>188019</v>
      </c>
      <c r="FM19" s="202">
        <v>2000</v>
      </c>
      <c r="FN19" s="202">
        <v>0</v>
      </c>
      <c r="FO19" s="202">
        <v>117565</v>
      </c>
      <c r="FP19" s="202">
        <v>14145</v>
      </c>
      <c r="FQ19" s="202">
        <v>0</v>
      </c>
      <c r="FR19" s="202">
        <v>0</v>
      </c>
      <c r="FS19" s="202">
        <v>0</v>
      </c>
      <c r="FT19" s="202">
        <v>404534</v>
      </c>
      <c r="FU19" s="202">
        <v>0</v>
      </c>
      <c r="FV19" s="202">
        <v>2057272</v>
      </c>
      <c r="FW19" s="202">
        <v>0</v>
      </c>
      <c r="FX19" s="202">
        <v>0</v>
      </c>
      <c r="FY19" s="202">
        <v>68241</v>
      </c>
      <c r="FZ19" s="202">
        <v>433390</v>
      </c>
      <c r="GA19" s="202">
        <v>0</v>
      </c>
      <c r="GB19" s="202">
        <v>2880</v>
      </c>
      <c r="GC19" s="202">
        <v>0</v>
      </c>
      <c r="GD19" s="202">
        <v>0</v>
      </c>
      <c r="GE19" s="202">
        <v>124377</v>
      </c>
      <c r="GF19" s="202">
        <v>0</v>
      </c>
      <c r="GG19" s="202">
        <v>0</v>
      </c>
      <c r="GH19" s="202">
        <v>0</v>
      </c>
      <c r="GI19" s="202">
        <v>0</v>
      </c>
      <c r="GJ19" s="202">
        <v>0</v>
      </c>
      <c r="GK19" s="202">
        <v>0</v>
      </c>
      <c r="GL19" s="202">
        <v>0</v>
      </c>
      <c r="GM19" s="202">
        <v>0</v>
      </c>
      <c r="GN19" s="202">
        <v>0</v>
      </c>
      <c r="GO19" s="202">
        <v>0</v>
      </c>
      <c r="GP19" s="202">
        <v>0</v>
      </c>
      <c r="GQ19" s="202">
        <v>0</v>
      </c>
      <c r="GR19" s="202">
        <v>0</v>
      </c>
      <c r="GS19" s="202">
        <v>0</v>
      </c>
      <c r="GT19" s="202">
        <v>0</v>
      </c>
      <c r="GU19" s="202">
        <v>0</v>
      </c>
      <c r="GV19" s="202">
        <v>0</v>
      </c>
      <c r="GW19" s="202">
        <v>0</v>
      </c>
      <c r="GX19" s="202">
        <v>0</v>
      </c>
      <c r="GY19" s="202">
        <v>0</v>
      </c>
      <c r="GZ19" s="202">
        <v>0</v>
      </c>
      <c r="HA19" s="202">
        <v>0</v>
      </c>
      <c r="HB19" s="202">
        <v>0</v>
      </c>
      <c r="HC19" s="202">
        <v>0</v>
      </c>
      <c r="HD19" s="202">
        <v>0</v>
      </c>
      <c r="HE19" s="202">
        <v>0</v>
      </c>
      <c r="HF19" s="202">
        <v>0</v>
      </c>
      <c r="HG19" s="202">
        <v>0</v>
      </c>
      <c r="HH19" s="202">
        <v>0</v>
      </c>
      <c r="HI19" s="202">
        <v>0</v>
      </c>
      <c r="HJ19" s="202">
        <v>0</v>
      </c>
      <c r="HK19" s="202">
        <v>0</v>
      </c>
      <c r="HL19" s="202">
        <v>0</v>
      </c>
      <c r="HM19" s="202">
        <v>0</v>
      </c>
      <c r="HN19" s="202">
        <v>0</v>
      </c>
      <c r="HP19" s="203" t="s">
        <v>152</v>
      </c>
      <c r="HQ19" s="201">
        <f>'Relative Weights'!$H$1</f>
        <v>2017</v>
      </c>
      <c r="HR19" s="202">
        <v>120269</v>
      </c>
      <c r="HS19" s="202">
        <v>0</v>
      </c>
      <c r="HT19" s="202">
        <v>0</v>
      </c>
      <c r="HU19" s="202">
        <v>0</v>
      </c>
      <c r="HV19" s="202">
        <v>0</v>
      </c>
      <c r="HW19" s="202">
        <v>0</v>
      </c>
      <c r="HX19" s="202">
        <v>0</v>
      </c>
      <c r="HY19" s="202">
        <v>0</v>
      </c>
      <c r="HZ19" s="202">
        <v>0</v>
      </c>
      <c r="IA19" s="202">
        <v>0</v>
      </c>
      <c r="IB19" s="202">
        <v>0</v>
      </c>
      <c r="IC19" s="202">
        <v>0</v>
      </c>
      <c r="ID19" s="202">
        <v>0</v>
      </c>
      <c r="IE19" s="202">
        <v>0</v>
      </c>
      <c r="IF19" s="202">
        <v>0</v>
      </c>
      <c r="IG19" s="202">
        <v>0</v>
      </c>
      <c r="IH19" s="202">
        <v>0</v>
      </c>
      <c r="II19" s="202">
        <v>0</v>
      </c>
      <c r="IJ19" s="202">
        <v>0</v>
      </c>
      <c r="IK19" s="202">
        <v>0</v>
      </c>
      <c r="IL19" s="202">
        <v>0</v>
      </c>
      <c r="IM19" s="202">
        <v>0</v>
      </c>
      <c r="IN19" s="202">
        <v>0</v>
      </c>
      <c r="IO19" s="202">
        <v>0</v>
      </c>
      <c r="IP19" s="202">
        <v>0</v>
      </c>
      <c r="IQ19" s="202">
        <v>0</v>
      </c>
      <c r="IR19" s="202">
        <v>0</v>
      </c>
      <c r="IS19" s="202">
        <v>0</v>
      </c>
      <c r="IT19" s="202">
        <v>0</v>
      </c>
      <c r="IU19" s="202">
        <v>0</v>
      </c>
      <c r="IV19" s="202">
        <v>0</v>
      </c>
      <c r="IW19" s="202">
        <v>0</v>
      </c>
      <c r="IX19" s="202">
        <v>0</v>
      </c>
      <c r="IY19" s="202">
        <v>0</v>
      </c>
      <c r="IZ19" s="202">
        <v>0</v>
      </c>
      <c r="JA19" s="202">
        <v>0</v>
      </c>
      <c r="JB19" s="202">
        <v>0</v>
      </c>
      <c r="JC19" s="202">
        <v>0</v>
      </c>
      <c r="JD19" s="202">
        <v>0</v>
      </c>
      <c r="JE19" s="202">
        <v>0</v>
      </c>
      <c r="JF19" s="202">
        <v>0</v>
      </c>
      <c r="JG19" s="202">
        <v>0</v>
      </c>
      <c r="JH19" s="202">
        <v>0</v>
      </c>
      <c r="JI19" s="202">
        <v>41104</v>
      </c>
      <c r="JJ19" s="202">
        <v>40954</v>
      </c>
      <c r="JK19" s="202">
        <v>0</v>
      </c>
      <c r="JL19" s="202">
        <v>0</v>
      </c>
      <c r="JM19" s="202">
        <v>0</v>
      </c>
      <c r="JN19" s="202">
        <v>0</v>
      </c>
      <c r="JO19" s="202">
        <v>0</v>
      </c>
      <c r="JP19" s="202">
        <v>0</v>
      </c>
      <c r="JQ19" s="202">
        <v>0</v>
      </c>
      <c r="JR19" s="202">
        <v>0</v>
      </c>
      <c r="JS19" s="202">
        <v>0</v>
      </c>
      <c r="JT19" s="202">
        <v>0</v>
      </c>
      <c r="JU19" s="202">
        <v>0</v>
      </c>
      <c r="JV19" s="202">
        <v>0</v>
      </c>
      <c r="JW19" s="202">
        <v>0</v>
      </c>
      <c r="JX19" s="202">
        <v>0</v>
      </c>
      <c r="JY19" s="202">
        <v>0</v>
      </c>
      <c r="JZ19" s="202">
        <v>0</v>
      </c>
      <c r="KA19" s="202">
        <v>0</v>
      </c>
      <c r="KB19" s="202">
        <v>0</v>
      </c>
      <c r="KC19" s="202">
        <v>0</v>
      </c>
      <c r="KD19" s="202">
        <v>0</v>
      </c>
      <c r="KE19" s="202">
        <v>0</v>
      </c>
      <c r="KF19" s="202">
        <v>0</v>
      </c>
      <c r="KG19" s="202">
        <v>0</v>
      </c>
      <c r="KH19" s="202">
        <v>0</v>
      </c>
      <c r="KI19" s="202">
        <v>0</v>
      </c>
      <c r="KJ19" s="202">
        <v>0</v>
      </c>
      <c r="KK19" s="202">
        <v>0</v>
      </c>
      <c r="KL19" s="202">
        <v>0</v>
      </c>
      <c r="KM19" s="202">
        <v>0</v>
      </c>
      <c r="KN19" s="202">
        <v>0</v>
      </c>
      <c r="KO19" s="202">
        <v>0</v>
      </c>
      <c r="KP19" s="202">
        <v>0</v>
      </c>
      <c r="KQ19" s="202">
        <v>0</v>
      </c>
      <c r="KR19" s="202">
        <v>0</v>
      </c>
      <c r="KS19" s="202">
        <v>0</v>
      </c>
      <c r="KT19" s="202">
        <v>0</v>
      </c>
      <c r="KU19" s="202">
        <v>0</v>
      </c>
      <c r="KV19" s="202">
        <v>0</v>
      </c>
      <c r="KW19" s="202">
        <v>0</v>
      </c>
      <c r="KX19" s="202">
        <v>0</v>
      </c>
      <c r="KY19" s="202">
        <v>0</v>
      </c>
      <c r="KZ19" s="202">
        <v>0</v>
      </c>
      <c r="LA19" s="202">
        <v>0</v>
      </c>
      <c r="LB19" s="202">
        <v>0</v>
      </c>
      <c r="LC19" s="202">
        <v>0</v>
      </c>
      <c r="LD19" s="202">
        <v>0</v>
      </c>
      <c r="LE19" s="202">
        <v>0</v>
      </c>
      <c r="LF19" s="202">
        <v>0</v>
      </c>
      <c r="LG19" s="202">
        <v>0</v>
      </c>
      <c r="LH19" s="202">
        <v>0</v>
      </c>
      <c r="LI19" s="202">
        <v>0</v>
      </c>
      <c r="LJ19" s="202">
        <v>0</v>
      </c>
      <c r="LK19" s="202">
        <v>0</v>
      </c>
      <c r="LL19" s="202">
        <v>0</v>
      </c>
      <c r="LM19" s="202">
        <v>0</v>
      </c>
      <c r="LN19" s="202">
        <v>0</v>
      </c>
      <c r="LO19" s="202">
        <v>0</v>
      </c>
      <c r="LP19" s="202">
        <v>0</v>
      </c>
      <c r="LQ19" s="202">
        <v>0</v>
      </c>
      <c r="LR19" s="202">
        <v>0</v>
      </c>
      <c r="LS19" s="202">
        <v>0</v>
      </c>
      <c r="LT19" s="202">
        <v>0</v>
      </c>
      <c r="LU19" s="202">
        <v>0</v>
      </c>
      <c r="LV19" s="202">
        <v>0</v>
      </c>
      <c r="LW19" s="202">
        <v>0</v>
      </c>
      <c r="LX19" s="202">
        <v>0</v>
      </c>
      <c r="LY19" s="202">
        <v>0</v>
      </c>
      <c r="LZ19" s="202">
        <v>0</v>
      </c>
      <c r="MA19" s="202">
        <v>0</v>
      </c>
      <c r="MB19" s="202">
        <v>0</v>
      </c>
      <c r="MC19" s="202">
        <v>0</v>
      </c>
      <c r="MD19" s="202">
        <v>0</v>
      </c>
      <c r="ME19" s="202">
        <v>0</v>
      </c>
      <c r="MF19" s="202">
        <v>0</v>
      </c>
      <c r="MG19" s="202">
        <v>0</v>
      </c>
      <c r="MH19" s="202">
        <v>0</v>
      </c>
      <c r="MI19" s="202">
        <v>0</v>
      </c>
      <c r="MJ19" s="202">
        <v>0</v>
      </c>
      <c r="MK19" s="202">
        <v>0</v>
      </c>
      <c r="ML19" s="202">
        <v>0</v>
      </c>
      <c r="MM19" s="202">
        <v>0</v>
      </c>
      <c r="MN19" s="202">
        <v>0</v>
      </c>
      <c r="MO19" s="202">
        <v>0</v>
      </c>
      <c r="MP19" s="202">
        <v>0</v>
      </c>
      <c r="MQ19" s="202">
        <v>0</v>
      </c>
      <c r="MR19" s="202">
        <v>0</v>
      </c>
      <c r="MS19" s="202">
        <v>0</v>
      </c>
      <c r="MT19" s="202">
        <v>0</v>
      </c>
      <c r="MU19" s="202">
        <v>0</v>
      </c>
      <c r="MV19" s="202">
        <v>0</v>
      </c>
      <c r="MW19" s="202">
        <v>0</v>
      </c>
      <c r="MX19" s="202">
        <v>0</v>
      </c>
      <c r="MY19" s="202">
        <v>0</v>
      </c>
      <c r="MZ19" s="202">
        <v>0</v>
      </c>
      <c r="NA19" s="202">
        <v>0</v>
      </c>
      <c r="NB19" s="202">
        <v>0</v>
      </c>
      <c r="NC19" s="202">
        <v>0</v>
      </c>
      <c r="ND19" s="202">
        <v>0</v>
      </c>
      <c r="NE19" s="202">
        <v>0</v>
      </c>
      <c r="NF19" s="202">
        <v>0</v>
      </c>
      <c r="NG19" s="202">
        <v>0</v>
      </c>
      <c r="NH19" s="202">
        <v>0</v>
      </c>
      <c r="NI19" s="202">
        <v>0</v>
      </c>
      <c r="NJ19" s="202">
        <v>0</v>
      </c>
      <c r="NK19" s="202">
        <v>0</v>
      </c>
      <c r="NL19" s="202">
        <v>0</v>
      </c>
      <c r="NM19" s="202">
        <v>0</v>
      </c>
      <c r="NN19" s="202">
        <v>0</v>
      </c>
      <c r="NO19" s="202">
        <v>0</v>
      </c>
      <c r="NP19" s="202">
        <v>0</v>
      </c>
      <c r="NQ19" s="202">
        <v>0</v>
      </c>
      <c r="NR19" s="202">
        <v>0</v>
      </c>
      <c r="NS19" s="202">
        <v>0</v>
      </c>
      <c r="NT19" s="202">
        <v>0</v>
      </c>
      <c r="NU19" s="202">
        <v>0</v>
      </c>
      <c r="NV19" s="202">
        <v>0</v>
      </c>
      <c r="NW19" s="202">
        <v>0</v>
      </c>
      <c r="NX19" s="202">
        <v>0</v>
      </c>
      <c r="NY19" s="202">
        <v>0</v>
      </c>
      <c r="NZ19" s="202">
        <v>0</v>
      </c>
      <c r="OA19" s="202">
        <v>0</v>
      </c>
      <c r="OB19" s="202">
        <v>0</v>
      </c>
      <c r="OC19" s="202">
        <v>0</v>
      </c>
      <c r="OD19" s="202">
        <v>0</v>
      </c>
      <c r="OE19" s="202">
        <v>0</v>
      </c>
      <c r="OF19" s="202">
        <v>0</v>
      </c>
      <c r="OG19" s="202">
        <v>0</v>
      </c>
      <c r="OH19" s="202">
        <v>0</v>
      </c>
      <c r="OI19" s="202">
        <v>0</v>
      </c>
      <c r="OJ19" s="202">
        <v>0</v>
      </c>
      <c r="OK19" s="202">
        <v>0</v>
      </c>
      <c r="OL19" s="202">
        <v>0</v>
      </c>
      <c r="OM19" s="202">
        <v>0</v>
      </c>
      <c r="ON19" s="202">
        <v>0</v>
      </c>
      <c r="OO19" s="202">
        <v>0</v>
      </c>
      <c r="OP19" s="202">
        <v>0</v>
      </c>
      <c r="OQ19" s="202">
        <v>0</v>
      </c>
      <c r="OR19" s="202">
        <v>0</v>
      </c>
      <c r="OS19" s="202">
        <v>0</v>
      </c>
      <c r="OT19" s="202">
        <v>0</v>
      </c>
      <c r="OU19" s="202">
        <v>0</v>
      </c>
      <c r="OV19" s="202">
        <v>0</v>
      </c>
      <c r="OW19" s="202">
        <v>0</v>
      </c>
      <c r="OX19" s="202">
        <v>0</v>
      </c>
      <c r="OY19" s="202">
        <v>0</v>
      </c>
      <c r="OZ19" s="202">
        <v>0</v>
      </c>
      <c r="PA19" s="202">
        <v>0</v>
      </c>
      <c r="PB19" s="202">
        <v>0</v>
      </c>
      <c r="PC19" s="202">
        <v>0</v>
      </c>
      <c r="PD19" s="202">
        <v>0</v>
      </c>
      <c r="PE19" s="202">
        <v>0</v>
      </c>
      <c r="PF19" s="202">
        <v>0</v>
      </c>
      <c r="PG19" s="202">
        <v>0</v>
      </c>
      <c r="PH19" s="202">
        <v>0</v>
      </c>
      <c r="PI19" s="202">
        <v>0</v>
      </c>
      <c r="PJ19" s="202">
        <v>5913324</v>
      </c>
      <c r="PK19" s="202">
        <v>2770506</v>
      </c>
      <c r="PL19" s="202">
        <v>2644394</v>
      </c>
      <c r="PM19" s="202">
        <v>1054339</v>
      </c>
      <c r="PN19" s="202">
        <v>1423982</v>
      </c>
      <c r="PO19" s="202">
        <v>1136243</v>
      </c>
      <c r="PP19" s="202">
        <v>28989</v>
      </c>
      <c r="PQ19" s="202">
        <v>0</v>
      </c>
      <c r="PR19" s="202">
        <v>214277</v>
      </c>
      <c r="PS19" s="202">
        <v>19565</v>
      </c>
      <c r="PT19" s="202">
        <v>0</v>
      </c>
      <c r="PU19" s="202">
        <v>0</v>
      </c>
      <c r="PV19" s="202">
        <v>27144</v>
      </c>
      <c r="PW19" s="202">
        <v>707862</v>
      </c>
      <c r="PX19" s="202">
        <v>0</v>
      </c>
      <c r="PY19" s="202">
        <v>3641550</v>
      </c>
      <c r="PZ19" s="202">
        <v>0</v>
      </c>
      <c r="QA19" s="202">
        <v>10984</v>
      </c>
      <c r="QB19" s="202">
        <v>618878</v>
      </c>
      <c r="QC19" s="202">
        <v>1307982</v>
      </c>
      <c r="QD19" s="194">
        <v>1</v>
      </c>
    </row>
    <row r="20" spans="1:446" x14ac:dyDescent="0.2">
      <c r="A20" s="201" t="s">
        <v>91</v>
      </c>
      <c r="B20" s="201" t="s">
        <v>91</v>
      </c>
      <c r="C20" s="202">
        <f>ROUND(TAMUC!H18,0)-ROUND(TAMUC!H288,0)</f>
        <v>0</v>
      </c>
      <c r="D20" s="316">
        <v>3565</v>
      </c>
      <c r="E20" s="201" t="s">
        <v>698</v>
      </c>
      <c r="F20" s="201">
        <f>'Relative Weights'!$H$1</f>
        <v>2017</v>
      </c>
      <c r="G20" s="202">
        <v>60934997</v>
      </c>
      <c r="H20" s="202">
        <v>3865914</v>
      </c>
      <c r="I20" s="202">
        <v>11597864</v>
      </c>
      <c r="J20" s="202">
        <v>13050200</v>
      </c>
      <c r="K20" s="202">
        <v>14430440</v>
      </c>
      <c r="L20" s="201" t="s">
        <v>746</v>
      </c>
      <c r="M20" s="201" t="s">
        <v>747</v>
      </c>
      <c r="N20" s="201" t="s">
        <v>748</v>
      </c>
      <c r="O20" s="202">
        <v>3113</v>
      </c>
      <c r="P20" s="202">
        <v>4611</v>
      </c>
      <c r="Q20" s="202">
        <v>4042</v>
      </c>
      <c r="R20" s="202">
        <v>619</v>
      </c>
      <c r="S20" s="202">
        <v>0</v>
      </c>
      <c r="T20" s="204" t="s">
        <v>823</v>
      </c>
      <c r="U20" s="204" t="s">
        <v>824</v>
      </c>
      <c r="V20" s="204" t="s">
        <v>825</v>
      </c>
      <c r="W20" s="202">
        <v>51475</v>
      </c>
      <c r="X20" s="202">
        <v>15614</v>
      </c>
      <c r="Y20" s="202">
        <v>10428</v>
      </c>
      <c r="Z20" s="202">
        <v>1536</v>
      </c>
      <c r="AA20" s="202">
        <v>2706</v>
      </c>
      <c r="AB20" s="202">
        <v>2966</v>
      </c>
      <c r="AC20" s="202">
        <v>132</v>
      </c>
      <c r="AD20" s="202">
        <v>0</v>
      </c>
      <c r="AE20" s="202">
        <v>540</v>
      </c>
      <c r="AF20" s="202">
        <v>0</v>
      </c>
      <c r="AG20" s="202">
        <v>0</v>
      </c>
      <c r="AH20" s="202">
        <v>0</v>
      </c>
      <c r="AI20" s="202">
        <v>292</v>
      </c>
      <c r="AJ20" s="202">
        <v>5169</v>
      </c>
      <c r="AK20" s="202">
        <v>0</v>
      </c>
      <c r="AL20" s="202">
        <v>5196</v>
      </c>
      <c r="AM20" s="202">
        <v>0</v>
      </c>
      <c r="AN20" s="202">
        <v>0</v>
      </c>
      <c r="AO20" s="202">
        <v>327</v>
      </c>
      <c r="AP20" s="202">
        <v>68</v>
      </c>
      <c r="AQ20" s="202">
        <v>25339</v>
      </c>
      <c r="AR20" s="202">
        <v>10316</v>
      </c>
      <c r="AS20" s="202">
        <v>4444</v>
      </c>
      <c r="AT20" s="202">
        <v>13791</v>
      </c>
      <c r="AU20" s="202">
        <v>3698</v>
      </c>
      <c r="AV20" s="202">
        <v>2366</v>
      </c>
      <c r="AW20" s="202">
        <v>342</v>
      </c>
      <c r="AX20" s="202">
        <v>0</v>
      </c>
      <c r="AY20" s="202">
        <v>2868</v>
      </c>
      <c r="AZ20" s="202">
        <v>0</v>
      </c>
      <c r="BA20" s="202">
        <v>0</v>
      </c>
      <c r="BB20" s="202">
        <v>0</v>
      </c>
      <c r="BC20" s="202">
        <v>0</v>
      </c>
      <c r="BD20" s="202">
        <v>3240</v>
      </c>
      <c r="BE20" s="202">
        <v>0</v>
      </c>
      <c r="BF20" s="202">
        <v>19158</v>
      </c>
      <c r="BG20" s="202">
        <v>0</v>
      </c>
      <c r="BH20" s="202">
        <v>1893</v>
      </c>
      <c r="BI20" s="202">
        <v>1504</v>
      </c>
      <c r="BJ20" s="202">
        <v>2242</v>
      </c>
      <c r="BK20" s="202">
        <v>9776</v>
      </c>
      <c r="BL20" s="202">
        <v>4456</v>
      </c>
      <c r="BM20" s="202">
        <v>2414</v>
      </c>
      <c r="BN20" s="202">
        <v>16628</v>
      </c>
      <c r="BO20" s="202">
        <v>1072</v>
      </c>
      <c r="BP20" s="202">
        <v>7109</v>
      </c>
      <c r="BQ20" s="202">
        <v>210</v>
      </c>
      <c r="BR20" s="202">
        <v>0</v>
      </c>
      <c r="BS20" s="202">
        <v>3156</v>
      </c>
      <c r="BT20" s="202">
        <v>1284</v>
      </c>
      <c r="BU20" s="202">
        <v>0</v>
      </c>
      <c r="BV20" s="202">
        <v>0</v>
      </c>
      <c r="BW20" s="202">
        <v>0</v>
      </c>
      <c r="BX20" s="202">
        <v>570</v>
      </c>
      <c r="BY20" s="202">
        <v>0</v>
      </c>
      <c r="BZ20" s="202">
        <v>26338</v>
      </c>
      <c r="CA20" s="202">
        <v>0</v>
      </c>
      <c r="CB20" s="202">
        <v>0</v>
      </c>
      <c r="CC20" s="202">
        <v>2226</v>
      </c>
      <c r="CD20" s="202">
        <v>0</v>
      </c>
      <c r="CE20" s="202">
        <v>1547</v>
      </c>
      <c r="CF20" s="202">
        <v>90</v>
      </c>
      <c r="CG20" s="202">
        <v>21</v>
      </c>
      <c r="CH20" s="202">
        <v>5762</v>
      </c>
      <c r="CI20" s="202">
        <v>0</v>
      </c>
      <c r="CJ20" s="202">
        <v>0</v>
      </c>
      <c r="CK20" s="202">
        <v>39</v>
      </c>
      <c r="CL20" s="202">
        <v>0</v>
      </c>
      <c r="CM20" s="202">
        <v>0</v>
      </c>
      <c r="CN20" s="202">
        <v>0</v>
      </c>
      <c r="CO20" s="202">
        <v>0</v>
      </c>
      <c r="CP20" s="202">
        <v>0</v>
      </c>
      <c r="CQ20" s="202">
        <v>0</v>
      </c>
      <c r="CR20" s="202">
        <v>0</v>
      </c>
      <c r="CS20" s="202">
        <v>0</v>
      </c>
      <c r="CT20" s="202">
        <v>0</v>
      </c>
      <c r="CU20" s="202">
        <v>0</v>
      </c>
      <c r="CV20" s="202">
        <v>0</v>
      </c>
      <c r="CW20" s="202">
        <v>0</v>
      </c>
      <c r="CX20" s="202">
        <v>0</v>
      </c>
      <c r="CY20" s="202">
        <v>0</v>
      </c>
      <c r="CZ20" s="202">
        <v>0</v>
      </c>
      <c r="DA20" s="202">
        <v>0</v>
      </c>
      <c r="DB20" s="202">
        <v>0</v>
      </c>
      <c r="DC20" s="202">
        <v>0</v>
      </c>
      <c r="DD20" s="202">
        <v>0</v>
      </c>
      <c r="DE20" s="202">
        <v>0</v>
      </c>
      <c r="DF20" s="202">
        <v>0</v>
      </c>
      <c r="DG20" s="202">
        <v>0</v>
      </c>
      <c r="DH20" s="202">
        <v>0</v>
      </c>
      <c r="DI20" s="202">
        <v>0</v>
      </c>
      <c r="DJ20" s="202">
        <v>0</v>
      </c>
      <c r="DK20" s="202">
        <v>0</v>
      </c>
      <c r="DL20" s="202">
        <v>0</v>
      </c>
      <c r="DM20" s="202">
        <v>0</v>
      </c>
      <c r="DN20" s="202">
        <v>0</v>
      </c>
      <c r="DO20" s="202">
        <v>0</v>
      </c>
      <c r="DP20" s="202">
        <v>0</v>
      </c>
      <c r="DQ20" s="202">
        <v>0</v>
      </c>
      <c r="DR20" s="202">
        <v>0</v>
      </c>
      <c r="DS20" s="202">
        <v>2915943</v>
      </c>
      <c r="DT20" s="202">
        <v>917649</v>
      </c>
      <c r="DU20" s="202">
        <v>1386135</v>
      </c>
      <c r="DV20" s="202">
        <v>89686</v>
      </c>
      <c r="DW20" s="202">
        <v>245727</v>
      </c>
      <c r="DX20" s="202">
        <v>354356</v>
      </c>
      <c r="DY20" s="202">
        <v>7341</v>
      </c>
      <c r="DZ20" s="202">
        <v>0</v>
      </c>
      <c r="EA20" s="202">
        <v>39995</v>
      </c>
      <c r="EB20" s="202">
        <v>0</v>
      </c>
      <c r="EC20" s="202">
        <v>0</v>
      </c>
      <c r="ED20" s="202">
        <v>0</v>
      </c>
      <c r="EE20" s="202">
        <v>67761</v>
      </c>
      <c r="EF20" s="202">
        <v>298612</v>
      </c>
      <c r="EG20" s="202">
        <v>0</v>
      </c>
      <c r="EH20" s="202">
        <v>350795</v>
      </c>
      <c r="EI20" s="202">
        <v>0</v>
      </c>
      <c r="EJ20" s="202">
        <v>0</v>
      </c>
      <c r="EK20" s="202">
        <v>30870</v>
      </c>
      <c r="EL20" s="202">
        <v>14804</v>
      </c>
      <c r="EM20" s="202">
        <v>1999278</v>
      </c>
      <c r="EN20" s="202">
        <v>1158791</v>
      </c>
      <c r="EO20" s="202">
        <v>1121290</v>
      </c>
      <c r="EP20" s="202">
        <v>1369272</v>
      </c>
      <c r="EQ20" s="202">
        <v>450328</v>
      </c>
      <c r="ER20" s="202">
        <v>490590</v>
      </c>
      <c r="ES20" s="202">
        <v>18409</v>
      </c>
      <c r="ET20" s="202">
        <v>0</v>
      </c>
      <c r="EU20" s="202">
        <v>324341</v>
      </c>
      <c r="EV20" s="202">
        <v>0</v>
      </c>
      <c r="EW20" s="202">
        <v>0</v>
      </c>
      <c r="EX20" s="202">
        <v>0</v>
      </c>
      <c r="EY20" s="202">
        <v>0</v>
      </c>
      <c r="EZ20" s="202">
        <v>257215</v>
      </c>
      <c r="FA20" s="202">
        <v>0</v>
      </c>
      <c r="FB20" s="202">
        <v>1441790</v>
      </c>
      <c r="FC20" s="202">
        <v>0</v>
      </c>
      <c r="FD20" s="202">
        <v>343055</v>
      </c>
      <c r="FE20" s="202">
        <v>144897</v>
      </c>
      <c r="FF20" s="202">
        <v>729112</v>
      </c>
      <c r="FG20" s="202">
        <v>1768346</v>
      </c>
      <c r="FH20" s="202">
        <v>617868</v>
      </c>
      <c r="FI20" s="202">
        <v>669146</v>
      </c>
      <c r="FJ20" s="202">
        <v>2003514</v>
      </c>
      <c r="FK20" s="202">
        <v>152346</v>
      </c>
      <c r="FL20" s="202">
        <v>840524</v>
      </c>
      <c r="FM20" s="202">
        <v>33609</v>
      </c>
      <c r="FN20" s="202">
        <v>0</v>
      </c>
      <c r="FO20" s="202">
        <v>439983</v>
      </c>
      <c r="FP20" s="202">
        <v>30013</v>
      </c>
      <c r="FQ20" s="202">
        <v>0</v>
      </c>
      <c r="FR20" s="202">
        <v>0</v>
      </c>
      <c r="FS20" s="202">
        <v>0</v>
      </c>
      <c r="FT20" s="202">
        <v>149526</v>
      </c>
      <c r="FU20" s="202">
        <v>0</v>
      </c>
      <c r="FV20" s="202">
        <v>4401900</v>
      </c>
      <c r="FW20" s="202">
        <v>0</v>
      </c>
      <c r="FX20" s="202">
        <v>0</v>
      </c>
      <c r="FY20" s="202">
        <v>401503</v>
      </c>
      <c r="FZ20" s="202">
        <v>0</v>
      </c>
      <c r="GA20" s="202">
        <v>343736</v>
      </c>
      <c r="GB20" s="202">
        <v>6200</v>
      </c>
      <c r="GC20" s="202">
        <v>4096</v>
      </c>
      <c r="GD20" s="202">
        <v>776683</v>
      </c>
      <c r="GE20" s="202">
        <v>0</v>
      </c>
      <c r="GF20" s="202">
        <v>0</v>
      </c>
      <c r="GG20" s="202">
        <v>21145</v>
      </c>
      <c r="GH20" s="202">
        <v>0</v>
      </c>
      <c r="GI20" s="202">
        <v>0</v>
      </c>
      <c r="GJ20" s="202">
        <v>0</v>
      </c>
      <c r="GK20" s="202">
        <v>0</v>
      </c>
      <c r="GL20" s="202">
        <v>0</v>
      </c>
      <c r="GM20" s="202">
        <v>0</v>
      </c>
      <c r="GN20" s="202">
        <v>0</v>
      </c>
      <c r="GO20" s="202">
        <v>0</v>
      </c>
      <c r="GP20" s="202">
        <v>0</v>
      </c>
      <c r="GQ20" s="202">
        <v>0</v>
      </c>
      <c r="GR20" s="202">
        <v>0</v>
      </c>
      <c r="GS20" s="202">
        <v>0</v>
      </c>
      <c r="GT20" s="202">
        <v>0</v>
      </c>
      <c r="GU20" s="202">
        <v>0</v>
      </c>
      <c r="GV20" s="202">
        <v>0</v>
      </c>
      <c r="GW20" s="202">
        <v>0</v>
      </c>
      <c r="GX20" s="202">
        <v>0</v>
      </c>
      <c r="GY20" s="202">
        <v>0</v>
      </c>
      <c r="GZ20" s="202">
        <v>0</v>
      </c>
      <c r="HA20" s="202">
        <v>0</v>
      </c>
      <c r="HB20" s="202">
        <v>0</v>
      </c>
      <c r="HC20" s="202">
        <v>0</v>
      </c>
      <c r="HD20" s="202">
        <v>0</v>
      </c>
      <c r="HE20" s="202">
        <v>0</v>
      </c>
      <c r="HF20" s="202">
        <v>0</v>
      </c>
      <c r="HG20" s="202">
        <v>0</v>
      </c>
      <c r="HH20" s="202">
        <v>0</v>
      </c>
      <c r="HI20" s="202">
        <v>0</v>
      </c>
      <c r="HJ20" s="202">
        <v>0</v>
      </c>
      <c r="HK20" s="202">
        <v>0</v>
      </c>
      <c r="HL20" s="202">
        <v>0</v>
      </c>
      <c r="HM20" s="202">
        <v>0</v>
      </c>
      <c r="HN20" s="202">
        <v>0</v>
      </c>
      <c r="HP20" s="203" t="s">
        <v>153</v>
      </c>
      <c r="HQ20" s="201">
        <f>'Relative Weights'!$H$1</f>
        <v>2017</v>
      </c>
      <c r="HR20" s="202">
        <v>688618.62</v>
      </c>
      <c r="HS20" s="202">
        <v>216708.69</v>
      </c>
      <c r="HT20" s="202">
        <v>327344.65999999997</v>
      </c>
      <c r="HU20" s="202">
        <v>21179.919999999998</v>
      </c>
      <c r="HV20" s="202">
        <v>58030.01</v>
      </c>
      <c r="HW20" s="202">
        <v>83683.44</v>
      </c>
      <c r="HX20" s="202">
        <v>1733.62</v>
      </c>
      <c r="HY20" s="202">
        <v>0</v>
      </c>
      <c r="HZ20" s="202">
        <v>9445.08</v>
      </c>
      <c r="IA20" s="202">
        <v>0</v>
      </c>
      <c r="IB20" s="202">
        <v>0</v>
      </c>
      <c r="IC20" s="202">
        <v>0</v>
      </c>
      <c r="ID20" s="202">
        <v>16002.19</v>
      </c>
      <c r="IE20" s="202">
        <v>70519.14</v>
      </c>
      <c r="IF20" s="202">
        <v>0</v>
      </c>
      <c r="IG20" s="202">
        <v>82842.490000000005</v>
      </c>
      <c r="IH20" s="202">
        <v>0</v>
      </c>
      <c r="II20" s="202">
        <v>0</v>
      </c>
      <c r="IJ20" s="202">
        <v>7290.15</v>
      </c>
      <c r="IK20" s="202">
        <v>3496.06</v>
      </c>
      <c r="IL20" s="202">
        <v>472142.31</v>
      </c>
      <c r="IM20" s="202">
        <v>273655.92</v>
      </c>
      <c r="IN20" s="202">
        <v>264799.82</v>
      </c>
      <c r="IO20" s="202">
        <v>323362.36</v>
      </c>
      <c r="IP20" s="202">
        <v>106347.84</v>
      </c>
      <c r="IQ20" s="202">
        <v>115855.97</v>
      </c>
      <c r="IR20" s="202">
        <v>4347.3999999999996</v>
      </c>
      <c r="IS20" s="202">
        <v>0</v>
      </c>
      <c r="IT20" s="202">
        <v>76595.210000000006</v>
      </c>
      <c r="IU20" s="202">
        <v>0</v>
      </c>
      <c r="IV20" s="202">
        <v>0</v>
      </c>
      <c r="IW20" s="202">
        <v>0</v>
      </c>
      <c r="IX20" s="202">
        <v>0</v>
      </c>
      <c r="IY20" s="202">
        <v>60742.97</v>
      </c>
      <c r="IZ20" s="202">
        <v>0</v>
      </c>
      <c r="JA20" s="202">
        <v>340487.95</v>
      </c>
      <c r="JB20" s="202">
        <v>0</v>
      </c>
      <c r="JC20" s="202">
        <v>81014.64</v>
      </c>
      <c r="JD20" s="202">
        <v>34218.35</v>
      </c>
      <c r="JE20" s="202">
        <v>172184.47</v>
      </c>
      <c r="JF20" s="202">
        <v>417606.24</v>
      </c>
      <c r="JG20" s="202">
        <v>145913.49</v>
      </c>
      <c r="JH20" s="202">
        <v>158023.12</v>
      </c>
      <c r="JI20" s="202">
        <v>473142.67</v>
      </c>
      <c r="JJ20" s="202">
        <v>35977.480000000003</v>
      </c>
      <c r="JK20" s="202">
        <v>198495.13</v>
      </c>
      <c r="JL20" s="202">
        <v>7936.98</v>
      </c>
      <c r="JM20" s="202">
        <v>0</v>
      </c>
      <c r="JN20" s="202">
        <v>103904.8</v>
      </c>
      <c r="JO20" s="202">
        <v>7087.76</v>
      </c>
      <c r="JP20" s="202">
        <v>0</v>
      </c>
      <c r="JQ20" s="202">
        <v>0</v>
      </c>
      <c r="JR20" s="202">
        <v>0</v>
      </c>
      <c r="JS20" s="202">
        <v>35311.519999999997</v>
      </c>
      <c r="JT20" s="202">
        <v>0</v>
      </c>
      <c r="JU20" s="202">
        <v>1039536.89</v>
      </c>
      <c r="JV20" s="202">
        <v>0</v>
      </c>
      <c r="JW20" s="202">
        <v>0</v>
      </c>
      <c r="JX20" s="202">
        <v>94817.51</v>
      </c>
      <c r="JY20" s="202">
        <v>0</v>
      </c>
      <c r="JZ20" s="202">
        <v>81175.460000000006</v>
      </c>
      <c r="KA20" s="202">
        <v>1464.17</v>
      </c>
      <c r="KB20" s="202">
        <v>967.3</v>
      </c>
      <c r="KC20" s="202">
        <v>183418.67</v>
      </c>
      <c r="KD20" s="202">
        <v>0</v>
      </c>
      <c r="KE20" s="202">
        <v>0</v>
      </c>
      <c r="KF20" s="202">
        <v>4993.53</v>
      </c>
      <c r="KG20" s="202">
        <v>0</v>
      </c>
      <c r="KH20" s="202">
        <v>0</v>
      </c>
      <c r="KI20" s="202">
        <v>0</v>
      </c>
      <c r="KJ20" s="202">
        <v>0</v>
      </c>
      <c r="KK20" s="202">
        <v>0</v>
      </c>
      <c r="KL20" s="202">
        <v>0</v>
      </c>
      <c r="KM20" s="202">
        <v>0</v>
      </c>
      <c r="KN20" s="202">
        <v>0</v>
      </c>
      <c r="KO20" s="202">
        <v>0</v>
      </c>
      <c r="KP20" s="202">
        <v>0</v>
      </c>
      <c r="KQ20" s="202">
        <v>0</v>
      </c>
      <c r="KR20" s="202">
        <v>0</v>
      </c>
      <c r="KS20" s="202">
        <v>0</v>
      </c>
      <c r="KT20" s="202">
        <v>0</v>
      </c>
      <c r="KU20" s="202">
        <v>0</v>
      </c>
      <c r="KV20" s="202">
        <v>0</v>
      </c>
      <c r="KW20" s="202">
        <v>0</v>
      </c>
      <c r="KX20" s="202">
        <v>0</v>
      </c>
      <c r="KY20" s="202">
        <v>0</v>
      </c>
      <c r="KZ20" s="202">
        <v>0</v>
      </c>
      <c r="LA20" s="202">
        <v>0</v>
      </c>
      <c r="LB20" s="202">
        <v>0</v>
      </c>
      <c r="LC20" s="202">
        <v>0</v>
      </c>
      <c r="LD20" s="202">
        <v>0</v>
      </c>
      <c r="LE20" s="202">
        <v>0</v>
      </c>
      <c r="LF20" s="202">
        <v>0</v>
      </c>
      <c r="LG20" s="202">
        <v>0</v>
      </c>
      <c r="LH20" s="202">
        <v>0</v>
      </c>
      <c r="LI20" s="202">
        <v>0</v>
      </c>
      <c r="LJ20" s="202">
        <v>0</v>
      </c>
      <c r="LK20" s="202">
        <v>0</v>
      </c>
      <c r="LL20" s="202">
        <v>0</v>
      </c>
      <c r="LM20" s="202">
        <v>0</v>
      </c>
      <c r="LN20" s="202">
        <v>0</v>
      </c>
      <c r="LO20" s="202">
        <v>0</v>
      </c>
      <c r="LP20" s="202">
        <v>0</v>
      </c>
      <c r="LQ20" s="202">
        <v>0</v>
      </c>
      <c r="LR20" s="202">
        <v>0</v>
      </c>
      <c r="LS20" s="202">
        <v>0</v>
      </c>
      <c r="LT20" s="202">
        <v>0</v>
      </c>
      <c r="LU20" s="202">
        <v>0</v>
      </c>
      <c r="LV20" s="202">
        <v>0</v>
      </c>
      <c r="LW20" s="202">
        <v>0</v>
      </c>
      <c r="LX20" s="202">
        <v>0</v>
      </c>
      <c r="LY20" s="202">
        <v>0</v>
      </c>
      <c r="LZ20" s="202">
        <v>0</v>
      </c>
      <c r="MA20" s="202">
        <v>0</v>
      </c>
      <c r="MB20" s="202">
        <v>0</v>
      </c>
      <c r="MC20" s="202">
        <v>0</v>
      </c>
      <c r="MD20" s="202">
        <v>0</v>
      </c>
      <c r="ME20" s="202">
        <v>0</v>
      </c>
      <c r="MF20" s="202">
        <v>0</v>
      </c>
      <c r="MG20" s="202">
        <v>0</v>
      </c>
      <c r="MH20" s="202">
        <v>0</v>
      </c>
      <c r="MI20" s="202">
        <v>0</v>
      </c>
      <c r="MJ20" s="202">
        <v>0</v>
      </c>
      <c r="MK20" s="202">
        <v>0</v>
      </c>
      <c r="ML20" s="202">
        <v>0</v>
      </c>
      <c r="MM20" s="202">
        <v>0</v>
      </c>
      <c r="MN20" s="202">
        <v>0</v>
      </c>
      <c r="MO20" s="202">
        <v>0</v>
      </c>
      <c r="MP20" s="202">
        <v>0</v>
      </c>
      <c r="MQ20" s="202">
        <v>0</v>
      </c>
      <c r="MR20" s="202">
        <v>0</v>
      </c>
      <c r="MS20" s="202">
        <v>0</v>
      </c>
      <c r="MT20" s="202">
        <v>0</v>
      </c>
      <c r="MU20" s="202">
        <v>0</v>
      </c>
      <c r="MV20" s="202">
        <v>0</v>
      </c>
      <c r="MW20" s="202">
        <v>0</v>
      </c>
      <c r="MX20" s="202">
        <v>0</v>
      </c>
      <c r="MY20" s="202">
        <v>0</v>
      </c>
      <c r="MZ20" s="202">
        <v>0</v>
      </c>
      <c r="NA20" s="202">
        <v>0</v>
      </c>
      <c r="NB20" s="202">
        <v>0</v>
      </c>
      <c r="NC20" s="202">
        <v>0</v>
      </c>
      <c r="ND20" s="202">
        <v>0</v>
      </c>
      <c r="NE20" s="202">
        <v>0</v>
      </c>
      <c r="NF20" s="202">
        <v>0</v>
      </c>
      <c r="NG20" s="202">
        <v>0</v>
      </c>
      <c r="NH20" s="202">
        <v>0</v>
      </c>
      <c r="NI20" s="202">
        <v>0</v>
      </c>
      <c r="NJ20" s="202">
        <v>0</v>
      </c>
      <c r="NK20" s="202">
        <v>0</v>
      </c>
      <c r="NL20" s="202">
        <v>0</v>
      </c>
      <c r="NM20" s="202">
        <v>0</v>
      </c>
      <c r="NN20" s="202">
        <v>0</v>
      </c>
      <c r="NO20" s="202">
        <v>0</v>
      </c>
      <c r="NP20" s="202">
        <v>0</v>
      </c>
      <c r="NQ20" s="202">
        <v>0</v>
      </c>
      <c r="NR20" s="202">
        <v>0</v>
      </c>
      <c r="NS20" s="202">
        <v>0</v>
      </c>
      <c r="NT20" s="202">
        <v>0</v>
      </c>
      <c r="NU20" s="202">
        <v>0</v>
      </c>
      <c r="NV20" s="202">
        <v>0</v>
      </c>
      <c r="NW20" s="202">
        <v>0</v>
      </c>
      <c r="NX20" s="202">
        <v>0</v>
      </c>
      <c r="NY20" s="202">
        <v>0</v>
      </c>
      <c r="NZ20" s="202">
        <v>0</v>
      </c>
      <c r="OA20" s="202">
        <v>0</v>
      </c>
      <c r="OB20" s="202">
        <v>0</v>
      </c>
      <c r="OC20" s="202">
        <v>0</v>
      </c>
      <c r="OD20" s="202">
        <v>0</v>
      </c>
      <c r="OE20" s="202">
        <v>0</v>
      </c>
      <c r="OF20" s="202">
        <v>0</v>
      </c>
      <c r="OG20" s="202">
        <v>0</v>
      </c>
      <c r="OH20" s="202">
        <v>0</v>
      </c>
      <c r="OI20" s="202">
        <v>0</v>
      </c>
      <c r="OJ20" s="202">
        <v>0</v>
      </c>
      <c r="OK20" s="202">
        <v>0</v>
      </c>
      <c r="OL20" s="202">
        <v>0</v>
      </c>
      <c r="OM20" s="202">
        <v>0</v>
      </c>
      <c r="ON20" s="202">
        <v>0</v>
      </c>
      <c r="OO20" s="202">
        <v>0</v>
      </c>
      <c r="OP20" s="202">
        <v>0</v>
      </c>
      <c r="OQ20" s="202">
        <v>0</v>
      </c>
      <c r="OR20" s="202">
        <v>0</v>
      </c>
      <c r="OS20" s="202">
        <v>0</v>
      </c>
      <c r="OT20" s="202">
        <v>0</v>
      </c>
      <c r="OU20" s="202">
        <v>0</v>
      </c>
      <c r="OV20" s="202">
        <v>0</v>
      </c>
      <c r="OW20" s="202">
        <v>0</v>
      </c>
      <c r="OX20" s="202">
        <v>0</v>
      </c>
      <c r="OY20" s="202">
        <v>0</v>
      </c>
      <c r="OZ20" s="202">
        <v>0</v>
      </c>
      <c r="PA20" s="202">
        <v>0</v>
      </c>
      <c r="PB20" s="202">
        <v>0</v>
      </c>
      <c r="PC20" s="202">
        <v>0</v>
      </c>
      <c r="PD20" s="202">
        <v>0</v>
      </c>
      <c r="PE20" s="202">
        <v>0</v>
      </c>
      <c r="PF20" s="202">
        <v>0</v>
      </c>
      <c r="PG20" s="202">
        <v>0</v>
      </c>
      <c r="PH20" s="202">
        <v>0</v>
      </c>
      <c r="PI20" s="202">
        <v>0</v>
      </c>
      <c r="PJ20" s="202">
        <v>6893174.6126842713</v>
      </c>
      <c r="PK20" s="202">
        <v>2648964.0764976284</v>
      </c>
      <c r="PL20" s="202">
        <v>3119958.4053370338</v>
      </c>
      <c r="PM20" s="202">
        <v>832207.77906789258</v>
      </c>
      <c r="PN20" s="202">
        <v>4158243.305088398</v>
      </c>
      <c r="PO20" s="202">
        <v>1653299.8527038889</v>
      </c>
      <c r="PP20" s="202">
        <v>78967.43584285611</v>
      </c>
      <c r="PQ20" s="202">
        <v>0</v>
      </c>
      <c r="PR20" s="202">
        <v>788967.16661138949</v>
      </c>
      <c r="PS20" s="202">
        <v>29440.147532964977</v>
      </c>
      <c r="PT20" s="202">
        <v>0</v>
      </c>
      <c r="PU20" s="202">
        <v>0</v>
      </c>
      <c r="PV20" s="202">
        <v>66467.659191665531</v>
      </c>
      <c r="PW20" s="202">
        <v>691890.10211976699</v>
      </c>
      <c r="PX20" s="202">
        <v>0</v>
      </c>
      <c r="PY20" s="202">
        <v>6076252.4084976455</v>
      </c>
      <c r="PZ20" s="202">
        <v>0</v>
      </c>
      <c r="QA20" s="202">
        <v>336507.19731486222</v>
      </c>
      <c r="QB20" s="202">
        <v>566251.79142786167</v>
      </c>
      <c r="QC20" s="202">
        <v>729717.0600818597</v>
      </c>
      <c r="QD20" s="302">
        <v>1</v>
      </c>
    </row>
    <row r="21" spans="1:446" x14ac:dyDescent="0.2">
      <c r="A21" s="201" t="s">
        <v>87</v>
      </c>
      <c r="B21" s="201" t="s">
        <v>87</v>
      </c>
      <c r="C21" s="202">
        <f>ROUND(TAMUT!H18,0)-ROUND(TAMUT!H288,0)</f>
        <v>0</v>
      </c>
      <c r="D21" s="316">
        <v>29269</v>
      </c>
      <c r="E21" s="201" t="s">
        <v>702</v>
      </c>
      <c r="F21" s="201">
        <f>'Relative Weights'!$H$1</f>
        <v>2017</v>
      </c>
      <c r="G21" s="202">
        <v>12119886</v>
      </c>
      <c r="H21" s="202">
        <v>75441</v>
      </c>
      <c r="I21" s="202">
        <v>5189432</v>
      </c>
      <c r="J21" s="202">
        <v>3552558</v>
      </c>
      <c r="K21" s="202">
        <v>4980226</v>
      </c>
      <c r="L21" s="201" t="s">
        <v>746</v>
      </c>
      <c r="M21" s="201" t="s">
        <v>747</v>
      </c>
      <c r="N21" s="201" t="s">
        <v>748</v>
      </c>
      <c r="O21" s="202">
        <v>493</v>
      </c>
      <c r="P21" s="202">
        <v>1069</v>
      </c>
      <c r="Q21" s="202">
        <v>407</v>
      </c>
      <c r="R21" s="202">
        <v>24</v>
      </c>
      <c r="S21" s="202">
        <v>0</v>
      </c>
      <c r="T21" s="204" t="s">
        <v>826</v>
      </c>
      <c r="U21" s="204" t="s">
        <v>827</v>
      </c>
      <c r="V21" s="204" t="s">
        <v>828</v>
      </c>
      <c r="W21" s="202">
        <v>10001</v>
      </c>
      <c r="X21" s="202">
        <v>3706</v>
      </c>
      <c r="Y21" s="202">
        <v>630</v>
      </c>
      <c r="Z21" s="202">
        <v>249</v>
      </c>
      <c r="AA21" s="202">
        <v>0</v>
      </c>
      <c r="AB21" s="202">
        <v>416</v>
      </c>
      <c r="AC21" s="202">
        <v>66</v>
      </c>
      <c r="AD21" s="202">
        <v>0</v>
      </c>
      <c r="AE21" s="202">
        <v>0</v>
      </c>
      <c r="AF21" s="202">
        <v>0</v>
      </c>
      <c r="AG21" s="202">
        <v>0</v>
      </c>
      <c r="AH21" s="202">
        <v>0</v>
      </c>
      <c r="AI21" s="202">
        <v>0</v>
      </c>
      <c r="AJ21" s="202">
        <v>428</v>
      </c>
      <c r="AK21" s="202">
        <v>0</v>
      </c>
      <c r="AL21" s="202">
        <v>1257</v>
      </c>
      <c r="AM21" s="202">
        <v>0</v>
      </c>
      <c r="AN21" s="202">
        <v>0</v>
      </c>
      <c r="AO21" s="202">
        <v>0</v>
      </c>
      <c r="AP21" s="202">
        <v>5</v>
      </c>
      <c r="AQ21" s="202">
        <v>8857</v>
      </c>
      <c r="AR21" s="202">
        <v>1886</v>
      </c>
      <c r="AS21" s="202">
        <v>198</v>
      </c>
      <c r="AT21" s="202">
        <v>2907</v>
      </c>
      <c r="AU21" s="202">
        <v>0</v>
      </c>
      <c r="AV21" s="202">
        <v>557</v>
      </c>
      <c r="AW21" s="202">
        <v>270</v>
      </c>
      <c r="AX21" s="202">
        <v>0</v>
      </c>
      <c r="AY21" s="202">
        <v>0</v>
      </c>
      <c r="AZ21" s="202">
        <v>0</v>
      </c>
      <c r="BA21" s="202">
        <v>0</v>
      </c>
      <c r="BB21" s="202">
        <v>0</v>
      </c>
      <c r="BC21" s="202">
        <v>0</v>
      </c>
      <c r="BD21" s="202">
        <v>258</v>
      </c>
      <c r="BE21" s="202">
        <v>0</v>
      </c>
      <c r="BF21" s="202">
        <v>6405</v>
      </c>
      <c r="BG21" s="202">
        <v>0</v>
      </c>
      <c r="BH21" s="202">
        <v>120</v>
      </c>
      <c r="BI21" s="202">
        <v>9</v>
      </c>
      <c r="BJ21" s="202">
        <v>227</v>
      </c>
      <c r="BK21" s="202">
        <v>1221</v>
      </c>
      <c r="BL21" s="202">
        <v>40</v>
      </c>
      <c r="BM21" s="202">
        <v>0</v>
      </c>
      <c r="BN21" s="202">
        <v>2260</v>
      </c>
      <c r="BO21" s="202">
        <v>0</v>
      </c>
      <c r="BP21" s="202">
        <v>0</v>
      </c>
      <c r="BQ21" s="202">
        <v>120</v>
      </c>
      <c r="BR21" s="202">
        <v>0</v>
      </c>
      <c r="BS21" s="202">
        <v>0</v>
      </c>
      <c r="BT21" s="202">
        <v>0</v>
      </c>
      <c r="BU21" s="202">
        <v>0</v>
      </c>
      <c r="BV21" s="202">
        <v>0</v>
      </c>
      <c r="BW21" s="202">
        <v>0</v>
      </c>
      <c r="BX21" s="202">
        <v>0</v>
      </c>
      <c r="BY21" s="202">
        <v>0</v>
      </c>
      <c r="BZ21" s="202">
        <v>1914</v>
      </c>
      <c r="CA21" s="202">
        <v>0</v>
      </c>
      <c r="CB21" s="202">
        <v>0</v>
      </c>
      <c r="CC21" s="202">
        <v>0</v>
      </c>
      <c r="CD21" s="202">
        <v>96</v>
      </c>
      <c r="CE21" s="202">
        <v>0</v>
      </c>
      <c r="CF21" s="202">
        <v>0</v>
      </c>
      <c r="CG21" s="202">
        <v>0</v>
      </c>
      <c r="CH21" s="202">
        <v>438</v>
      </c>
      <c r="CI21" s="202">
        <v>0</v>
      </c>
      <c r="CJ21" s="202">
        <v>0</v>
      </c>
      <c r="CK21" s="202">
        <v>0</v>
      </c>
      <c r="CL21" s="202">
        <v>0</v>
      </c>
      <c r="CM21" s="202">
        <v>0</v>
      </c>
      <c r="CN21" s="202">
        <v>0</v>
      </c>
      <c r="CO21" s="202">
        <v>0</v>
      </c>
      <c r="CP21" s="202">
        <v>0</v>
      </c>
      <c r="CQ21" s="202">
        <v>0</v>
      </c>
      <c r="CR21" s="202">
        <v>0</v>
      </c>
      <c r="CS21" s="202">
        <v>0</v>
      </c>
      <c r="CT21" s="202">
        <v>0</v>
      </c>
      <c r="CU21" s="202">
        <v>0</v>
      </c>
      <c r="CV21" s="202">
        <v>0</v>
      </c>
      <c r="CW21" s="202">
        <v>0</v>
      </c>
      <c r="CX21" s="202">
        <v>0</v>
      </c>
      <c r="CY21" s="202">
        <v>0</v>
      </c>
      <c r="CZ21" s="202">
        <v>0</v>
      </c>
      <c r="DA21" s="202">
        <v>0</v>
      </c>
      <c r="DB21" s="202">
        <v>0</v>
      </c>
      <c r="DC21" s="202">
        <v>0</v>
      </c>
      <c r="DD21" s="202">
        <v>0</v>
      </c>
      <c r="DE21" s="202">
        <v>0</v>
      </c>
      <c r="DF21" s="202">
        <v>0</v>
      </c>
      <c r="DG21" s="202">
        <v>0</v>
      </c>
      <c r="DH21" s="202">
        <v>0</v>
      </c>
      <c r="DI21" s="202">
        <v>0</v>
      </c>
      <c r="DJ21" s="202">
        <v>0</v>
      </c>
      <c r="DK21" s="202">
        <v>0</v>
      </c>
      <c r="DL21" s="202">
        <v>0</v>
      </c>
      <c r="DM21" s="202">
        <v>0</v>
      </c>
      <c r="DN21" s="202">
        <v>0</v>
      </c>
      <c r="DO21" s="202">
        <v>0</v>
      </c>
      <c r="DP21" s="202">
        <v>0</v>
      </c>
      <c r="DQ21" s="202">
        <v>0</v>
      </c>
      <c r="DR21" s="202">
        <v>0</v>
      </c>
      <c r="DS21" s="202">
        <v>1044578</v>
      </c>
      <c r="DT21" s="202">
        <v>412372</v>
      </c>
      <c r="DU21" s="202">
        <v>49235</v>
      </c>
      <c r="DV21" s="202">
        <v>27791</v>
      </c>
      <c r="DW21" s="202">
        <v>0</v>
      </c>
      <c r="DX21" s="202">
        <v>98740</v>
      </c>
      <c r="DY21" s="202">
        <v>8186</v>
      </c>
      <c r="DZ21" s="202">
        <v>0</v>
      </c>
      <c r="EA21" s="202">
        <v>0</v>
      </c>
      <c r="EB21" s="202">
        <v>0</v>
      </c>
      <c r="EC21" s="202">
        <v>0</v>
      </c>
      <c r="ED21" s="202">
        <v>0</v>
      </c>
      <c r="EE21" s="202">
        <v>0</v>
      </c>
      <c r="EF21" s="202">
        <v>80994</v>
      </c>
      <c r="EG21" s="202">
        <v>0</v>
      </c>
      <c r="EH21" s="202">
        <v>131610</v>
      </c>
      <c r="EI21" s="202">
        <v>0</v>
      </c>
      <c r="EJ21" s="202">
        <v>0</v>
      </c>
      <c r="EK21" s="202">
        <v>0</v>
      </c>
      <c r="EL21" s="202">
        <v>1162</v>
      </c>
      <c r="EM21" s="202">
        <v>1003693</v>
      </c>
      <c r="EN21" s="202">
        <v>336690</v>
      </c>
      <c r="EO21" s="202">
        <v>6452</v>
      </c>
      <c r="EP21" s="202">
        <v>438172</v>
      </c>
      <c r="EQ21" s="202">
        <v>0</v>
      </c>
      <c r="ER21" s="202">
        <v>251223</v>
      </c>
      <c r="ES21" s="202">
        <v>31072</v>
      </c>
      <c r="ET21" s="202">
        <v>0</v>
      </c>
      <c r="EU21" s="202">
        <v>0</v>
      </c>
      <c r="EV21" s="202">
        <v>0</v>
      </c>
      <c r="EW21" s="202">
        <v>0</v>
      </c>
      <c r="EX21" s="202">
        <v>0</v>
      </c>
      <c r="EY21" s="202">
        <v>0</v>
      </c>
      <c r="EZ21" s="202">
        <v>59131</v>
      </c>
      <c r="FA21" s="202">
        <v>0</v>
      </c>
      <c r="FB21" s="202">
        <v>884209</v>
      </c>
      <c r="FC21" s="202">
        <v>0</v>
      </c>
      <c r="FD21" s="202">
        <v>69202</v>
      </c>
      <c r="FE21" s="202">
        <v>7270</v>
      </c>
      <c r="FF21" s="202">
        <v>61877</v>
      </c>
      <c r="FG21" s="202">
        <v>447621</v>
      </c>
      <c r="FH21" s="202">
        <v>33489</v>
      </c>
      <c r="FI21" s="202">
        <v>0</v>
      </c>
      <c r="FJ21" s="202">
        <v>721681</v>
      </c>
      <c r="FK21" s="202">
        <v>0</v>
      </c>
      <c r="FL21" s="202">
        <v>0</v>
      </c>
      <c r="FM21" s="202">
        <v>22022</v>
      </c>
      <c r="FN21" s="202">
        <v>0</v>
      </c>
      <c r="FO21" s="202">
        <v>0</v>
      </c>
      <c r="FP21" s="202">
        <v>0</v>
      </c>
      <c r="FQ21" s="202">
        <v>0</v>
      </c>
      <c r="FR21" s="202">
        <v>0</v>
      </c>
      <c r="FS21" s="202">
        <v>0</v>
      </c>
      <c r="FT21" s="202">
        <v>0</v>
      </c>
      <c r="FU21" s="202">
        <v>0</v>
      </c>
      <c r="FV21" s="202">
        <v>387816</v>
      </c>
      <c r="FW21" s="202">
        <v>0</v>
      </c>
      <c r="FX21" s="202">
        <v>0</v>
      </c>
      <c r="FY21" s="202">
        <v>0</v>
      </c>
      <c r="FZ21" s="202">
        <v>179819</v>
      </c>
      <c r="GA21" s="202">
        <v>0</v>
      </c>
      <c r="GB21" s="202">
        <v>0</v>
      </c>
      <c r="GC21" s="202">
        <v>0</v>
      </c>
      <c r="GD21" s="202">
        <v>184094</v>
      </c>
      <c r="GE21" s="202">
        <v>0</v>
      </c>
      <c r="GF21" s="202">
        <v>0</v>
      </c>
      <c r="GG21" s="202">
        <v>0</v>
      </c>
      <c r="GH21" s="202">
        <v>0</v>
      </c>
      <c r="GI21" s="202">
        <v>0</v>
      </c>
      <c r="GJ21" s="202">
        <v>0</v>
      </c>
      <c r="GK21" s="202">
        <v>0</v>
      </c>
      <c r="GL21" s="202">
        <v>0</v>
      </c>
      <c r="GM21" s="202">
        <v>0</v>
      </c>
      <c r="GN21" s="202">
        <v>0</v>
      </c>
      <c r="GO21" s="202">
        <v>0</v>
      </c>
      <c r="GP21" s="202">
        <v>0</v>
      </c>
      <c r="GQ21" s="202">
        <v>0</v>
      </c>
      <c r="GR21" s="202">
        <v>0</v>
      </c>
      <c r="GS21" s="202">
        <v>0</v>
      </c>
      <c r="GT21" s="202">
        <v>0</v>
      </c>
      <c r="GU21" s="202">
        <v>0</v>
      </c>
      <c r="GV21" s="202">
        <v>0</v>
      </c>
      <c r="GW21" s="202">
        <v>0</v>
      </c>
      <c r="GX21" s="202">
        <v>0</v>
      </c>
      <c r="GY21" s="202">
        <v>0</v>
      </c>
      <c r="GZ21" s="202">
        <v>0</v>
      </c>
      <c r="HA21" s="202">
        <v>0</v>
      </c>
      <c r="HB21" s="202">
        <v>0</v>
      </c>
      <c r="HC21" s="202">
        <v>0</v>
      </c>
      <c r="HD21" s="202">
        <v>0</v>
      </c>
      <c r="HE21" s="202">
        <v>0</v>
      </c>
      <c r="HF21" s="202">
        <v>0</v>
      </c>
      <c r="HG21" s="202">
        <v>0</v>
      </c>
      <c r="HH21" s="202">
        <v>0</v>
      </c>
      <c r="HI21" s="202">
        <v>0</v>
      </c>
      <c r="HJ21" s="202">
        <v>0</v>
      </c>
      <c r="HK21" s="202">
        <v>0</v>
      </c>
      <c r="HL21" s="202">
        <v>0</v>
      </c>
      <c r="HM21" s="202">
        <v>0</v>
      </c>
      <c r="HN21" s="202">
        <v>0</v>
      </c>
      <c r="HP21" s="203" t="s">
        <v>154</v>
      </c>
      <c r="HQ21" s="201">
        <f>'Relative Weights'!$H$1</f>
        <v>2017</v>
      </c>
      <c r="HR21" s="202">
        <v>0</v>
      </c>
      <c r="HS21" s="202">
        <v>0</v>
      </c>
      <c r="HT21" s="202">
        <v>0</v>
      </c>
      <c r="HU21" s="202">
        <v>0</v>
      </c>
      <c r="HV21" s="202">
        <v>0</v>
      </c>
      <c r="HW21" s="202">
        <v>0</v>
      </c>
      <c r="HX21" s="202">
        <v>0</v>
      </c>
      <c r="HY21" s="202">
        <v>0</v>
      </c>
      <c r="HZ21" s="202">
        <v>0</v>
      </c>
      <c r="IA21" s="202">
        <v>0</v>
      </c>
      <c r="IB21" s="202">
        <v>0</v>
      </c>
      <c r="IC21" s="202">
        <v>0</v>
      </c>
      <c r="ID21" s="202">
        <v>0</v>
      </c>
      <c r="IE21" s="202">
        <v>0</v>
      </c>
      <c r="IF21" s="202">
        <v>0</v>
      </c>
      <c r="IG21" s="202">
        <v>0</v>
      </c>
      <c r="IH21" s="202">
        <v>0</v>
      </c>
      <c r="II21" s="202">
        <v>0</v>
      </c>
      <c r="IJ21" s="202">
        <v>0</v>
      </c>
      <c r="IK21" s="202">
        <v>0</v>
      </c>
      <c r="IL21" s="202">
        <v>0</v>
      </c>
      <c r="IM21" s="202">
        <v>0</v>
      </c>
      <c r="IN21" s="202">
        <v>0</v>
      </c>
      <c r="IO21" s="202">
        <v>8061</v>
      </c>
      <c r="IP21" s="202">
        <v>0</v>
      </c>
      <c r="IQ21" s="202">
        <v>0</v>
      </c>
      <c r="IR21" s="202">
        <v>0</v>
      </c>
      <c r="IS21" s="202">
        <v>0</v>
      </c>
      <c r="IT21" s="202">
        <v>0</v>
      </c>
      <c r="IU21" s="202">
        <v>0</v>
      </c>
      <c r="IV21" s="202">
        <v>0</v>
      </c>
      <c r="IW21" s="202">
        <v>0</v>
      </c>
      <c r="IX21" s="202">
        <v>0</v>
      </c>
      <c r="IY21" s="202">
        <v>0</v>
      </c>
      <c r="IZ21" s="202">
        <v>0</v>
      </c>
      <c r="JA21" s="202">
        <v>0</v>
      </c>
      <c r="JB21" s="202">
        <v>0</v>
      </c>
      <c r="JC21" s="202">
        <v>0</v>
      </c>
      <c r="JD21" s="202">
        <v>0</v>
      </c>
      <c r="JE21" s="202">
        <v>0</v>
      </c>
      <c r="JF21" s="202">
        <v>0</v>
      </c>
      <c r="JG21" s="202">
        <v>0</v>
      </c>
      <c r="JH21" s="202">
        <v>0</v>
      </c>
      <c r="JI21" s="202">
        <v>0</v>
      </c>
      <c r="JJ21" s="202">
        <v>0</v>
      </c>
      <c r="JK21" s="202">
        <v>0</v>
      </c>
      <c r="JL21" s="202">
        <v>0</v>
      </c>
      <c r="JM21" s="202">
        <v>0</v>
      </c>
      <c r="JN21" s="202">
        <v>0</v>
      </c>
      <c r="JO21" s="202">
        <v>0</v>
      </c>
      <c r="JP21" s="202">
        <v>0</v>
      </c>
      <c r="JQ21" s="202">
        <v>0</v>
      </c>
      <c r="JR21" s="202">
        <v>0</v>
      </c>
      <c r="JS21" s="202">
        <v>0</v>
      </c>
      <c r="JT21" s="202">
        <v>0</v>
      </c>
      <c r="JU21" s="202">
        <v>0</v>
      </c>
      <c r="JV21" s="202">
        <v>0</v>
      </c>
      <c r="JW21" s="202">
        <v>0</v>
      </c>
      <c r="JX21" s="202">
        <v>0</v>
      </c>
      <c r="JY21" s="202">
        <v>0</v>
      </c>
      <c r="JZ21" s="202">
        <v>0</v>
      </c>
      <c r="KA21" s="202">
        <v>0</v>
      </c>
      <c r="KB21" s="202">
        <v>0</v>
      </c>
      <c r="KC21" s="202">
        <v>0</v>
      </c>
      <c r="KD21" s="202">
        <v>0</v>
      </c>
      <c r="KE21" s="202">
        <v>0</v>
      </c>
      <c r="KF21" s="202">
        <v>0</v>
      </c>
      <c r="KG21" s="202">
        <v>0</v>
      </c>
      <c r="KH21" s="202">
        <v>0</v>
      </c>
      <c r="KI21" s="202">
        <v>0</v>
      </c>
      <c r="KJ21" s="202">
        <v>0</v>
      </c>
      <c r="KK21" s="202">
        <v>0</v>
      </c>
      <c r="KL21" s="202">
        <v>0</v>
      </c>
      <c r="KM21" s="202">
        <v>0</v>
      </c>
      <c r="KN21" s="202">
        <v>0</v>
      </c>
      <c r="KO21" s="202">
        <v>0</v>
      </c>
      <c r="KP21" s="202">
        <v>0</v>
      </c>
      <c r="KQ21" s="202">
        <v>0</v>
      </c>
      <c r="KR21" s="202">
        <v>0</v>
      </c>
      <c r="KS21" s="202">
        <v>0</v>
      </c>
      <c r="KT21" s="202">
        <v>0</v>
      </c>
      <c r="KU21" s="202">
        <v>0</v>
      </c>
      <c r="KV21" s="202">
        <v>0</v>
      </c>
      <c r="KW21" s="202">
        <v>0</v>
      </c>
      <c r="KX21" s="202">
        <v>0</v>
      </c>
      <c r="KY21" s="202">
        <v>0</v>
      </c>
      <c r="KZ21" s="202">
        <v>0</v>
      </c>
      <c r="LA21" s="202">
        <v>0</v>
      </c>
      <c r="LB21" s="202">
        <v>0</v>
      </c>
      <c r="LC21" s="202">
        <v>0</v>
      </c>
      <c r="LD21" s="202">
        <v>0</v>
      </c>
      <c r="LE21" s="202">
        <v>0</v>
      </c>
      <c r="LF21" s="202">
        <v>0</v>
      </c>
      <c r="LG21" s="202">
        <v>0</v>
      </c>
      <c r="LH21" s="202">
        <v>0</v>
      </c>
      <c r="LI21" s="202">
        <v>0</v>
      </c>
      <c r="LJ21" s="202">
        <v>0</v>
      </c>
      <c r="LK21" s="202">
        <v>0</v>
      </c>
      <c r="LL21" s="202">
        <v>0</v>
      </c>
      <c r="LM21" s="202">
        <v>0</v>
      </c>
      <c r="LN21" s="202">
        <v>0</v>
      </c>
      <c r="LO21" s="202">
        <v>0</v>
      </c>
      <c r="LP21" s="202">
        <v>0</v>
      </c>
      <c r="LQ21" s="202">
        <v>0</v>
      </c>
      <c r="LR21" s="202">
        <v>0</v>
      </c>
      <c r="LS21" s="202">
        <v>0</v>
      </c>
      <c r="LT21" s="202">
        <v>0</v>
      </c>
      <c r="LU21" s="202">
        <v>0</v>
      </c>
      <c r="LV21" s="202">
        <v>0</v>
      </c>
      <c r="LW21" s="202">
        <v>0</v>
      </c>
      <c r="LX21" s="202">
        <v>0</v>
      </c>
      <c r="LY21" s="202">
        <v>0</v>
      </c>
      <c r="LZ21" s="202">
        <v>0</v>
      </c>
      <c r="MA21" s="202">
        <v>0</v>
      </c>
      <c r="MB21" s="202">
        <v>0</v>
      </c>
      <c r="MC21" s="202">
        <v>0</v>
      </c>
      <c r="MD21" s="202">
        <v>0</v>
      </c>
      <c r="ME21" s="202">
        <v>0</v>
      </c>
      <c r="MF21" s="202">
        <v>0</v>
      </c>
      <c r="MG21" s="202">
        <v>0</v>
      </c>
      <c r="MH21" s="202">
        <v>0</v>
      </c>
      <c r="MI21" s="202">
        <v>0</v>
      </c>
      <c r="MJ21" s="202">
        <v>0</v>
      </c>
      <c r="MK21" s="202">
        <v>0</v>
      </c>
      <c r="ML21" s="202">
        <v>0</v>
      </c>
      <c r="MM21" s="202">
        <v>0</v>
      </c>
      <c r="MN21" s="202">
        <v>0</v>
      </c>
      <c r="MO21" s="202">
        <v>0</v>
      </c>
      <c r="MP21" s="202">
        <v>0</v>
      </c>
      <c r="MQ21" s="202">
        <v>0</v>
      </c>
      <c r="MR21" s="202">
        <v>0</v>
      </c>
      <c r="MS21" s="202">
        <v>0</v>
      </c>
      <c r="MT21" s="202">
        <v>0</v>
      </c>
      <c r="MU21" s="202">
        <v>0</v>
      </c>
      <c r="MV21" s="202">
        <v>0</v>
      </c>
      <c r="MW21" s="202">
        <v>0</v>
      </c>
      <c r="MX21" s="202">
        <v>0</v>
      </c>
      <c r="MY21" s="202">
        <v>0</v>
      </c>
      <c r="MZ21" s="202">
        <v>0</v>
      </c>
      <c r="NA21" s="202">
        <v>0</v>
      </c>
      <c r="NB21" s="202">
        <v>0</v>
      </c>
      <c r="NC21" s="202">
        <v>0</v>
      </c>
      <c r="ND21" s="202">
        <v>0</v>
      </c>
      <c r="NE21" s="202">
        <v>0</v>
      </c>
      <c r="NF21" s="202">
        <v>0</v>
      </c>
      <c r="NG21" s="202">
        <v>0</v>
      </c>
      <c r="NH21" s="202">
        <v>0</v>
      </c>
      <c r="NI21" s="202">
        <v>0</v>
      </c>
      <c r="NJ21" s="202">
        <v>0</v>
      </c>
      <c r="NK21" s="202">
        <v>0</v>
      </c>
      <c r="NL21" s="202">
        <v>0</v>
      </c>
      <c r="NM21" s="202">
        <v>0</v>
      </c>
      <c r="NN21" s="202">
        <v>0</v>
      </c>
      <c r="NO21" s="202">
        <v>0</v>
      </c>
      <c r="NP21" s="202">
        <v>0</v>
      </c>
      <c r="NQ21" s="202">
        <v>0</v>
      </c>
      <c r="NR21" s="202">
        <v>0</v>
      </c>
      <c r="NS21" s="202">
        <v>0</v>
      </c>
      <c r="NT21" s="202">
        <v>0</v>
      </c>
      <c r="NU21" s="202">
        <v>0</v>
      </c>
      <c r="NV21" s="202">
        <v>0</v>
      </c>
      <c r="NW21" s="202">
        <v>0</v>
      </c>
      <c r="NX21" s="202">
        <v>0</v>
      </c>
      <c r="NY21" s="202">
        <v>0</v>
      </c>
      <c r="NZ21" s="202">
        <v>0</v>
      </c>
      <c r="OA21" s="202">
        <v>0</v>
      </c>
      <c r="OB21" s="202">
        <v>0</v>
      </c>
      <c r="OC21" s="202">
        <v>0</v>
      </c>
      <c r="OD21" s="202">
        <v>0</v>
      </c>
      <c r="OE21" s="202">
        <v>0</v>
      </c>
      <c r="OF21" s="202">
        <v>0</v>
      </c>
      <c r="OG21" s="202">
        <v>0</v>
      </c>
      <c r="OH21" s="202">
        <v>0</v>
      </c>
      <c r="OI21" s="202">
        <v>0</v>
      </c>
      <c r="OJ21" s="202">
        <v>0</v>
      </c>
      <c r="OK21" s="202">
        <v>0</v>
      </c>
      <c r="OL21" s="202">
        <v>0</v>
      </c>
      <c r="OM21" s="202">
        <v>0</v>
      </c>
      <c r="ON21" s="202">
        <v>0</v>
      </c>
      <c r="OO21" s="202">
        <v>0</v>
      </c>
      <c r="OP21" s="202">
        <v>0</v>
      </c>
      <c r="OQ21" s="202">
        <v>0</v>
      </c>
      <c r="OR21" s="202">
        <v>0</v>
      </c>
      <c r="OS21" s="202">
        <v>0</v>
      </c>
      <c r="OT21" s="202">
        <v>0</v>
      </c>
      <c r="OU21" s="202">
        <v>0</v>
      </c>
      <c r="OV21" s="202">
        <v>0</v>
      </c>
      <c r="OW21" s="202">
        <v>0</v>
      </c>
      <c r="OX21" s="202">
        <v>0</v>
      </c>
      <c r="OY21" s="202">
        <v>0</v>
      </c>
      <c r="OZ21" s="202">
        <v>0</v>
      </c>
      <c r="PA21" s="202">
        <v>0</v>
      </c>
      <c r="PB21" s="202">
        <v>0</v>
      </c>
      <c r="PC21" s="202">
        <v>0</v>
      </c>
      <c r="PD21" s="202">
        <v>0</v>
      </c>
      <c r="PE21" s="202">
        <v>0</v>
      </c>
      <c r="PF21" s="202">
        <v>0</v>
      </c>
      <c r="PG21" s="202">
        <v>0</v>
      </c>
      <c r="PH21" s="202">
        <v>0</v>
      </c>
      <c r="PI21" s="202">
        <v>0</v>
      </c>
      <c r="PJ21" s="202">
        <v>1900579</v>
      </c>
      <c r="PK21" s="202">
        <v>624847</v>
      </c>
      <c r="PL21" s="202">
        <v>41657</v>
      </c>
      <c r="PM21" s="202">
        <v>0</v>
      </c>
      <c r="PN21" s="202">
        <v>1041413</v>
      </c>
      <c r="PO21" s="202">
        <v>156212</v>
      </c>
      <c r="PP21" s="202">
        <v>52071</v>
      </c>
      <c r="PQ21" s="202">
        <v>0</v>
      </c>
      <c r="PR21" s="202">
        <v>0</v>
      </c>
      <c r="PS21" s="202">
        <v>0</v>
      </c>
      <c r="PT21" s="202">
        <v>0</v>
      </c>
      <c r="PU21" s="202">
        <v>0</v>
      </c>
      <c r="PV21" s="202">
        <v>0</v>
      </c>
      <c r="PW21" s="202">
        <v>109348</v>
      </c>
      <c r="PX21" s="202">
        <v>0</v>
      </c>
      <c r="PY21" s="202">
        <v>1041413</v>
      </c>
      <c r="PZ21" s="202">
        <v>0</v>
      </c>
      <c r="QA21" s="202">
        <v>52071</v>
      </c>
      <c r="QB21" s="202">
        <v>5207</v>
      </c>
      <c r="QC21" s="202">
        <v>182247</v>
      </c>
      <c r="QD21" s="194">
        <v>1</v>
      </c>
    </row>
    <row r="22" spans="1:446" x14ac:dyDescent="0.2">
      <c r="A22" s="201" t="s">
        <v>119</v>
      </c>
      <c r="B22" s="201" t="s">
        <v>119</v>
      </c>
      <c r="C22" s="202">
        <f>ROUND(UH!H18,0)-ROUND(UH!H288,0)</f>
        <v>0</v>
      </c>
      <c r="D22" s="316">
        <v>3652</v>
      </c>
      <c r="E22" s="201" t="s">
        <v>119</v>
      </c>
      <c r="F22" s="201">
        <f>'Relative Weights'!$H$1</f>
        <v>2017</v>
      </c>
      <c r="G22" s="202">
        <v>239860558</v>
      </c>
      <c r="H22" s="202">
        <v>156879951</v>
      </c>
      <c r="I22" s="202">
        <v>172122100</v>
      </c>
      <c r="J22" s="202">
        <v>31423125</v>
      </c>
      <c r="K22" s="202">
        <v>72242999</v>
      </c>
      <c r="L22" s="201" t="s">
        <v>749</v>
      </c>
      <c r="M22" s="201" t="s">
        <v>750</v>
      </c>
      <c r="N22" s="201" t="s">
        <v>751</v>
      </c>
      <c r="O22" s="202">
        <v>13062</v>
      </c>
      <c r="P22" s="202">
        <v>22936</v>
      </c>
      <c r="Q22" s="202">
        <v>4313</v>
      </c>
      <c r="R22" s="202">
        <v>1775</v>
      </c>
      <c r="S22" s="202">
        <v>1688</v>
      </c>
      <c r="T22" s="204" t="s">
        <v>829</v>
      </c>
      <c r="U22" s="204" t="s">
        <v>830</v>
      </c>
      <c r="V22" s="204" t="s">
        <v>831</v>
      </c>
      <c r="W22" s="202">
        <v>242659</v>
      </c>
      <c r="X22" s="202">
        <v>85773</v>
      </c>
      <c r="Y22" s="202">
        <v>24959</v>
      </c>
      <c r="Z22" s="202">
        <v>1577</v>
      </c>
      <c r="AA22" s="202">
        <v>0</v>
      </c>
      <c r="AB22" s="202">
        <v>30542</v>
      </c>
      <c r="AC22" s="202">
        <v>10942</v>
      </c>
      <c r="AD22" s="202">
        <v>0</v>
      </c>
      <c r="AE22" s="202">
        <v>36</v>
      </c>
      <c r="AF22" s="202">
        <v>0</v>
      </c>
      <c r="AG22" s="202">
        <v>0</v>
      </c>
      <c r="AH22" s="202">
        <v>2337</v>
      </c>
      <c r="AI22" s="202">
        <v>297</v>
      </c>
      <c r="AJ22" s="202">
        <v>26347</v>
      </c>
      <c r="AK22" s="202">
        <v>0</v>
      </c>
      <c r="AL22" s="202">
        <v>47711</v>
      </c>
      <c r="AM22" s="202">
        <v>0</v>
      </c>
      <c r="AN22" s="202">
        <v>261</v>
      </c>
      <c r="AO22" s="202">
        <v>17355</v>
      </c>
      <c r="AP22" s="202">
        <v>12</v>
      </c>
      <c r="AQ22" s="202">
        <v>86416</v>
      </c>
      <c r="AR22" s="202">
        <v>47880</v>
      </c>
      <c r="AS22" s="202">
        <v>13610</v>
      </c>
      <c r="AT22" s="202">
        <v>15087</v>
      </c>
      <c r="AU22" s="202">
        <v>0</v>
      </c>
      <c r="AV22" s="202">
        <v>46398</v>
      </c>
      <c r="AW22" s="202">
        <v>12760</v>
      </c>
      <c r="AX22" s="202">
        <v>0</v>
      </c>
      <c r="AY22" s="202">
        <v>192</v>
      </c>
      <c r="AZ22" s="202">
        <v>0</v>
      </c>
      <c r="BA22" s="202">
        <v>0</v>
      </c>
      <c r="BB22" s="202">
        <v>141</v>
      </c>
      <c r="BC22" s="202">
        <v>0</v>
      </c>
      <c r="BD22" s="202">
        <v>20012</v>
      </c>
      <c r="BE22" s="202">
        <v>0</v>
      </c>
      <c r="BF22" s="202">
        <v>137635</v>
      </c>
      <c r="BG22" s="202">
        <v>0</v>
      </c>
      <c r="BH22" s="202">
        <v>2298</v>
      </c>
      <c r="BI22" s="202">
        <v>24542</v>
      </c>
      <c r="BJ22" s="202">
        <v>5044</v>
      </c>
      <c r="BK22" s="202">
        <v>9827</v>
      </c>
      <c r="BL22" s="202">
        <v>7234</v>
      </c>
      <c r="BM22" s="202">
        <v>4381</v>
      </c>
      <c r="BN22" s="202">
        <v>4947</v>
      </c>
      <c r="BO22" s="202">
        <v>0</v>
      </c>
      <c r="BP22" s="202">
        <v>19547</v>
      </c>
      <c r="BQ22" s="202">
        <v>369</v>
      </c>
      <c r="BR22" s="202">
        <v>0</v>
      </c>
      <c r="BS22" s="202">
        <v>11018</v>
      </c>
      <c r="BT22" s="202">
        <v>0</v>
      </c>
      <c r="BU22" s="202">
        <v>0</v>
      </c>
      <c r="BV22" s="202">
        <v>0</v>
      </c>
      <c r="BW22" s="202">
        <v>0</v>
      </c>
      <c r="BX22" s="202">
        <v>2436</v>
      </c>
      <c r="BY22" s="202">
        <v>713</v>
      </c>
      <c r="BZ22" s="202">
        <v>25900</v>
      </c>
      <c r="CA22" s="202">
        <v>0</v>
      </c>
      <c r="CB22" s="202">
        <v>0</v>
      </c>
      <c r="CC22" s="202">
        <v>1471</v>
      </c>
      <c r="CD22" s="202">
        <v>400</v>
      </c>
      <c r="CE22" s="202">
        <v>8191</v>
      </c>
      <c r="CF22" s="202">
        <v>6893</v>
      </c>
      <c r="CG22" s="202">
        <v>766</v>
      </c>
      <c r="CH22" s="202">
        <v>3405</v>
      </c>
      <c r="CI22" s="202">
        <v>0</v>
      </c>
      <c r="CJ22" s="202">
        <v>6962</v>
      </c>
      <c r="CK22" s="202">
        <v>0</v>
      </c>
      <c r="CL22" s="202">
        <v>0</v>
      </c>
      <c r="CM22" s="202">
        <v>358</v>
      </c>
      <c r="CN22" s="202">
        <v>0</v>
      </c>
      <c r="CO22" s="202">
        <v>0</v>
      </c>
      <c r="CP22" s="202">
        <v>0</v>
      </c>
      <c r="CQ22" s="202">
        <v>0</v>
      </c>
      <c r="CR22" s="202">
        <v>501</v>
      </c>
      <c r="CS22" s="202">
        <v>787</v>
      </c>
      <c r="CT22" s="202">
        <v>1229</v>
      </c>
      <c r="CU22" s="202">
        <v>0</v>
      </c>
      <c r="CV22" s="202">
        <v>0</v>
      </c>
      <c r="CW22" s="202">
        <v>63</v>
      </c>
      <c r="CX22" s="202">
        <v>0</v>
      </c>
      <c r="CY22" s="202">
        <v>0</v>
      </c>
      <c r="CZ22" s="202">
        <v>0</v>
      </c>
      <c r="DA22" s="202">
        <v>0</v>
      </c>
      <c r="DB22" s="202">
        <v>0</v>
      </c>
      <c r="DC22" s="202">
        <v>0</v>
      </c>
      <c r="DD22" s="202">
        <v>0</v>
      </c>
      <c r="DE22" s="202">
        <v>0</v>
      </c>
      <c r="DF22" s="202">
        <v>22313</v>
      </c>
      <c r="DG22" s="202">
        <v>0</v>
      </c>
      <c r="DH22" s="202">
        <v>0</v>
      </c>
      <c r="DI22" s="202">
        <v>0</v>
      </c>
      <c r="DJ22" s="202">
        <v>0</v>
      </c>
      <c r="DK22" s="202">
        <v>0</v>
      </c>
      <c r="DL22" s="202">
        <v>0</v>
      </c>
      <c r="DM22" s="202">
        <v>16921</v>
      </c>
      <c r="DN22" s="202">
        <v>0</v>
      </c>
      <c r="DO22" s="202">
        <v>16413</v>
      </c>
      <c r="DP22" s="202">
        <v>0</v>
      </c>
      <c r="DQ22" s="202">
        <v>0</v>
      </c>
      <c r="DR22" s="202">
        <v>0</v>
      </c>
      <c r="DS22" s="202">
        <v>11906056</v>
      </c>
      <c r="DT22" s="202">
        <v>4364181</v>
      </c>
      <c r="DU22" s="202">
        <v>2701664</v>
      </c>
      <c r="DV22" s="202">
        <v>99418</v>
      </c>
      <c r="DW22" s="202">
        <v>0</v>
      </c>
      <c r="DX22" s="202">
        <v>3390324</v>
      </c>
      <c r="DY22" s="202">
        <v>304971</v>
      </c>
      <c r="DZ22" s="202">
        <v>0</v>
      </c>
      <c r="EA22" s="202">
        <v>787</v>
      </c>
      <c r="EB22" s="202">
        <v>0</v>
      </c>
      <c r="EC22" s="202">
        <v>0</v>
      </c>
      <c r="ED22" s="202">
        <v>72198</v>
      </c>
      <c r="EE22" s="202">
        <v>27332</v>
      </c>
      <c r="EF22" s="202">
        <v>549802</v>
      </c>
      <c r="EG22" s="202">
        <v>0</v>
      </c>
      <c r="EH22" s="202">
        <v>2397635</v>
      </c>
      <c r="EI22" s="202">
        <v>0</v>
      </c>
      <c r="EJ22" s="202">
        <v>101100</v>
      </c>
      <c r="EK22" s="202">
        <v>728253</v>
      </c>
      <c r="EL22" s="202">
        <v>7495</v>
      </c>
      <c r="EM22" s="202">
        <v>11209962</v>
      </c>
      <c r="EN22" s="202">
        <v>4207264</v>
      </c>
      <c r="EO22" s="202">
        <v>3132665</v>
      </c>
      <c r="EP22" s="202">
        <v>1220094</v>
      </c>
      <c r="EQ22" s="202">
        <v>0</v>
      </c>
      <c r="ER22" s="202">
        <v>6509461</v>
      </c>
      <c r="ES22" s="202">
        <v>620190</v>
      </c>
      <c r="ET22" s="202">
        <v>0</v>
      </c>
      <c r="EU22" s="202">
        <v>4213</v>
      </c>
      <c r="EV22" s="202">
        <v>0</v>
      </c>
      <c r="EW22" s="202">
        <v>0</v>
      </c>
      <c r="EX22" s="202">
        <v>6804</v>
      </c>
      <c r="EY22" s="202">
        <v>0</v>
      </c>
      <c r="EZ22" s="202">
        <v>1302111</v>
      </c>
      <c r="FA22" s="202">
        <v>0</v>
      </c>
      <c r="FB22" s="202">
        <v>11234817</v>
      </c>
      <c r="FC22" s="202">
        <v>0</v>
      </c>
      <c r="FD22" s="202">
        <v>296779</v>
      </c>
      <c r="FE22" s="202">
        <v>2212070</v>
      </c>
      <c r="FF22" s="202">
        <v>904089</v>
      </c>
      <c r="FG22" s="202">
        <v>6251708</v>
      </c>
      <c r="FH22" s="202">
        <v>4230578</v>
      </c>
      <c r="FI22" s="202">
        <v>3092105</v>
      </c>
      <c r="FJ22" s="202">
        <v>1445874</v>
      </c>
      <c r="FK22" s="202">
        <v>0</v>
      </c>
      <c r="FL22" s="202">
        <v>7663042</v>
      </c>
      <c r="FM22" s="202">
        <v>118185</v>
      </c>
      <c r="FN22" s="202">
        <v>0</v>
      </c>
      <c r="FO22" s="202">
        <v>1490547</v>
      </c>
      <c r="FP22" s="202">
        <v>0</v>
      </c>
      <c r="FQ22" s="202">
        <v>0</v>
      </c>
      <c r="FR22" s="202">
        <v>0</v>
      </c>
      <c r="FS22" s="202">
        <v>0</v>
      </c>
      <c r="FT22" s="202">
        <v>824413</v>
      </c>
      <c r="FU22" s="202">
        <v>1405417</v>
      </c>
      <c r="FV22" s="202">
        <v>8953443</v>
      </c>
      <c r="FW22" s="202">
        <v>0</v>
      </c>
      <c r="FX22" s="202">
        <v>0</v>
      </c>
      <c r="FY22" s="202">
        <v>880255</v>
      </c>
      <c r="FZ22" s="202">
        <v>458952</v>
      </c>
      <c r="GA22" s="202">
        <v>10221547</v>
      </c>
      <c r="GB22" s="202">
        <v>9706630</v>
      </c>
      <c r="GC22" s="202">
        <v>654846</v>
      </c>
      <c r="GD22" s="202">
        <v>1949032</v>
      </c>
      <c r="GE22" s="202">
        <v>0</v>
      </c>
      <c r="GF22" s="202">
        <v>8997921</v>
      </c>
      <c r="GG22" s="202">
        <v>0</v>
      </c>
      <c r="GH22" s="202">
        <v>0</v>
      </c>
      <c r="GI22" s="202">
        <v>601797</v>
      </c>
      <c r="GJ22" s="202">
        <v>0</v>
      </c>
      <c r="GK22" s="202">
        <v>0</v>
      </c>
      <c r="GL22" s="202">
        <v>0</v>
      </c>
      <c r="GM22" s="202">
        <v>0</v>
      </c>
      <c r="GN22" s="202">
        <v>507745</v>
      </c>
      <c r="GO22" s="202">
        <v>2185288</v>
      </c>
      <c r="GP22" s="202">
        <v>3761940</v>
      </c>
      <c r="GQ22" s="202">
        <v>0</v>
      </c>
      <c r="GR22" s="202">
        <v>0</v>
      </c>
      <c r="GS22" s="202">
        <v>15404</v>
      </c>
      <c r="GT22" s="202">
        <v>0</v>
      </c>
      <c r="GU22" s="202">
        <v>0</v>
      </c>
      <c r="GV22" s="202">
        <v>0</v>
      </c>
      <c r="GW22" s="202">
        <v>0</v>
      </c>
      <c r="GX22" s="202">
        <v>0</v>
      </c>
      <c r="GY22" s="202">
        <v>0</v>
      </c>
      <c r="GZ22" s="202">
        <v>0</v>
      </c>
      <c r="HA22" s="202">
        <v>0</v>
      </c>
      <c r="HB22" s="202">
        <v>8695919</v>
      </c>
      <c r="HC22" s="202">
        <v>0</v>
      </c>
      <c r="HD22" s="202">
        <v>0</v>
      </c>
      <c r="HE22" s="202">
        <v>0</v>
      </c>
      <c r="HF22" s="202">
        <v>0</v>
      </c>
      <c r="HG22" s="202">
        <v>0</v>
      </c>
      <c r="HH22" s="202">
        <v>0</v>
      </c>
      <c r="HI22" s="202">
        <v>3432691</v>
      </c>
      <c r="HJ22" s="202">
        <v>0</v>
      </c>
      <c r="HK22" s="202">
        <v>5426986</v>
      </c>
      <c r="HL22" s="202">
        <v>0</v>
      </c>
      <c r="HM22" s="202">
        <v>0</v>
      </c>
      <c r="HN22" s="202">
        <v>0</v>
      </c>
      <c r="HP22" s="203" t="s">
        <v>155</v>
      </c>
      <c r="HQ22" s="201">
        <f>'Relative Weights'!$H$1</f>
        <v>2017</v>
      </c>
      <c r="HR22" s="202">
        <v>3078515.96</v>
      </c>
      <c r="HS22" s="202">
        <v>2743879.99</v>
      </c>
      <c r="HT22" s="202">
        <v>433918.83</v>
      </c>
      <c r="HU22" s="202">
        <v>14259.7</v>
      </c>
      <c r="HV22" s="202">
        <v>0</v>
      </c>
      <c r="HW22" s="202">
        <v>700663.39</v>
      </c>
      <c r="HX22" s="202">
        <v>61111.72</v>
      </c>
      <c r="HY22" s="202">
        <v>0</v>
      </c>
      <c r="HZ22" s="202">
        <v>435.62</v>
      </c>
      <c r="IA22" s="202">
        <v>0</v>
      </c>
      <c r="IB22" s="202">
        <v>0</v>
      </c>
      <c r="IC22" s="202">
        <v>6374.57</v>
      </c>
      <c r="ID22" s="202">
        <v>1033.8900000000001</v>
      </c>
      <c r="IE22" s="202">
        <v>116555.24</v>
      </c>
      <c r="IF22" s="202">
        <v>0</v>
      </c>
      <c r="IG22" s="202">
        <v>519838.33</v>
      </c>
      <c r="IH22" s="202">
        <v>0</v>
      </c>
      <c r="II22" s="202">
        <v>2558.87</v>
      </c>
      <c r="IJ22" s="202">
        <v>216151.33</v>
      </c>
      <c r="IK22" s="202">
        <v>16.3</v>
      </c>
      <c r="IL22" s="202">
        <v>1096758.97</v>
      </c>
      <c r="IM22" s="202">
        <v>1277662.51</v>
      </c>
      <c r="IN22" s="202">
        <v>156257.4</v>
      </c>
      <c r="IO22" s="202">
        <v>141509.54</v>
      </c>
      <c r="IP22" s="202">
        <v>0</v>
      </c>
      <c r="IQ22" s="202">
        <v>1454127.73</v>
      </c>
      <c r="IR22" s="202">
        <v>50913.37</v>
      </c>
      <c r="IS22" s="202">
        <v>0</v>
      </c>
      <c r="IT22" s="202">
        <v>2323.29</v>
      </c>
      <c r="IU22" s="202">
        <v>0</v>
      </c>
      <c r="IV22" s="202">
        <v>0</v>
      </c>
      <c r="IW22" s="202">
        <v>384.6</v>
      </c>
      <c r="IX22" s="202">
        <v>0</v>
      </c>
      <c r="IY22" s="202">
        <v>102109.75</v>
      </c>
      <c r="IZ22" s="202">
        <v>0</v>
      </c>
      <c r="JA22" s="202">
        <v>1596748.16</v>
      </c>
      <c r="JB22" s="202">
        <v>0</v>
      </c>
      <c r="JC22" s="202">
        <v>17434.03</v>
      </c>
      <c r="JD22" s="202">
        <v>362457.92</v>
      </c>
      <c r="JE22" s="202">
        <v>6852.1</v>
      </c>
      <c r="JF22" s="202">
        <v>259531.83</v>
      </c>
      <c r="JG22" s="202">
        <v>231547.31</v>
      </c>
      <c r="JH22" s="202">
        <v>70722.12</v>
      </c>
      <c r="JI22" s="202">
        <v>40118.25</v>
      </c>
      <c r="JJ22" s="202">
        <v>0</v>
      </c>
      <c r="JK22" s="202">
        <v>579933.42000000004</v>
      </c>
      <c r="JL22" s="202">
        <v>1162.6500000000001</v>
      </c>
      <c r="JM22" s="202">
        <v>0</v>
      </c>
      <c r="JN22" s="202">
        <v>59343.92</v>
      </c>
      <c r="JO22" s="202">
        <v>0</v>
      </c>
      <c r="JP22" s="202">
        <v>0</v>
      </c>
      <c r="JQ22" s="202">
        <v>0</v>
      </c>
      <c r="JR22" s="202">
        <v>0</v>
      </c>
      <c r="JS22" s="202">
        <v>3138.84</v>
      </c>
      <c r="JT22" s="202">
        <v>462450.21</v>
      </c>
      <c r="JU22" s="202">
        <v>384590.98</v>
      </c>
      <c r="JV22" s="202">
        <v>0</v>
      </c>
      <c r="JW22" s="202">
        <v>0</v>
      </c>
      <c r="JX22" s="202">
        <v>33457.25</v>
      </c>
      <c r="JY22" s="202">
        <v>543.39</v>
      </c>
      <c r="JZ22" s="202">
        <v>118431.71</v>
      </c>
      <c r="KA22" s="202">
        <v>224887.53</v>
      </c>
      <c r="KB22" s="202">
        <v>10264.030000000001</v>
      </c>
      <c r="KC22" s="202">
        <v>30154.7</v>
      </c>
      <c r="KD22" s="202">
        <v>0</v>
      </c>
      <c r="KE22" s="202">
        <v>328379.65999999997</v>
      </c>
      <c r="KF22" s="202">
        <v>0</v>
      </c>
      <c r="KG22" s="202">
        <v>0</v>
      </c>
      <c r="KH22" s="202">
        <v>1928.22</v>
      </c>
      <c r="KI22" s="202">
        <v>0</v>
      </c>
      <c r="KJ22" s="202">
        <v>0</v>
      </c>
      <c r="KK22" s="202">
        <v>0</v>
      </c>
      <c r="KL22" s="202">
        <v>0</v>
      </c>
      <c r="KM22" s="202">
        <v>1759.7</v>
      </c>
      <c r="KN22" s="202">
        <v>550852.93999999994</v>
      </c>
      <c r="KO22" s="202">
        <v>23049.599999999999</v>
      </c>
      <c r="KP22" s="202">
        <v>0</v>
      </c>
      <c r="KQ22" s="202">
        <v>0</v>
      </c>
      <c r="KR22" s="202">
        <v>3667.05</v>
      </c>
      <c r="KS22" s="202">
        <v>0</v>
      </c>
      <c r="KT22" s="202">
        <v>0</v>
      </c>
      <c r="KU22" s="202">
        <v>0</v>
      </c>
      <c r="KV22" s="202">
        <v>0</v>
      </c>
      <c r="KW22" s="202">
        <v>0</v>
      </c>
      <c r="KX22" s="202">
        <v>0</v>
      </c>
      <c r="KY22" s="202">
        <v>0</v>
      </c>
      <c r="KZ22" s="202">
        <v>0</v>
      </c>
      <c r="LA22" s="202">
        <v>87662.35</v>
      </c>
      <c r="LB22" s="202">
        <v>0</v>
      </c>
      <c r="LC22" s="202">
        <v>0</v>
      </c>
      <c r="LD22" s="202">
        <v>0</v>
      </c>
      <c r="LE22" s="202">
        <v>0</v>
      </c>
      <c r="LF22" s="202">
        <v>0</v>
      </c>
      <c r="LG22" s="202">
        <v>0</v>
      </c>
      <c r="LH22" s="202">
        <v>0</v>
      </c>
      <c r="LI22" s="202">
        <v>0</v>
      </c>
      <c r="LJ22" s="202">
        <v>232642.49</v>
      </c>
      <c r="LK22" s="202">
        <v>0</v>
      </c>
      <c r="LL22" s="202">
        <v>0</v>
      </c>
      <c r="LM22" s="202">
        <v>0</v>
      </c>
      <c r="LN22" s="202">
        <v>15607.5</v>
      </c>
      <c r="LO22" s="202">
        <v>44382.5</v>
      </c>
      <c r="LP22" s="202">
        <v>26.79</v>
      </c>
      <c r="LQ22" s="202">
        <v>98.9</v>
      </c>
      <c r="LR22" s="202">
        <v>0</v>
      </c>
      <c r="LS22" s="202">
        <v>291913.68</v>
      </c>
      <c r="LT22" s="202">
        <v>1836.02</v>
      </c>
      <c r="LU22" s="202">
        <v>0</v>
      </c>
      <c r="LV22" s="202">
        <v>0</v>
      </c>
      <c r="LW22" s="202">
        <v>0</v>
      </c>
      <c r="LX22" s="202">
        <v>0</v>
      </c>
      <c r="LY22" s="202">
        <v>780.82</v>
      </c>
      <c r="LZ22" s="202">
        <v>0</v>
      </c>
      <c r="MA22" s="202">
        <v>1247.9100000000001</v>
      </c>
      <c r="MB22" s="202">
        <v>0</v>
      </c>
      <c r="MC22" s="202">
        <v>10635.4</v>
      </c>
      <c r="MD22" s="202">
        <v>0</v>
      </c>
      <c r="ME22" s="202">
        <v>0</v>
      </c>
      <c r="MF22" s="202">
        <v>11843.12</v>
      </c>
      <c r="MG22" s="202">
        <v>54280.99</v>
      </c>
      <c r="MH22" s="202">
        <v>41203.97</v>
      </c>
      <c r="MI22" s="202">
        <v>76574.759999999995</v>
      </c>
      <c r="MJ22" s="202">
        <v>56.98</v>
      </c>
      <c r="MK22" s="202">
        <v>126.62</v>
      </c>
      <c r="ML22" s="202">
        <v>0</v>
      </c>
      <c r="MM22" s="202">
        <v>368914.53</v>
      </c>
      <c r="MN22" s="202">
        <v>3184.34</v>
      </c>
      <c r="MO22" s="202">
        <v>0</v>
      </c>
      <c r="MP22" s="202">
        <v>0</v>
      </c>
      <c r="MQ22" s="202">
        <v>0</v>
      </c>
      <c r="MR22" s="202">
        <v>0</v>
      </c>
      <c r="MS22" s="202">
        <v>0</v>
      </c>
      <c r="MT22" s="202">
        <v>0</v>
      </c>
      <c r="MU22" s="202">
        <v>3873.71</v>
      </c>
      <c r="MV22" s="202">
        <v>0</v>
      </c>
      <c r="MW22" s="202">
        <v>17294.09</v>
      </c>
      <c r="MX22" s="202">
        <v>0</v>
      </c>
      <c r="MY22" s="202">
        <v>0</v>
      </c>
      <c r="MZ22" s="202">
        <v>25475.05</v>
      </c>
      <c r="NA22" s="202">
        <v>15573.97</v>
      </c>
      <c r="NB22" s="202">
        <v>201996.59</v>
      </c>
      <c r="NC22" s="202">
        <v>509926.98</v>
      </c>
      <c r="ND22" s="202">
        <v>174.78</v>
      </c>
      <c r="NE22" s="202">
        <v>457.9</v>
      </c>
      <c r="NF22" s="202">
        <v>0</v>
      </c>
      <c r="NG22" s="202">
        <v>1030892</v>
      </c>
      <c r="NH22" s="202">
        <v>21028.14</v>
      </c>
      <c r="NI22" s="202">
        <v>0</v>
      </c>
      <c r="NJ22" s="202">
        <v>0</v>
      </c>
      <c r="NK22" s="202">
        <v>0</v>
      </c>
      <c r="NL22" s="202">
        <v>0</v>
      </c>
      <c r="NM22" s="202">
        <v>0</v>
      </c>
      <c r="NN22" s="202">
        <v>0</v>
      </c>
      <c r="NO22" s="202">
        <v>20135.48</v>
      </c>
      <c r="NP22" s="202">
        <v>689357.89</v>
      </c>
      <c r="NQ22" s="202">
        <v>73153.09</v>
      </c>
      <c r="NR22" s="202">
        <v>0</v>
      </c>
      <c r="NS22" s="202">
        <v>0</v>
      </c>
      <c r="NT22" s="202">
        <v>168949.58</v>
      </c>
      <c r="NU22" s="202">
        <v>99730.4</v>
      </c>
      <c r="NV22" s="202">
        <v>396154.71</v>
      </c>
      <c r="NW22" s="202">
        <v>1227672.54</v>
      </c>
      <c r="NX22" s="202">
        <v>211.74</v>
      </c>
      <c r="NY22" s="202">
        <v>896.63</v>
      </c>
      <c r="NZ22" s="202">
        <v>0</v>
      </c>
      <c r="OA22" s="202">
        <v>3398955.51</v>
      </c>
      <c r="OB22" s="202">
        <v>0</v>
      </c>
      <c r="OC22" s="202">
        <v>0</v>
      </c>
      <c r="OD22" s="202">
        <v>0</v>
      </c>
      <c r="OE22" s="202">
        <v>0</v>
      </c>
      <c r="OF22" s="202">
        <v>0</v>
      </c>
      <c r="OG22" s="202">
        <v>0</v>
      </c>
      <c r="OH22" s="202">
        <v>0</v>
      </c>
      <c r="OI22" s="202">
        <v>60289.45</v>
      </c>
      <c r="OJ22" s="202">
        <v>971107.43</v>
      </c>
      <c r="OK22" s="202">
        <v>647788.64</v>
      </c>
      <c r="OL22" s="202">
        <v>0</v>
      </c>
      <c r="OM22" s="202">
        <v>0</v>
      </c>
      <c r="ON22" s="202">
        <v>69023.210000000006</v>
      </c>
      <c r="OO22" s="202">
        <v>0</v>
      </c>
      <c r="OP22" s="202">
        <v>0</v>
      </c>
      <c r="OQ22" s="202">
        <v>0</v>
      </c>
      <c r="OR22" s="202">
        <v>0</v>
      </c>
      <c r="OS22" s="202">
        <v>0</v>
      </c>
      <c r="OT22" s="202">
        <v>0</v>
      </c>
      <c r="OU22" s="202">
        <v>0</v>
      </c>
      <c r="OV22" s="202">
        <v>0</v>
      </c>
      <c r="OW22" s="202">
        <v>0</v>
      </c>
      <c r="OX22" s="202">
        <v>0</v>
      </c>
      <c r="OY22" s="202">
        <v>0</v>
      </c>
      <c r="OZ22" s="202">
        <v>0</v>
      </c>
      <c r="PA22" s="202">
        <v>0</v>
      </c>
      <c r="PB22" s="202">
        <v>0</v>
      </c>
      <c r="PC22" s="202">
        <v>0</v>
      </c>
      <c r="PD22" s="202">
        <v>70914.990000000005</v>
      </c>
      <c r="PE22" s="202">
        <v>0</v>
      </c>
      <c r="PF22" s="202">
        <v>1273063.1000000001</v>
      </c>
      <c r="PG22" s="202">
        <v>0</v>
      </c>
      <c r="PH22" s="202">
        <v>0</v>
      </c>
      <c r="PI22" s="202">
        <v>0</v>
      </c>
      <c r="PJ22" s="202">
        <v>27095276.260000002</v>
      </c>
      <c r="PK22" s="202">
        <v>45879462.130000003</v>
      </c>
      <c r="PL22" s="202">
        <v>5485004.3600000003</v>
      </c>
      <c r="PM22" s="202">
        <v>0</v>
      </c>
      <c r="PN22" s="202">
        <v>3761032.59</v>
      </c>
      <c r="PO22" s="202">
        <v>62219944.079999998</v>
      </c>
      <c r="PP22" s="202">
        <v>1865275.57</v>
      </c>
      <c r="PQ22" s="202">
        <v>200122.35</v>
      </c>
      <c r="PR22" s="202">
        <v>545885.68000000005</v>
      </c>
      <c r="PS22" s="202">
        <v>0</v>
      </c>
      <c r="PT22" s="202">
        <v>0</v>
      </c>
      <c r="PU22" s="202">
        <v>142795.79</v>
      </c>
      <c r="PV22" s="202">
        <v>26814.560000000001</v>
      </c>
      <c r="PW22" s="202">
        <v>4155303.61</v>
      </c>
      <c r="PX22" s="202">
        <v>15543142.470000001</v>
      </c>
      <c r="PY22" s="202">
        <v>11442281.460000001</v>
      </c>
      <c r="PZ22" s="202">
        <v>19159348.66</v>
      </c>
      <c r="QA22" s="202">
        <v>1005684.58</v>
      </c>
      <c r="QB22" s="202">
        <v>5287946.6900000004</v>
      </c>
      <c r="QC22" s="202">
        <v>623302.62</v>
      </c>
      <c r="QD22" s="302">
        <v>1</v>
      </c>
    </row>
    <row r="23" spans="1:446" x14ac:dyDescent="0.2">
      <c r="A23" s="201" t="s">
        <v>80</v>
      </c>
      <c r="B23" s="201" t="s">
        <v>80</v>
      </c>
      <c r="C23" s="202">
        <f>ROUND(UHCL!H18,0)-ROUND(UHCL!H288,0)</f>
        <v>0</v>
      </c>
      <c r="D23" s="316">
        <v>11711</v>
      </c>
      <c r="E23" s="201" t="s">
        <v>712</v>
      </c>
      <c r="F23" s="201">
        <f>'Relative Weights'!$H$1</f>
        <v>2017</v>
      </c>
      <c r="G23" s="202">
        <v>50042263</v>
      </c>
      <c r="H23" s="202">
        <v>1813233</v>
      </c>
      <c r="I23" s="202">
        <v>19585814</v>
      </c>
      <c r="J23" s="202">
        <v>7904895</v>
      </c>
      <c r="K23" s="202">
        <v>17052063</v>
      </c>
      <c r="L23" s="201" t="s">
        <v>890</v>
      </c>
      <c r="M23" s="201" t="s">
        <v>891</v>
      </c>
      <c r="N23" s="201" t="s">
        <v>892</v>
      </c>
      <c r="O23" s="202">
        <v>856</v>
      </c>
      <c r="P23" s="202">
        <v>5004</v>
      </c>
      <c r="Q23" s="202">
        <v>2703</v>
      </c>
      <c r="R23" s="202">
        <v>106</v>
      </c>
      <c r="S23" s="202">
        <v>0</v>
      </c>
      <c r="T23" s="204" t="s">
        <v>832</v>
      </c>
      <c r="U23" s="204" t="s">
        <v>833</v>
      </c>
      <c r="V23" s="204" t="s">
        <v>834</v>
      </c>
      <c r="W23" s="202">
        <v>16160</v>
      </c>
      <c r="X23" s="202">
        <v>7695</v>
      </c>
      <c r="Y23" s="202">
        <v>2190</v>
      </c>
      <c r="Z23" s="202">
        <v>1749</v>
      </c>
      <c r="AA23" s="202">
        <v>0</v>
      </c>
      <c r="AB23" s="202">
        <v>1773</v>
      </c>
      <c r="AC23" s="202">
        <v>6</v>
      </c>
      <c r="AD23" s="202">
        <v>0</v>
      </c>
      <c r="AE23" s="202">
        <v>105</v>
      </c>
      <c r="AF23" s="202">
        <v>0</v>
      </c>
      <c r="AG23" s="202">
        <v>0</v>
      </c>
      <c r="AH23" s="202">
        <v>0</v>
      </c>
      <c r="AI23" s="202">
        <v>0</v>
      </c>
      <c r="AJ23" s="202">
        <v>471</v>
      </c>
      <c r="AK23" s="202">
        <v>0</v>
      </c>
      <c r="AL23" s="202">
        <v>2865</v>
      </c>
      <c r="AM23" s="202">
        <v>0</v>
      </c>
      <c r="AN23" s="202">
        <v>0</v>
      </c>
      <c r="AO23" s="202">
        <v>102</v>
      </c>
      <c r="AP23" s="202">
        <v>0</v>
      </c>
      <c r="AQ23" s="202">
        <v>33676</v>
      </c>
      <c r="AR23" s="202">
        <v>13078</v>
      </c>
      <c r="AS23" s="202">
        <v>2696</v>
      </c>
      <c r="AT23" s="202">
        <v>7178</v>
      </c>
      <c r="AU23" s="202">
        <v>60</v>
      </c>
      <c r="AV23" s="202">
        <v>5459</v>
      </c>
      <c r="AW23" s="202">
        <v>558</v>
      </c>
      <c r="AX23" s="202">
        <v>0</v>
      </c>
      <c r="AY23" s="202">
        <v>1113</v>
      </c>
      <c r="AZ23" s="202">
        <v>0</v>
      </c>
      <c r="BA23" s="202">
        <v>0</v>
      </c>
      <c r="BB23" s="202">
        <v>0</v>
      </c>
      <c r="BC23" s="202">
        <v>0</v>
      </c>
      <c r="BD23" s="202">
        <v>4659</v>
      </c>
      <c r="BE23" s="202">
        <v>0</v>
      </c>
      <c r="BF23" s="202">
        <v>21720</v>
      </c>
      <c r="BG23" s="202">
        <v>0</v>
      </c>
      <c r="BH23" s="202">
        <v>654</v>
      </c>
      <c r="BI23" s="202">
        <v>1587</v>
      </c>
      <c r="BJ23" s="202">
        <v>441</v>
      </c>
      <c r="BK23" s="202">
        <v>7929</v>
      </c>
      <c r="BL23" s="202">
        <v>4372</v>
      </c>
      <c r="BM23" s="202">
        <v>114</v>
      </c>
      <c r="BN23" s="202">
        <v>3907</v>
      </c>
      <c r="BO23" s="202">
        <v>0</v>
      </c>
      <c r="BP23" s="202">
        <v>15509</v>
      </c>
      <c r="BQ23" s="202">
        <v>45</v>
      </c>
      <c r="BR23" s="202">
        <v>0</v>
      </c>
      <c r="BS23" s="202">
        <v>0</v>
      </c>
      <c r="BT23" s="202">
        <v>621</v>
      </c>
      <c r="BU23" s="202">
        <v>0</v>
      </c>
      <c r="BV23" s="202">
        <v>0</v>
      </c>
      <c r="BW23" s="202">
        <v>0</v>
      </c>
      <c r="BX23" s="202">
        <v>2751</v>
      </c>
      <c r="BY23" s="202">
        <v>0</v>
      </c>
      <c r="BZ23" s="202">
        <v>7898</v>
      </c>
      <c r="CA23" s="202">
        <v>0</v>
      </c>
      <c r="CB23" s="202">
        <v>0</v>
      </c>
      <c r="CC23" s="202">
        <v>2220</v>
      </c>
      <c r="CD23" s="202">
        <v>0</v>
      </c>
      <c r="CE23" s="202">
        <v>87</v>
      </c>
      <c r="CF23" s="202">
        <v>0</v>
      </c>
      <c r="CG23" s="202">
        <v>0</v>
      </c>
      <c r="CH23" s="202">
        <v>1302</v>
      </c>
      <c r="CI23" s="202">
        <v>0</v>
      </c>
      <c r="CJ23" s="202">
        <v>0</v>
      </c>
      <c r="CK23" s="202">
        <v>0</v>
      </c>
      <c r="CL23" s="202">
        <v>0</v>
      </c>
      <c r="CM23" s="202">
        <v>0</v>
      </c>
      <c r="CN23" s="202">
        <v>0</v>
      </c>
      <c r="CO23" s="202">
        <v>0</v>
      </c>
      <c r="CP23" s="202">
        <v>0</v>
      </c>
      <c r="CQ23" s="202">
        <v>0</v>
      </c>
      <c r="CR23" s="202">
        <v>0</v>
      </c>
      <c r="CS23" s="202">
        <v>0</v>
      </c>
      <c r="CT23" s="202">
        <v>0</v>
      </c>
      <c r="CU23" s="202">
        <v>0</v>
      </c>
      <c r="CV23" s="202">
        <v>0</v>
      </c>
      <c r="CW23" s="202">
        <v>0</v>
      </c>
      <c r="CX23" s="202">
        <v>0</v>
      </c>
      <c r="CY23" s="202">
        <v>0</v>
      </c>
      <c r="CZ23" s="202">
        <v>0</v>
      </c>
      <c r="DA23" s="202">
        <v>0</v>
      </c>
      <c r="DB23" s="202">
        <v>0</v>
      </c>
      <c r="DC23" s="202">
        <v>0</v>
      </c>
      <c r="DD23" s="202">
        <v>0</v>
      </c>
      <c r="DE23" s="202">
        <v>0</v>
      </c>
      <c r="DF23" s="202">
        <v>0</v>
      </c>
      <c r="DG23" s="202">
        <v>0</v>
      </c>
      <c r="DH23" s="202">
        <v>0</v>
      </c>
      <c r="DI23" s="202">
        <v>0</v>
      </c>
      <c r="DJ23" s="202">
        <v>0</v>
      </c>
      <c r="DK23" s="202">
        <v>0</v>
      </c>
      <c r="DL23" s="202">
        <v>0</v>
      </c>
      <c r="DM23" s="202">
        <v>0</v>
      </c>
      <c r="DN23" s="202">
        <v>0</v>
      </c>
      <c r="DO23" s="202">
        <v>0</v>
      </c>
      <c r="DP23" s="202">
        <v>0</v>
      </c>
      <c r="DQ23" s="202">
        <v>0</v>
      </c>
      <c r="DR23" s="202">
        <v>0</v>
      </c>
      <c r="DS23" s="202">
        <v>1734611</v>
      </c>
      <c r="DT23" s="202">
        <v>1037922</v>
      </c>
      <c r="DU23" s="202">
        <v>148291</v>
      </c>
      <c r="DV23" s="202">
        <v>190495</v>
      </c>
      <c r="DW23" s="202">
        <v>0</v>
      </c>
      <c r="DX23" s="202">
        <v>278488</v>
      </c>
      <c r="DY23" s="202">
        <v>295</v>
      </c>
      <c r="DZ23" s="202">
        <v>0</v>
      </c>
      <c r="EA23" s="202">
        <v>10719</v>
      </c>
      <c r="EB23" s="202">
        <v>0</v>
      </c>
      <c r="EC23" s="202">
        <v>0</v>
      </c>
      <c r="ED23" s="202">
        <v>0</v>
      </c>
      <c r="EE23" s="202">
        <v>0</v>
      </c>
      <c r="EF23" s="202">
        <v>35317</v>
      </c>
      <c r="EG23" s="202">
        <v>0</v>
      </c>
      <c r="EH23" s="202">
        <v>325587</v>
      </c>
      <c r="EI23" s="202">
        <v>0</v>
      </c>
      <c r="EJ23" s="202">
        <v>0</v>
      </c>
      <c r="EK23" s="202">
        <v>22760</v>
      </c>
      <c r="EL23" s="202">
        <v>0</v>
      </c>
      <c r="EM23" s="202">
        <v>3958867</v>
      </c>
      <c r="EN23" s="202">
        <v>2079646</v>
      </c>
      <c r="EO23" s="202">
        <v>419276</v>
      </c>
      <c r="EP23" s="202">
        <v>631832</v>
      </c>
      <c r="EQ23" s="202">
        <v>10417</v>
      </c>
      <c r="ER23" s="202">
        <v>1286309</v>
      </c>
      <c r="ES23" s="202">
        <v>86221</v>
      </c>
      <c r="ET23" s="202">
        <v>0</v>
      </c>
      <c r="EU23" s="202">
        <v>213876</v>
      </c>
      <c r="EV23" s="202">
        <v>0</v>
      </c>
      <c r="EW23" s="202">
        <v>0</v>
      </c>
      <c r="EX23" s="202">
        <v>0</v>
      </c>
      <c r="EY23" s="202">
        <v>0</v>
      </c>
      <c r="EZ23" s="202">
        <v>400953</v>
      </c>
      <c r="FA23" s="202">
        <v>0</v>
      </c>
      <c r="FB23" s="202">
        <v>3434025</v>
      </c>
      <c r="FC23" s="202">
        <v>0</v>
      </c>
      <c r="FD23" s="202">
        <v>10160</v>
      </c>
      <c r="FE23" s="202">
        <v>197314</v>
      </c>
      <c r="FF23" s="202">
        <v>185832</v>
      </c>
      <c r="FG23" s="202">
        <v>2683373</v>
      </c>
      <c r="FH23" s="202">
        <v>1406129</v>
      </c>
      <c r="FI23" s="202">
        <v>78009</v>
      </c>
      <c r="FJ23" s="202">
        <v>1094666</v>
      </c>
      <c r="FK23" s="202">
        <v>0</v>
      </c>
      <c r="FL23" s="202">
        <v>3202759</v>
      </c>
      <c r="FM23" s="202">
        <v>36920</v>
      </c>
      <c r="FN23" s="202">
        <v>0</v>
      </c>
      <c r="FO23" s="202">
        <v>0</v>
      </c>
      <c r="FP23" s="202">
        <v>81898</v>
      </c>
      <c r="FQ23" s="202">
        <v>0</v>
      </c>
      <c r="FR23" s="202">
        <v>0</v>
      </c>
      <c r="FS23" s="202">
        <v>0</v>
      </c>
      <c r="FT23" s="202">
        <v>616698</v>
      </c>
      <c r="FU23" s="202">
        <v>0</v>
      </c>
      <c r="FV23" s="202">
        <v>2121899</v>
      </c>
      <c r="FW23" s="202">
        <v>0</v>
      </c>
      <c r="FX23" s="202">
        <v>0</v>
      </c>
      <c r="FY23" s="202">
        <v>651771</v>
      </c>
      <c r="FZ23" s="202">
        <v>0</v>
      </c>
      <c r="GA23" s="202">
        <v>34421</v>
      </c>
      <c r="GB23" s="202">
        <v>0</v>
      </c>
      <c r="GC23" s="202">
        <v>0</v>
      </c>
      <c r="GD23" s="202">
        <v>442405</v>
      </c>
      <c r="GE23" s="202">
        <v>0</v>
      </c>
      <c r="GF23" s="202">
        <v>0</v>
      </c>
      <c r="GG23" s="202">
        <v>0</v>
      </c>
      <c r="GH23" s="202">
        <v>0</v>
      </c>
      <c r="GI23" s="202">
        <v>0</v>
      </c>
      <c r="GJ23" s="202">
        <v>0</v>
      </c>
      <c r="GK23" s="202">
        <v>0</v>
      </c>
      <c r="GL23" s="202">
        <v>0</v>
      </c>
      <c r="GM23" s="202">
        <v>0</v>
      </c>
      <c r="GN23" s="202">
        <v>0</v>
      </c>
      <c r="GO23" s="202">
        <v>0</v>
      </c>
      <c r="GP23" s="202">
        <v>0</v>
      </c>
      <c r="GQ23" s="202">
        <v>0</v>
      </c>
      <c r="GR23" s="202">
        <v>0</v>
      </c>
      <c r="GS23" s="202">
        <v>0</v>
      </c>
      <c r="GT23" s="202">
        <v>0</v>
      </c>
      <c r="GU23" s="202">
        <v>0</v>
      </c>
      <c r="GV23" s="202">
        <v>0</v>
      </c>
      <c r="GW23" s="202">
        <v>0</v>
      </c>
      <c r="GX23" s="202">
        <v>0</v>
      </c>
      <c r="GY23" s="202">
        <v>0</v>
      </c>
      <c r="GZ23" s="202">
        <v>0</v>
      </c>
      <c r="HA23" s="202">
        <v>0</v>
      </c>
      <c r="HB23" s="202">
        <v>0</v>
      </c>
      <c r="HC23" s="202">
        <v>0</v>
      </c>
      <c r="HD23" s="202">
        <v>0</v>
      </c>
      <c r="HE23" s="202">
        <v>0</v>
      </c>
      <c r="HF23" s="202">
        <v>0</v>
      </c>
      <c r="HG23" s="202">
        <v>0</v>
      </c>
      <c r="HH23" s="202">
        <v>0</v>
      </c>
      <c r="HI23" s="202">
        <v>0</v>
      </c>
      <c r="HJ23" s="202">
        <v>0</v>
      </c>
      <c r="HK23" s="202">
        <v>0</v>
      </c>
      <c r="HL23" s="202">
        <v>0</v>
      </c>
      <c r="HM23" s="202">
        <v>0</v>
      </c>
      <c r="HN23" s="202">
        <v>0</v>
      </c>
      <c r="HP23" s="203" t="s">
        <v>71</v>
      </c>
      <c r="HQ23" s="201">
        <f>'Relative Weights'!$H$1</f>
        <v>2017</v>
      </c>
      <c r="HR23" s="202">
        <v>166301</v>
      </c>
      <c r="HS23" s="202">
        <v>189016</v>
      </c>
      <c r="HT23" s="202">
        <v>0</v>
      </c>
      <c r="HU23" s="202">
        <v>49187</v>
      </c>
      <c r="HV23" s="202">
        <v>0</v>
      </c>
      <c r="HW23" s="202">
        <v>38076</v>
      </c>
      <c r="HX23" s="202">
        <v>0</v>
      </c>
      <c r="HY23" s="202">
        <v>0</v>
      </c>
      <c r="HZ23" s="202">
        <v>0</v>
      </c>
      <c r="IA23" s="202">
        <v>0</v>
      </c>
      <c r="IB23" s="202">
        <v>0</v>
      </c>
      <c r="IC23" s="202">
        <v>0</v>
      </c>
      <c r="ID23" s="202">
        <v>0</v>
      </c>
      <c r="IE23" s="202">
        <v>0</v>
      </c>
      <c r="IF23" s="202">
        <v>0</v>
      </c>
      <c r="IG23" s="202">
        <v>78961</v>
      </c>
      <c r="IH23" s="202">
        <v>0</v>
      </c>
      <c r="II23" s="202">
        <v>0</v>
      </c>
      <c r="IJ23" s="202">
        <v>0</v>
      </c>
      <c r="IK23" s="202">
        <v>0</v>
      </c>
      <c r="IL23" s="202">
        <v>346556</v>
      </c>
      <c r="IM23" s="202">
        <v>321241</v>
      </c>
      <c r="IN23" s="202">
        <v>0</v>
      </c>
      <c r="IO23" s="202">
        <v>201864</v>
      </c>
      <c r="IP23" s="202">
        <v>0</v>
      </c>
      <c r="IQ23" s="202">
        <v>117233</v>
      </c>
      <c r="IR23" s="202">
        <v>0</v>
      </c>
      <c r="IS23" s="202">
        <v>0</v>
      </c>
      <c r="IT23" s="202">
        <v>0</v>
      </c>
      <c r="IU23" s="202">
        <v>0</v>
      </c>
      <c r="IV23" s="202">
        <v>0</v>
      </c>
      <c r="IW23" s="202">
        <v>0</v>
      </c>
      <c r="IX23" s="202">
        <v>0</v>
      </c>
      <c r="IY23" s="202">
        <v>0</v>
      </c>
      <c r="IZ23" s="202">
        <v>0</v>
      </c>
      <c r="JA23" s="202">
        <v>598619</v>
      </c>
      <c r="JB23" s="202">
        <v>0</v>
      </c>
      <c r="JC23" s="202">
        <v>0</v>
      </c>
      <c r="JD23" s="202">
        <v>0</v>
      </c>
      <c r="JE23" s="202">
        <v>0</v>
      </c>
      <c r="JF23" s="202">
        <v>81596</v>
      </c>
      <c r="JG23" s="202">
        <v>107391</v>
      </c>
      <c r="JH23" s="202">
        <v>0</v>
      </c>
      <c r="JI23" s="202">
        <v>109875</v>
      </c>
      <c r="JJ23" s="202">
        <v>0</v>
      </c>
      <c r="JK23" s="202">
        <v>333059</v>
      </c>
      <c r="JL23" s="202">
        <v>0</v>
      </c>
      <c r="JM23" s="202">
        <v>0</v>
      </c>
      <c r="JN23" s="202">
        <v>0</v>
      </c>
      <c r="JO23" s="202">
        <v>0</v>
      </c>
      <c r="JP23" s="202">
        <v>0</v>
      </c>
      <c r="JQ23" s="202">
        <v>0</v>
      </c>
      <c r="JR23" s="202">
        <v>0</v>
      </c>
      <c r="JS23" s="202">
        <v>0</v>
      </c>
      <c r="JT23" s="202">
        <v>0</v>
      </c>
      <c r="JU23" s="202">
        <v>217675</v>
      </c>
      <c r="JV23" s="202">
        <v>0</v>
      </c>
      <c r="JW23" s="202">
        <v>0</v>
      </c>
      <c r="JX23" s="202">
        <v>0</v>
      </c>
      <c r="JY23" s="202">
        <v>0</v>
      </c>
      <c r="JZ23" s="202">
        <v>895</v>
      </c>
      <c r="KA23" s="202">
        <v>0</v>
      </c>
      <c r="KB23" s="202">
        <v>0</v>
      </c>
      <c r="KC23" s="202">
        <v>36616</v>
      </c>
      <c r="KD23" s="202">
        <v>0</v>
      </c>
      <c r="KE23" s="202">
        <v>0</v>
      </c>
      <c r="KF23" s="202">
        <v>0</v>
      </c>
      <c r="KG23" s="202">
        <v>0</v>
      </c>
      <c r="KH23" s="202">
        <v>0</v>
      </c>
      <c r="KI23" s="202">
        <v>0</v>
      </c>
      <c r="KJ23" s="202">
        <v>0</v>
      </c>
      <c r="KK23" s="202">
        <v>0</v>
      </c>
      <c r="KL23" s="202">
        <v>0</v>
      </c>
      <c r="KM23" s="202">
        <v>0</v>
      </c>
      <c r="KN23" s="202">
        <v>0</v>
      </c>
      <c r="KO23" s="202">
        <v>0</v>
      </c>
      <c r="KP23" s="202">
        <v>0</v>
      </c>
      <c r="KQ23" s="202">
        <v>0</v>
      </c>
      <c r="KR23" s="202">
        <v>0</v>
      </c>
      <c r="KS23" s="202">
        <v>0</v>
      </c>
      <c r="KT23" s="202">
        <v>0</v>
      </c>
      <c r="KU23" s="202">
        <v>0</v>
      </c>
      <c r="KV23" s="202">
        <v>0</v>
      </c>
      <c r="KW23" s="202">
        <v>0</v>
      </c>
      <c r="KX23" s="202">
        <v>0</v>
      </c>
      <c r="KY23" s="202">
        <v>0</v>
      </c>
      <c r="KZ23" s="202">
        <v>0</v>
      </c>
      <c r="LA23" s="202">
        <v>0</v>
      </c>
      <c r="LB23" s="202">
        <v>0</v>
      </c>
      <c r="LC23" s="202">
        <v>0</v>
      </c>
      <c r="LD23" s="202">
        <v>0</v>
      </c>
      <c r="LE23" s="202">
        <v>0</v>
      </c>
      <c r="LF23" s="202">
        <v>0</v>
      </c>
      <c r="LG23" s="202">
        <v>0</v>
      </c>
      <c r="LH23" s="202">
        <v>0</v>
      </c>
      <c r="LI23" s="202">
        <v>0</v>
      </c>
      <c r="LJ23" s="202">
        <v>0</v>
      </c>
      <c r="LK23" s="202">
        <v>0</v>
      </c>
      <c r="LL23" s="202">
        <v>0</v>
      </c>
      <c r="LM23" s="202">
        <v>0</v>
      </c>
      <c r="LN23" s="202">
        <v>0</v>
      </c>
      <c r="LO23" s="202">
        <v>0</v>
      </c>
      <c r="LP23" s="202">
        <v>0</v>
      </c>
      <c r="LQ23" s="202">
        <v>0</v>
      </c>
      <c r="LR23" s="202">
        <v>0</v>
      </c>
      <c r="LS23" s="202">
        <v>0</v>
      </c>
      <c r="LT23" s="202">
        <v>0</v>
      </c>
      <c r="LU23" s="202">
        <v>0</v>
      </c>
      <c r="LV23" s="202">
        <v>0</v>
      </c>
      <c r="LW23" s="202">
        <v>0</v>
      </c>
      <c r="LX23" s="202">
        <v>0</v>
      </c>
      <c r="LY23" s="202">
        <v>0</v>
      </c>
      <c r="LZ23" s="202">
        <v>0</v>
      </c>
      <c r="MA23" s="202">
        <v>0</v>
      </c>
      <c r="MB23" s="202">
        <v>0</v>
      </c>
      <c r="MC23" s="202">
        <v>0</v>
      </c>
      <c r="MD23" s="202">
        <v>0</v>
      </c>
      <c r="ME23" s="202">
        <v>0</v>
      </c>
      <c r="MF23" s="202">
        <v>0</v>
      </c>
      <c r="MG23" s="202">
        <v>0</v>
      </c>
      <c r="MH23" s="202">
        <v>0</v>
      </c>
      <c r="MI23" s="202">
        <v>0</v>
      </c>
      <c r="MJ23" s="202">
        <v>0</v>
      </c>
      <c r="MK23" s="202">
        <v>0</v>
      </c>
      <c r="ML23" s="202">
        <v>0</v>
      </c>
      <c r="MM23" s="202">
        <v>0</v>
      </c>
      <c r="MN23" s="202">
        <v>0</v>
      </c>
      <c r="MO23" s="202">
        <v>0</v>
      </c>
      <c r="MP23" s="202">
        <v>0</v>
      </c>
      <c r="MQ23" s="202">
        <v>0</v>
      </c>
      <c r="MR23" s="202">
        <v>0</v>
      </c>
      <c r="MS23" s="202">
        <v>0</v>
      </c>
      <c r="MT23" s="202">
        <v>0</v>
      </c>
      <c r="MU23" s="202">
        <v>0</v>
      </c>
      <c r="MV23" s="202">
        <v>0</v>
      </c>
      <c r="MW23" s="202">
        <v>0</v>
      </c>
      <c r="MX23" s="202">
        <v>0</v>
      </c>
      <c r="MY23" s="202">
        <v>0</v>
      </c>
      <c r="MZ23" s="202">
        <v>0</v>
      </c>
      <c r="NA23" s="202">
        <v>0</v>
      </c>
      <c r="NB23" s="202">
        <v>0</v>
      </c>
      <c r="NC23" s="202">
        <v>0</v>
      </c>
      <c r="ND23" s="202">
        <v>0</v>
      </c>
      <c r="NE23" s="202">
        <v>0</v>
      </c>
      <c r="NF23" s="202">
        <v>0</v>
      </c>
      <c r="NG23" s="202">
        <v>0</v>
      </c>
      <c r="NH23" s="202">
        <v>0</v>
      </c>
      <c r="NI23" s="202">
        <v>0</v>
      </c>
      <c r="NJ23" s="202">
        <v>0</v>
      </c>
      <c r="NK23" s="202">
        <v>0</v>
      </c>
      <c r="NL23" s="202">
        <v>0</v>
      </c>
      <c r="NM23" s="202">
        <v>0</v>
      </c>
      <c r="NN23" s="202">
        <v>0</v>
      </c>
      <c r="NO23" s="202">
        <v>0</v>
      </c>
      <c r="NP23" s="202">
        <v>0</v>
      </c>
      <c r="NQ23" s="202">
        <v>0</v>
      </c>
      <c r="NR23" s="202">
        <v>0</v>
      </c>
      <c r="NS23" s="202">
        <v>0</v>
      </c>
      <c r="NT23" s="202">
        <v>0</v>
      </c>
      <c r="NU23" s="202">
        <v>0</v>
      </c>
      <c r="NV23" s="202">
        <v>0</v>
      </c>
      <c r="NW23" s="202">
        <v>0</v>
      </c>
      <c r="NX23" s="202">
        <v>0</v>
      </c>
      <c r="NY23" s="202">
        <v>0</v>
      </c>
      <c r="NZ23" s="202">
        <v>0</v>
      </c>
      <c r="OA23" s="202">
        <v>0</v>
      </c>
      <c r="OB23" s="202">
        <v>0</v>
      </c>
      <c r="OC23" s="202">
        <v>0</v>
      </c>
      <c r="OD23" s="202">
        <v>0</v>
      </c>
      <c r="OE23" s="202">
        <v>0</v>
      </c>
      <c r="OF23" s="202">
        <v>0</v>
      </c>
      <c r="OG23" s="202">
        <v>0</v>
      </c>
      <c r="OH23" s="202">
        <v>0</v>
      </c>
      <c r="OI23" s="202">
        <v>0</v>
      </c>
      <c r="OJ23" s="202">
        <v>0</v>
      </c>
      <c r="OK23" s="202">
        <v>0</v>
      </c>
      <c r="OL23" s="202">
        <v>0</v>
      </c>
      <c r="OM23" s="202">
        <v>0</v>
      </c>
      <c r="ON23" s="202">
        <v>0</v>
      </c>
      <c r="OO23" s="202">
        <v>0</v>
      </c>
      <c r="OP23" s="202">
        <v>0</v>
      </c>
      <c r="OQ23" s="202">
        <v>0</v>
      </c>
      <c r="OR23" s="202">
        <v>0</v>
      </c>
      <c r="OS23" s="202">
        <v>0</v>
      </c>
      <c r="OT23" s="202">
        <v>0</v>
      </c>
      <c r="OU23" s="202">
        <v>0</v>
      </c>
      <c r="OV23" s="202">
        <v>0</v>
      </c>
      <c r="OW23" s="202">
        <v>0</v>
      </c>
      <c r="OX23" s="202">
        <v>0</v>
      </c>
      <c r="OY23" s="202">
        <v>0</v>
      </c>
      <c r="OZ23" s="202">
        <v>0</v>
      </c>
      <c r="PA23" s="202">
        <v>0</v>
      </c>
      <c r="PB23" s="202">
        <v>0</v>
      </c>
      <c r="PC23" s="202">
        <v>0</v>
      </c>
      <c r="PD23" s="202">
        <v>0</v>
      </c>
      <c r="PE23" s="202">
        <v>0</v>
      </c>
      <c r="PF23" s="202">
        <v>0</v>
      </c>
      <c r="PG23" s="202">
        <v>0</v>
      </c>
      <c r="PH23" s="202">
        <v>0</v>
      </c>
      <c r="PI23" s="202">
        <v>0</v>
      </c>
      <c r="PJ23" s="202">
        <v>5501468</v>
      </c>
      <c r="PK23" s="202">
        <v>3152855</v>
      </c>
      <c r="PL23" s="202">
        <v>395897</v>
      </c>
      <c r="PM23" s="202">
        <v>6388</v>
      </c>
      <c r="PN23" s="202">
        <v>1712188</v>
      </c>
      <c r="PO23" s="202">
        <v>3222813</v>
      </c>
      <c r="PP23" s="202">
        <v>75690</v>
      </c>
      <c r="PQ23" s="202">
        <v>0</v>
      </c>
      <c r="PR23" s="202">
        <v>137726</v>
      </c>
      <c r="PS23" s="202">
        <v>50215</v>
      </c>
      <c r="PT23" s="202">
        <v>0</v>
      </c>
      <c r="PU23" s="202">
        <v>0</v>
      </c>
      <c r="PV23" s="202">
        <v>0</v>
      </c>
      <c r="PW23" s="202">
        <v>645657</v>
      </c>
      <c r="PX23" s="202">
        <v>0</v>
      </c>
      <c r="PY23" s="202">
        <v>4155507</v>
      </c>
      <c r="PZ23" s="202">
        <v>0</v>
      </c>
      <c r="QA23" s="202">
        <v>6230</v>
      </c>
      <c r="QB23" s="202">
        <v>534586</v>
      </c>
      <c r="QC23" s="202">
        <v>113954</v>
      </c>
      <c r="QD23" s="194">
        <v>1</v>
      </c>
    </row>
    <row r="24" spans="1:446" x14ac:dyDescent="0.2">
      <c r="A24" s="201" t="s">
        <v>81</v>
      </c>
      <c r="B24" s="201" t="s">
        <v>81</v>
      </c>
      <c r="C24" s="202">
        <f>ROUND(UHD!H18,0)-ROUND(UHD!H288,0)</f>
        <v>0</v>
      </c>
      <c r="D24" s="316">
        <v>12826</v>
      </c>
      <c r="E24" s="201" t="s">
        <v>713</v>
      </c>
      <c r="F24" s="201">
        <f>'Relative Weights'!$H$1</f>
        <v>2017</v>
      </c>
      <c r="G24" s="202">
        <v>47612606</v>
      </c>
      <c r="H24" s="202">
        <v>3257490</v>
      </c>
      <c r="I24" s="202">
        <v>28504089</v>
      </c>
      <c r="J24" s="202">
        <v>6185442</v>
      </c>
      <c r="K24" s="202">
        <v>22829244</v>
      </c>
      <c r="L24" s="201" t="s">
        <v>752</v>
      </c>
      <c r="M24" s="201" t="s">
        <v>753</v>
      </c>
      <c r="N24" s="201" t="s">
        <v>754</v>
      </c>
      <c r="O24" s="202">
        <v>2919</v>
      </c>
      <c r="P24" s="202">
        <v>9945</v>
      </c>
      <c r="Q24" s="202">
        <v>1381</v>
      </c>
      <c r="R24" s="202">
        <v>0</v>
      </c>
      <c r="S24" s="202">
        <v>0</v>
      </c>
      <c r="T24" s="204" t="s">
        <v>835</v>
      </c>
      <c r="U24" s="204" t="s">
        <v>836</v>
      </c>
      <c r="V24" s="204" t="s">
        <v>837</v>
      </c>
      <c r="W24" s="202">
        <v>71210</v>
      </c>
      <c r="X24" s="202">
        <v>16556</v>
      </c>
      <c r="Y24" s="202">
        <v>7257</v>
      </c>
      <c r="Z24" s="202">
        <v>2421</v>
      </c>
      <c r="AA24" s="202">
        <v>0</v>
      </c>
      <c r="AB24" s="202">
        <v>3734</v>
      </c>
      <c r="AC24" s="202">
        <v>210</v>
      </c>
      <c r="AD24" s="202">
        <v>0</v>
      </c>
      <c r="AE24" s="202">
        <v>591</v>
      </c>
      <c r="AF24" s="202">
        <v>0</v>
      </c>
      <c r="AG24" s="202">
        <v>0</v>
      </c>
      <c r="AH24" s="202">
        <v>0</v>
      </c>
      <c r="AI24" s="202">
        <v>0</v>
      </c>
      <c r="AJ24" s="202">
        <v>58</v>
      </c>
      <c r="AK24" s="202">
        <v>0</v>
      </c>
      <c r="AL24" s="202">
        <v>7350</v>
      </c>
      <c r="AM24" s="202">
        <v>0</v>
      </c>
      <c r="AN24" s="202">
        <v>0</v>
      </c>
      <c r="AO24" s="202">
        <v>984</v>
      </c>
      <c r="AP24" s="202">
        <v>0</v>
      </c>
      <c r="AQ24" s="202">
        <v>53325</v>
      </c>
      <c r="AR24" s="202">
        <v>18958</v>
      </c>
      <c r="AS24" s="202">
        <v>1692</v>
      </c>
      <c r="AT24" s="202">
        <v>10926</v>
      </c>
      <c r="AU24" s="202">
        <v>0</v>
      </c>
      <c r="AV24" s="202">
        <v>2169</v>
      </c>
      <c r="AW24" s="202">
        <v>0</v>
      </c>
      <c r="AX24" s="202">
        <v>0</v>
      </c>
      <c r="AY24" s="202">
        <v>2619</v>
      </c>
      <c r="AZ24" s="202">
        <v>0</v>
      </c>
      <c r="BA24" s="202">
        <v>0</v>
      </c>
      <c r="BB24" s="202">
        <v>0</v>
      </c>
      <c r="BC24" s="202">
        <v>0</v>
      </c>
      <c r="BD24" s="202">
        <v>0</v>
      </c>
      <c r="BE24" s="202">
        <v>0</v>
      </c>
      <c r="BF24" s="202">
        <v>50640</v>
      </c>
      <c r="BG24" s="202">
        <v>0</v>
      </c>
      <c r="BH24" s="202">
        <v>2241</v>
      </c>
      <c r="BI24" s="202">
        <v>1905</v>
      </c>
      <c r="BJ24" s="202">
        <v>0</v>
      </c>
      <c r="BK24" s="202">
        <v>3288</v>
      </c>
      <c r="BL24" s="202">
        <v>162</v>
      </c>
      <c r="BM24" s="202">
        <v>0</v>
      </c>
      <c r="BN24" s="202">
        <v>666</v>
      </c>
      <c r="BO24" s="202">
        <v>0</v>
      </c>
      <c r="BP24" s="202">
        <v>51</v>
      </c>
      <c r="BQ24" s="202">
        <v>0</v>
      </c>
      <c r="BR24" s="202">
        <v>0</v>
      </c>
      <c r="BS24" s="202">
        <v>0</v>
      </c>
      <c r="BT24" s="202">
        <v>0</v>
      </c>
      <c r="BU24" s="202">
        <v>0</v>
      </c>
      <c r="BV24" s="202">
        <v>0</v>
      </c>
      <c r="BW24" s="202">
        <v>0</v>
      </c>
      <c r="BX24" s="202">
        <v>0</v>
      </c>
      <c r="BY24" s="202">
        <v>0</v>
      </c>
      <c r="BZ24" s="202">
        <v>22440</v>
      </c>
      <c r="CA24" s="202">
        <v>0</v>
      </c>
      <c r="CB24" s="202">
        <v>0</v>
      </c>
      <c r="CC24" s="202">
        <v>498</v>
      </c>
      <c r="CD24" s="202">
        <v>0</v>
      </c>
      <c r="CE24" s="202">
        <v>0</v>
      </c>
      <c r="CF24" s="202">
        <v>0</v>
      </c>
      <c r="CG24" s="202">
        <v>0</v>
      </c>
      <c r="CH24" s="202">
        <v>0</v>
      </c>
      <c r="CI24" s="202">
        <v>0</v>
      </c>
      <c r="CJ24" s="202">
        <v>0</v>
      </c>
      <c r="CK24" s="202">
        <v>0</v>
      </c>
      <c r="CL24" s="202">
        <v>0</v>
      </c>
      <c r="CM24" s="202">
        <v>0</v>
      </c>
      <c r="CN24" s="202">
        <v>0</v>
      </c>
      <c r="CO24" s="202">
        <v>0</v>
      </c>
      <c r="CP24" s="202">
        <v>0</v>
      </c>
      <c r="CQ24" s="202">
        <v>0</v>
      </c>
      <c r="CR24" s="202">
        <v>0</v>
      </c>
      <c r="CS24" s="202">
        <v>0</v>
      </c>
      <c r="CT24" s="202">
        <v>0</v>
      </c>
      <c r="CU24" s="202">
        <v>0</v>
      </c>
      <c r="CV24" s="202">
        <v>0</v>
      </c>
      <c r="CW24" s="202">
        <v>0</v>
      </c>
      <c r="CX24" s="202">
        <v>0</v>
      </c>
      <c r="CY24" s="202">
        <v>0</v>
      </c>
      <c r="CZ24" s="202">
        <v>0</v>
      </c>
      <c r="DA24" s="202">
        <v>0</v>
      </c>
      <c r="DB24" s="202">
        <v>0</v>
      </c>
      <c r="DC24" s="202">
        <v>0</v>
      </c>
      <c r="DD24" s="202">
        <v>0</v>
      </c>
      <c r="DE24" s="202">
        <v>0</v>
      </c>
      <c r="DF24" s="202">
        <v>0</v>
      </c>
      <c r="DG24" s="202">
        <v>0</v>
      </c>
      <c r="DH24" s="202">
        <v>0</v>
      </c>
      <c r="DI24" s="202">
        <v>0</v>
      </c>
      <c r="DJ24" s="202">
        <v>0</v>
      </c>
      <c r="DK24" s="202">
        <v>0</v>
      </c>
      <c r="DL24" s="202">
        <v>0</v>
      </c>
      <c r="DM24" s="202">
        <v>0</v>
      </c>
      <c r="DN24" s="202">
        <v>0</v>
      </c>
      <c r="DO24" s="202">
        <v>0</v>
      </c>
      <c r="DP24" s="202">
        <v>0</v>
      </c>
      <c r="DQ24" s="202">
        <v>0</v>
      </c>
      <c r="DR24" s="202">
        <v>0</v>
      </c>
      <c r="DS24" s="202">
        <v>6047119</v>
      </c>
      <c r="DT24" s="202">
        <v>1545543</v>
      </c>
      <c r="DU24" s="202">
        <v>816770</v>
      </c>
      <c r="DV24" s="202">
        <v>259979</v>
      </c>
      <c r="DW24" s="202">
        <v>0</v>
      </c>
      <c r="DX24" s="202">
        <v>387256</v>
      </c>
      <c r="DY24" s="202">
        <v>12400</v>
      </c>
      <c r="DZ24" s="202">
        <v>0</v>
      </c>
      <c r="EA24" s="202">
        <v>81980</v>
      </c>
      <c r="EB24" s="202">
        <v>0</v>
      </c>
      <c r="EC24" s="202">
        <v>0</v>
      </c>
      <c r="ED24" s="202">
        <v>0</v>
      </c>
      <c r="EE24" s="202">
        <v>0</v>
      </c>
      <c r="EF24" s="202">
        <v>2000</v>
      </c>
      <c r="EG24" s="202">
        <v>0</v>
      </c>
      <c r="EH24" s="202">
        <v>788687</v>
      </c>
      <c r="EI24" s="202">
        <v>0</v>
      </c>
      <c r="EJ24" s="202">
        <v>0</v>
      </c>
      <c r="EK24" s="202">
        <v>152660</v>
      </c>
      <c r="EL24" s="202">
        <v>0</v>
      </c>
      <c r="EM24" s="202">
        <v>6120801</v>
      </c>
      <c r="EN24" s="202">
        <v>2873777</v>
      </c>
      <c r="EO24" s="202">
        <v>255908</v>
      </c>
      <c r="EP24" s="202">
        <v>1118304</v>
      </c>
      <c r="EQ24" s="202">
        <v>0</v>
      </c>
      <c r="ER24" s="202">
        <v>407280</v>
      </c>
      <c r="ES24" s="202">
        <v>0</v>
      </c>
      <c r="ET24" s="202">
        <v>0</v>
      </c>
      <c r="EU24" s="202">
        <v>362661</v>
      </c>
      <c r="EV24" s="202">
        <v>0</v>
      </c>
      <c r="EW24" s="202">
        <v>0</v>
      </c>
      <c r="EX24" s="202">
        <v>0</v>
      </c>
      <c r="EY24" s="202">
        <v>0</v>
      </c>
      <c r="EZ24" s="202">
        <v>0</v>
      </c>
      <c r="FA24" s="202">
        <v>0</v>
      </c>
      <c r="FB24" s="202">
        <v>6761648</v>
      </c>
      <c r="FC24" s="202">
        <v>0</v>
      </c>
      <c r="FD24" s="202">
        <v>289226</v>
      </c>
      <c r="FE24" s="202">
        <v>250876</v>
      </c>
      <c r="FF24" s="202">
        <v>0</v>
      </c>
      <c r="FG24" s="202">
        <v>901840</v>
      </c>
      <c r="FH24" s="202">
        <v>68093</v>
      </c>
      <c r="FI24" s="202">
        <v>0</v>
      </c>
      <c r="FJ24" s="202">
        <v>132192</v>
      </c>
      <c r="FK24" s="202">
        <v>0</v>
      </c>
      <c r="FL24" s="202">
        <v>8875</v>
      </c>
      <c r="FM24" s="202">
        <v>0</v>
      </c>
      <c r="FN24" s="202">
        <v>0</v>
      </c>
      <c r="FO24" s="202">
        <v>0</v>
      </c>
      <c r="FP24" s="202">
        <v>0</v>
      </c>
      <c r="FQ24" s="202">
        <v>0</v>
      </c>
      <c r="FR24" s="202">
        <v>0</v>
      </c>
      <c r="FS24" s="202">
        <v>0</v>
      </c>
      <c r="FT24" s="202">
        <v>0</v>
      </c>
      <c r="FU24" s="202">
        <v>0</v>
      </c>
      <c r="FV24" s="202">
        <v>2798753</v>
      </c>
      <c r="FW24" s="202">
        <v>0</v>
      </c>
      <c r="FX24" s="202">
        <v>0</v>
      </c>
      <c r="FY24" s="202">
        <v>62353</v>
      </c>
      <c r="FZ24" s="202">
        <v>0</v>
      </c>
      <c r="GA24" s="202">
        <v>0</v>
      </c>
      <c r="GB24" s="202">
        <v>0</v>
      </c>
      <c r="GC24" s="202">
        <v>0</v>
      </c>
      <c r="GD24" s="202">
        <v>0</v>
      </c>
      <c r="GE24" s="202">
        <v>0</v>
      </c>
      <c r="GF24" s="202">
        <v>0</v>
      </c>
      <c r="GG24" s="202">
        <v>0</v>
      </c>
      <c r="GH24" s="202">
        <v>0</v>
      </c>
      <c r="GI24" s="202">
        <v>0</v>
      </c>
      <c r="GJ24" s="202">
        <v>0</v>
      </c>
      <c r="GK24" s="202">
        <v>0</v>
      </c>
      <c r="GL24" s="202">
        <v>0</v>
      </c>
      <c r="GM24" s="202">
        <v>0</v>
      </c>
      <c r="GN24" s="202">
        <v>0</v>
      </c>
      <c r="GO24" s="202">
        <v>0</v>
      </c>
      <c r="GP24" s="202">
        <v>0</v>
      </c>
      <c r="GQ24" s="202">
        <v>0</v>
      </c>
      <c r="GR24" s="202">
        <v>0</v>
      </c>
      <c r="GS24" s="202">
        <v>0</v>
      </c>
      <c r="GT24" s="202">
        <v>0</v>
      </c>
      <c r="GU24" s="202">
        <v>0</v>
      </c>
      <c r="GV24" s="202">
        <v>0</v>
      </c>
      <c r="GW24" s="202">
        <v>0</v>
      </c>
      <c r="GX24" s="202">
        <v>0</v>
      </c>
      <c r="GY24" s="202">
        <v>0</v>
      </c>
      <c r="GZ24" s="202">
        <v>0</v>
      </c>
      <c r="HA24" s="202">
        <v>0</v>
      </c>
      <c r="HB24" s="202">
        <v>0</v>
      </c>
      <c r="HC24" s="202">
        <v>0</v>
      </c>
      <c r="HD24" s="202">
        <v>0</v>
      </c>
      <c r="HE24" s="202">
        <v>0</v>
      </c>
      <c r="HF24" s="202">
        <v>0</v>
      </c>
      <c r="HG24" s="202">
        <v>0</v>
      </c>
      <c r="HH24" s="202">
        <v>0</v>
      </c>
      <c r="HI24" s="202">
        <v>0</v>
      </c>
      <c r="HJ24" s="202">
        <v>0</v>
      </c>
      <c r="HK24" s="202">
        <v>0</v>
      </c>
      <c r="HL24" s="202">
        <v>0</v>
      </c>
      <c r="HM24" s="202">
        <v>0</v>
      </c>
      <c r="HN24" s="202">
        <v>0</v>
      </c>
      <c r="HP24" s="203" t="s">
        <v>156</v>
      </c>
      <c r="HQ24" s="201">
        <f>'Relative Weights'!$H$1</f>
        <v>2017</v>
      </c>
      <c r="HR24" s="202">
        <v>6521.46</v>
      </c>
      <c r="HS24" s="202">
        <v>0</v>
      </c>
      <c r="HT24" s="202">
        <v>0</v>
      </c>
      <c r="HU24" s="202">
        <v>0</v>
      </c>
      <c r="HV24" s="202">
        <v>0</v>
      </c>
      <c r="HW24" s="202">
        <v>30980</v>
      </c>
      <c r="HX24" s="202">
        <v>0</v>
      </c>
      <c r="HY24" s="202">
        <v>0</v>
      </c>
      <c r="HZ24" s="202">
        <v>0</v>
      </c>
      <c r="IA24" s="202">
        <v>0</v>
      </c>
      <c r="IB24" s="202">
        <v>0</v>
      </c>
      <c r="IC24" s="202">
        <v>0</v>
      </c>
      <c r="ID24" s="202">
        <v>0</v>
      </c>
      <c r="IE24" s="202">
        <v>0</v>
      </c>
      <c r="IF24" s="202">
        <v>0</v>
      </c>
      <c r="IG24" s="202">
        <v>0</v>
      </c>
      <c r="IH24" s="202">
        <v>0</v>
      </c>
      <c r="II24" s="202">
        <v>0</v>
      </c>
      <c r="IJ24" s="202">
        <v>0</v>
      </c>
      <c r="IK24" s="202">
        <v>0</v>
      </c>
      <c r="IL24" s="202">
        <v>118240.54</v>
      </c>
      <c r="IM24" s="202">
        <v>0</v>
      </c>
      <c r="IN24" s="202">
        <v>0</v>
      </c>
      <c r="IO24" s="202">
        <v>0</v>
      </c>
      <c r="IP24" s="202">
        <v>0</v>
      </c>
      <c r="IQ24" s="202">
        <v>0</v>
      </c>
      <c r="IR24" s="202">
        <v>0</v>
      </c>
      <c r="IS24" s="202">
        <v>0</v>
      </c>
      <c r="IT24" s="202">
        <v>0</v>
      </c>
      <c r="IU24" s="202">
        <v>0</v>
      </c>
      <c r="IV24" s="202">
        <v>0</v>
      </c>
      <c r="IW24" s="202">
        <v>0</v>
      </c>
      <c r="IX24" s="202">
        <v>0</v>
      </c>
      <c r="IY24" s="202">
        <v>0</v>
      </c>
      <c r="IZ24" s="202">
        <v>0</v>
      </c>
      <c r="JA24" s="202">
        <v>173082</v>
      </c>
      <c r="JB24" s="202">
        <v>0</v>
      </c>
      <c r="JC24" s="202">
        <v>0</v>
      </c>
      <c r="JD24" s="202">
        <v>0</v>
      </c>
      <c r="JE24" s="202">
        <v>34250</v>
      </c>
      <c r="JF24" s="202">
        <v>2400</v>
      </c>
      <c r="JG24" s="202">
        <v>0</v>
      </c>
      <c r="JH24" s="202">
        <v>0</v>
      </c>
      <c r="JI24" s="202">
        <v>24126</v>
      </c>
      <c r="JJ24" s="202">
        <v>0</v>
      </c>
      <c r="JK24" s="202">
        <v>30382</v>
      </c>
      <c r="JL24" s="202">
        <v>0</v>
      </c>
      <c r="JM24" s="202">
        <v>0</v>
      </c>
      <c r="JN24" s="202">
        <v>0</v>
      </c>
      <c r="JO24" s="202">
        <v>0</v>
      </c>
      <c r="JP24" s="202">
        <v>0</v>
      </c>
      <c r="JQ24" s="202">
        <v>0</v>
      </c>
      <c r="JR24" s="202">
        <v>0</v>
      </c>
      <c r="JS24" s="202">
        <v>0</v>
      </c>
      <c r="JT24" s="202">
        <v>0</v>
      </c>
      <c r="JU24" s="202">
        <v>129815</v>
      </c>
      <c r="JV24" s="202">
        <v>0</v>
      </c>
      <c r="JW24" s="202">
        <v>0</v>
      </c>
      <c r="JX24" s="202">
        <v>0</v>
      </c>
      <c r="JY24" s="202">
        <v>0</v>
      </c>
      <c r="JZ24" s="202">
        <v>0</v>
      </c>
      <c r="KA24" s="202">
        <v>0</v>
      </c>
      <c r="KB24" s="202">
        <v>0</v>
      </c>
      <c r="KC24" s="202">
        <v>0</v>
      </c>
      <c r="KD24" s="202">
        <v>0</v>
      </c>
      <c r="KE24" s="202">
        <v>0</v>
      </c>
      <c r="KF24" s="202">
        <v>0</v>
      </c>
      <c r="KG24" s="202">
        <v>0</v>
      </c>
      <c r="KH24" s="202">
        <v>0</v>
      </c>
      <c r="KI24" s="202">
        <v>0</v>
      </c>
      <c r="KJ24" s="202">
        <v>0</v>
      </c>
      <c r="KK24" s="202">
        <v>0</v>
      </c>
      <c r="KL24" s="202">
        <v>0</v>
      </c>
      <c r="KM24" s="202">
        <v>0</v>
      </c>
      <c r="KN24" s="202">
        <v>0</v>
      </c>
      <c r="KO24" s="202">
        <v>0</v>
      </c>
      <c r="KP24" s="202">
        <v>0</v>
      </c>
      <c r="KQ24" s="202">
        <v>0</v>
      </c>
      <c r="KR24" s="202">
        <v>0</v>
      </c>
      <c r="KS24" s="202">
        <v>0</v>
      </c>
      <c r="KT24" s="202">
        <v>0</v>
      </c>
      <c r="KU24" s="202">
        <v>0</v>
      </c>
      <c r="KV24" s="202">
        <v>0</v>
      </c>
      <c r="KW24" s="202">
        <v>0</v>
      </c>
      <c r="KX24" s="202">
        <v>0</v>
      </c>
      <c r="KY24" s="202">
        <v>0</v>
      </c>
      <c r="KZ24" s="202">
        <v>0</v>
      </c>
      <c r="LA24" s="202">
        <v>0</v>
      </c>
      <c r="LB24" s="202">
        <v>0</v>
      </c>
      <c r="LC24" s="202">
        <v>0</v>
      </c>
      <c r="LD24" s="202">
        <v>0</v>
      </c>
      <c r="LE24" s="202">
        <v>0</v>
      </c>
      <c r="LF24" s="202">
        <v>0</v>
      </c>
      <c r="LG24" s="202">
        <v>0</v>
      </c>
      <c r="LH24" s="202">
        <v>0</v>
      </c>
      <c r="LI24" s="202">
        <v>0</v>
      </c>
      <c r="LJ24" s="202">
        <v>0</v>
      </c>
      <c r="LK24" s="202">
        <v>0</v>
      </c>
      <c r="LL24" s="202">
        <v>0</v>
      </c>
      <c r="LM24" s="202">
        <v>0</v>
      </c>
      <c r="LN24" s="202">
        <v>0</v>
      </c>
      <c r="LO24" s="202">
        <v>0</v>
      </c>
      <c r="LP24" s="202">
        <v>0</v>
      </c>
      <c r="LQ24" s="202">
        <v>0</v>
      </c>
      <c r="LR24" s="202">
        <v>0</v>
      </c>
      <c r="LS24" s="202">
        <v>0</v>
      </c>
      <c r="LT24" s="202">
        <v>0</v>
      </c>
      <c r="LU24" s="202">
        <v>0</v>
      </c>
      <c r="LV24" s="202">
        <v>0</v>
      </c>
      <c r="LW24" s="202">
        <v>0</v>
      </c>
      <c r="LX24" s="202">
        <v>0</v>
      </c>
      <c r="LY24" s="202">
        <v>0</v>
      </c>
      <c r="LZ24" s="202">
        <v>0</v>
      </c>
      <c r="MA24" s="202">
        <v>0</v>
      </c>
      <c r="MB24" s="202">
        <v>0</v>
      </c>
      <c r="MC24" s="202">
        <v>0</v>
      </c>
      <c r="MD24" s="202">
        <v>0</v>
      </c>
      <c r="ME24" s="202">
        <v>0</v>
      </c>
      <c r="MF24" s="202">
        <v>0</v>
      </c>
      <c r="MG24" s="202">
        <v>0</v>
      </c>
      <c r="MH24" s="202">
        <v>0</v>
      </c>
      <c r="MI24" s="202">
        <v>0</v>
      </c>
      <c r="MJ24" s="202">
        <v>0</v>
      </c>
      <c r="MK24" s="202">
        <v>0</v>
      </c>
      <c r="ML24" s="202">
        <v>0</v>
      </c>
      <c r="MM24" s="202">
        <v>0</v>
      </c>
      <c r="MN24" s="202">
        <v>0</v>
      </c>
      <c r="MO24" s="202">
        <v>0</v>
      </c>
      <c r="MP24" s="202">
        <v>0</v>
      </c>
      <c r="MQ24" s="202">
        <v>0</v>
      </c>
      <c r="MR24" s="202">
        <v>0</v>
      </c>
      <c r="MS24" s="202">
        <v>0</v>
      </c>
      <c r="MT24" s="202">
        <v>0</v>
      </c>
      <c r="MU24" s="202">
        <v>0</v>
      </c>
      <c r="MV24" s="202">
        <v>0</v>
      </c>
      <c r="MW24" s="202">
        <v>0</v>
      </c>
      <c r="MX24" s="202">
        <v>0</v>
      </c>
      <c r="MY24" s="202">
        <v>0</v>
      </c>
      <c r="MZ24" s="202">
        <v>0</v>
      </c>
      <c r="NA24" s="202">
        <v>0</v>
      </c>
      <c r="NB24" s="202">
        <v>0</v>
      </c>
      <c r="NC24" s="202">
        <v>0</v>
      </c>
      <c r="ND24" s="202">
        <v>0</v>
      </c>
      <c r="NE24" s="202">
        <v>0</v>
      </c>
      <c r="NF24" s="202">
        <v>0</v>
      </c>
      <c r="NG24" s="202">
        <v>0</v>
      </c>
      <c r="NH24" s="202">
        <v>0</v>
      </c>
      <c r="NI24" s="202">
        <v>0</v>
      </c>
      <c r="NJ24" s="202">
        <v>0</v>
      </c>
      <c r="NK24" s="202">
        <v>0</v>
      </c>
      <c r="NL24" s="202">
        <v>0</v>
      </c>
      <c r="NM24" s="202">
        <v>0</v>
      </c>
      <c r="NN24" s="202">
        <v>0</v>
      </c>
      <c r="NO24" s="202">
        <v>0</v>
      </c>
      <c r="NP24" s="202">
        <v>0</v>
      </c>
      <c r="NQ24" s="202">
        <v>0</v>
      </c>
      <c r="NR24" s="202">
        <v>0</v>
      </c>
      <c r="NS24" s="202">
        <v>0</v>
      </c>
      <c r="NT24" s="202">
        <v>0</v>
      </c>
      <c r="NU24" s="202">
        <v>0</v>
      </c>
      <c r="NV24" s="202">
        <v>0</v>
      </c>
      <c r="NW24" s="202">
        <v>0</v>
      </c>
      <c r="NX24" s="202">
        <v>0</v>
      </c>
      <c r="NY24" s="202">
        <v>0</v>
      </c>
      <c r="NZ24" s="202">
        <v>0</v>
      </c>
      <c r="OA24" s="202">
        <v>0</v>
      </c>
      <c r="OB24" s="202">
        <v>0</v>
      </c>
      <c r="OC24" s="202">
        <v>0</v>
      </c>
      <c r="OD24" s="202">
        <v>0</v>
      </c>
      <c r="OE24" s="202">
        <v>0</v>
      </c>
      <c r="OF24" s="202">
        <v>0</v>
      </c>
      <c r="OG24" s="202">
        <v>0</v>
      </c>
      <c r="OH24" s="202">
        <v>0</v>
      </c>
      <c r="OI24" s="202">
        <v>0</v>
      </c>
      <c r="OJ24" s="202">
        <v>0</v>
      </c>
      <c r="OK24" s="202">
        <v>0</v>
      </c>
      <c r="OL24" s="202">
        <v>0</v>
      </c>
      <c r="OM24" s="202">
        <v>0</v>
      </c>
      <c r="ON24" s="202">
        <v>0</v>
      </c>
      <c r="OO24" s="202">
        <v>0</v>
      </c>
      <c r="OP24" s="202">
        <v>0</v>
      </c>
      <c r="OQ24" s="202">
        <v>0</v>
      </c>
      <c r="OR24" s="202">
        <v>0</v>
      </c>
      <c r="OS24" s="202">
        <v>0</v>
      </c>
      <c r="OT24" s="202">
        <v>0</v>
      </c>
      <c r="OU24" s="202">
        <v>0</v>
      </c>
      <c r="OV24" s="202">
        <v>0</v>
      </c>
      <c r="OW24" s="202">
        <v>0</v>
      </c>
      <c r="OX24" s="202">
        <v>0</v>
      </c>
      <c r="OY24" s="202">
        <v>0</v>
      </c>
      <c r="OZ24" s="202">
        <v>0</v>
      </c>
      <c r="PA24" s="202">
        <v>0</v>
      </c>
      <c r="PB24" s="202">
        <v>0</v>
      </c>
      <c r="PC24" s="202">
        <v>0</v>
      </c>
      <c r="PD24" s="202">
        <v>0</v>
      </c>
      <c r="PE24" s="202">
        <v>0</v>
      </c>
      <c r="PF24" s="202">
        <v>0</v>
      </c>
      <c r="PG24" s="202">
        <v>0</v>
      </c>
      <c r="PH24" s="202">
        <v>0</v>
      </c>
      <c r="PI24" s="202">
        <v>0</v>
      </c>
      <c r="PJ24" s="202">
        <v>5758615.8799999999</v>
      </c>
      <c r="PK24" s="202">
        <v>2262232.85</v>
      </c>
      <c r="PL24" s="202">
        <v>91586.8</v>
      </c>
      <c r="PM24" s="202">
        <v>0</v>
      </c>
      <c r="PN24" s="202">
        <v>1062097.3600000001</v>
      </c>
      <c r="PO24" s="202">
        <v>416870.24</v>
      </c>
      <c r="PP24" s="202">
        <v>36986.82</v>
      </c>
      <c r="PQ24" s="202">
        <v>0</v>
      </c>
      <c r="PR24" s="202">
        <v>160897.26999999999</v>
      </c>
      <c r="PS24" s="202">
        <v>0</v>
      </c>
      <c r="PT24" s="202">
        <v>0</v>
      </c>
      <c r="PU24" s="202">
        <v>0</v>
      </c>
      <c r="PV24" s="202">
        <v>0</v>
      </c>
      <c r="PW24" s="202">
        <v>10438.85</v>
      </c>
      <c r="PX24" s="202">
        <v>0</v>
      </c>
      <c r="PY24" s="202">
        <v>7554805.7400000002</v>
      </c>
      <c r="PZ24" s="202">
        <v>0</v>
      </c>
      <c r="QA24" s="202">
        <v>206017.85</v>
      </c>
      <c r="QB24" s="202">
        <v>252768.34</v>
      </c>
      <c r="QC24" s="202">
        <v>0</v>
      </c>
      <c r="QD24" s="302">
        <v>1</v>
      </c>
    </row>
    <row r="25" spans="1:446" x14ac:dyDescent="0.2">
      <c r="A25" s="201" t="s">
        <v>83</v>
      </c>
      <c r="B25" s="201" t="s">
        <v>83</v>
      </c>
      <c r="C25" s="202">
        <f>ROUND(UHV!H18,0)-ROUND(UHV!H288,0)</f>
        <v>0</v>
      </c>
      <c r="D25" s="316">
        <v>13231</v>
      </c>
      <c r="E25" s="201" t="s">
        <v>714</v>
      </c>
      <c r="F25" s="201">
        <f>'Relative Weights'!$H$1</f>
        <v>2017</v>
      </c>
      <c r="G25" s="202">
        <v>19582939</v>
      </c>
      <c r="H25" s="202">
        <v>683827</v>
      </c>
      <c r="I25" s="202">
        <v>9838846</v>
      </c>
      <c r="J25" s="202">
        <v>3034949</v>
      </c>
      <c r="K25" s="202">
        <v>6793916</v>
      </c>
      <c r="L25" s="201" t="s">
        <v>755</v>
      </c>
      <c r="M25" s="201" t="s">
        <v>756</v>
      </c>
      <c r="N25" s="201" t="s">
        <v>757</v>
      </c>
      <c r="O25" s="202">
        <v>806</v>
      </c>
      <c r="P25" s="202">
        <v>2269</v>
      </c>
      <c r="Q25" s="202">
        <v>1069</v>
      </c>
      <c r="R25" s="202">
        <v>0</v>
      </c>
      <c r="S25" s="202">
        <v>0</v>
      </c>
      <c r="T25" s="204" t="s">
        <v>838</v>
      </c>
      <c r="U25" s="204" t="s">
        <v>839</v>
      </c>
      <c r="V25" s="204" t="s">
        <v>840</v>
      </c>
      <c r="W25" s="202">
        <v>13873</v>
      </c>
      <c r="X25" s="202">
        <v>3683</v>
      </c>
      <c r="Y25" s="202">
        <v>945</v>
      </c>
      <c r="Z25" s="202">
        <v>747</v>
      </c>
      <c r="AA25" s="202">
        <v>0</v>
      </c>
      <c r="AB25" s="202">
        <v>817</v>
      </c>
      <c r="AC25" s="202">
        <v>189</v>
      </c>
      <c r="AD25" s="202">
        <v>0</v>
      </c>
      <c r="AE25" s="202">
        <v>0</v>
      </c>
      <c r="AF25" s="202">
        <v>0</v>
      </c>
      <c r="AG25" s="202">
        <v>0</v>
      </c>
      <c r="AH25" s="202">
        <v>0</v>
      </c>
      <c r="AI25" s="202">
        <v>0</v>
      </c>
      <c r="AJ25" s="202">
        <v>31</v>
      </c>
      <c r="AK25" s="202">
        <v>0</v>
      </c>
      <c r="AL25" s="202">
        <v>2436</v>
      </c>
      <c r="AM25" s="202">
        <v>0</v>
      </c>
      <c r="AN25" s="202">
        <v>0</v>
      </c>
      <c r="AO25" s="202">
        <v>6</v>
      </c>
      <c r="AP25" s="202">
        <v>0</v>
      </c>
      <c r="AQ25" s="202">
        <v>16020</v>
      </c>
      <c r="AR25" s="202">
        <v>1736</v>
      </c>
      <c r="AS25" s="202">
        <v>294</v>
      </c>
      <c r="AT25" s="202">
        <v>4803</v>
      </c>
      <c r="AU25" s="202">
        <v>0</v>
      </c>
      <c r="AV25" s="202">
        <v>2910</v>
      </c>
      <c r="AW25" s="202">
        <v>1272</v>
      </c>
      <c r="AX25" s="202">
        <v>0</v>
      </c>
      <c r="AY25" s="202">
        <v>0</v>
      </c>
      <c r="AZ25" s="202">
        <v>0</v>
      </c>
      <c r="BA25" s="202">
        <v>0</v>
      </c>
      <c r="BB25" s="202">
        <v>0</v>
      </c>
      <c r="BC25" s="202">
        <v>0</v>
      </c>
      <c r="BD25" s="202">
        <v>258</v>
      </c>
      <c r="BE25" s="202">
        <v>0</v>
      </c>
      <c r="BF25" s="202">
        <v>14871</v>
      </c>
      <c r="BG25" s="202">
        <v>0</v>
      </c>
      <c r="BH25" s="202">
        <v>552</v>
      </c>
      <c r="BI25" s="202">
        <v>186</v>
      </c>
      <c r="BJ25" s="202">
        <v>261</v>
      </c>
      <c r="BK25" s="202">
        <v>3810</v>
      </c>
      <c r="BL25" s="202">
        <v>197</v>
      </c>
      <c r="BM25" s="202">
        <v>0</v>
      </c>
      <c r="BN25" s="202">
        <v>5559</v>
      </c>
      <c r="BO25" s="202">
        <v>0</v>
      </c>
      <c r="BP25" s="202">
        <v>768</v>
      </c>
      <c r="BQ25" s="202">
        <v>0</v>
      </c>
      <c r="BR25" s="202">
        <v>0</v>
      </c>
      <c r="BS25" s="202">
        <v>0</v>
      </c>
      <c r="BT25" s="202">
        <v>0</v>
      </c>
      <c r="BU25" s="202">
        <v>0</v>
      </c>
      <c r="BV25" s="202">
        <v>0</v>
      </c>
      <c r="BW25" s="202">
        <v>0</v>
      </c>
      <c r="BX25" s="202">
        <v>0</v>
      </c>
      <c r="BY25" s="202">
        <v>0</v>
      </c>
      <c r="BZ25" s="202">
        <v>7566</v>
      </c>
      <c r="CA25" s="202">
        <v>0</v>
      </c>
      <c r="CB25" s="202">
        <v>0</v>
      </c>
      <c r="CC25" s="202">
        <v>273</v>
      </c>
      <c r="CD25" s="202">
        <v>0</v>
      </c>
      <c r="CE25" s="202">
        <v>0</v>
      </c>
      <c r="CF25" s="202">
        <v>0</v>
      </c>
      <c r="CG25" s="202">
        <v>0</v>
      </c>
      <c r="CH25" s="202">
        <v>0</v>
      </c>
      <c r="CI25" s="202">
        <v>0</v>
      </c>
      <c r="CJ25" s="202">
        <v>0</v>
      </c>
      <c r="CK25" s="202">
        <v>0</v>
      </c>
      <c r="CL25" s="202">
        <v>0</v>
      </c>
      <c r="CM25" s="202">
        <v>0</v>
      </c>
      <c r="CN25" s="202">
        <v>0</v>
      </c>
      <c r="CO25" s="202">
        <v>0</v>
      </c>
      <c r="CP25" s="202">
        <v>0</v>
      </c>
      <c r="CQ25" s="202">
        <v>0</v>
      </c>
      <c r="CR25" s="202">
        <v>0</v>
      </c>
      <c r="CS25" s="202">
        <v>0</v>
      </c>
      <c r="CT25" s="202">
        <v>0</v>
      </c>
      <c r="CU25" s="202">
        <v>0</v>
      </c>
      <c r="CV25" s="202">
        <v>0</v>
      </c>
      <c r="CW25" s="202">
        <v>0</v>
      </c>
      <c r="CX25" s="202">
        <v>0</v>
      </c>
      <c r="CY25" s="202">
        <v>0</v>
      </c>
      <c r="CZ25" s="202">
        <v>0</v>
      </c>
      <c r="DA25" s="202">
        <v>0</v>
      </c>
      <c r="DB25" s="202">
        <v>0</v>
      </c>
      <c r="DC25" s="202">
        <v>0</v>
      </c>
      <c r="DD25" s="202">
        <v>0</v>
      </c>
      <c r="DE25" s="202">
        <v>0</v>
      </c>
      <c r="DF25" s="202">
        <v>0</v>
      </c>
      <c r="DG25" s="202">
        <v>0</v>
      </c>
      <c r="DH25" s="202">
        <v>0</v>
      </c>
      <c r="DI25" s="202">
        <v>0</v>
      </c>
      <c r="DJ25" s="202">
        <v>0</v>
      </c>
      <c r="DK25" s="202">
        <v>0</v>
      </c>
      <c r="DL25" s="202">
        <v>0</v>
      </c>
      <c r="DM25" s="202">
        <v>0</v>
      </c>
      <c r="DN25" s="202">
        <v>0</v>
      </c>
      <c r="DO25" s="202">
        <v>0</v>
      </c>
      <c r="DP25" s="202">
        <v>0</v>
      </c>
      <c r="DQ25" s="202">
        <v>0</v>
      </c>
      <c r="DR25" s="202">
        <v>0</v>
      </c>
      <c r="DS25" s="202">
        <v>982624</v>
      </c>
      <c r="DT25" s="202">
        <v>311117</v>
      </c>
      <c r="DU25" s="202">
        <v>35535</v>
      </c>
      <c r="DV25" s="202">
        <v>97712</v>
      </c>
      <c r="DW25" s="202">
        <v>0</v>
      </c>
      <c r="DX25" s="202">
        <v>32410</v>
      </c>
      <c r="DY25" s="202">
        <v>8430</v>
      </c>
      <c r="DZ25" s="202">
        <v>0</v>
      </c>
      <c r="EA25" s="202">
        <v>0</v>
      </c>
      <c r="EB25" s="202">
        <v>0</v>
      </c>
      <c r="EC25" s="202">
        <v>0</v>
      </c>
      <c r="ED25" s="202">
        <v>0</v>
      </c>
      <c r="EE25" s="202">
        <v>0</v>
      </c>
      <c r="EF25" s="202">
        <v>6255</v>
      </c>
      <c r="EG25" s="202">
        <v>0</v>
      </c>
      <c r="EH25" s="202">
        <v>309910</v>
      </c>
      <c r="EI25" s="202">
        <v>0</v>
      </c>
      <c r="EJ25" s="202">
        <v>0</v>
      </c>
      <c r="EK25" s="202">
        <v>1047</v>
      </c>
      <c r="EL25" s="202">
        <v>0</v>
      </c>
      <c r="EM25" s="202">
        <v>1354383</v>
      </c>
      <c r="EN25" s="202">
        <v>381879</v>
      </c>
      <c r="EO25" s="202">
        <v>37124</v>
      </c>
      <c r="EP25" s="202">
        <v>716484</v>
      </c>
      <c r="EQ25" s="202">
        <v>0</v>
      </c>
      <c r="ER25" s="202">
        <v>213532</v>
      </c>
      <c r="ES25" s="202">
        <v>64867</v>
      </c>
      <c r="ET25" s="202">
        <v>0</v>
      </c>
      <c r="EU25" s="202">
        <v>0</v>
      </c>
      <c r="EV25" s="202">
        <v>0</v>
      </c>
      <c r="EW25" s="202">
        <v>0</v>
      </c>
      <c r="EX25" s="202">
        <v>0</v>
      </c>
      <c r="EY25" s="202">
        <v>0</v>
      </c>
      <c r="EZ25" s="202">
        <v>54731</v>
      </c>
      <c r="FA25" s="202">
        <v>0</v>
      </c>
      <c r="FB25" s="202">
        <v>2289103</v>
      </c>
      <c r="FC25" s="202">
        <v>0</v>
      </c>
      <c r="FD25" s="202">
        <v>61399</v>
      </c>
      <c r="FE25" s="202">
        <v>29529</v>
      </c>
      <c r="FF25" s="202">
        <v>76700</v>
      </c>
      <c r="FG25" s="202">
        <v>876953</v>
      </c>
      <c r="FH25" s="202">
        <v>136974</v>
      </c>
      <c r="FI25" s="202">
        <v>0</v>
      </c>
      <c r="FJ25" s="202">
        <v>1278417</v>
      </c>
      <c r="FK25" s="202">
        <v>0</v>
      </c>
      <c r="FL25" s="202">
        <v>155438</v>
      </c>
      <c r="FM25" s="202">
        <v>0</v>
      </c>
      <c r="FN25" s="202">
        <v>0</v>
      </c>
      <c r="FO25" s="202">
        <v>0</v>
      </c>
      <c r="FP25" s="202">
        <v>0</v>
      </c>
      <c r="FQ25" s="202">
        <v>0</v>
      </c>
      <c r="FR25" s="202">
        <v>0</v>
      </c>
      <c r="FS25" s="202">
        <v>0</v>
      </c>
      <c r="FT25" s="202">
        <v>0</v>
      </c>
      <c r="FU25" s="202">
        <v>0</v>
      </c>
      <c r="FV25" s="202">
        <v>1983521</v>
      </c>
      <c r="FW25" s="202">
        <v>0</v>
      </c>
      <c r="FX25" s="202">
        <v>0</v>
      </c>
      <c r="FY25" s="202">
        <v>75689</v>
      </c>
      <c r="FZ25" s="202">
        <v>0</v>
      </c>
      <c r="GA25" s="202">
        <v>0</v>
      </c>
      <c r="GB25" s="202">
        <v>0</v>
      </c>
      <c r="GC25" s="202">
        <v>0</v>
      </c>
      <c r="GD25" s="202">
        <v>0</v>
      </c>
      <c r="GE25" s="202">
        <v>0</v>
      </c>
      <c r="GF25" s="202">
        <v>0</v>
      </c>
      <c r="GG25" s="202">
        <v>0</v>
      </c>
      <c r="GH25" s="202">
        <v>0</v>
      </c>
      <c r="GI25" s="202">
        <v>0</v>
      </c>
      <c r="GJ25" s="202">
        <v>0</v>
      </c>
      <c r="GK25" s="202">
        <v>0</v>
      </c>
      <c r="GL25" s="202">
        <v>0</v>
      </c>
      <c r="GM25" s="202">
        <v>0</v>
      </c>
      <c r="GN25" s="202">
        <v>0</v>
      </c>
      <c r="GO25" s="202">
        <v>0</v>
      </c>
      <c r="GP25" s="202">
        <v>0</v>
      </c>
      <c r="GQ25" s="202">
        <v>0</v>
      </c>
      <c r="GR25" s="202">
        <v>0</v>
      </c>
      <c r="GS25" s="202">
        <v>0</v>
      </c>
      <c r="GT25" s="202">
        <v>0</v>
      </c>
      <c r="GU25" s="202">
        <v>0</v>
      </c>
      <c r="GV25" s="202">
        <v>0</v>
      </c>
      <c r="GW25" s="202">
        <v>0</v>
      </c>
      <c r="GX25" s="202">
        <v>0</v>
      </c>
      <c r="GY25" s="202">
        <v>0</v>
      </c>
      <c r="GZ25" s="202">
        <v>0</v>
      </c>
      <c r="HA25" s="202">
        <v>0</v>
      </c>
      <c r="HB25" s="202">
        <v>0</v>
      </c>
      <c r="HC25" s="202">
        <v>0</v>
      </c>
      <c r="HD25" s="202">
        <v>0</v>
      </c>
      <c r="HE25" s="202">
        <v>0</v>
      </c>
      <c r="HF25" s="202">
        <v>0</v>
      </c>
      <c r="HG25" s="202">
        <v>0</v>
      </c>
      <c r="HH25" s="202">
        <v>0</v>
      </c>
      <c r="HI25" s="202">
        <v>0</v>
      </c>
      <c r="HJ25" s="202">
        <v>0</v>
      </c>
      <c r="HK25" s="202">
        <v>0</v>
      </c>
      <c r="HL25" s="202">
        <v>0</v>
      </c>
      <c r="HM25" s="202">
        <v>0</v>
      </c>
      <c r="HN25" s="202">
        <v>0</v>
      </c>
      <c r="HP25" s="203" t="s">
        <v>157</v>
      </c>
      <c r="HQ25" s="201">
        <f>'Relative Weights'!$H$1</f>
        <v>2017</v>
      </c>
      <c r="HR25" s="202">
        <v>0</v>
      </c>
      <c r="HS25" s="202">
        <v>0</v>
      </c>
      <c r="HT25" s="202">
        <v>0</v>
      </c>
      <c r="HU25" s="202">
        <v>0</v>
      </c>
      <c r="HV25" s="202">
        <v>0</v>
      </c>
      <c r="HW25" s="202">
        <v>0</v>
      </c>
      <c r="HX25" s="202">
        <v>0</v>
      </c>
      <c r="HY25" s="202">
        <v>0</v>
      </c>
      <c r="HZ25" s="202">
        <v>0</v>
      </c>
      <c r="IA25" s="202">
        <v>0</v>
      </c>
      <c r="IB25" s="202">
        <v>0</v>
      </c>
      <c r="IC25" s="202">
        <v>0</v>
      </c>
      <c r="ID25" s="202">
        <v>0</v>
      </c>
      <c r="IE25" s="202">
        <v>0</v>
      </c>
      <c r="IF25" s="202">
        <v>0</v>
      </c>
      <c r="IG25" s="202">
        <v>0</v>
      </c>
      <c r="IH25" s="202">
        <v>0</v>
      </c>
      <c r="II25" s="202">
        <v>0</v>
      </c>
      <c r="IJ25" s="202">
        <v>0</v>
      </c>
      <c r="IK25" s="202">
        <v>0</v>
      </c>
      <c r="IL25" s="202">
        <v>0</v>
      </c>
      <c r="IM25" s="202">
        <v>0</v>
      </c>
      <c r="IN25" s="202">
        <v>0</v>
      </c>
      <c r="IO25" s="202">
        <v>0</v>
      </c>
      <c r="IP25" s="202">
        <v>0</v>
      </c>
      <c r="IQ25" s="202">
        <v>0</v>
      </c>
      <c r="IR25" s="202">
        <v>0</v>
      </c>
      <c r="IS25" s="202">
        <v>0</v>
      </c>
      <c r="IT25" s="202">
        <v>0</v>
      </c>
      <c r="IU25" s="202">
        <v>0</v>
      </c>
      <c r="IV25" s="202">
        <v>0</v>
      </c>
      <c r="IW25" s="202">
        <v>0</v>
      </c>
      <c r="IX25" s="202">
        <v>0</v>
      </c>
      <c r="IY25" s="202">
        <v>0</v>
      </c>
      <c r="IZ25" s="202">
        <v>0</v>
      </c>
      <c r="JA25" s="202">
        <v>0</v>
      </c>
      <c r="JB25" s="202">
        <v>0</v>
      </c>
      <c r="JC25" s="202">
        <v>0</v>
      </c>
      <c r="JD25" s="202">
        <v>0</v>
      </c>
      <c r="JE25" s="202">
        <v>0</v>
      </c>
      <c r="JF25" s="202">
        <v>0</v>
      </c>
      <c r="JG25" s="202">
        <v>0</v>
      </c>
      <c r="JH25" s="202">
        <v>0</v>
      </c>
      <c r="JI25" s="202">
        <v>0</v>
      </c>
      <c r="JJ25" s="202">
        <v>0</v>
      </c>
      <c r="JK25" s="202">
        <v>0</v>
      </c>
      <c r="JL25" s="202">
        <v>0</v>
      </c>
      <c r="JM25" s="202">
        <v>0</v>
      </c>
      <c r="JN25" s="202">
        <v>0</v>
      </c>
      <c r="JO25" s="202">
        <v>0</v>
      </c>
      <c r="JP25" s="202">
        <v>0</v>
      </c>
      <c r="JQ25" s="202">
        <v>0</v>
      </c>
      <c r="JR25" s="202">
        <v>0</v>
      </c>
      <c r="JS25" s="202">
        <v>0</v>
      </c>
      <c r="JT25" s="202">
        <v>0</v>
      </c>
      <c r="JU25" s="202">
        <v>0</v>
      </c>
      <c r="JV25" s="202">
        <v>0</v>
      </c>
      <c r="JW25" s="202">
        <v>0</v>
      </c>
      <c r="JX25" s="202">
        <v>0</v>
      </c>
      <c r="JY25" s="202">
        <v>0</v>
      </c>
      <c r="JZ25" s="202">
        <v>0</v>
      </c>
      <c r="KA25" s="202">
        <v>0</v>
      </c>
      <c r="KB25" s="202">
        <v>0</v>
      </c>
      <c r="KC25" s="202">
        <v>0</v>
      </c>
      <c r="KD25" s="202">
        <v>0</v>
      </c>
      <c r="KE25" s="202">
        <v>0</v>
      </c>
      <c r="KF25" s="202">
        <v>0</v>
      </c>
      <c r="KG25" s="202">
        <v>0</v>
      </c>
      <c r="KH25" s="202">
        <v>0</v>
      </c>
      <c r="KI25" s="202">
        <v>0</v>
      </c>
      <c r="KJ25" s="202">
        <v>0</v>
      </c>
      <c r="KK25" s="202">
        <v>0</v>
      </c>
      <c r="KL25" s="202">
        <v>0</v>
      </c>
      <c r="KM25" s="202">
        <v>0</v>
      </c>
      <c r="KN25" s="202">
        <v>0</v>
      </c>
      <c r="KO25" s="202">
        <v>0</v>
      </c>
      <c r="KP25" s="202">
        <v>0</v>
      </c>
      <c r="KQ25" s="202">
        <v>0</v>
      </c>
      <c r="KR25" s="202">
        <v>0</v>
      </c>
      <c r="KS25" s="202">
        <v>0</v>
      </c>
      <c r="KT25" s="202">
        <v>0</v>
      </c>
      <c r="KU25" s="202">
        <v>0</v>
      </c>
      <c r="KV25" s="202">
        <v>0</v>
      </c>
      <c r="KW25" s="202">
        <v>0</v>
      </c>
      <c r="KX25" s="202">
        <v>0</v>
      </c>
      <c r="KY25" s="202">
        <v>0</v>
      </c>
      <c r="KZ25" s="202">
        <v>0</v>
      </c>
      <c r="LA25" s="202">
        <v>0</v>
      </c>
      <c r="LB25" s="202">
        <v>0</v>
      </c>
      <c r="LC25" s="202">
        <v>0</v>
      </c>
      <c r="LD25" s="202">
        <v>0</v>
      </c>
      <c r="LE25" s="202">
        <v>0</v>
      </c>
      <c r="LF25" s="202">
        <v>0</v>
      </c>
      <c r="LG25" s="202">
        <v>0</v>
      </c>
      <c r="LH25" s="202">
        <v>0</v>
      </c>
      <c r="LI25" s="202">
        <v>0</v>
      </c>
      <c r="LJ25" s="202">
        <v>0</v>
      </c>
      <c r="LK25" s="202">
        <v>0</v>
      </c>
      <c r="LL25" s="202">
        <v>0</v>
      </c>
      <c r="LM25" s="202">
        <v>0</v>
      </c>
      <c r="LN25" s="202">
        <v>0</v>
      </c>
      <c r="LO25" s="202">
        <v>0</v>
      </c>
      <c r="LP25" s="202">
        <v>0</v>
      </c>
      <c r="LQ25" s="202">
        <v>0</v>
      </c>
      <c r="LR25" s="202">
        <v>0</v>
      </c>
      <c r="LS25" s="202">
        <v>0</v>
      </c>
      <c r="LT25" s="202">
        <v>0</v>
      </c>
      <c r="LU25" s="202">
        <v>0</v>
      </c>
      <c r="LV25" s="202">
        <v>0</v>
      </c>
      <c r="LW25" s="202">
        <v>0</v>
      </c>
      <c r="LX25" s="202">
        <v>0</v>
      </c>
      <c r="LY25" s="202">
        <v>0</v>
      </c>
      <c r="LZ25" s="202">
        <v>0</v>
      </c>
      <c r="MA25" s="202">
        <v>0</v>
      </c>
      <c r="MB25" s="202">
        <v>0</v>
      </c>
      <c r="MC25" s="202">
        <v>0</v>
      </c>
      <c r="MD25" s="202">
        <v>0</v>
      </c>
      <c r="ME25" s="202">
        <v>0</v>
      </c>
      <c r="MF25" s="202">
        <v>0</v>
      </c>
      <c r="MG25" s="202">
        <v>0</v>
      </c>
      <c r="MH25" s="202">
        <v>0</v>
      </c>
      <c r="MI25" s="202">
        <v>0</v>
      </c>
      <c r="MJ25" s="202">
        <v>0</v>
      </c>
      <c r="MK25" s="202">
        <v>0</v>
      </c>
      <c r="ML25" s="202">
        <v>0</v>
      </c>
      <c r="MM25" s="202">
        <v>0</v>
      </c>
      <c r="MN25" s="202">
        <v>0</v>
      </c>
      <c r="MO25" s="202">
        <v>0</v>
      </c>
      <c r="MP25" s="202">
        <v>0</v>
      </c>
      <c r="MQ25" s="202">
        <v>0</v>
      </c>
      <c r="MR25" s="202">
        <v>0</v>
      </c>
      <c r="MS25" s="202">
        <v>0</v>
      </c>
      <c r="MT25" s="202">
        <v>0</v>
      </c>
      <c r="MU25" s="202">
        <v>0</v>
      </c>
      <c r="MV25" s="202">
        <v>0</v>
      </c>
      <c r="MW25" s="202">
        <v>0</v>
      </c>
      <c r="MX25" s="202">
        <v>0</v>
      </c>
      <c r="MY25" s="202">
        <v>0</v>
      </c>
      <c r="MZ25" s="202">
        <v>0</v>
      </c>
      <c r="NA25" s="202">
        <v>0</v>
      </c>
      <c r="NB25" s="202">
        <v>0</v>
      </c>
      <c r="NC25" s="202">
        <v>0</v>
      </c>
      <c r="ND25" s="202">
        <v>0</v>
      </c>
      <c r="NE25" s="202">
        <v>0</v>
      </c>
      <c r="NF25" s="202">
        <v>0</v>
      </c>
      <c r="NG25" s="202">
        <v>0</v>
      </c>
      <c r="NH25" s="202">
        <v>0</v>
      </c>
      <c r="NI25" s="202">
        <v>0</v>
      </c>
      <c r="NJ25" s="202">
        <v>0</v>
      </c>
      <c r="NK25" s="202">
        <v>0</v>
      </c>
      <c r="NL25" s="202">
        <v>0</v>
      </c>
      <c r="NM25" s="202">
        <v>0</v>
      </c>
      <c r="NN25" s="202">
        <v>0</v>
      </c>
      <c r="NO25" s="202">
        <v>0</v>
      </c>
      <c r="NP25" s="202">
        <v>0</v>
      </c>
      <c r="NQ25" s="202">
        <v>0</v>
      </c>
      <c r="NR25" s="202">
        <v>0</v>
      </c>
      <c r="NS25" s="202">
        <v>0</v>
      </c>
      <c r="NT25" s="202">
        <v>0</v>
      </c>
      <c r="NU25" s="202">
        <v>0</v>
      </c>
      <c r="NV25" s="202">
        <v>0</v>
      </c>
      <c r="NW25" s="202">
        <v>0</v>
      </c>
      <c r="NX25" s="202">
        <v>0</v>
      </c>
      <c r="NY25" s="202">
        <v>0</v>
      </c>
      <c r="NZ25" s="202">
        <v>0</v>
      </c>
      <c r="OA25" s="202">
        <v>0</v>
      </c>
      <c r="OB25" s="202">
        <v>0</v>
      </c>
      <c r="OC25" s="202">
        <v>0</v>
      </c>
      <c r="OD25" s="202">
        <v>0</v>
      </c>
      <c r="OE25" s="202">
        <v>0</v>
      </c>
      <c r="OF25" s="202">
        <v>0</v>
      </c>
      <c r="OG25" s="202">
        <v>0</v>
      </c>
      <c r="OH25" s="202">
        <v>0</v>
      </c>
      <c r="OI25" s="202">
        <v>0</v>
      </c>
      <c r="OJ25" s="202">
        <v>0</v>
      </c>
      <c r="OK25" s="202">
        <v>0</v>
      </c>
      <c r="OL25" s="202">
        <v>0</v>
      </c>
      <c r="OM25" s="202">
        <v>0</v>
      </c>
      <c r="ON25" s="202">
        <v>0</v>
      </c>
      <c r="OO25" s="202">
        <v>0</v>
      </c>
      <c r="OP25" s="202">
        <v>0</v>
      </c>
      <c r="OQ25" s="202">
        <v>0</v>
      </c>
      <c r="OR25" s="202">
        <v>0</v>
      </c>
      <c r="OS25" s="202">
        <v>0</v>
      </c>
      <c r="OT25" s="202">
        <v>0</v>
      </c>
      <c r="OU25" s="202">
        <v>0</v>
      </c>
      <c r="OV25" s="202">
        <v>0</v>
      </c>
      <c r="OW25" s="202">
        <v>0</v>
      </c>
      <c r="OX25" s="202">
        <v>0</v>
      </c>
      <c r="OY25" s="202">
        <v>0</v>
      </c>
      <c r="OZ25" s="202">
        <v>0</v>
      </c>
      <c r="PA25" s="202">
        <v>0</v>
      </c>
      <c r="PB25" s="202">
        <v>0</v>
      </c>
      <c r="PC25" s="202">
        <v>0</v>
      </c>
      <c r="PD25" s="202">
        <v>0</v>
      </c>
      <c r="PE25" s="202">
        <v>0</v>
      </c>
      <c r="PF25" s="202">
        <v>0</v>
      </c>
      <c r="PG25" s="202">
        <v>0</v>
      </c>
      <c r="PH25" s="202">
        <v>0</v>
      </c>
      <c r="PI25" s="202">
        <v>0</v>
      </c>
      <c r="PJ25" s="202">
        <v>2414965</v>
      </c>
      <c r="PK25" s="202">
        <v>623638</v>
      </c>
      <c r="PL25" s="202">
        <v>54596</v>
      </c>
      <c r="PM25" s="202">
        <v>0</v>
      </c>
      <c r="PN25" s="202">
        <v>1572386</v>
      </c>
      <c r="PO25" s="202">
        <v>301596</v>
      </c>
      <c r="PP25" s="202">
        <v>55075</v>
      </c>
      <c r="PQ25" s="202">
        <v>0</v>
      </c>
      <c r="PR25" s="202">
        <v>0</v>
      </c>
      <c r="PS25" s="202">
        <v>0</v>
      </c>
      <c r="PT25" s="202">
        <v>0</v>
      </c>
      <c r="PU25" s="202">
        <v>0</v>
      </c>
      <c r="PV25" s="202">
        <v>0</v>
      </c>
      <c r="PW25" s="202">
        <v>45825</v>
      </c>
      <c r="PX25" s="202">
        <v>0</v>
      </c>
      <c r="PY25" s="202">
        <v>3443308</v>
      </c>
      <c r="PZ25" s="202">
        <v>0</v>
      </c>
      <c r="QA25" s="202">
        <v>46135</v>
      </c>
      <c r="QB25" s="202">
        <v>79847</v>
      </c>
      <c r="QC25" s="202">
        <v>57632</v>
      </c>
      <c r="QD25" s="194">
        <v>1</v>
      </c>
    </row>
    <row r="26" spans="1:446" x14ac:dyDescent="0.2">
      <c r="A26" s="201" t="s">
        <v>178</v>
      </c>
      <c r="B26" s="201" t="s">
        <v>95</v>
      </c>
      <c r="C26" s="202">
        <f>ROUND(MID!H18,0)-ROUND(MID!H288,0)</f>
        <v>0</v>
      </c>
      <c r="D26" s="316">
        <v>3592</v>
      </c>
      <c r="E26" s="201" t="s">
        <v>692</v>
      </c>
      <c r="F26" s="201">
        <f>'Relative Weights'!$H$1</f>
        <v>2017</v>
      </c>
      <c r="G26" s="202">
        <v>32452675</v>
      </c>
      <c r="H26" s="202">
        <v>912546</v>
      </c>
      <c r="I26" s="202">
        <v>8438898</v>
      </c>
      <c r="J26" s="202">
        <v>12754075</v>
      </c>
      <c r="K26" s="202">
        <v>7715954</v>
      </c>
      <c r="L26" s="201" t="s">
        <v>758</v>
      </c>
      <c r="M26" s="201" t="s">
        <v>759</v>
      </c>
      <c r="N26" s="201" t="s">
        <v>760</v>
      </c>
      <c r="O26" s="202">
        <v>2137</v>
      </c>
      <c r="P26" s="202">
        <v>2957</v>
      </c>
      <c r="Q26" s="202">
        <v>588</v>
      </c>
      <c r="R26" s="202">
        <v>0</v>
      </c>
      <c r="S26" s="202">
        <v>0</v>
      </c>
      <c r="T26" s="204" t="s">
        <v>841</v>
      </c>
      <c r="U26" s="204" t="s">
        <v>842</v>
      </c>
      <c r="V26" s="204" t="s">
        <v>843</v>
      </c>
      <c r="W26" s="202">
        <v>39504</v>
      </c>
      <c r="X26" s="202">
        <v>15259</v>
      </c>
      <c r="Y26" s="202">
        <v>5327</v>
      </c>
      <c r="Z26" s="202">
        <v>1470</v>
      </c>
      <c r="AA26" s="202">
        <v>0</v>
      </c>
      <c r="AB26" s="202">
        <v>2328</v>
      </c>
      <c r="AC26" s="202">
        <v>18</v>
      </c>
      <c r="AD26" s="202">
        <v>0</v>
      </c>
      <c r="AE26" s="202">
        <v>151</v>
      </c>
      <c r="AF26" s="202">
        <v>18</v>
      </c>
      <c r="AG26" s="202">
        <v>0</v>
      </c>
      <c r="AH26" s="202">
        <v>396</v>
      </c>
      <c r="AI26" s="202">
        <v>430</v>
      </c>
      <c r="AJ26" s="202">
        <v>2915</v>
      </c>
      <c r="AK26" s="202">
        <v>0</v>
      </c>
      <c r="AL26" s="202">
        <v>6552</v>
      </c>
      <c r="AM26" s="202">
        <v>0</v>
      </c>
      <c r="AN26" s="202">
        <v>0</v>
      </c>
      <c r="AO26" s="202">
        <v>656</v>
      </c>
      <c r="AP26" s="202">
        <v>210</v>
      </c>
      <c r="AQ26" s="202">
        <v>10391</v>
      </c>
      <c r="AR26" s="202">
        <v>5330</v>
      </c>
      <c r="AS26" s="202">
        <v>1677</v>
      </c>
      <c r="AT26" s="202">
        <v>2517</v>
      </c>
      <c r="AU26" s="202">
        <v>0</v>
      </c>
      <c r="AV26" s="202">
        <v>2256</v>
      </c>
      <c r="AW26" s="202">
        <v>132</v>
      </c>
      <c r="AX26" s="202">
        <v>0</v>
      </c>
      <c r="AY26" s="202">
        <v>1068</v>
      </c>
      <c r="AZ26" s="202">
        <v>0</v>
      </c>
      <c r="BA26" s="202">
        <v>0</v>
      </c>
      <c r="BB26" s="202">
        <v>0</v>
      </c>
      <c r="BC26" s="202">
        <v>0</v>
      </c>
      <c r="BD26" s="202">
        <v>9893</v>
      </c>
      <c r="BE26" s="202">
        <v>0</v>
      </c>
      <c r="BF26" s="202">
        <v>9910</v>
      </c>
      <c r="BG26" s="202">
        <v>0</v>
      </c>
      <c r="BH26" s="202">
        <v>366</v>
      </c>
      <c r="BI26" s="202">
        <v>984</v>
      </c>
      <c r="BJ26" s="202">
        <v>7901</v>
      </c>
      <c r="BK26" s="202">
        <v>1839</v>
      </c>
      <c r="BL26" s="202">
        <v>827</v>
      </c>
      <c r="BM26" s="202">
        <v>6</v>
      </c>
      <c r="BN26" s="202">
        <v>2434</v>
      </c>
      <c r="BO26" s="202">
        <v>0</v>
      </c>
      <c r="BP26" s="202">
        <v>1073</v>
      </c>
      <c r="BQ26" s="202">
        <v>75</v>
      </c>
      <c r="BR26" s="202">
        <v>0</v>
      </c>
      <c r="BS26" s="202">
        <v>0</v>
      </c>
      <c r="BT26" s="202">
        <v>0</v>
      </c>
      <c r="BU26" s="202">
        <v>0</v>
      </c>
      <c r="BV26" s="202">
        <v>0</v>
      </c>
      <c r="BW26" s="202">
        <v>0</v>
      </c>
      <c r="BX26" s="202">
        <v>1195</v>
      </c>
      <c r="BY26" s="202">
        <v>0</v>
      </c>
      <c r="BZ26" s="202">
        <v>1275</v>
      </c>
      <c r="CA26" s="202">
        <v>0</v>
      </c>
      <c r="CB26" s="202">
        <v>0</v>
      </c>
      <c r="CC26" s="202">
        <v>42</v>
      </c>
      <c r="CD26" s="202">
        <v>1212</v>
      </c>
      <c r="CE26" s="202">
        <v>0</v>
      </c>
      <c r="CF26" s="202">
        <v>0</v>
      </c>
      <c r="CG26" s="202">
        <v>0</v>
      </c>
      <c r="CH26" s="202">
        <v>0</v>
      </c>
      <c r="CI26" s="202">
        <v>0</v>
      </c>
      <c r="CJ26" s="202">
        <v>0</v>
      </c>
      <c r="CK26" s="202">
        <v>0</v>
      </c>
      <c r="CL26" s="202">
        <v>0</v>
      </c>
      <c r="CM26" s="202">
        <v>0</v>
      </c>
      <c r="CN26" s="202">
        <v>0</v>
      </c>
      <c r="CO26" s="202">
        <v>0</v>
      </c>
      <c r="CP26" s="202">
        <v>0</v>
      </c>
      <c r="CQ26" s="202">
        <v>0</v>
      </c>
      <c r="CR26" s="202">
        <v>0</v>
      </c>
      <c r="CS26" s="202">
        <v>0</v>
      </c>
      <c r="CT26" s="202">
        <v>0</v>
      </c>
      <c r="CU26" s="202">
        <v>0</v>
      </c>
      <c r="CV26" s="202">
        <v>0</v>
      </c>
      <c r="CW26" s="202">
        <v>0</v>
      </c>
      <c r="CX26" s="202">
        <v>0</v>
      </c>
      <c r="CY26" s="202">
        <v>0</v>
      </c>
      <c r="CZ26" s="202">
        <v>0</v>
      </c>
      <c r="DA26" s="202">
        <v>0</v>
      </c>
      <c r="DB26" s="202">
        <v>0</v>
      </c>
      <c r="DC26" s="202">
        <v>0</v>
      </c>
      <c r="DD26" s="202">
        <v>0</v>
      </c>
      <c r="DE26" s="202">
        <v>0</v>
      </c>
      <c r="DF26" s="202">
        <v>0</v>
      </c>
      <c r="DG26" s="202">
        <v>0</v>
      </c>
      <c r="DH26" s="202">
        <v>0</v>
      </c>
      <c r="DI26" s="202">
        <v>0</v>
      </c>
      <c r="DJ26" s="202">
        <v>0</v>
      </c>
      <c r="DK26" s="202">
        <v>0</v>
      </c>
      <c r="DL26" s="202">
        <v>0</v>
      </c>
      <c r="DM26" s="202">
        <v>0</v>
      </c>
      <c r="DN26" s="202">
        <v>0</v>
      </c>
      <c r="DO26" s="202">
        <v>0</v>
      </c>
      <c r="DP26" s="202">
        <v>0</v>
      </c>
      <c r="DQ26" s="202">
        <v>0</v>
      </c>
      <c r="DR26" s="202">
        <v>0</v>
      </c>
      <c r="DS26" s="202">
        <v>3090907</v>
      </c>
      <c r="DT26" s="202">
        <v>1020559</v>
      </c>
      <c r="DU26" s="202">
        <v>713406</v>
      </c>
      <c r="DV26" s="202">
        <v>125703</v>
      </c>
      <c r="DW26" s="202">
        <v>0</v>
      </c>
      <c r="DX26" s="202">
        <v>473403</v>
      </c>
      <c r="DY26" s="202">
        <v>2030</v>
      </c>
      <c r="DZ26" s="202">
        <v>0</v>
      </c>
      <c r="EA26" s="202">
        <v>10733</v>
      </c>
      <c r="EB26" s="202">
        <v>750</v>
      </c>
      <c r="EC26" s="202">
        <v>0</v>
      </c>
      <c r="ED26" s="202">
        <v>86034</v>
      </c>
      <c r="EE26" s="202">
        <v>5610</v>
      </c>
      <c r="EF26" s="202">
        <v>254590</v>
      </c>
      <c r="EG26" s="202">
        <v>0</v>
      </c>
      <c r="EH26" s="202">
        <v>597171</v>
      </c>
      <c r="EI26" s="202">
        <v>0</v>
      </c>
      <c r="EJ26" s="202">
        <v>0</v>
      </c>
      <c r="EK26" s="202">
        <v>117986</v>
      </c>
      <c r="EL26" s="202">
        <v>22163</v>
      </c>
      <c r="EM26" s="202">
        <v>1426612</v>
      </c>
      <c r="EN26" s="202">
        <v>1026498</v>
      </c>
      <c r="EO26" s="202">
        <v>710888</v>
      </c>
      <c r="EP26" s="202">
        <v>322493</v>
      </c>
      <c r="EQ26" s="202">
        <v>0</v>
      </c>
      <c r="ER26" s="202">
        <v>561685</v>
      </c>
      <c r="ES26" s="202">
        <v>12083</v>
      </c>
      <c r="ET26" s="202">
        <v>0</v>
      </c>
      <c r="EU26" s="202">
        <v>169721</v>
      </c>
      <c r="EV26" s="202">
        <v>0</v>
      </c>
      <c r="EW26" s="202">
        <v>0</v>
      </c>
      <c r="EX26" s="202">
        <v>0</v>
      </c>
      <c r="EY26" s="202">
        <v>0</v>
      </c>
      <c r="EZ26" s="202">
        <v>1225626</v>
      </c>
      <c r="FA26" s="202">
        <v>0</v>
      </c>
      <c r="FB26" s="202">
        <v>1798089</v>
      </c>
      <c r="FC26" s="202">
        <v>0</v>
      </c>
      <c r="FD26" s="202">
        <v>88054</v>
      </c>
      <c r="FE26" s="202">
        <v>137371</v>
      </c>
      <c r="FF26" s="202">
        <v>951848</v>
      </c>
      <c r="FG26" s="202">
        <v>838036</v>
      </c>
      <c r="FH26" s="202">
        <v>345802</v>
      </c>
      <c r="FI26" s="202">
        <v>0</v>
      </c>
      <c r="FJ26" s="202">
        <v>643561</v>
      </c>
      <c r="FK26" s="202">
        <v>0</v>
      </c>
      <c r="FL26" s="202">
        <v>253446</v>
      </c>
      <c r="FM26" s="202">
        <v>6919</v>
      </c>
      <c r="FN26" s="202">
        <v>0</v>
      </c>
      <c r="FO26" s="202">
        <v>0</v>
      </c>
      <c r="FP26" s="202">
        <v>0</v>
      </c>
      <c r="FQ26" s="202">
        <v>0</v>
      </c>
      <c r="FR26" s="202">
        <v>0</v>
      </c>
      <c r="FS26" s="202">
        <v>0</v>
      </c>
      <c r="FT26" s="202">
        <v>395283</v>
      </c>
      <c r="FU26" s="202">
        <v>0</v>
      </c>
      <c r="FV26" s="202">
        <v>520645</v>
      </c>
      <c r="FW26" s="202">
        <v>0</v>
      </c>
      <c r="FX26" s="202">
        <v>0</v>
      </c>
      <c r="FY26" s="202">
        <v>11799</v>
      </c>
      <c r="FZ26" s="202">
        <v>761036</v>
      </c>
      <c r="GA26" s="202">
        <v>0</v>
      </c>
      <c r="GB26" s="202">
        <v>0</v>
      </c>
      <c r="GC26" s="202">
        <v>0</v>
      </c>
      <c r="GD26" s="202">
        <v>0</v>
      </c>
      <c r="GE26" s="202">
        <v>0</v>
      </c>
      <c r="GF26" s="202">
        <v>0</v>
      </c>
      <c r="GG26" s="202">
        <v>0</v>
      </c>
      <c r="GH26" s="202">
        <v>0</v>
      </c>
      <c r="GI26" s="202">
        <v>0</v>
      </c>
      <c r="GJ26" s="202">
        <v>0</v>
      </c>
      <c r="GK26" s="202">
        <v>0</v>
      </c>
      <c r="GL26" s="202">
        <v>0</v>
      </c>
      <c r="GM26" s="202">
        <v>0</v>
      </c>
      <c r="GN26" s="202">
        <v>0</v>
      </c>
      <c r="GO26" s="202">
        <v>0</v>
      </c>
      <c r="GP26" s="202">
        <v>0</v>
      </c>
      <c r="GQ26" s="202">
        <v>0</v>
      </c>
      <c r="GR26" s="202">
        <v>0</v>
      </c>
      <c r="GS26" s="202">
        <v>0</v>
      </c>
      <c r="GT26" s="202">
        <v>0</v>
      </c>
      <c r="GU26" s="202">
        <v>0</v>
      </c>
      <c r="GV26" s="202">
        <v>0</v>
      </c>
      <c r="GW26" s="202">
        <v>0</v>
      </c>
      <c r="GX26" s="202">
        <v>0</v>
      </c>
      <c r="GY26" s="202">
        <v>0</v>
      </c>
      <c r="GZ26" s="202">
        <v>0</v>
      </c>
      <c r="HA26" s="202">
        <v>0</v>
      </c>
      <c r="HB26" s="202">
        <v>0</v>
      </c>
      <c r="HC26" s="202">
        <v>0</v>
      </c>
      <c r="HD26" s="202">
        <v>0</v>
      </c>
      <c r="HE26" s="202">
        <v>0</v>
      </c>
      <c r="HF26" s="202">
        <v>0</v>
      </c>
      <c r="HG26" s="202">
        <v>0</v>
      </c>
      <c r="HH26" s="202">
        <v>0</v>
      </c>
      <c r="HI26" s="202">
        <v>0</v>
      </c>
      <c r="HJ26" s="202">
        <v>0</v>
      </c>
      <c r="HK26" s="202">
        <v>0</v>
      </c>
      <c r="HL26" s="202">
        <v>0</v>
      </c>
      <c r="HM26" s="202">
        <v>0</v>
      </c>
      <c r="HN26" s="202">
        <v>0</v>
      </c>
      <c r="HP26" s="203" t="s">
        <v>158</v>
      </c>
      <c r="HQ26" s="201">
        <f>'Relative Weights'!$H$1</f>
        <v>2017</v>
      </c>
      <c r="HR26" s="202">
        <v>41770</v>
      </c>
      <c r="HS26" s="202">
        <v>0</v>
      </c>
      <c r="HT26" s="202">
        <v>0</v>
      </c>
      <c r="HU26" s="202">
        <v>2000</v>
      </c>
      <c r="HV26" s="202">
        <v>0</v>
      </c>
      <c r="HW26" s="202">
        <v>0</v>
      </c>
      <c r="HX26" s="202">
        <v>0</v>
      </c>
      <c r="HY26" s="202">
        <v>0</v>
      </c>
      <c r="HZ26" s="202">
        <v>0</v>
      </c>
      <c r="IA26" s="202">
        <v>0</v>
      </c>
      <c r="IB26" s="202">
        <v>0</v>
      </c>
      <c r="IC26" s="202">
        <v>0</v>
      </c>
      <c r="ID26" s="202">
        <v>0</v>
      </c>
      <c r="IE26" s="202">
        <v>0</v>
      </c>
      <c r="IF26" s="202">
        <v>0</v>
      </c>
      <c r="IG26" s="202">
        <v>0</v>
      </c>
      <c r="IH26" s="202">
        <v>0</v>
      </c>
      <c r="II26" s="202">
        <v>0</v>
      </c>
      <c r="IJ26" s="202">
        <v>0</v>
      </c>
      <c r="IK26" s="202">
        <v>0</v>
      </c>
      <c r="IL26" s="202">
        <v>0</v>
      </c>
      <c r="IM26" s="202">
        <v>0</v>
      </c>
      <c r="IN26" s="202">
        <v>0</v>
      </c>
      <c r="IO26" s="202">
        <v>0</v>
      </c>
      <c r="IP26" s="202">
        <v>0</v>
      </c>
      <c r="IQ26" s="202">
        <v>0</v>
      </c>
      <c r="IR26" s="202">
        <v>0</v>
      </c>
      <c r="IS26" s="202">
        <v>0</v>
      </c>
      <c r="IT26" s="202">
        <v>0</v>
      </c>
      <c r="IU26" s="202">
        <v>0</v>
      </c>
      <c r="IV26" s="202">
        <v>0</v>
      </c>
      <c r="IW26" s="202">
        <v>0</v>
      </c>
      <c r="IX26" s="202">
        <v>0</v>
      </c>
      <c r="IY26" s="202">
        <v>0</v>
      </c>
      <c r="IZ26" s="202">
        <v>0</v>
      </c>
      <c r="JA26" s="202">
        <v>0</v>
      </c>
      <c r="JB26" s="202">
        <v>0</v>
      </c>
      <c r="JC26" s="202">
        <v>0</v>
      </c>
      <c r="JD26" s="202">
        <v>0</v>
      </c>
      <c r="JE26" s="202">
        <v>0</v>
      </c>
      <c r="JF26" s="202">
        <v>0</v>
      </c>
      <c r="JG26" s="202">
        <v>0</v>
      </c>
      <c r="JH26" s="202">
        <v>0</v>
      </c>
      <c r="JI26" s="202">
        <v>0</v>
      </c>
      <c r="JJ26" s="202">
        <v>0</v>
      </c>
      <c r="JK26" s="202">
        <v>0</v>
      </c>
      <c r="JL26" s="202">
        <v>0</v>
      </c>
      <c r="JM26" s="202">
        <v>0</v>
      </c>
      <c r="JN26" s="202">
        <v>0</v>
      </c>
      <c r="JO26" s="202">
        <v>0</v>
      </c>
      <c r="JP26" s="202">
        <v>0</v>
      </c>
      <c r="JQ26" s="202">
        <v>0</v>
      </c>
      <c r="JR26" s="202">
        <v>0</v>
      </c>
      <c r="JS26" s="202">
        <v>0</v>
      </c>
      <c r="JT26" s="202">
        <v>0</v>
      </c>
      <c r="JU26" s="202">
        <v>0</v>
      </c>
      <c r="JV26" s="202">
        <v>0</v>
      </c>
      <c r="JW26" s="202">
        <v>0</v>
      </c>
      <c r="JX26" s="202">
        <v>0</v>
      </c>
      <c r="JY26" s="202">
        <v>0</v>
      </c>
      <c r="JZ26" s="202">
        <v>0</v>
      </c>
      <c r="KA26" s="202">
        <v>0</v>
      </c>
      <c r="KB26" s="202">
        <v>0</v>
      </c>
      <c r="KC26" s="202">
        <v>0</v>
      </c>
      <c r="KD26" s="202">
        <v>0</v>
      </c>
      <c r="KE26" s="202">
        <v>0</v>
      </c>
      <c r="KF26" s="202">
        <v>0</v>
      </c>
      <c r="KG26" s="202">
        <v>0</v>
      </c>
      <c r="KH26" s="202">
        <v>0</v>
      </c>
      <c r="KI26" s="202">
        <v>0</v>
      </c>
      <c r="KJ26" s="202">
        <v>0</v>
      </c>
      <c r="KK26" s="202">
        <v>0</v>
      </c>
      <c r="KL26" s="202">
        <v>0</v>
      </c>
      <c r="KM26" s="202">
        <v>0</v>
      </c>
      <c r="KN26" s="202">
        <v>0</v>
      </c>
      <c r="KO26" s="202">
        <v>0</v>
      </c>
      <c r="KP26" s="202">
        <v>0</v>
      </c>
      <c r="KQ26" s="202">
        <v>0</v>
      </c>
      <c r="KR26" s="202">
        <v>0</v>
      </c>
      <c r="KS26" s="202">
        <v>0</v>
      </c>
      <c r="KT26" s="202">
        <v>0</v>
      </c>
      <c r="KU26" s="202">
        <v>0</v>
      </c>
      <c r="KV26" s="202">
        <v>0</v>
      </c>
      <c r="KW26" s="202">
        <v>0</v>
      </c>
      <c r="KX26" s="202">
        <v>0</v>
      </c>
      <c r="KY26" s="202">
        <v>0</v>
      </c>
      <c r="KZ26" s="202">
        <v>0</v>
      </c>
      <c r="LA26" s="202">
        <v>0</v>
      </c>
      <c r="LB26" s="202">
        <v>0</v>
      </c>
      <c r="LC26" s="202">
        <v>0</v>
      </c>
      <c r="LD26" s="202">
        <v>0</v>
      </c>
      <c r="LE26" s="202">
        <v>0</v>
      </c>
      <c r="LF26" s="202">
        <v>0</v>
      </c>
      <c r="LG26" s="202">
        <v>0</v>
      </c>
      <c r="LH26" s="202">
        <v>0</v>
      </c>
      <c r="LI26" s="202">
        <v>0</v>
      </c>
      <c r="LJ26" s="202">
        <v>0</v>
      </c>
      <c r="LK26" s="202">
        <v>0</v>
      </c>
      <c r="LL26" s="202">
        <v>0</v>
      </c>
      <c r="LM26" s="202">
        <v>0</v>
      </c>
      <c r="LN26" s="202">
        <v>0</v>
      </c>
      <c r="LO26" s="202">
        <v>0</v>
      </c>
      <c r="LP26" s="202">
        <v>0</v>
      </c>
      <c r="LQ26" s="202">
        <v>0</v>
      </c>
      <c r="LR26" s="202">
        <v>0</v>
      </c>
      <c r="LS26" s="202">
        <v>0</v>
      </c>
      <c r="LT26" s="202">
        <v>0</v>
      </c>
      <c r="LU26" s="202">
        <v>0</v>
      </c>
      <c r="LV26" s="202">
        <v>0</v>
      </c>
      <c r="LW26" s="202">
        <v>0</v>
      </c>
      <c r="LX26" s="202">
        <v>0</v>
      </c>
      <c r="LY26" s="202">
        <v>0</v>
      </c>
      <c r="LZ26" s="202">
        <v>0</v>
      </c>
      <c r="MA26" s="202">
        <v>0</v>
      </c>
      <c r="MB26" s="202">
        <v>0</v>
      </c>
      <c r="MC26" s="202">
        <v>0</v>
      </c>
      <c r="MD26" s="202">
        <v>0</v>
      </c>
      <c r="ME26" s="202">
        <v>0</v>
      </c>
      <c r="MF26" s="202">
        <v>0</v>
      </c>
      <c r="MG26" s="202">
        <v>0</v>
      </c>
      <c r="MH26" s="202">
        <v>0</v>
      </c>
      <c r="MI26" s="202">
        <v>0</v>
      </c>
      <c r="MJ26" s="202">
        <v>0</v>
      </c>
      <c r="MK26" s="202">
        <v>0</v>
      </c>
      <c r="ML26" s="202">
        <v>0</v>
      </c>
      <c r="MM26" s="202">
        <v>0</v>
      </c>
      <c r="MN26" s="202">
        <v>0</v>
      </c>
      <c r="MO26" s="202">
        <v>0</v>
      </c>
      <c r="MP26" s="202">
        <v>0</v>
      </c>
      <c r="MQ26" s="202">
        <v>0</v>
      </c>
      <c r="MR26" s="202">
        <v>0</v>
      </c>
      <c r="MS26" s="202">
        <v>0</v>
      </c>
      <c r="MT26" s="202">
        <v>0</v>
      </c>
      <c r="MU26" s="202">
        <v>0</v>
      </c>
      <c r="MV26" s="202">
        <v>0</v>
      </c>
      <c r="MW26" s="202">
        <v>0</v>
      </c>
      <c r="MX26" s="202">
        <v>0</v>
      </c>
      <c r="MY26" s="202">
        <v>0</v>
      </c>
      <c r="MZ26" s="202">
        <v>0</v>
      </c>
      <c r="NA26" s="202">
        <v>0</v>
      </c>
      <c r="NB26" s="202">
        <v>0</v>
      </c>
      <c r="NC26" s="202">
        <v>0</v>
      </c>
      <c r="ND26" s="202">
        <v>0</v>
      </c>
      <c r="NE26" s="202">
        <v>0</v>
      </c>
      <c r="NF26" s="202">
        <v>0</v>
      </c>
      <c r="NG26" s="202">
        <v>0</v>
      </c>
      <c r="NH26" s="202">
        <v>0</v>
      </c>
      <c r="NI26" s="202">
        <v>0</v>
      </c>
      <c r="NJ26" s="202">
        <v>0</v>
      </c>
      <c r="NK26" s="202">
        <v>0</v>
      </c>
      <c r="NL26" s="202">
        <v>0</v>
      </c>
      <c r="NM26" s="202">
        <v>0</v>
      </c>
      <c r="NN26" s="202">
        <v>0</v>
      </c>
      <c r="NO26" s="202">
        <v>0</v>
      </c>
      <c r="NP26" s="202">
        <v>0</v>
      </c>
      <c r="NQ26" s="202">
        <v>0</v>
      </c>
      <c r="NR26" s="202">
        <v>0</v>
      </c>
      <c r="NS26" s="202">
        <v>0</v>
      </c>
      <c r="NT26" s="202">
        <v>0</v>
      </c>
      <c r="NU26" s="202">
        <v>0</v>
      </c>
      <c r="NV26" s="202">
        <v>0</v>
      </c>
      <c r="NW26" s="202">
        <v>0</v>
      </c>
      <c r="NX26" s="202">
        <v>0</v>
      </c>
      <c r="NY26" s="202">
        <v>0</v>
      </c>
      <c r="NZ26" s="202">
        <v>0</v>
      </c>
      <c r="OA26" s="202">
        <v>0</v>
      </c>
      <c r="OB26" s="202">
        <v>0</v>
      </c>
      <c r="OC26" s="202">
        <v>0</v>
      </c>
      <c r="OD26" s="202">
        <v>0</v>
      </c>
      <c r="OE26" s="202">
        <v>0</v>
      </c>
      <c r="OF26" s="202">
        <v>0</v>
      </c>
      <c r="OG26" s="202">
        <v>0</v>
      </c>
      <c r="OH26" s="202">
        <v>0</v>
      </c>
      <c r="OI26" s="202">
        <v>0</v>
      </c>
      <c r="OJ26" s="202">
        <v>0</v>
      </c>
      <c r="OK26" s="202">
        <v>0</v>
      </c>
      <c r="OL26" s="202">
        <v>0</v>
      </c>
      <c r="OM26" s="202">
        <v>0</v>
      </c>
      <c r="ON26" s="202">
        <v>0</v>
      </c>
      <c r="OO26" s="202">
        <v>0</v>
      </c>
      <c r="OP26" s="202">
        <v>0</v>
      </c>
      <c r="OQ26" s="202">
        <v>0</v>
      </c>
      <c r="OR26" s="202">
        <v>0</v>
      </c>
      <c r="OS26" s="202">
        <v>0</v>
      </c>
      <c r="OT26" s="202">
        <v>0</v>
      </c>
      <c r="OU26" s="202">
        <v>0</v>
      </c>
      <c r="OV26" s="202">
        <v>0</v>
      </c>
      <c r="OW26" s="202">
        <v>0</v>
      </c>
      <c r="OX26" s="202">
        <v>0</v>
      </c>
      <c r="OY26" s="202">
        <v>0</v>
      </c>
      <c r="OZ26" s="202">
        <v>0</v>
      </c>
      <c r="PA26" s="202">
        <v>0</v>
      </c>
      <c r="PB26" s="202">
        <v>0</v>
      </c>
      <c r="PC26" s="202">
        <v>0</v>
      </c>
      <c r="PD26" s="202">
        <v>0</v>
      </c>
      <c r="PE26" s="202">
        <v>0</v>
      </c>
      <c r="PF26" s="202">
        <v>0</v>
      </c>
      <c r="PG26" s="202">
        <v>0</v>
      </c>
      <c r="PH26" s="202">
        <v>0</v>
      </c>
      <c r="PI26" s="202">
        <v>0</v>
      </c>
      <c r="PJ26" s="202">
        <v>5485078</v>
      </c>
      <c r="PK26" s="202">
        <v>2270623</v>
      </c>
      <c r="PL26" s="202">
        <v>743233</v>
      </c>
      <c r="PM26" s="202">
        <v>0</v>
      </c>
      <c r="PN26" s="202">
        <v>680784</v>
      </c>
      <c r="PO26" s="202">
        <v>599781</v>
      </c>
      <c r="PP26" s="202">
        <v>23855</v>
      </c>
      <c r="PQ26" s="202">
        <v>0</v>
      </c>
      <c r="PR26" s="202">
        <v>129244</v>
      </c>
      <c r="PS26" s="202">
        <v>1908</v>
      </c>
      <c r="PT26" s="202">
        <v>0</v>
      </c>
      <c r="PU26" s="202">
        <v>41986</v>
      </c>
      <c r="PV26" s="202">
        <v>45591</v>
      </c>
      <c r="PW26" s="202">
        <v>1484663</v>
      </c>
      <c r="PX26" s="202">
        <v>0</v>
      </c>
      <c r="PY26" s="202">
        <v>1880559</v>
      </c>
      <c r="PZ26" s="202">
        <v>0</v>
      </c>
      <c r="QA26" s="202">
        <v>38805</v>
      </c>
      <c r="QB26" s="202">
        <v>178333</v>
      </c>
      <c r="QC26" s="202">
        <v>988468</v>
      </c>
      <c r="QD26" s="194">
        <v>0</v>
      </c>
    </row>
    <row r="27" spans="1:446" s="193" customFormat="1" x14ac:dyDescent="0.2">
      <c r="A27" s="201" t="s">
        <v>97</v>
      </c>
      <c r="B27" s="201" t="s">
        <v>97</v>
      </c>
      <c r="C27" s="206">
        <f>ROUND(UNT!H18,0)-ROUND(UNT!H288,0)</f>
        <v>0</v>
      </c>
      <c r="D27" s="316">
        <v>3594</v>
      </c>
      <c r="E27" s="201" t="s">
        <v>97</v>
      </c>
      <c r="F27" s="201">
        <f>'Relative Weights'!$H$1</f>
        <v>2017</v>
      </c>
      <c r="G27" s="206">
        <v>203941451</v>
      </c>
      <c r="H27" s="206">
        <v>27044882</v>
      </c>
      <c r="I27" s="206">
        <v>65446343</v>
      </c>
      <c r="J27" s="206">
        <v>50442455</v>
      </c>
      <c r="K27" s="206">
        <v>37890020</v>
      </c>
      <c r="L27" s="201" t="s">
        <v>893</v>
      </c>
      <c r="M27" s="201" t="s">
        <v>894</v>
      </c>
      <c r="N27" s="201" t="s">
        <v>895</v>
      </c>
      <c r="O27" s="202">
        <v>12413</v>
      </c>
      <c r="P27" s="202">
        <v>19706</v>
      </c>
      <c r="Q27" s="202">
        <v>4033</v>
      </c>
      <c r="R27" s="202">
        <v>1784</v>
      </c>
      <c r="S27" s="202">
        <v>43</v>
      </c>
      <c r="T27" s="204" t="s">
        <v>844</v>
      </c>
      <c r="U27" s="204"/>
      <c r="V27" s="204" t="s">
        <v>845</v>
      </c>
      <c r="W27" s="206">
        <v>246619</v>
      </c>
      <c r="X27" s="206">
        <v>84120</v>
      </c>
      <c r="Y27" s="206">
        <v>49495</v>
      </c>
      <c r="Z27" s="206">
        <v>2517</v>
      </c>
      <c r="AA27" s="206">
        <v>0</v>
      </c>
      <c r="AB27" s="206">
        <v>19729</v>
      </c>
      <c r="AC27" s="206">
        <v>5535</v>
      </c>
      <c r="AD27" s="206">
        <v>0</v>
      </c>
      <c r="AE27" s="206">
        <v>1431</v>
      </c>
      <c r="AF27" s="206">
        <v>53</v>
      </c>
      <c r="AG27" s="206">
        <v>0</v>
      </c>
      <c r="AH27" s="206">
        <v>5</v>
      </c>
      <c r="AI27" s="206">
        <v>1476</v>
      </c>
      <c r="AJ27" s="206">
        <v>13009</v>
      </c>
      <c r="AK27" s="206">
        <v>0</v>
      </c>
      <c r="AL27" s="206">
        <v>34759</v>
      </c>
      <c r="AM27" s="206">
        <v>0</v>
      </c>
      <c r="AN27" s="206">
        <v>0</v>
      </c>
      <c r="AO27" s="206">
        <v>1449</v>
      </c>
      <c r="AP27" s="206">
        <v>0</v>
      </c>
      <c r="AQ27" s="206">
        <v>119032</v>
      </c>
      <c r="AR27" s="206">
        <v>27230</v>
      </c>
      <c r="AS27" s="206">
        <v>29542</v>
      </c>
      <c r="AT27" s="206">
        <v>20594</v>
      </c>
      <c r="AU27" s="206">
        <v>0</v>
      </c>
      <c r="AV27" s="206">
        <v>21151</v>
      </c>
      <c r="AW27" s="206">
        <v>1098</v>
      </c>
      <c r="AX27" s="206">
        <v>0</v>
      </c>
      <c r="AY27" s="206">
        <v>4340</v>
      </c>
      <c r="AZ27" s="206">
        <v>513</v>
      </c>
      <c r="BA27" s="206">
        <v>0</v>
      </c>
      <c r="BB27" s="206">
        <v>26</v>
      </c>
      <c r="BC27" s="206">
        <v>0</v>
      </c>
      <c r="BD27" s="206">
        <v>20867</v>
      </c>
      <c r="BE27" s="206">
        <v>0</v>
      </c>
      <c r="BF27" s="206">
        <v>99957</v>
      </c>
      <c r="BG27" s="206">
        <v>0</v>
      </c>
      <c r="BH27" s="206">
        <v>2442</v>
      </c>
      <c r="BI27" s="206">
        <v>3423</v>
      </c>
      <c r="BJ27" s="206">
        <v>0</v>
      </c>
      <c r="BK27" s="206">
        <v>18320</v>
      </c>
      <c r="BL27" s="206">
        <v>8772</v>
      </c>
      <c r="BM27" s="206">
        <v>7346</v>
      </c>
      <c r="BN27" s="206">
        <v>12944</v>
      </c>
      <c r="BO27" s="206">
        <v>0</v>
      </c>
      <c r="BP27" s="206">
        <v>7860</v>
      </c>
      <c r="BQ27" s="206">
        <v>51</v>
      </c>
      <c r="BR27" s="206">
        <v>0</v>
      </c>
      <c r="BS27" s="206">
        <v>0</v>
      </c>
      <c r="BT27" s="206">
        <v>8751</v>
      </c>
      <c r="BU27" s="206">
        <v>0</v>
      </c>
      <c r="BV27" s="206">
        <v>0</v>
      </c>
      <c r="BW27" s="206">
        <v>0</v>
      </c>
      <c r="BX27" s="206">
        <v>4062</v>
      </c>
      <c r="BY27" s="206">
        <v>0</v>
      </c>
      <c r="BZ27" s="206">
        <v>12103</v>
      </c>
      <c r="CA27" s="206">
        <v>0</v>
      </c>
      <c r="CB27" s="206">
        <v>0</v>
      </c>
      <c r="CC27" s="206">
        <v>1102</v>
      </c>
      <c r="CD27" s="206">
        <v>0</v>
      </c>
      <c r="CE27" s="206">
        <v>7946</v>
      </c>
      <c r="CF27" s="206">
        <v>4405</v>
      </c>
      <c r="CG27" s="206">
        <v>4407</v>
      </c>
      <c r="CH27" s="206">
        <v>2863</v>
      </c>
      <c r="CI27" s="206">
        <v>0</v>
      </c>
      <c r="CJ27" s="206">
        <v>1935</v>
      </c>
      <c r="CK27" s="206">
        <v>0</v>
      </c>
      <c r="CL27" s="206">
        <v>0</v>
      </c>
      <c r="CM27" s="206">
        <v>0</v>
      </c>
      <c r="CN27" s="206">
        <v>143</v>
      </c>
      <c r="CO27" s="206">
        <v>0</v>
      </c>
      <c r="CP27" s="206">
        <v>0</v>
      </c>
      <c r="CQ27" s="206">
        <v>0</v>
      </c>
      <c r="CR27" s="206">
        <v>15</v>
      </c>
      <c r="CS27" s="206">
        <v>0</v>
      </c>
      <c r="CT27" s="206">
        <v>1234</v>
      </c>
      <c r="CU27" s="206">
        <v>0</v>
      </c>
      <c r="CV27" s="206">
        <v>0</v>
      </c>
      <c r="CW27" s="206">
        <v>0</v>
      </c>
      <c r="CX27" s="206">
        <v>0</v>
      </c>
      <c r="CY27" s="206">
        <v>0</v>
      </c>
      <c r="CZ27" s="206">
        <v>0</v>
      </c>
      <c r="DA27" s="206">
        <v>0</v>
      </c>
      <c r="DB27" s="206">
        <v>0</v>
      </c>
      <c r="DC27" s="206">
        <v>0</v>
      </c>
      <c r="DD27" s="206">
        <v>0</v>
      </c>
      <c r="DE27" s="206">
        <v>0</v>
      </c>
      <c r="DF27" s="206">
        <v>0</v>
      </c>
      <c r="DG27" s="206">
        <v>0</v>
      </c>
      <c r="DH27" s="206">
        <v>0</v>
      </c>
      <c r="DI27" s="206">
        <v>0</v>
      </c>
      <c r="DJ27" s="206">
        <v>0</v>
      </c>
      <c r="DK27" s="206">
        <v>0</v>
      </c>
      <c r="DL27" s="206">
        <v>1180</v>
      </c>
      <c r="DM27" s="206">
        <v>0</v>
      </c>
      <c r="DN27" s="206">
        <v>0</v>
      </c>
      <c r="DO27" s="206">
        <v>0</v>
      </c>
      <c r="DP27" s="206">
        <v>0</v>
      </c>
      <c r="DQ27" s="206">
        <v>0</v>
      </c>
      <c r="DR27" s="206">
        <v>0</v>
      </c>
      <c r="DS27" s="206">
        <v>8861889</v>
      </c>
      <c r="DT27" s="206">
        <v>2541876</v>
      </c>
      <c r="DU27" s="206">
        <v>4643831</v>
      </c>
      <c r="DV27" s="206">
        <v>194791</v>
      </c>
      <c r="DW27" s="206">
        <v>0</v>
      </c>
      <c r="DX27" s="206">
        <v>960987</v>
      </c>
      <c r="DY27" s="206">
        <v>111169</v>
      </c>
      <c r="DZ27" s="206">
        <v>0</v>
      </c>
      <c r="EA27" s="206">
        <v>42750</v>
      </c>
      <c r="EB27" s="206">
        <v>5089</v>
      </c>
      <c r="EC27" s="206">
        <v>0</v>
      </c>
      <c r="ED27" s="206">
        <v>3406</v>
      </c>
      <c r="EE27" s="206">
        <v>151243</v>
      </c>
      <c r="EF27" s="206">
        <v>337296</v>
      </c>
      <c r="EG27" s="206">
        <v>0</v>
      </c>
      <c r="EH27" s="206">
        <v>1399297</v>
      </c>
      <c r="EI27" s="206">
        <v>0</v>
      </c>
      <c r="EJ27" s="206">
        <v>0</v>
      </c>
      <c r="EK27" s="206">
        <v>48543</v>
      </c>
      <c r="EL27" s="206">
        <v>0</v>
      </c>
      <c r="EM27" s="206">
        <v>7968719</v>
      </c>
      <c r="EN27" s="206">
        <v>1982847</v>
      </c>
      <c r="EO27" s="206">
        <v>4272734</v>
      </c>
      <c r="EP27" s="206">
        <v>1395956</v>
      </c>
      <c r="EQ27" s="206">
        <v>0</v>
      </c>
      <c r="ER27" s="206">
        <v>1917557</v>
      </c>
      <c r="ES27" s="206">
        <v>54984</v>
      </c>
      <c r="ET27" s="206">
        <v>0</v>
      </c>
      <c r="EU27" s="206">
        <v>108095</v>
      </c>
      <c r="EV27" s="206">
        <v>44383</v>
      </c>
      <c r="EW27" s="206">
        <v>0</v>
      </c>
      <c r="EX27" s="206">
        <v>11038</v>
      </c>
      <c r="EY27" s="206">
        <v>0</v>
      </c>
      <c r="EZ27" s="206">
        <v>927560</v>
      </c>
      <c r="FA27" s="206">
        <v>0</v>
      </c>
      <c r="FB27" s="206">
        <v>6650468</v>
      </c>
      <c r="FC27" s="206">
        <v>0</v>
      </c>
      <c r="FD27" s="206">
        <v>325221</v>
      </c>
      <c r="FE27" s="206">
        <v>657260</v>
      </c>
      <c r="FF27" s="206">
        <v>0</v>
      </c>
      <c r="FG27" s="206">
        <v>5519603</v>
      </c>
      <c r="FH27" s="206">
        <v>1870602</v>
      </c>
      <c r="FI27" s="206">
        <v>2994211</v>
      </c>
      <c r="FJ27" s="206">
        <v>1117822</v>
      </c>
      <c r="FK27" s="206">
        <v>0</v>
      </c>
      <c r="FL27" s="206">
        <v>2324571</v>
      </c>
      <c r="FM27" s="206">
        <v>32107</v>
      </c>
      <c r="FN27" s="206">
        <v>0</v>
      </c>
      <c r="FO27" s="206">
        <v>0</v>
      </c>
      <c r="FP27" s="206">
        <v>776634</v>
      </c>
      <c r="FQ27" s="206">
        <v>0</v>
      </c>
      <c r="FR27" s="206">
        <v>0</v>
      </c>
      <c r="FS27" s="206">
        <v>0</v>
      </c>
      <c r="FT27" s="206">
        <v>850587</v>
      </c>
      <c r="FU27" s="206">
        <v>0</v>
      </c>
      <c r="FV27" s="206">
        <v>2831209</v>
      </c>
      <c r="FW27" s="206">
        <v>0</v>
      </c>
      <c r="FX27" s="206">
        <v>0</v>
      </c>
      <c r="FY27" s="206">
        <v>422859</v>
      </c>
      <c r="FZ27" s="206">
        <v>0</v>
      </c>
      <c r="GA27" s="206">
        <v>4814416</v>
      </c>
      <c r="GB27" s="206">
        <v>3501106</v>
      </c>
      <c r="GC27" s="206">
        <v>2371812</v>
      </c>
      <c r="GD27" s="206">
        <v>1197324</v>
      </c>
      <c r="GE27" s="206">
        <v>0</v>
      </c>
      <c r="GF27" s="206">
        <v>1733125</v>
      </c>
      <c r="GG27" s="206">
        <v>0</v>
      </c>
      <c r="GH27" s="206">
        <v>0</v>
      </c>
      <c r="GI27" s="206">
        <v>0</v>
      </c>
      <c r="GJ27" s="206">
        <v>72249</v>
      </c>
      <c r="GK27" s="206">
        <v>0</v>
      </c>
      <c r="GL27" s="206">
        <v>0</v>
      </c>
      <c r="GM27" s="206">
        <v>0</v>
      </c>
      <c r="GN27" s="206">
        <v>1444</v>
      </c>
      <c r="GO27" s="206">
        <v>0</v>
      </c>
      <c r="GP27" s="206">
        <v>1250147</v>
      </c>
      <c r="GQ27" s="206">
        <v>0</v>
      </c>
      <c r="GR27" s="206">
        <v>0</v>
      </c>
      <c r="GS27" s="206">
        <v>0</v>
      </c>
      <c r="GT27" s="206">
        <v>0</v>
      </c>
      <c r="GU27" s="206">
        <v>0</v>
      </c>
      <c r="GV27" s="206">
        <v>0</v>
      </c>
      <c r="GW27" s="206">
        <v>0</v>
      </c>
      <c r="GX27" s="206">
        <v>0</v>
      </c>
      <c r="GY27" s="206">
        <v>0</v>
      </c>
      <c r="GZ27" s="206">
        <v>0</v>
      </c>
      <c r="HA27" s="206">
        <v>0</v>
      </c>
      <c r="HB27" s="206">
        <v>0</v>
      </c>
      <c r="HC27" s="206">
        <v>0</v>
      </c>
      <c r="HD27" s="206">
        <v>0</v>
      </c>
      <c r="HE27" s="206">
        <v>0</v>
      </c>
      <c r="HF27" s="206">
        <v>0</v>
      </c>
      <c r="HG27" s="206">
        <v>0</v>
      </c>
      <c r="HH27" s="206">
        <v>368575</v>
      </c>
      <c r="HI27" s="206">
        <v>0</v>
      </c>
      <c r="HJ27" s="206">
        <v>0</v>
      </c>
      <c r="HK27" s="206">
        <v>0</v>
      </c>
      <c r="HL27" s="206">
        <v>0</v>
      </c>
      <c r="HM27" s="206">
        <v>0</v>
      </c>
      <c r="HN27" s="206">
        <v>0</v>
      </c>
      <c r="HP27" s="203" t="s">
        <v>159</v>
      </c>
      <c r="HQ27" s="201">
        <f>'Relative Weights'!$H$1</f>
        <v>2017</v>
      </c>
      <c r="HR27" s="206">
        <v>2474054</v>
      </c>
      <c r="HS27" s="206">
        <v>2801008</v>
      </c>
      <c r="HT27" s="206">
        <v>784676</v>
      </c>
      <c r="HU27" s="206">
        <v>14946</v>
      </c>
      <c r="HV27" s="206">
        <v>0</v>
      </c>
      <c r="HW27" s="206">
        <v>478775</v>
      </c>
      <c r="HX27" s="206">
        <v>18417</v>
      </c>
      <c r="HY27" s="206">
        <v>0</v>
      </c>
      <c r="HZ27" s="206">
        <v>0</v>
      </c>
      <c r="IA27" s="206">
        <v>954</v>
      </c>
      <c r="IB27" s="206">
        <v>0</v>
      </c>
      <c r="IC27" s="206">
        <v>0</v>
      </c>
      <c r="ID27" s="206">
        <v>43821</v>
      </c>
      <c r="IE27" s="206">
        <v>172386</v>
      </c>
      <c r="IF27" s="206">
        <v>0</v>
      </c>
      <c r="IG27" s="206">
        <v>174050</v>
      </c>
      <c r="IH27" s="206">
        <v>0</v>
      </c>
      <c r="II27" s="206">
        <v>0</v>
      </c>
      <c r="IJ27" s="206">
        <v>47591</v>
      </c>
      <c r="IK27" s="206">
        <v>0</v>
      </c>
      <c r="IL27" s="206">
        <v>1230749</v>
      </c>
      <c r="IM27" s="206">
        <v>906698</v>
      </c>
      <c r="IN27" s="206">
        <v>468349</v>
      </c>
      <c r="IO27" s="206">
        <v>122288</v>
      </c>
      <c r="IP27" s="206">
        <v>0</v>
      </c>
      <c r="IQ27" s="206">
        <v>513283</v>
      </c>
      <c r="IR27" s="206">
        <v>3653</v>
      </c>
      <c r="IS27" s="206">
        <v>0</v>
      </c>
      <c r="IT27" s="206">
        <v>0</v>
      </c>
      <c r="IU27" s="206">
        <v>9232</v>
      </c>
      <c r="IV27" s="206">
        <v>0</v>
      </c>
      <c r="IW27" s="206">
        <v>0</v>
      </c>
      <c r="IX27" s="206">
        <v>0</v>
      </c>
      <c r="IY27" s="206">
        <v>276515</v>
      </c>
      <c r="IZ27" s="206">
        <v>0</v>
      </c>
      <c r="JA27" s="206">
        <v>500518</v>
      </c>
      <c r="JB27" s="206">
        <v>0</v>
      </c>
      <c r="JC27" s="206">
        <v>33084</v>
      </c>
      <c r="JD27" s="206">
        <v>112426</v>
      </c>
      <c r="JE27" s="206">
        <v>0</v>
      </c>
      <c r="JF27" s="206">
        <v>182720</v>
      </c>
      <c r="JG27" s="206">
        <v>292088</v>
      </c>
      <c r="JH27" s="206">
        <v>116461</v>
      </c>
      <c r="JI27" s="206">
        <v>76862</v>
      </c>
      <c r="JJ27" s="206">
        <v>0</v>
      </c>
      <c r="JK27" s="206">
        <v>190743</v>
      </c>
      <c r="JL27" s="206">
        <v>170</v>
      </c>
      <c r="JM27" s="206">
        <v>0</v>
      </c>
      <c r="JN27" s="206">
        <v>0</v>
      </c>
      <c r="JO27" s="206">
        <v>157480</v>
      </c>
      <c r="JP27" s="206">
        <v>0</v>
      </c>
      <c r="JQ27" s="206">
        <v>0</v>
      </c>
      <c r="JR27" s="206">
        <v>0</v>
      </c>
      <c r="JS27" s="206">
        <v>53827</v>
      </c>
      <c r="JT27" s="206">
        <v>0</v>
      </c>
      <c r="JU27" s="206">
        <v>60599</v>
      </c>
      <c r="JV27" s="206">
        <v>0</v>
      </c>
      <c r="JW27" s="206">
        <v>0</v>
      </c>
      <c r="JX27" s="206">
        <v>36194</v>
      </c>
      <c r="JY27" s="206">
        <v>0</v>
      </c>
      <c r="JZ27" s="206">
        <v>79252</v>
      </c>
      <c r="KA27" s="206">
        <v>146677</v>
      </c>
      <c r="KB27" s="206">
        <v>69867</v>
      </c>
      <c r="KC27" s="206">
        <v>17001</v>
      </c>
      <c r="KD27" s="206">
        <v>0</v>
      </c>
      <c r="KE27" s="206">
        <v>46958</v>
      </c>
      <c r="KF27" s="206">
        <v>0</v>
      </c>
      <c r="KG27" s="206">
        <v>0</v>
      </c>
      <c r="KH27" s="206">
        <v>0</v>
      </c>
      <c r="KI27" s="206">
        <v>2573</v>
      </c>
      <c r="KJ27" s="206">
        <v>0</v>
      </c>
      <c r="KK27" s="206">
        <v>0</v>
      </c>
      <c r="KL27" s="206">
        <v>0</v>
      </c>
      <c r="KM27" s="206">
        <v>199</v>
      </c>
      <c r="KN27" s="206">
        <v>0</v>
      </c>
      <c r="KO27" s="206">
        <v>6179</v>
      </c>
      <c r="KP27" s="206">
        <v>0</v>
      </c>
      <c r="KQ27" s="206">
        <v>0</v>
      </c>
      <c r="KR27" s="206">
        <v>0</v>
      </c>
      <c r="KS27" s="206">
        <v>0</v>
      </c>
      <c r="KT27" s="206">
        <v>0</v>
      </c>
      <c r="KU27" s="206">
        <v>0</v>
      </c>
      <c r="KV27" s="206">
        <v>0</v>
      </c>
      <c r="KW27" s="206">
        <v>0</v>
      </c>
      <c r="KX27" s="206">
        <v>0</v>
      </c>
      <c r="KY27" s="206">
        <v>0</v>
      </c>
      <c r="KZ27" s="206">
        <v>0</v>
      </c>
      <c r="LA27" s="206">
        <v>0</v>
      </c>
      <c r="LB27" s="206">
        <v>0</v>
      </c>
      <c r="LC27" s="206">
        <v>0</v>
      </c>
      <c r="LD27" s="206">
        <v>0</v>
      </c>
      <c r="LE27" s="206">
        <v>0</v>
      </c>
      <c r="LF27" s="206">
        <v>0</v>
      </c>
      <c r="LG27" s="206">
        <v>15637</v>
      </c>
      <c r="LH27" s="206">
        <v>0</v>
      </c>
      <c r="LI27" s="206">
        <v>0</v>
      </c>
      <c r="LJ27" s="206">
        <v>0</v>
      </c>
      <c r="LK27" s="206">
        <v>0</v>
      </c>
      <c r="LL27" s="206">
        <v>0</v>
      </c>
      <c r="LM27" s="206">
        <v>0</v>
      </c>
      <c r="LN27" s="206">
        <v>515389.09</v>
      </c>
      <c r="LO27" s="206">
        <v>599212.88</v>
      </c>
      <c r="LP27" s="206">
        <v>206053.05</v>
      </c>
      <c r="LQ27" s="206">
        <v>6703.55</v>
      </c>
      <c r="LR27" s="206">
        <v>0</v>
      </c>
      <c r="LS27" s="206">
        <v>648117.03</v>
      </c>
      <c r="LT27" s="206">
        <v>4344.75</v>
      </c>
      <c r="LU27" s="206">
        <v>0</v>
      </c>
      <c r="LV27" s="206">
        <v>0</v>
      </c>
      <c r="LW27" s="206">
        <v>134.06</v>
      </c>
      <c r="LX27" s="206">
        <v>0</v>
      </c>
      <c r="LY27" s="206">
        <v>0</v>
      </c>
      <c r="LZ27" s="206">
        <v>14174.52</v>
      </c>
      <c r="MA27" s="206">
        <v>31593.56</v>
      </c>
      <c r="MB27" s="206">
        <v>0</v>
      </c>
      <c r="MC27" s="206">
        <v>75549.33</v>
      </c>
      <c r="MD27" s="206">
        <v>0</v>
      </c>
      <c r="ME27" s="206">
        <v>0</v>
      </c>
      <c r="MF27" s="206">
        <v>9418.68</v>
      </c>
      <c r="MG27" s="206">
        <v>0</v>
      </c>
      <c r="MH27" s="206">
        <v>256386.62</v>
      </c>
      <c r="MI27" s="206">
        <v>193967.75</v>
      </c>
      <c r="MJ27" s="206">
        <v>122986.55</v>
      </c>
      <c r="MK27" s="206">
        <v>54848.22</v>
      </c>
      <c r="ML27" s="206">
        <v>0</v>
      </c>
      <c r="MM27" s="206">
        <v>694831.12</v>
      </c>
      <c r="MN27" s="206">
        <v>861.89</v>
      </c>
      <c r="MO27" s="206">
        <v>0</v>
      </c>
      <c r="MP27" s="206">
        <v>0</v>
      </c>
      <c r="MQ27" s="206">
        <v>1297.6300000000001</v>
      </c>
      <c r="MR27" s="206">
        <v>0</v>
      </c>
      <c r="MS27" s="206">
        <v>0</v>
      </c>
      <c r="MT27" s="206">
        <v>0</v>
      </c>
      <c r="MU27" s="206">
        <v>50677.43</v>
      </c>
      <c r="MV27" s="206">
        <v>0</v>
      </c>
      <c r="MW27" s="206">
        <v>217258.38</v>
      </c>
      <c r="MX27" s="206">
        <v>0</v>
      </c>
      <c r="MY27" s="206">
        <v>9378.99</v>
      </c>
      <c r="MZ27" s="206">
        <v>22249.93</v>
      </c>
      <c r="NA27" s="206">
        <v>0</v>
      </c>
      <c r="NB27" s="206">
        <v>38063.85</v>
      </c>
      <c r="NC27" s="206">
        <v>62485.68</v>
      </c>
      <c r="ND27" s="206">
        <v>30582.19</v>
      </c>
      <c r="NE27" s="206">
        <v>34473.89</v>
      </c>
      <c r="NF27" s="206">
        <v>0</v>
      </c>
      <c r="NG27" s="206">
        <v>258208.72</v>
      </c>
      <c r="NH27" s="206">
        <v>40.03</v>
      </c>
      <c r="NI27" s="206">
        <v>0</v>
      </c>
      <c r="NJ27" s="206">
        <v>0</v>
      </c>
      <c r="NK27" s="206">
        <v>22135.66</v>
      </c>
      <c r="NL27" s="206">
        <v>0</v>
      </c>
      <c r="NM27" s="206">
        <v>0</v>
      </c>
      <c r="NN27" s="206">
        <v>0</v>
      </c>
      <c r="NO27" s="206">
        <v>9864.94</v>
      </c>
      <c r="NP27" s="206">
        <v>0</v>
      </c>
      <c r="NQ27" s="206">
        <v>26306.09</v>
      </c>
      <c r="NR27" s="206">
        <v>0</v>
      </c>
      <c r="NS27" s="206">
        <v>0</v>
      </c>
      <c r="NT27" s="206">
        <v>7163.14</v>
      </c>
      <c r="NU27" s="206">
        <v>0</v>
      </c>
      <c r="NV27" s="206">
        <v>16509.57</v>
      </c>
      <c r="NW27" s="206">
        <v>31378.18</v>
      </c>
      <c r="NX27" s="206">
        <v>18346.82</v>
      </c>
      <c r="NY27" s="206">
        <v>7625.06</v>
      </c>
      <c r="NZ27" s="206">
        <v>0</v>
      </c>
      <c r="OA27" s="206">
        <v>63566.65</v>
      </c>
      <c r="OB27" s="206">
        <v>0</v>
      </c>
      <c r="OC27" s="206">
        <v>0</v>
      </c>
      <c r="OD27" s="206">
        <v>0</v>
      </c>
      <c r="OE27" s="206">
        <v>361.72</v>
      </c>
      <c r="OF27" s="206">
        <v>0</v>
      </c>
      <c r="OG27" s="206">
        <v>0</v>
      </c>
      <c r="OH27" s="206">
        <v>0</v>
      </c>
      <c r="OI27" s="206">
        <v>36.43</v>
      </c>
      <c r="OJ27" s="206">
        <v>0</v>
      </c>
      <c r="OK27" s="206">
        <v>2682.12</v>
      </c>
      <c r="OL27" s="206">
        <v>0</v>
      </c>
      <c r="OM27" s="206">
        <v>0</v>
      </c>
      <c r="ON27" s="206">
        <v>0</v>
      </c>
      <c r="OO27" s="206">
        <v>0</v>
      </c>
      <c r="OP27" s="206">
        <v>0</v>
      </c>
      <c r="OQ27" s="206">
        <v>0</v>
      </c>
      <c r="OR27" s="206">
        <v>0</v>
      </c>
      <c r="OS27" s="206">
        <v>0</v>
      </c>
      <c r="OT27" s="206">
        <v>0</v>
      </c>
      <c r="OU27" s="206">
        <v>0</v>
      </c>
      <c r="OV27" s="206">
        <v>0</v>
      </c>
      <c r="OW27" s="206">
        <v>0</v>
      </c>
      <c r="OX27" s="206">
        <v>0</v>
      </c>
      <c r="OY27" s="206">
        <v>0</v>
      </c>
      <c r="OZ27" s="206">
        <v>0</v>
      </c>
      <c r="PA27" s="206">
        <v>0</v>
      </c>
      <c r="PB27" s="206">
        <v>0</v>
      </c>
      <c r="PC27" s="206">
        <v>2865.74</v>
      </c>
      <c r="PD27" s="206">
        <v>0</v>
      </c>
      <c r="PE27" s="206">
        <v>0</v>
      </c>
      <c r="PF27" s="206">
        <v>0</v>
      </c>
      <c r="PG27" s="206">
        <v>0</v>
      </c>
      <c r="PH27" s="206">
        <v>0</v>
      </c>
      <c r="PI27" s="206">
        <v>0</v>
      </c>
      <c r="PJ27" s="206">
        <v>42290353.170000002</v>
      </c>
      <c r="PK27" s="206">
        <v>25916526.609999999</v>
      </c>
      <c r="PL27" s="206">
        <v>18051335.030000001</v>
      </c>
      <c r="PM27" s="206">
        <v>0</v>
      </c>
      <c r="PN27" s="206">
        <v>4959298.12</v>
      </c>
      <c r="PO27" s="206">
        <v>16509558.390000001</v>
      </c>
      <c r="PP27" s="206">
        <v>271696.55</v>
      </c>
      <c r="PQ27" s="206">
        <v>0</v>
      </c>
      <c r="PR27" s="206">
        <v>0</v>
      </c>
      <c r="PS27" s="206">
        <v>2068302.11</v>
      </c>
      <c r="PT27" s="206">
        <v>0</v>
      </c>
      <c r="PU27" s="206">
        <v>0</v>
      </c>
      <c r="PV27" s="206">
        <v>631426.03</v>
      </c>
      <c r="PW27" s="206">
        <v>4582903.13</v>
      </c>
      <c r="PX27" s="206">
        <v>0</v>
      </c>
      <c r="PY27" s="206">
        <v>15925273.939999999</v>
      </c>
      <c r="PZ27" s="206">
        <v>0</v>
      </c>
      <c r="QA27" s="206">
        <v>1264221.68</v>
      </c>
      <c r="QB27" s="206">
        <v>1738955</v>
      </c>
      <c r="QC27" s="206">
        <v>0</v>
      </c>
      <c r="QD27" s="302">
        <v>1</v>
      </c>
    </row>
    <row r="28" spans="1:446" x14ac:dyDescent="0.2">
      <c r="A28" s="201" t="s">
        <v>682</v>
      </c>
      <c r="B28" s="201" t="s">
        <v>682</v>
      </c>
      <c r="C28" s="202">
        <f>ROUND(UNTD!H18,0)-ROUND(UNTD!H288,0)</f>
        <v>0</v>
      </c>
      <c r="D28" s="317">
        <v>42421</v>
      </c>
      <c r="E28" s="201" t="s">
        <v>715</v>
      </c>
      <c r="F28" s="201">
        <f>'Relative Weights'!$H$1</f>
        <v>2017</v>
      </c>
      <c r="G28" s="202">
        <v>12326716</v>
      </c>
      <c r="H28" s="202">
        <v>29699</v>
      </c>
      <c r="I28" s="202">
        <v>5431500</v>
      </c>
      <c r="J28" s="202">
        <v>5483527</v>
      </c>
      <c r="K28" s="202">
        <v>6391960</v>
      </c>
      <c r="L28" s="201" t="s">
        <v>761</v>
      </c>
      <c r="M28" s="201" t="s">
        <v>762</v>
      </c>
      <c r="N28" s="201" t="s">
        <v>763</v>
      </c>
      <c r="O28" s="202">
        <v>679</v>
      </c>
      <c r="P28" s="202">
        <v>1616</v>
      </c>
      <c r="Q28" s="202">
        <v>347</v>
      </c>
      <c r="R28" s="202">
        <v>0</v>
      </c>
      <c r="S28" s="202">
        <v>388</v>
      </c>
      <c r="T28" s="204" t="s">
        <v>911</v>
      </c>
      <c r="U28" s="204" t="s">
        <v>846</v>
      </c>
      <c r="V28" s="301" t="s">
        <v>912</v>
      </c>
      <c r="W28" s="202">
        <v>17901</v>
      </c>
      <c r="X28" s="202">
        <v>2890</v>
      </c>
      <c r="Y28" s="202">
        <v>1374</v>
      </c>
      <c r="Z28" s="202">
        <v>654</v>
      </c>
      <c r="AA28" s="202">
        <v>0</v>
      </c>
      <c r="AB28" s="202">
        <v>331</v>
      </c>
      <c r="AC28" s="202">
        <v>246</v>
      </c>
      <c r="AD28" s="202">
        <v>0</v>
      </c>
      <c r="AE28" s="202">
        <v>0</v>
      </c>
      <c r="AF28" s="202">
        <v>0</v>
      </c>
      <c r="AG28" s="202">
        <v>0</v>
      </c>
      <c r="AH28" s="202">
        <v>45</v>
      </c>
      <c r="AI28" s="202">
        <v>0</v>
      </c>
      <c r="AJ28" s="202">
        <v>189</v>
      </c>
      <c r="AK28" s="202">
        <v>0</v>
      </c>
      <c r="AL28" s="202">
        <v>2397</v>
      </c>
      <c r="AM28" s="202">
        <v>0</v>
      </c>
      <c r="AN28" s="202">
        <v>0</v>
      </c>
      <c r="AO28" s="202">
        <v>42</v>
      </c>
      <c r="AP28" s="202">
        <v>0</v>
      </c>
      <c r="AQ28" s="202">
        <v>12351</v>
      </c>
      <c r="AR28" s="202">
        <v>1206</v>
      </c>
      <c r="AS28" s="202">
        <v>0</v>
      </c>
      <c r="AT28" s="202">
        <v>3444</v>
      </c>
      <c r="AU28" s="202">
        <v>0</v>
      </c>
      <c r="AV28" s="202">
        <v>204</v>
      </c>
      <c r="AW28" s="202">
        <v>1083</v>
      </c>
      <c r="AX28" s="202">
        <v>0</v>
      </c>
      <c r="AY28" s="202">
        <v>0</v>
      </c>
      <c r="AZ28" s="202">
        <v>0</v>
      </c>
      <c r="BA28" s="202">
        <v>0</v>
      </c>
      <c r="BB28" s="202">
        <v>0</v>
      </c>
      <c r="BC28" s="202">
        <v>0</v>
      </c>
      <c r="BD28" s="202">
        <v>465</v>
      </c>
      <c r="BE28" s="202">
        <v>0</v>
      </c>
      <c r="BF28" s="202">
        <v>10629</v>
      </c>
      <c r="BG28" s="202">
        <v>0</v>
      </c>
      <c r="BH28" s="202">
        <v>348</v>
      </c>
      <c r="BI28" s="202">
        <v>3</v>
      </c>
      <c r="BJ28" s="202">
        <v>0</v>
      </c>
      <c r="BK28" s="202">
        <v>2766</v>
      </c>
      <c r="BL28" s="202">
        <v>129</v>
      </c>
      <c r="BM28" s="202">
        <v>0</v>
      </c>
      <c r="BN28" s="202">
        <v>1572</v>
      </c>
      <c r="BO28" s="202">
        <v>0</v>
      </c>
      <c r="BP28" s="202">
        <v>0</v>
      </c>
      <c r="BQ28" s="202">
        <v>0</v>
      </c>
      <c r="BR28" s="202">
        <v>0</v>
      </c>
      <c r="BS28" s="202">
        <v>0</v>
      </c>
      <c r="BT28" s="202">
        <v>0</v>
      </c>
      <c r="BU28" s="202">
        <v>0</v>
      </c>
      <c r="BV28" s="202">
        <v>0</v>
      </c>
      <c r="BW28" s="202">
        <v>0</v>
      </c>
      <c r="BX28" s="202">
        <v>0</v>
      </c>
      <c r="BY28" s="202">
        <v>0</v>
      </c>
      <c r="BZ28" s="202">
        <v>1564</v>
      </c>
      <c r="CA28" s="202">
        <v>0</v>
      </c>
      <c r="CB28" s="202">
        <v>0</v>
      </c>
      <c r="CC28" s="202">
        <v>0</v>
      </c>
      <c r="CD28" s="202">
        <v>0</v>
      </c>
      <c r="CE28" s="202">
        <v>0</v>
      </c>
      <c r="CF28" s="202">
        <v>0</v>
      </c>
      <c r="CG28" s="202">
        <v>0</v>
      </c>
      <c r="CH28" s="202">
        <v>0</v>
      </c>
      <c r="CI28" s="202">
        <v>0</v>
      </c>
      <c r="CJ28" s="202">
        <v>0</v>
      </c>
      <c r="CK28" s="202">
        <v>0</v>
      </c>
      <c r="CL28" s="202">
        <v>0</v>
      </c>
      <c r="CM28" s="202">
        <v>0</v>
      </c>
      <c r="CN28" s="202">
        <v>0</v>
      </c>
      <c r="CO28" s="202">
        <v>0</v>
      </c>
      <c r="CP28" s="202">
        <v>0</v>
      </c>
      <c r="CQ28" s="202">
        <v>0</v>
      </c>
      <c r="CR28" s="202">
        <v>0</v>
      </c>
      <c r="CS28" s="202">
        <v>0</v>
      </c>
      <c r="CT28" s="202">
        <v>0</v>
      </c>
      <c r="CU28" s="202">
        <v>0</v>
      </c>
      <c r="CV28" s="202">
        <v>0</v>
      </c>
      <c r="CW28" s="202">
        <v>0</v>
      </c>
      <c r="CX28" s="202">
        <v>0</v>
      </c>
      <c r="CY28" s="202">
        <v>0</v>
      </c>
      <c r="CZ28" s="202">
        <v>0</v>
      </c>
      <c r="DA28" s="202">
        <v>0</v>
      </c>
      <c r="DB28" s="202">
        <v>0</v>
      </c>
      <c r="DC28" s="202">
        <v>0</v>
      </c>
      <c r="DD28" s="202">
        <v>0</v>
      </c>
      <c r="DE28" s="202">
        <v>0</v>
      </c>
      <c r="DF28" s="202">
        <v>9596</v>
      </c>
      <c r="DG28" s="202">
        <v>0</v>
      </c>
      <c r="DH28" s="202">
        <v>0</v>
      </c>
      <c r="DI28" s="202">
        <v>0</v>
      </c>
      <c r="DJ28" s="202">
        <v>0</v>
      </c>
      <c r="DK28" s="202">
        <v>0</v>
      </c>
      <c r="DL28" s="202">
        <v>0</v>
      </c>
      <c r="DM28" s="202">
        <v>0</v>
      </c>
      <c r="DN28" s="202">
        <v>0</v>
      </c>
      <c r="DO28" s="202">
        <v>0</v>
      </c>
      <c r="DP28" s="202">
        <v>0</v>
      </c>
      <c r="DQ28" s="202">
        <v>0</v>
      </c>
      <c r="DR28" s="202">
        <v>0</v>
      </c>
      <c r="DS28" s="202">
        <v>1069557</v>
      </c>
      <c r="DT28" s="202">
        <v>253128</v>
      </c>
      <c r="DU28" s="202">
        <v>66750</v>
      </c>
      <c r="DV28" s="202">
        <v>50041</v>
      </c>
      <c r="DW28" s="202">
        <v>0</v>
      </c>
      <c r="DX28" s="202">
        <v>23274</v>
      </c>
      <c r="DY28" s="202">
        <v>52348</v>
      </c>
      <c r="DZ28" s="202">
        <v>0</v>
      </c>
      <c r="EA28" s="202">
        <v>0</v>
      </c>
      <c r="EB28" s="202">
        <v>0</v>
      </c>
      <c r="EC28" s="202">
        <v>0</v>
      </c>
      <c r="ED28" s="202">
        <v>0</v>
      </c>
      <c r="EE28" s="202">
        <v>0</v>
      </c>
      <c r="EF28" s="202">
        <v>22500</v>
      </c>
      <c r="EG28" s="202">
        <v>0</v>
      </c>
      <c r="EH28" s="202">
        <v>125624</v>
      </c>
      <c r="EI28" s="202">
        <v>0</v>
      </c>
      <c r="EJ28" s="202">
        <v>0</v>
      </c>
      <c r="EK28" s="202">
        <v>0</v>
      </c>
      <c r="EL28" s="202">
        <v>0</v>
      </c>
      <c r="EM28" s="202">
        <v>722307</v>
      </c>
      <c r="EN28" s="202">
        <v>137549</v>
      </c>
      <c r="EO28" s="202">
        <v>0</v>
      </c>
      <c r="EP28" s="202">
        <v>412593</v>
      </c>
      <c r="EQ28" s="202">
        <v>0</v>
      </c>
      <c r="ER28" s="202">
        <v>94596</v>
      </c>
      <c r="ES28" s="202">
        <v>9728</v>
      </c>
      <c r="ET28" s="202">
        <v>0</v>
      </c>
      <c r="EU28" s="202">
        <v>0</v>
      </c>
      <c r="EV28" s="202">
        <v>0</v>
      </c>
      <c r="EW28" s="202">
        <v>0</v>
      </c>
      <c r="EX28" s="202">
        <v>0</v>
      </c>
      <c r="EY28" s="202">
        <v>0</v>
      </c>
      <c r="EZ28" s="202">
        <v>0</v>
      </c>
      <c r="FA28" s="202">
        <v>0</v>
      </c>
      <c r="FB28" s="202">
        <v>701426</v>
      </c>
      <c r="FC28" s="202">
        <v>0</v>
      </c>
      <c r="FD28" s="202">
        <v>0</v>
      </c>
      <c r="FE28" s="202">
        <v>0</v>
      </c>
      <c r="FF28" s="202">
        <v>0</v>
      </c>
      <c r="FG28" s="202">
        <v>424577</v>
      </c>
      <c r="FH28" s="202">
        <v>0</v>
      </c>
      <c r="FI28" s="202">
        <v>0</v>
      </c>
      <c r="FJ28" s="202">
        <v>179296</v>
      </c>
      <c r="FK28" s="202">
        <v>0</v>
      </c>
      <c r="FL28" s="202">
        <v>0</v>
      </c>
      <c r="FM28" s="202">
        <v>0</v>
      </c>
      <c r="FN28" s="202">
        <v>0</v>
      </c>
      <c r="FO28" s="202">
        <v>0</v>
      </c>
      <c r="FP28" s="202">
        <v>0</v>
      </c>
      <c r="FQ28" s="202">
        <v>0</v>
      </c>
      <c r="FR28" s="202">
        <v>0</v>
      </c>
      <c r="FS28" s="202">
        <v>0</v>
      </c>
      <c r="FT28" s="202">
        <v>0</v>
      </c>
      <c r="FU28" s="202">
        <v>0</v>
      </c>
      <c r="FV28" s="202">
        <v>92172</v>
      </c>
      <c r="FW28" s="202">
        <v>0</v>
      </c>
      <c r="FX28" s="202">
        <v>0</v>
      </c>
      <c r="FY28" s="202">
        <v>0</v>
      </c>
      <c r="FZ28" s="202">
        <v>0</v>
      </c>
      <c r="GA28" s="202">
        <v>0</v>
      </c>
      <c r="GB28" s="202">
        <v>0</v>
      </c>
      <c r="GC28" s="202">
        <v>0</v>
      </c>
      <c r="GD28" s="202">
        <v>0</v>
      </c>
      <c r="GE28" s="202">
        <v>0</v>
      </c>
      <c r="GF28" s="202">
        <v>0</v>
      </c>
      <c r="GG28" s="202">
        <v>0</v>
      </c>
      <c r="GH28" s="202">
        <v>0</v>
      </c>
      <c r="GI28" s="202">
        <v>0</v>
      </c>
      <c r="GJ28" s="202">
        <v>0</v>
      </c>
      <c r="GK28" s="202">
        <v>0</v>
      </c>
      <c r="GL28" s="202">
        <v>0</v>
      </c>
      <c r="GM28" s="202">
        <v>0</v>
      </c>
      <c r="GN28" s="202">
        <v>0</v>
      </c>
      <c r="GO28" s="202">
        <v>0</v>
      </c>
      <c r="GP28" s="202">
        <v>0</v>
      </c>
      <c r="GQ28" s="202">
        <v>0</v>
      </c>
      <c r="GR28" s="202">
        <v>0</v>
      </c>
      <c r="GS28" s="202">
        <v>0</v>
      </c>
      <c r="GT28" s="202">
        <v>0</v>
      </c>
      <c r="GU28" s="202">
        <v>0</v>
      </c>
      <c r="GV28" s="202">
        <v>0</v>
      </c>
      <c r="GW28" s="202">
        <v>0</v>
      </c>
      <c r="GX28" s="202">
        <v>0</v>
      </c>
      <c r="GY28" s="202">
        <v>0</v>
      </c>
      <c r="GZ28" s="202">
        <v>0</v>
      </c>
      <c r="HA28" s="202">
        <v>0</v>
      </c>
      <c r="HB28" s="202">
        <v>1041821</v>
      </c>
      <c r="HC28" s="202">
        <v>0</v>
      </c>
      <c r="HD28" s="202">
        <v>0</v>
      </c>
      <c r="HE28" s="202">
        <v>0</v>
      </c>
      <c r="HF28" s="202">
        <v>0</v>
      </c>
      <c r="HG28" s="202">
        <v>0</v>
      </c>
      <c r="HH28" s="202">
        <v>0</v>
      </c>
      <c r="HI28" s="202">
        <v>0</v>
      </c>
      <c r="HJ28" s="202">
        <v>0</v>
      </c>
      <c r="HK28" s="202">
        <v>0</v>
      </c>
      <c r="HL28" s="202">
        <v>0</v>
      </c>
      <c r="HM28" s="202">
        <v>0</v>
      </c>
      <c r="HN28" s="202">
        <v>0</v>
      </c>
      <c r="HP28" s="205" t="s">
        <v>877</v>
      </c>
      <c r="HQ28" s="201">
        <f>'Relative Weights'!$H$1</f>
        <v>2017</v>
      </c>
      <c r="HR28" s="202">
        <v>0</v>
      </c>
      <c r="HS28" s="202">
        <v>0</v>
      </c>
      <c r="HT28" s="202">
        <v>0</v>
      </c>
      <c r="HU28" s="202">
        <v>0</v>
      </c>
      <c r="HV28" s="202">
        <v>0</v>
      </c>
      <c r="HW28" s="202">
        <v>0</v>
      </c>
      <c r="HX28" s="202">
        <v>0</v>
      </c>
      <c r="HY28" s="202">
        <v>0</v>
      </c>
      <c r="HZ28" s="202">
        <v>0</v>
      </c>
      <c r="IA28" s="202">
        <v>0</v>
      </c>
      <c r="IB28" s="202">
        <v>0</v>
      </c>
      <c r="IC28" s="202">
        <v>0</v>
      </c>
      <c r="ID28" s="202">
        <v>0</v>
      </c>
      <c r="IE28" s="202">
        <v>0</v>
      </c>
      <c r="IF28" s="202">
        <v>0</v>
      </c>
      <c r="IG28" s="202">
        <v>0</v>
      </c>
      <c r="IH28" s="202">
        <v>0</v>
      </c>
      <c r="II28" s="202">
        <v>0</v>
      </c>
      <c r="IJ28" s="202">
        <v>0</v>
      </c>
      <c r="IK28" s="202">
        <v>0</v>
      </c>
      <c r="IL28" s="202">
        <v>0</v>
      </c>
      <c r="IM28" s="202">
        <v>0</v>
      </c>
      <c r="IN28" s="202">
        <v>0</v>
      </c>
      <c r="IO28" s="202">
        <v>0</v>
      </c>
      <c r="IP28" s="202">
        <v>0</v>
      </c>
      <c r="IQ28" s="202">
        <v>0</v>
      </c>
      <c r="IR28" s="202">
        <v>0</v>
      </c>
      <c r="IS28" s="202">
        <v>0</v>
      </c>
      <c r="IT28" s="202">
        <v>0</v>
      </c>
      <c r="IU28" s="202">
        <v>0</v>
      </c>
      <c r="IV28" s="202">
        <v>0</v>
      </c>
      <c r="IW28" s="202">
        <v>0</v>
      </c>
      <c r="IX28" s="202">
        <v>0</v>
      </c>
      <c r="IY28" s="202">
        <v>0</v>
      </c>
      <c r="IZ28" s="202">
        <v>0</v>
      </c>
      <c r="JA28" s="202">
        <v>0</v>
      </c>
      <c r="JB28" s="202">
        <v>0</v>
      </c>
      <c r="JC28" s="202">
        <v>0</v>
      </c>
      <c r="JD28" s="202">
        <v>0</v>
      </c>
      <c r="JE28" s="202">
        <v>0</v>
      </c>
      <c r="JF28" s="202">
        <v>0</v>
      </c>
      <c r="JG28" s="202">
        <v>0</v>
      </c>
      <c r="JH28" s="202">
        <v>0</v>
      </c>
      <c r="JI28" s="202">
        <v>0</v>
      </c>
      <c r="JJ28" s="202">
        <v>0</v>
      </c>
      <c r="JK28" s="202">
        <v>0</v>
      </c>
      <c r="JL28" s="202">
        <v>0</v>
      </c>
      <c r="JM28" s="202">
        <v>0</v>
      </c>
      <c r="JN28" s="202">
        <v>0</v>
      </c>
      <c r="JO28" s="202">
        <v>0</v>
      </c>
      <c r="JP28" s="202">
        <v>0</v>
      </c>
      <c r="JQ28" s="202">
        <v>0</v>
      </c>
      <c r="JR28" s="202">
        <v>0</v>
      </c>
      <c r="JS28" s="202">
        <v>0</v>
      </c>
      <c r="JT28" s="202">
        <v>0</v>
      </c>
      <c r="JU28" s="202">
        <v>0</v>
      </c>
      <c r="JV28" s="202">
        <v>0</v>
      </c>
      <c r="JW28" s="202">
        <v>0</v>
      </c>
      <c r="JX28" s="202">
        <v>0</v>
      </c>
      <c r="JY28" s="202">
        <v>0</v>
      </c>
      <c r="JZ28" s="202">
        <v>0</v>
      </c>
      <c r="KA28" s="202">
        <v>0</v>
      </c>
      <c r="KB28" s="202">
        <v>0</v>
      </c>
      <c r="KC28" s="202">
        <v>0</v>
      </c>
      <c r="KD28" s="202">
        <v>0</v>
      </c>
      <c r="KE28" s="202">
        <v>0</v>
      </c>
      <c r="KF28" s="202">
        <v>0</v>
      </c>
      <c r="KG28" s="202">
        <v>0</v>
      </c>
      <c r="KH28" s="202">
        <v>0</v>
      </c>
      <c r="KI28" s="202">
        <v>0</v>
      </c>
      <c r="KJ28" s="202">
        <v>0</v>
      </c>
      <c r="KK28" s="202">
        <v>0</v>
      </c>
      <c r="KL28" s="202">
        <v>0</v>
      </c>
      <c r="KM28" s="202">
        <v>0</v>
      </c>
      <c r="KN28" s="202">
        <v>0</v>
      </c>
      <c r="KO28" s="202">
        <v>0</v>
      </c>
      <c r="KP28" s="202">
        <v>0</v>
      </c>
      <c r="KQ28" s="202">
        <v>0</v>
      </c>
      <c r="KR28" s="202">
        <v>0</v>
      </c>
      <c r="KS28" s="202">
        <v>0</v>
      </c>
      <c r="KT28" s="202">
        <v>0</v>
      </c>
      <c r="KU28" s="202">
        <v>0</v>
      </c>
      <c r="KV28" s="202">
        <v>0</v>
      </c>
      <c r="KW28" s="202">
        <v>0</v>
      </c>
      <c r="KX28" s="202">
        <v>0</v>
      </c>
      <c r="KY28" s="202">
        <v>0</v>
      </c>
      <c r="KZ28" s="202">
        <v>0</v>
      </c>
      <c r="LA28" s="202">
        <v>0</v>
      </c>
      <c r="LB28" s="202">
        <v>0</v>
      </c>
      <c r="LC28" s="202">
        <v>0</v>
      </c>
      <c r="LD28" s="202">
        <v>0</v>
      </c>
      <c r="LE28" s="202">
        <v>0</v>
      </c>
      <c r="LF28" s="202">
        <v>0</v>
      </c>
      <c r="LG28" s="202">
        <v>0</v>
      </c>
      <c r="LH28" s="202">
        <v>0</v>
      </c>
      <c r="LI28" s="202">
        <v>0</v>
      </c>
      <c r="LJ28" s="202">
        <v>0</v>
      </c>
      <c r="LK28" s="202">
        <v>0</v>
      </c>
      <c r="LL28" s="202">
        <v>0</v>
      </c>
      <c r="LM28" s="202">
        <v>0</v>
      </c>
      <c r="LN28" s="202">
        <v>0</v>
      </c>
      <c r="LO28" s="202">
        <v>0</v>
      </c>
      <c r="LP28" s="202">
        <v>0</v>
      </c>
      <c r="LQ28" s="202">
        <v>0</v>
      </c>
      <c r="LR28" s="202">
        <v>0</v>
      </c>
      <c r="LS28" s="202">
        <v>0</v>
      </c>
      <c r="LT28" s="202">
        <v>0</v>
      </c>
      <c r="LU28" s="202">
        <v>0</v>
      </c>
      <c r="LV28" s="202">
        <v>0</v>
      </c>
      <c r="LW28" s="202">
        <v>0</v>
      </c>
      <c r="LX28" s="202">
        <v>0</v>
      </c>
      <c r="LY28" s="202">
        <v>0</v>
      </c>
      <c r="LZ28" s="202">
        <v>0</v>
      </c>
      <c r="MA28" s="202">
        <v>0</v>
      </c>
      <c r="MB28" s="202">
        <v>0</v>
      </c>
      <c r="MC28" s="202">
        <v>0</v>
      </c>
      <c r="MD28" s="202">
        <v>0</v>
      </c>
      <c r="ME28" s="202">
        <v>0</v>
      </c>
      <c r="MF28" s="202">
        <v>0</v>
      </c>
      <c r="MG28" s="202">
        <v>0</v>
      </c>
      <c r="MH28" s="202">
        <v>0</v>
      </c>
      <c r="MI28" s="202">
        <v>0</v>
      </c>
      <c r="MJ28" s="202">
        <v>0</v>
      </c>
      <c r="MK28" s="202">
        <v>0</v>
      </c>
      <c r="ML28" s="202">
        <v>0</v>
      </c>
      <c r="MM28" s="202">
        <v>0</v>
      </c>
      <c r="MN28" s="202">
        <v>0</v>
      </c>
      <c r="MO28" s="202">
        <v>0</v>
      </c>
      <c r="MP28" s="202">
        <v>0</v>
      </c>
      <c r="MQ28" s="202">
        <v>0</v>
      </c>
      <c r="MR28" s="202">
        <v>0</v>
      </c>
      <c r="MS28" s="202">
        <v>0</v>
      </c>
      <c r="MT28" s="202">
        <v>0</v>
      </c>
      <c r="MU28" s="202">
        <v>0</v>
      </c>
      <c r="MV28" s="202">
        <v>0</v>
      </c>
      <c r="MW28" s="202">
        <v>0</v>
      </c>
      <c r="MX28" s="202">
        <v>0</v>
      </c>
      <c r="MY28" s="202">
        <v>0</v>
      </c>
      <c r="MZ28" s="202">
        <v>0</v>
      </c>
      <c r="NA28" s="202">
        <v>0</v>
      </c>
      <c r="NB28" s="202">
        <v>0</v>
      </c>
      <c r="NC28" s="202">
        <v>0</v>
      </c>
      <c r="ND28" s="202">
        <v>0</v>
      </c>
      <c r="NE28" s="202">
        <v>0</v>
      </c>
      <c r="NF28" s="202">
        <v>0</v>
      </c>
      <c r="NG28" s="202">
        <v>0</v>
      </c>
      <c r="NH28" s="202">
        <v>0</v>
      </c>
      <c r="NI28" s="202">
        <v>0</v>
      </c>
      <c r="NJ28" s="202">
        <v>0</v>
      </c>
      <c r="NK28" s="202">
        <v>0</v>
      </c>
      <c r="NL28" s="202">
        <v>0</v>
      </c>
      <c r="NM28" s="202">
        <v>0</v>
      </c>
      <c r="NN28" s="202">
        <v>0</v>
      </c>
      <c r="NO28" s="202">
        <v>0</v>
      </c>
      <c r="NP28" s="202">
        <v>0</v>
      </c>
      <c r="NQ28" s="202">
        <v>0</v>
      </c>
      <c r="NR28" s="202">
        <v>0</v>
      </c>
      <c r="NS28" s="202">
        <v>0</v>
      </c>
      <c r="NT28" s="202">
        <v>0</v>
      </c>
      <c r="NU28" s="202">
        <v>0</v>
      </c>
      <c r="NV28" s="202">
        <v>0</v>
      </c>
      <c r="NW28" s="202">
        <v>0</v>
      </c>
      <c r="NX28" s="202">
        <v>0</v>
      </c>
      <c r="NY28" s="202">
        <v>0</v>
      </c>
      <c r="NZ28" s="202">
        <v>0</v>
      </c>
      <c r="OA28" s="202">
        <v>0</v>
      </c>
      <c r="OB28" s="202">
        <v>0</v>
      </c>
      <c r="OC28" s="202">
        <v>0</v>
      </c>
      <c r="OD28" s="202">
        <v>0</v>
      </c>
      <c r="OE28" s="202">
        <v>0</v>
      </c>
      <c r="OF28" s="202">
        <v>0</v>
      </c>
      <c r="OG28" s="202">
        <v>0</v>
      </c>
      <c r="OH28" s="202">
        <v>0</v>
      </c>
      <c r="OI28" s="202">
        <v>0</v>
      </c>
      <c r="OJ28" s="202">
        <v>0</v>
      </c>
      <c r="OK28" s="202">
        <v>0</v>
      </c>
      <c r="OL28" s="202">
        <v>0</v>
      </c>
      <c r="OM28" s="202">
        <v>0</v>
      </c>
      <c r="ON28" s="202">
        <v>0</v>
      </c>
      <c r="OO28" s="202">
        <v>0</v>
      </c>
      <c r="OP28" s="202">
        <v>0</v>
      </c>
      <c r="OQ28" s="202">
        <v>0</v>
      </c>
      <c r="OR28" s="202">
        <v>0</v>
      </c>
      <c r="OS28" s="202">
        <v>0</v>
      </c>
      <c r="OT28" s="202">
        <v>0</v>
      </c>
      <c r="OU28" s="202">
        <v>0</v>
      </c>
      <c r="OV28" s="202">
        <v>0</v>
      </c>
      <c r="OW28" s="202">
        <v>0</v>
      </c>
      <c r="OX28" s="202">
        <v>0</v>
      </c>
      <c r="OY28" s="202">
        <v>0</v>
      </c>
      <c r="OZ28" s="202">
        <v>0</v>
      </c>
      <c r="PA28" s="202">
        <v>0</v>
      </c>
      <c r="PB28" s="202">
        <v>0</v>
      </c>
      <c r="PC28" s="202">
        <v>0</v>
      </c>
      <c r="PD28" s="202">
        <v>0</v>
      </c>
      <c r="PE28" s="202">
        <v>0</v>
      </c>
      <c r="PF28" s="202">
        <v>0</v>
      </c>
      <c r="PG28" s="202">
        <v>0</v>
      </c>
      <c r="PH28" s="202">
        <v>0</v>
      </c>
      <c r="PI28" s="202">
        <v>0</v>
      </c>
      <c r="PJ28" s="202">
        <v>3178947.0985734086</v>
      </c>
      <c r="PK28" s="202">
        <v>406779.68052191689</v>
      </c>
      <c r="PL28" s="202">
        <v>132287.64048215709</v>
      </c>
      <c r="PM28" s="202">
        <v>0</v>
      </c>
      <c r="PN28" s="202">
        <v>545903.14522112859</v>
      </c>
      <c r="PO28" s="202">
        <v>51509.379663722022</v>
      </c>
      <c r="PP28" s="202">
        <v>127955.07583754498</v>
      </c>
      <c r="PQ28" s="202">
        <v>923895.34065995598</v>
      </c>
      <c r="PR28" s="202">
        <v>0</v>
      </c>
      <c r="PS28" s="202">
        <v>0</v>
      </c>
      <c r="PT28" s="202">
        <v>0</v>
      </c>
      <c r="PU28" s="202">
        <v>4332.5646446121318</v>
      </c>
      <c r="PV28" s="202">
        <v>0</v>
      </c>
      <c r="PW28" s="202">
        <v>62966.606168362981</v>
      </c>
      <c r="PX28" s="202">
        <v>0</v>
      </c>
      <c r="PY28" s="202">
        <v>1404713.7369975781</v>
      </c>
      <c r="PZ28" s="202">
        <v>0</v>
      </c>
      <c r="QA28" s="202">
        <v>33505.166585000494</v>
      </c>
      <c r="QB28" s="202">
        <v>4332.56464461213</v>
      </c>
      <c r="QC28" s="202">
        <v>0</v>
      </c>
      <c r="QD28" s="302">
        <v>0</v>
      </c>
    </row>
    <row r="29" spans="1:446" x14ac:dyDescent="0.2">
      <c r="A29" s="201" t="s">
        <v>179</v>
      </c>
      <c r="B29" s="201" t="s">
        <v>103</v>
      </c>
      <c r="C29" s="202">
        <f>ROUND(SFASU!H18,0)-ROUND(SFASU!H288,0)</f>
        <v>0</v>
      </c>
      <c r="D29" s="316">
        <v>3624</v>
      </c>
      <c r="E29" s="201" t="s">
        <v>103</v>
      </c>
      <c r="F29" s="201">
        <f>'Relative Weights'!$H$1</f>
        <v>2017</v>
      </c>
      <c r="G29" s="202">
        <v>66993903</v>
      </c>
      <c r="H29" s="202">
        <v>3224043</v>
      </c>
      <c r="I29" s="202">
        <v>16626945</v>
      </c>
      <c r="J29" s="202">
        <v>11677156</v>
      </c>
      <c r="K29" s="202">
        <v>24727049</v>
      </c>
      <c r="L29" s="201" t="s">
        <v>764</v>
      </c>
      <c r="M29" s="201" t="s">
        <v>765</v>
      </c>
      <c r="N29" s="201" t="s">
        <v>766</v>
      </c>
      <c r="O29" s="202">
        <v>5624</v>
      </c>
      <c r="P29" s="202">
        <v>5479</v>
      </c>
      <c r="Q29" s="202">
        <v>1490</v>
      </c>
      <c r="R29" s="202">
        <v>60</v>
      </c>
      <c r="S29" s="202">
        <v>0</v>
      </c>
      <c r="T29" s="204" t="s">
        <v>847</v>
      </c>
      <c r="U29" s="204" t="s">
        <v>848</v>
      </c>
      <c r="V29" s="204" t="s">
        <v>849</v>
      </c>
      <c r="W29" s="202">
        <v>91131</v>
      </c>
      <c r="X29" s="202">
        <v>29043</v>
      </c>
      <c r="Y29" s="202">
        <v>20033</v>
      </c>
      <c r="Z29" s="202">
        <v>4005</v>
      </c>
      <c r="AA29" s="202">
        <v>4342</v>
      </c>
      <c r="AB29" s="202">
        <v>2804</v>
      </c>
      <c r="AC29" s="202">
        <v>10674</v>
      </c>
      <c r="AD29" s="202">
        <v>0</v>
      </c>
      <c r="AE29" s="202">
        <v>990</v>
      </c>
      <c r="AF29" s="202">
        <v>0</v>
      </c>
      <c r="AG29" s="202">
        <v>0</v>
      </c>
      <c r="AH29" s="202">
        <v>63</v>
      </c>
      <c r="AI29" s="202">
        <v>4565</v>
      </c>
      <c r="AJ29" s="202">
        <v>4425</v>
      </c>
      <c r="AK29" s="202">
        <v>0</v>
      </c>
      <c r="AL29" s="202">
        <v>11280</v>
      </c>
      <c r="AM29" s="202">
        <v>0</v>
      </c>
      <c r="AN29" s="202">
        <v>0</v>
      </c>
      <c r="AO29" s="202">
        <v>935</v>
      </c>
      <c r="AP29" s="202">
        <v>450</v>
      </c>
      <c r="AQ29" s="202">
        <v>19803</v>
      </c>
      <c r="AR29" s="202">
        <v>6405</v>
      </c>
      <c r="AS29" s="202">
        <v>8489</v>
      </c>
      <c r="AT29" s="202">
        <v>12547</v>
      </c>
      <c r="AU29" s="202">
        <v>4518</v>
      </c>
      <c r="AV29" s="202">
        <v>1803</v>
      </c>
      <c r="AW29" s="202">
        <v>7086</v>
      </c>
      <c r="AX29" s="202">
        <v>0</v>
      </c>
      <c r="AY29" s="202">
        <v>3104</v>
      </c>
      <c r="AZ29" s="202">
        <v>0</v>
      </c>
      <c r="BA29" s="202">
        <v>0</v>
      </c>
      <c r="BB29" s="202">
        <v>0</v>
      </c>
      <c r="BC29" s="202">
        <v>3170</v>
      </c>
      <c r="BD29" s="202">
        <v>7667</v>
      </c>
      <c r="BE29" s="202">
        <v>0</v>
      </c>
      <c r="BF29" s="202">
        <v>19820</v>
      </c>
      <c r="BG29" s="202">
        <v>0</v>
      </c>
      <c r="BH29" s="202">
        <v>2388</v>
      </c>
      <c r="BI29" s="202">
        <v>345</v>
      </c>
      <c r="BJ29" s="202">
        <v>7144</v>
      </c>
      <c r="BK29" s="202">
        <v>3183</v>
      </c>
      <c r="BL29" s="202">
        <v>2169</v>
      </c>
      <c r="BM29" s="202">
        <v>1305</v>
      </c>
      <c r="BN29" s="202">
        <v>12897</v>
      </c>
      <c r="BO29" s="202">
        <v>689</v>
      </c>
      <c r="BP29" s="202">
        <v>0</v>
      </c>
      <c r="BQ29" s="202">
        <v>566</v>
      </c>
      <c r="BR29" s="202">
        <v>0</v>
      </c>
      <c r="BS29" s="202">
        <v>2757</v>
      </c>
      <c r="BT29" s="202">
        <v>0</v>
      </c>
      <c r="BU29" s="202">
        <v>0</v>
      </c>
      <c r="BV29" s="202">
        <v>0</v>
      </c>
      <c r="BW29" s="202">
        <v>0</v>
      </c>
      <c r="BX29" s="202">
        <v>1966</v>
      </c>
      <c r="BY29" s="202">
        <v>0</v>
      </c>
      <c r="BZ29" s="202">
        <v>2697</v>
      </c>
      <c r="CA29" s="202">
        <v>0</v>
      </c>
      <c r="CB29" s="202">
        <v>0</v>
      </c>
      <c r="CC29" s="202">
        <v>0</v>
      </c>
      <c r="CD29" s="202">
        <v>0</v>
      </c>
      <c r="CE29" s="202">
        <v>112</v>
      </c>
      <c r="CF29" s="202">
        <v>0</v>
      </c>
      <c r="CG29" s="202">
        <v>0</v>
      </c>
      <c r="CH29" s="202">
        <v>637</v>
      </c>
      <c r="CI29" s="202">
        <v>61</v>
      </c>
      <c r="CJ29" s="202">
        <v>0</v>
      </c>
      <c r="CK29" s="202">
        <v>0</v>
      </c>
      <c r="CL29" s="202">
        <v>0</v>
      </c>
      <c r="CM29" s="202">
        <v>0</v>
      </c>
      <c r="CN29" s="202">
        <v>0</v>
      </c>
      <c r="CO29" s="202">
        <v>0</v>
      </c>
      <c r="CP29" s="202">
        <v>0</v>
      </c>
      <c r="CQ29" s="202">
        <v>0</v>
      </c>
      <c r="CR29" s="202">
        <v>0</v>
      </c>
      <c r="CS29" s="202">
        <v>0</v>
      </c>
      <c r="CT29" s="202">
        <v>0</v>
      </c>
      <c r="CU29" s="202">
        <v>0</v>
      </c>
      <c r="CV29" s="202">
        <v>0</v>
      </c>
      <c r="CW29" s="202">
        <v>0</v>
      </c>
      <c r="CX29" s="202">
        <v>0</v>
      </c>
      <c r="CY29" s="202">
        <v>0</v>
      </c>
      <c r="CZ29" s="202">
        <v>0</v>
      </c>
      <c r="DA29" s="202">
        <v>0</v>
      </c>
      <c r="DB29" s="202">
        <v>0</v>
      </c>
      <c r="DC29" s="202">
        <v>0</v>
      </c>
      <c r="DD29" s="202">
        <v>0</v>
      </c>
      <c r="DE29" s="202">
        <v>0</v>
      </c>
      <c r="DF29" s="202">
        <v>0</v>
      </c>
      <c r="DG29" s="202">
        <v>0</v>
      </c>
      <c r="DH29" s="202">
        <v>0</v>
      </c>
      <c r="DI29" s="202">
        <v>0</v>
      </c>
      <c r="DJ29" s="202">
        <v>0</v>
      </c>
      <c r="DK29" s="202">
        <v>0</v>
      </c>
      <c r="DL29" s="202">
        <v>0</v>
      </c>
      <c r="DM29" s="202">
        <v>0</v>
      </c>
      <c r="DN29" s="202">
        <v>0</v>
      </c>
      <c r="DO29" s="202">
        <v>0</v>
      </c>
      <c r="DP29" s="202">
        <v>0</v>
      </c>
      <c r="DQ29" s="202">
        <v>0</v>
      </c>
      <c r="DR29" s="202">
        <v>0</v>
      </c>
      <c r="DS29" s="202">
        <v>6794954</v>
      </c>
      <c r="DT29" s="202">
        <v>2075901</v>
      </c>
      <c r="DU29" s="202">
        <v>2431306</v>
      </c>
      <c r="DV29" s="202">
        <v>286444</v>
      </c>
      <c r="DW29" s="202">
        <v>489201</v>
      </c>
      <c r="DX29" s="202">
        <v>375990</v>
      </c>
      <c r="DY29" s="202">
        <v>511961</v>
      </c>
      <c r="DZ29" s="202">
        <v>0</v>
      </c>
      <c r="EA29" s="202">
        <v>154702</v>
      </c>
      <c r="EB29" s="202">
        <v>0</v>
      </c>
      <c r="EC29" s="202">
        <v>0</v>
      </c>
      <c r="ED29" s="202">
        <v>6309</v>
      </c>
      <c r="EE29" s="202">
        <v>217100</v>
      </c>
      <c r="EF29" s="202">
        <v>185456</v>
      </c>
      <c r="EG29" s="202">
        <v>0</v>
      </c>
      <c r="EH29" s="202">
        <v>885491</v>
      </c>
      <c r="EI29" s="202">
        <v>0</v>
      </c>
      <c r="EJ29" s="202">
        <v>0</v>
      </c>
      <c r="EK29" s="202">
        <v>63593</v>
      </c>
      <c r="EL29" s="202">
        <v>59346</v>
      </c>
      <c r="EM29" s="202">
        <v>2707080</v>
      </c>
      <c r="EN29" s="202">
        <v>1318914</v>
      </c>
      <c r="EO29" s="202">
        <v>1822799</v>
      </c>
      <c r="EP29" s="202">
        <v>1647021</v>
      </c>
      <c r="EQ29" s="202">
        <v>714924</v>
      </c>
      <c r="ER29" s="202">
        <v>312195</v>
      </c>
      <c r="ES29" s="202">
        <v>497129</v>
      </c>
      <c r="ET29" s="202">
        <v>0</v>
      </c>
      <c r="EU29" s="202">
        <v>453654</v>
      </c>
      <c r="EV29" s="202">
        <v>0</v>
      </c>
      <c r="EW29" s="202">
        <v>0</v>
      </c>
      <c r="EX29" s="202">
        <v>0</v>
      </c>
      <c r="EY29" s="202">
        <v>230513</v>
      </c>
      <c r="EZ29" s="202">
        <v>567243</v>
      </c>
      <c r="FA29" s="202">
        <v>0</v>
      </c>
      <c r="FB29" s="202">
        <v>2870081</v>
      </c>
      <c r="FC29" s="202">
        <v>0</v>
      </c>
      <c r="FD29" s="202">
        <v>232609</v>
      </c>
      <c r="FE29" s="202">
        <v>44957</v>
      </c>
      <c r="FF29" s="202">
        <v>2072134</v>
      </c>
      <c r="FG29" s="202">
        <v>1584325</v>
      </c>
      <c r="FH29" s="202">
        <v>939833</v>
      </c>
      <c r="FI29" s="202">
        <v>766953</v>
      </c>
      <c r="FJ29" s="202">
        <v>2105487</v>
      </c>
      <c r="FK29" s="202">
        <v>350685</v>
      </c>
      <c r="FL29" s="202">
        <v>0</v>
      </c>
      <c r="FM29" s="202">
        <v>157024</v>
      </c>
      <c r="FN29" s="202">
        <v>0</v>
      </c>
      <c r="FO29" s="202">
        <v>500470</v>
      </c>
      <c r="FP29" s="202">
        <v>0</v>
      </c>
      <c r="FQ29" s="202">
        <v>0</v>
      </c>
      <c r="FR29" s="202">
        <v>0</v>
      </c>
      <c r="FS29" s="202">
        <v>0</v>
      </c>
      <c r="FT29" s="202">
        <v>507648</v>
      </c>
      <c r="FU29" s="202">
        <v>0</v>
      </c>
      <c r="FV29" s="202">
        <v>801957</v>
      </c>
      <c r="FW29" s="202">
        <v>0</v>
      </c>
      <c r="FX29" s="202">
        <v>0</v>
      </c>
      <c r="FY29" s="202">
        <v>0</v>
      </c>
      <c r="FZ29" s="202">
        <v>0</v>
      </c>
      <c r="GA29" s="202">
        <v>56773</v>
      </c>
      <c r="GB29" s="202">
        <v>0</v>
      </c>
      <c r="GC29" s="202">
        <v>0</v>
      </c>
      <c r="GD29" s="202">
        <v>298273</v>
      </c>
      <c r="GE29" s="202">
        <v>52913</v>
      </c>
      <c r="GF29" s="202">
        <v>0</v>
      </c>
      <c r="GG29" s="202">
        <v>0</v>
      </c>
      <c r="GH29" s="202">
        <v>0</v>
      </c>
      <c r="GI29" s="202">
        <v>0</v>
      </c>
      <c r="GJ29" s="202">
        <v>0</v>
      </c>
      <c r="GK29" s="202">
        <v>0</v>
      </c>
      <c r="GL29" s="202">
        <v>0</v>
      </c>
      <c r="GM29" s="202">
        <v>0</v>
      </c>
      <c r="GN29" s="202">
        <v>0</v>
      </c>
      <c r="GO29" s="202">
        <v>0</v>
      </c>
      <c r="GP29" s="202">
        <v>0</v>
      </c>
      <c r="GQ29" s="202">
        <v>0</v>
      </c>
      <c r="GR29" s="202">
        <v>0</v>
      </c>
      <c r="GS29" s="202">
        <v>0</v>
      </c>
      <c r="GT29" s="202">
        <v>0</v>
      </c>
      <c r="GU29" s="202">
        <v>0</v>
      </c>
      <c r="GV29" s="202">
        <v>0</v>
      </c>
      <c r="GW29" s="202">
        <v>0</v>
      </c>
      <c r="GX29" s="202">
        <v>0</v>
      </c>
      <c r="GY29" s="202">
        <v>0</v>
      </c>
      <c r="GZ29" s="202">
        <v>0</v>
      </c>
      <c r="HA29" s="202">
        <v>0</v>
      </c>
      <c r="HB29" s="202">
        <v>0</v>
      </c>
      <c r="HC29" s="202">
        <v>0</v>
      </c>
      <c r="HD29" s="202">
        <v>0</v>
      </c>
      <c r="HE29" s="202">
        <v>0</v>
      </c>
      <c r="HF29" s="202">
        <v>0</v>
      </c>
      <c r="HG29" s="202">
        <v>0</v>
      </c>
      <c r="HH29" s="202">
        <v>0</v>
      </c>
      <c r="HI29" s="202">
        <v>0</v>
      </c>
      <c r="HJ29" s="202">
        <v>0</v>
      </c>
      <c r="HK29" s="202">
        <v>0</v>
      </c>
      <c r="HL29" s="202">
        <v>0</v>
      </c>
      <c r="HM29" s="202">
        <v>0</v>
      </c>
      <c r="HN29" s="202">
        <v>0</v>
      </c>
      <c r="HP29" s="203" t="s">
        <v>160</v>
      </c>
      <c r="HQ29" s="201">
        <f>'Relative Weights'!$H$1</f>
        <v>2017</v>
      </c>
      <c r="HR29" s="202">
        <v>413690.87488005252</v>
      </c>
      <c r="HS29" s="202">
        <v>349512.20772873872</v>
      </c>
      <c r="HT29" s="202">
        <v>17612.310724431129</v>
      </c>
      <c r="HU29" s="202">
        <v>121407.28719332494</v>
      </c>
      <c r="HV29" s="202">
        <v>0</v>
      </c>
      <c r="HW29" s="202">
        <v>12662.169276375262</v>
      </c>
      <c r="HX29" s="202">
        <v>18118.063852813855</v>
      </c>
      <c r="HY29" s="202">
        <v>0</v>
      </c>
      <c r="HZ29" s="202">
        <v>9797.4745077532589</v>
      </c>
      <c r="IA29" s="202">
        <v>0</v>
      </c>
      <c r="IB29" s="202">
        <v>0</v>
      </c>
      <c r="IC29" s="202">
        <v>0</v>
      </c>
      <c r="ID29" s="202">
        <v>6492.2872020255099</v>
      </c>
      <c r="IE29" s="202">
        <v>8982.90887238502</v>
      </c>
      <c r="IF29" s="202">
        <v>0</v>
      </c>
      <c r="IG29" s="202">
        <v>26377.77905748886</v>
      </c>
      <c r="IH29" s="202">
        <v>0</v>
      </c>
      <c r="II29" s="202">
        <v>22360.142307010748</v>
      </c>
      <c r="IJ29" s="202">
        <v>1862.0096963511098</v>
      </c>
      <c r="IK29" s="202">
        <v>0</v>
      </c>
      <c r="IL29" s="202">
        <v>104452.45951071338</v>
      </c>
      <c r="IM29" s="202">
        <v>99332.696933118204</v>
      </c>
      <c r="IN29" s="202">
        <v>8646.5589079972524</v>
      </c>
      <c r="IO29" s="202">
        <v>74451.468046914146</v>
      </c>
      <c r="IP29" s="202">
        <v>0</v>
      </c>
      <c r="IQ29" s="202">
        <v>9139.9652496998569</v>
      </c>
      <c r="IR29" s="202">
        <v>16182.373823953825</v>
      </c>
      <c r="IS29" s="202">
        <v>0</v>
      </c>
      <c r="IT29" s="202">
        <v>57273.920123830845</v>
      </c>
      <c r="IU29" s="202">
        <v>0</v>
      </c>
      <c r="IV29" s="202">
        <v>0</v>
      </c>
      <c r="IW29" s="202">
        <v>0</v>
      </c>
      <c r="IX29" s="202">
        <v>8626.9260975493235</v>
      </c>
      <c r="IY29" s="202">
        <v>18952.020720711458</v>
      </c>
      <c r="IZ29" s="202">
        <v>0</v>
      </c>
      <c r="JA29" s="202">
        <v>78308.622787529559</v>
      </c>
      <c r="JB29" s="202">
        <v>0</v>
      </c>
      <c r="JC29" s="202">
        <v>859.93619774157253</v>
      </c>
      <c r="JD29" s="202">
        <v>499.97638107239169</v>
      </c>
      <c r="JE29" s="202">
        <v>15.222510822510822</v>
      </c>
      <c r="JF29" s="202">
        <v>6927.5945170681616</v>
      </c>
      <c r="JG29" s="202">
        <v>26150.293151274978</v>
      </c>
      <c r="JH29" s="202">
        <v>950.57022297089247</v>
      </c>
      <c r="JI29" s="202">
        <v>14536.779128666747</v>
      </c>
      <c r="JJ29" s="202">
        <v>235.25552548379244</v>
      </c>
      <c r="JK29" s="202">
        <v>0</v>
      </c>
      <c r="JL29" s="202">
        <v>1815.1784848484849</v>
      </c>
      <c r="JM29" s="202">
        <v>0</v>
      </c>
      <c r="JN29" s="202">
        <v>53771.713405483402</v>
      </c>
      <c r="JO29" s="202">
        <v>0</v>
      </c>
      <c r="JP29" s="202">
        <v>0</v>
      </c>
      <c r="JQ29" s="202">
        <v>0</v>
      </c>
      <c r="JR29" s="202">
        <v>88.370515454067743</v>
      </c>
      <c r="JS29" s="202">
        <v>5134.9269889860907</v>
      </c>
      <c r="JT29" s="202">
        <v>0</v>
      </c>
      <c r="JU29" s="202">
        <v>8452.2552585822359</v>
      </c>
      <c r="JV29" s="202">
        <v>0</v>
      </c>
      <c r="JW29" s="202">
        <v>0</v>
      </c>
      <c r="JX29" s="202">
        <v>0</v>
      </c>
      <c r="JY29" s="202">
        <v>0</v>
      </c>
      <c r="JZ29" s="202">
        <v>880.40021077591882</v>
      </c>
      <c r="KA29" s="202">
        <v>0</v>
      </c>
      <c r="KB29" s="202">
        <v>0</v>
      </c>
      <c r="KC29" s="202">
        <v>0</v>
      </c>
      <c r="KD29" s="202">
        <v>0</v>
      </c>
      <c r="KE29" s="202">
        <v>0</v>
      </c>
      <c r="KF29" s="202">
        <v>0</v>
      </c>
      <c r="KG29" s="202">
        <v>0</v>
      </c>
      <c r="KH29" s="202">
        <v>0</v>
      </c>
      <c r="KI29" s="202">
        <v>0</v>
      </c>
      <c r="KJ29" s="202">
        <v>0</v>
      </c>
      <c r="KK29" s="202">
        <v>0</v>
      </c>
      <c r="KL29" s="202">
        <v>0</v>
      </c>
      <c r="KM29" s="202">
        <v>0</v>
      </c>
      <c r="KN29" s="202">
        <v>0</v>
      </c>
      <c r="KO29" s="202">
        <v>0</v>
      </c>
      <c r="KP29" s="202">
        <v>0</v>
      </c>
      <c r="KQ29" s="202">
        <v>0</v>
      </c>
      <c r="KR29" s="202">
        <v>0</v>
      </c>
      <c r="KS29" s="202">
        <v>0</v>
      </c>
      <c r="KT29" s="202">
        <v>0</v>
      </c>
      <c r="KU29" s="202">
        <v>0</v>
      </c>
      <c r="KV29" s="202">
        <v>0</v>
      </c>
      <c r="KW29" s="202">
        <v>0</v>
      </c>
      <c r="KX29" s="202">
        <v>0</v>
      </c>
      <c r="KY29" s="202">
        <v>0</v>
      </c>
      <c r="KZ29" s="202">
        <v>0</v>
      </c>
      <c r="LA29" s="202">
        <v>0</v>
      </c>
      <c r="LB29" s="202">
        <v>0</v>
      </c>
      <c r="LC29" s="202">
        <v>0</v>
      </c>
      <c r="LD29" s="202">
        <v>0</v>
      </c>
      <c r="LE29" s="202">
        <v>0</v>
      </c>
      <c r="LF29" s="202">
        <v>0</v>
      </c>
      <c r="LG29" s="202">
        <v>0</v>
      </c>
      <c r="LH29" s="202">
        <v>0</v>
      </c>
      <c r="LI29" s="202">
        <v>0</v>
      </c>
      <c r="LJ29" s="202">
        <v>0</v>
      </c>
      <c r="LK29" s="202">
        <v>0</v>
      </c>
      <c r="LL29" s="202">
        <v>0</v>
      </c>
      <c r="LM29" s="202">
        <v>0</v>
      </c>
      <c r="LN29" s="202">
        <v>60692.5</v>
      </c>
      <c r="LO29" s="202">
        <v>51277.518147900002</v>
      </c>
      <c r="LP29" s="202">
        <v>2584.0020683499997</v>
      </c>
      <c r="LQ29" s="202">
        <v>17811.805557340002</v>
      </c>
      <c r="LR29" s="202">
        <v>0</v>
      </c>
      <c r="LS29" s="202">
        <v>1857.7430054399999</v>
      </c>
      <c r="LT29" s="202">
        <v>2658.1179980800002</v>
      </c>
      <c r="LU29" s="202">
        <v>0</v>
      </c>
      <c r="LV29" s="202">
        <v>1437.3988362799998</v>
      </c>
      <c r="LW29" s="202">
        <v>0</v>
      </c>
      <c r="LX29" s="202">
        <v>0</v>
      </c>
      <c r="LY29" s="202">
        <v>0</v>
      </c>
      <c r="LZ29" s="202">
        <v>952.52382319999992</v>
      </c>
      <c r="MA29" s="202">
        <v>1317.9002594999999</v>
      </c>
      <c r="MB29" s="202">
        <v>0</v>
      </c>
      <c r="MC29" s="202">
        <v>3869.9531506399999</v>
      </c>
      <c r="MD29" s="202">
        <v>0</v>
      </c>
      <c r="ME29" s="202">
        <v>3280.4303459400003</v>
      </c>
      <c r="MF29" s="202">
        <v>273.17003247999997</v>
      </c>
      <c r="MG29" s="202">
        <v>0</v>
      </c>
      <c r="MH29" s="202">
        <v>15324.370100549999</v>
      </c>
      <c r="MI29" s="202">
        <v>14573.349662400002</v>
      </c>
      <c r="MJ29" s="202">
        <v>1268.5856649</v>
      </c>
      <c r="MK29" s="202">
        <v>10922.85455632</v>
      </c>
      <c r="ML29" s="202">
        <v>0</v>
      </c>
      <c r="MM29" s="202">
        <v>1340.9769945599999</v>
      </c>
      <c r="MN29" s="202">
        <v>2374.1310777600002</v>
      </c>
      <c r="MO29" s="202">
        <v>0</v>
      </c>
      <c r="MP29" s="202">
        <v>8402.7269555900002</v>
      </c>
      <c r="MQ29" s="202">
        <v>0</v>
      </c>
      <c r="MR29" s="202">
        <v>0</v>
      </c>
      <c r="MS29" s="202">
        <v>0</v>
      </c>
      <c r="MT29" s="202">
        <v>1265.7106735999998</v>
      </c>
      <c r="MU29" s="202">
        <v>2780.4942592500001</v>
      </c>
      <c r="MV29" s="202">
        <v>0</v>
      </c>
      <c r="MW29" s="202">
        <v>11488.837309479999</v>
      </c>
      <c r="MX29" s="202">
        <v>0</v>
      </c>
      <c r="MY29" s="202">
        <v>126.15965405999999</v>
      </c>
      <c r="MZ29" s="202">
        <v>73.349967519999993</v>
      </c>
      <c r="NA29" s="202">
        <v>2.12</v>
      </c>
      <c r="NB29" s="202">
        <v>1016.3930118</v>
      </c>
      <c r="NC29" s="202">
        <v>3836.5646142000001</v>
      </c>
      <c r="ND29" s="202">
        <v>139.46226675</v>
      </c>
      <c r="NE29" s="202">
        <v>2132.7198863399999</v>
      </c>
      <c r="NF29" s="202">
        <v>34.6</v>
      </c>
      <c r="NG29" s="202">
        <v>0</v>
      </c>
      <c r="NH29" s="202">
        <v>266.30562560000004</v>
      </c>
      <c r="NI29" s="202">
        <v>0</v>
      </c>
      <c r="NJ29" s="202">
        <v>7888.9042081299995</v>
      </c>
      <c r="NK29" s="202">
        <v>0</v>
      </c>
      <c r="NL29" s="202">
        <v>0</v>
      </c>
      <c r="NM29" s="202">
        <v>0</v>
      </c>
      <c r="NN29" s="202">
        <v>12.965503199999999</v>
      </c>
      <c r="NO29" s="202">
        <v>753.35548125000003</v>
      </c>
      <c r="NP29" s="202">
        <v>0</v>
      </c>
      <c r="NQ29" s="202">
        <v>1240.0495398799999</v>
      </c>
      <c r="NR29" s="202">
        <v>0</v>
      </c>
      <c r="NS29" s="202">
        <v>0</v>
      </c>
      <c r="NT29" s="202">
        <v>0</v>
      </c>
      <c r="NU29" s="202">
        <v>0</v>
      </c>
      <c r="NV29" s="202">
        <v>129.17112983999999</v>
      </c>
      <c r="NW29" s="202">
        <v>0</v>
      </c>
      <c r="NX29" s="202">
        <v>0</v>
      </c>
      <c r="NY29" s="202">
        <v>0</v>
      </c>
      <c r="NZ29" s="202">
        <v>0</v>
      </c>
      <c r="OA29" s="202">
        <v>0</v>
      </c>
      <c r="OB29" s="202">
        <v>0</v>
      </c>
      <c r="OC29" s="202">
        <v>0</v>
      </c>
      <c r="OD29" s="202">
        <v>0</v>
      </c>
      <c r="OE29" s="202">
        <v>0</v>
      </c>
      <c r="OF29" s="202">
        <v>0</v>
      </c>
      <c r="OG29" s="202">
        <v>0</v>
      </c>
      <c r="OH29" s="202">
        <v>0</v>
      </c>
      <c r="OI29" s="202">
        <v>0</v>
      </c>
      <c r="OJ29" s="202">
        <v>0</v>
      </c>
      <c r="OK29" s="202">
        <v>0</v>
      </c>
      <c r="OL29" s="202">
        <v>0</v>
      </c>
      <c r="OM29" s="202">
        <v>0</v>
      </c>
      <c r="ON29" s="202">
        <v>0</v>
      </c>
      <c r="OO29" s="202">
        <v>0</v>
      </c>
      <c r="OP29" s="202">
        <v>0</v>
      </c>
      <c r="OQ29" s="202">
        <v>0</v>
      </c>
      <c r="OR29" s="202">
        <v>0</v>
      </c>
      <c r="OS29" s="202">
        <v>0</v>
      </c>
      <c r="OT29" s="202">
        <v>0</v>
      </c>
      <c r="OU29" s="202">
        <v>0</v>
      </c>
      <c r="OV29" s="202">
        <v>0</v>
      </c>
      <c r="OW29" s="202">
        <v>0</v>
      </c>
      <c r="OX29" s="202">
        <v>0</v>
      </c>
      <c r="OY29" s="202">
        <v>0</v>
      </c>
      <c r="OZ29" s="202">
        <v>0</v>
      </c>
      <c r="PA29" s="202">
        <v>0</v>
      </c>
      <c r="PB29" s="202">
        <v>0</v>
      </c>
      <c r="PC29" s="202">
        <v>0</v>
      </c>
      <c r="PD29" s="202">
        <v>0</v>
      </c>
      <c r="PE29" s="202">
        <v>0</v>
      </c>
      <c r="PF29" s="202">
        <v>0</v>
      </c>
      <c r="PG29" s="202">
        <v>0</v>
      </c>
      <c r="PH29" s="202">
        <v>0</v>
      </c>
      <c r="PI29" s="202">
        <v>0</v>
      </c>
      <c r="PJ29" s="202">
        <v>7484353.8800000008</v>
      </c>
      <c r="PK29" s="202">
        <v>4915423.1400000006</v>
      </c>
      <c r="PL29" s="202">
        <v>3122572.79</v>
      </c>
      <c r="PM29" s="202">
        <v>2672192.4700000002</v>
      </c>
      <c r="PN29" s="202">
        <v>4663944.0900000008</v>
      </c>
      <c r="PO29" s="202">
        <v>372154.92999999993</v>
      </c>
      <c r="PP29" s="202">
        <v>846016.82</v>
      </c>
      <c r="PQ29" s="202">
        <v>0</v>
      </c>
      <c r="PR29" s="202">
        <v>1143641.3500000001</v>
      </c>
      <c r="PS29" s="202">
        <v>0</v>
      </c>
      <c r="PT29" s="202">
        <v>0</v>
      </c>
      <c r="PU29" s="202">
        <v>10188.84</v>
      </c>
      <c r="PV29" s="202">
        <v>343100.18</v>
      </c>
      <c r="PW29" s="202">
        <v>803782.98</v>
      </c>
      <c r="PX29" s="202">
        <v>0</v>
      </c>
      <c r="PY29" s="202">
        <v>2043590.35</v>
      </c>
      <c r="PZ29" s="202">
        <v>0</v>
      </c>
      <c r="QA29" s="202">
        <v>529642.68000000005</v>
      </c>
      <c r="QB29" s="202">
        <v>175467.9</v>
      </c>
      <c r="QC29" s="202">
        <v>1100557.48</v>
      </c>
      <c r="QD29" s="302">
        <v>1</v>
      </c>
    </row>
    <row r="30" spans="1:446" x14ac:dyDescent="0.2">
      <c r="A30" s="201" t="s">
        <v>113</v>
      </c>
      <c r="B30" s="201" t="s">
        <v>113</v>
      </c>
      <c r="C30" s="202">
        <f>ROUND(TSU!H18,0)-ROUND(TSU!H288,0)</f>
        <v>0</v>
      </c>
      <c r="D30" s="316">
        <v>3642</v>
      </c>
      <c r="E30" s="201" t="s">
        <v>113</v>
      </c>
      <c r="F30" s="201">
        <f>'Relative Weights'!$H$1</f>
        <v>2017</v>
      </c>
      <c r="G30" s="202">
        <v>78799348</v>
      </c>
      <c r="H30" s="202">
        <v>4920105</v>
      </c>
      <c r="I30" s="202">
        <v>14558735</v>
      </c>
      <c r="J30" s="202">
        <v>14184108</v>
      </c>
      <c r="K30" s="202">
        <v>27854407</v>
      </c>
      <c r="L30" s="201" t="s">
        <v>767</v>
      </c>
      <c r="M30" s="201" t="s">
        <v>768</v>
      </c>
      <c r="N30" s="201" t="s">
        <v>769</v>
      </c>
      <c r="O30" s="202">
        <v>3581</v>
      </c>
      <c r="P30" s="202">
        <v>3047</v>
      </c>
      <c r="Q30" s="202">
        <v>1025</v>
      </c>
      <c r="R30" s="202">
        <v>241</v>
      </c>
      <c r="S30" s="202">
        <v>968</v>
      </c>
      <c r="T30" s="204" t="s">
        <v>850</v>
      </c>
      <c r="U30" s="272" t="s">
        <v>851</v>
      </c>
      <c r="V30" s="204" t="s">
        <v>852</v>
      </c>
      <c r="W30" s="202">
        <v>75438</v>
      </c>
      <c r="X30" s="202">
        <v>24609</v>
      </c>
      <c r="Y30" s="202">
        <v>8721</v>
      </c>
      <c r="Z30" s="202">
        <v>1560</v>
      </c>
      <c r="AA30" s="202">
        <v>0</v>
      </c>
      <c r="AB30" s="202">
        <v>3091</v>
      </c>
      <c r="AC30" s="202">
        <v>1213</v>
      </c>
      <c r="AD30" s="202">
        <v>0</v>
      </c>
      <c r="AE30" s="202">
        <v>944</v>
      </c>
      <c r="AF30" s="202">
        <v>0</v>
      </c>
      <c r="AG30" s="202">
        <v>0</v>
      </c>
      <c r="AH30" s="202">
        <v>75</v>
      </c>
      <c r="AI30" s="202">
        <v>418</v>
      </c>
      <c r="AJ30" s="202">
        <v>2386</v>
      </c>
      <c r="AK30" s="202">
        <v>0</v>
      </c>
      <c r="AL30" s="202">
        <v>10024</v>
      </c>
      <c r="AM30" s="202">
        <v>0</v>
      </c>
      <c r="AN30" s="202">
        <v>0</v>
      </c>
      <c r="AO30" s="202">
        <v>3022</v>
      </c>
      <c r="AP30" s="202">
        <v>0</v>
      </c>
      <c r="AQ30" s="202">
        <v>12191</v>
      </c>
      <c r="AR30" s="202">
        <v>5691</v>
      </c>
      <c r="AS30" s="202">
        <v>2906</v>
      </c>
      <c r="AT30" s="202">
        <v>2815</v>
      </c>
      <c r="AU30" s="202">
        <v>0</v>
      </c>
      <c r="AV30" s="202">
        <v>2771</v>
      </c>
      <c r="AW30" s="202">
        <v>768</v>
      </c>
      <c r="AX30" s="202">
        <v>0</v>
      </c>
      <c r="AY30" s="202">
        <v>1483</v>
      </c>
      <c r="AZ30" s="202">
        <v>0</v>
      </c>
      <c r="BA30" s="202">
        <v>0</v>
      </c>
      <c r="BB30" s="202">
        <v>69</v>
      </c>
      <c r="BC30" s="202">
        <v>26</v>
      </c>
      <c r="BD30" s="202">
        <v>7523</v>
      </c>
      <c r="BE30" s="202">
        <v>667</v>
      </c>
      <c r="BF30" s="202">
        <v>12213</v>
      </c>
      <c r="BG30" s="202">
        <v>0</v>
      </c>
      <c r="BH30" s="202">
        <v>114</v>
      </c>
      <c r="BI30" s="202">
        <v>2938</v>
      </c>
      <c r="BJ30" s="202">
        <v>0</v>
      </c>
      <c r="BK30" s="202">
        <v>7814</v>
      </c>
      <c r="BL30" s="202">
        <v>916</v>
      </c>
      <c r="BM30" s="202">
        <v>155</v>
      </c>
      <c r="BN30" s="202">
        <v>2865</v>
      </c>
      <c r="BO30" s="202">
        <v>0</v>
      </c>
      <c r="BP30" s="202">
        <v>758</v>
      </c>
      <c r="BQ30" s="202">
        <v>227</v>
      </c>
      <c r="BR30" s="202">
        <v>0</v>
      </c>
      <c r="BS30" s="202">
        <v>0</v>
      </c>
      <c r="BT30" s="202">
        <v>0</v>
      </c>
      <c r="BU30" s="202">
        <v>0</v>
      </c>
      <c r="BV30" s="202">
        <v>0</v>
      </c>
      <c r="BW30" s="202">
        <v>0</v>
      </c>
      <c r="BX30" s="202">
        <v>732</v>
      </c>
      <c r="BY30" s="202">
        <v>108</v>
      </c>
      <c r="BZ30" s="202">
        <v>4764</v>
      </c>
      <c r="CA30" s="202">
        <v>0</v>
      </c>
      <c r="CB30" s="202">
        <v>0</v>
      </c>
      <c r="CC30" s="202">
        <v>33</v>
      </c>
      <c r="CD30" s="202">
        <v>0</v>
      </c>
      <c r="CE30" s="202">
        <v>467</v>
      </c>
      <c r="CF30" s="202">
        <v>594</v>
      </c>
      <c r="CG30" s="202">
        <v>0</v>
      </c>
      <c r="CH30" s="202">
        <v>1773</v>
      </c>
      <c r="CI30" s="202">
        <v>0</v>
      </c>
      <c r="CJ30" s="202">
        <v>192</v>
      </c>
      <c r="CK30" s="202">
        <v>24</v>
      </c>
      <c r="CL30" s="202">
        <v>0</v>
      </c>
      <c r="CM30" s="202">
        <v>0</v>
      </c>
      <c r="CN30" s="202">
        <v>0</v>
      </c>
      <c r="CO30" s="202">
        <v>0</v>
      </c>
      <c r="CP30" s="202">
        <v>0</v>
      </c>
      <c r="CQ30" s="202">
        <v>0</v>
      </c>
      <c r="CR30" s="202">
        <v>0</v>
      </c>
      <c r="CS30" s="202">
        <v>116</v>
      </c>
      <c r="CT30" s="202">
        <v>0</v>
      </c>
      <c r="CU30" s="202">
        <v>0</v>
      </c>
      <c r="CV30" s="202">
        <v>0</v>
      </c>
      <c r="CW30" s="202">
        <v>0</v>
      </c>
      <c r="CX30" s="202">
        <v>0</v>
      </c>
      <c r="CY30" s="202">
        <v>0</v>
      </c>
      <c r="CZ30" s="202">
        <v>0</v>
      </c>
      <c r="DA30" s="202">
        <v>0</v>
      </c>
      <c r="DB30" s="202">
        <v>0</v>
      </c>
      <c r="DC30" s="202">
        <v>0</v>
      </c>
      <c r="DD30" s="202">
        <v>0</v>
      </c>
      <c r="DE30" s="202">
        <v>0</v>
      </c>
      <c r="DF30" s="202">
        <v>17084</v>
      </c>
      <c r="DG30" s="202">
        <v>0</v>
      </c>
      <c r="DH30" s="202">
        <v>0</v>
      </c>
      <c r="DI30" s="202">
        <v>0</v>
      </c>
      <c r="DJ30" s="202">
        <v>0</v>
      </c>
      <c r="DK30" s="202">
        <v>0</v>
      </c>
      <c r="DL30" s="202">
        <v>0</v>
      </c>
      <c r="DM30" s="202">
        <v>14519</v>
      </c>
      <c r="DN30" s="202">
        <v>0</v>
      </c>
      <c r="DO30" s="202">
        <v>0</v>
      </c>
      <c r="DP30" s="202">
        <v>0</v>
      </c>
      <c r="DQ30" s="202">
        <v>0</v>
      </c>
      <c r="DR30" s="202">
        <v>0</v>
      </c>
      <c r="DS30" s="202">
        <v>4521655</v>
      </c>
      <c r="DT30" s="202">
        <v>1809801</v>
      </c>
      <c r="DU30" s="202">
        <v>991558</v>
      </c>
      <c r="DV30" s="202">
        <v>143566</v>
      </c>
      <c r="DW30" s="202">
        <v>0</v>
      </c>
      <c r="DX30" s="202">
        <v>421158</v>
      </c>
      <c r="DY30" s="202">
        <v>105395</v>
      </c>
      <c r="DZ30" s="202">
        <v>0</v>
      </c>
      <c r="EA30" s="202">
        <v>114013</v>
      </c>
      <c r="EB30" s="202">
        <v>0</v>
      </c>
      <c r="EC30" s="202">
        <v>0</v>
      </c>
      <c r="ED30" s="202">
        <v>7266</v>
      </c>
      <c r="EE30" s="202">
        <v>46228</v>
      </c>
      <c r="EF30" s="202">
        <v>366166</v>
      </c>
      <c r="EG30" s="202">
        <v>0</v>
      </c>
      <c r="EH30" s="202">
        <v>1024768</v>
      </c>
      <c r="EI30" s="202">
        <v>0</v>
      </c>
      <c r="EJ30" s="202">
        <v>0</v>
      </c>
      <c r="EK30" s="202">
        <v>343273</v>
      </c>
      <c r="EL30" s="202">
        <v>0</v>
      </c>
      <c r="EM30" s="202">
        <v>1570629</v>
      </c>
      <c r="EN30" s="202">
        <v>960825</v>
      </c>
      <c r="EO30" s="202">
        <v>659323</v>
      </c>
      <c r="EP30" s="202">
        <v>429331</v>
      </c>
      <c r="EQ30" s="202">
        <v>0</v>
      </c>
      <c r="ER30" s="202">
        <v>456542</v>
      </c>
      <c r="ES30" s="202">
        <v>86217</v>
      </c>
      <c r="ET30" s="202">
        <v>0</v>
      </c>
      <c r="EU30" s="202">
        <v>243805</v>
      </c>
      <c r="EV30" s="202">
        <v>0</v>
      </c>
      <c r="EW30" s="202">
        <v>0</v>
      </c>
      <c r="EX30" s="202">
        <v>26673</v>
      </c>
      <c r="EY30" s="202">
        <v>3569</v>
      </c>
      <c r="EZ30" s="202">
        <v>978615</v>
      </c>
      <c r="FA30" s="202">
        <v>121759</v>
      </c>
      <c r="FB30" s="202">
        <v>1771844</v>
      </c>
      <c r="FC30" s="202">
        <v>0</v>
      </c>
      <c r="FD30" s="202">
        <v>82812</v>
      </c>
      <c r="FE30" s="202">
        <v>583192</v>
      </c>
      <c r="FF30" s="202">
        <v>0</v>
      </c>
      <c r="FG30" s="202">
        <v>2385810</v>
      </c>
      <c r="FH30" s="202">
        <v>439668</v>
      </c>
      <c r="FI30" s="202">
        <v>30900</v>
      </c>
      <c r="FJ30" s="202">
        <v>692104</v>
      </c>
      <c r="FK30" s="202">
        <v>0</v>
      </c>
      <c r="FL30" s="202">
        <v>579434</v>
      </c>
      <c r="FM30" s="202">
        <v>103217</v>
      </c>
      <c r="FN30" s="202">
        <v>0</v>
      </c>
      <c r="FO30" s="202">
        <v>0</v>
      </c>
      <c r="FP30" s="202">
        <v>0</v>
      </c>
      <c r="FQ30" s="202">
        <v>0</v>
      </c>
      <c r="FR30" s="202">
        <v>0</v>
      </c>
      <c r="FS30" s="202">
        <v>0</v>
      </c>
      <c r="FT30" s="202">
        <v>345506</v>
      </c>
      <c r="FU30" s="202">
        <v>253660</v>
      </c>
      <c r="FV30" s="202">
        <v>1414154</v>
      </c>
      <c r="FW30" s="202">
        <v>0</v>
      </c>
      <c r="FX30" s="202">
        <v>0</v>
      </c>
      <c r="FY30" s="202">
        <v>15390</v>
      </c>
      <c r="FZ30" s="202">
        <v>0</v>
      </c>
      <c r="GA30" s="202">
        <v>59076</v>
      </c>
      <c r="GB30" s="202">
        <v>452808</v>
      </c>
      <c r="GC30" s="202">
        <v>0</v>
      </c>
      <c r="GD30" s="202">
        <v>1495050</v>
      </c>
      <c r="GE30" s="202">
        <v>0</v>
      </c>
      <c r="GF30" s="202">
        <v>291335</v>
      </c>
      <c r="GG30" s="202">
        <v>35373</v>
      </c>
      <c r="GH30" s="202">
        <v>0</v>
      </c>
      <c r="GI30" s="202">
        <v>0</v>
      </c>
      <c r="GJ30" s="202">
        <v>0</v>
      </c>
      <c r="GK30" s="202">
        <v>0</v>
      </c>
      <c r="GL30" s="202">
        <v>0</v>
      </c>
      <c r="GM30" s="202">
        <v>0</v>
      </c>
      <c r="GN30" s="202">
        <v>0</v>
      </c>
      <c r="GO30" s="202">
        <v>394582</v>
      </c>
      <c r="GP30" s="202">
        <v>0</v>
      </c>
      <c r="GQ30" s="202">
        <v>0</v>
      </c>
      <c r="GR30" s="202">
        <v>0</v>
      </c>
      <c r="GS30" s="202">
        <v>0</v>
      </c>
      <c r="GT30" s="202">
        <v>0</v>
      </c>
      <c r="GU30" s="202">
        <v>0</v>
      </c>
      <c r="GV30" s="202">
        <v>0</v>
      </c>
      <c r="GW30" s="202">
        <v>0</v>
      </c>
      <c r="GX30" s="202">
        <v>0</v>
      </c>
      <c r="GY30" s="202">
        <v>0</v>
      </c>
      <c r="GZ30" s="202">
        <v>0</v>
      </c>
      <c r="HA30" s="202">
        <v>0</v>
      </c>
      <c r="HB30" s="202">
        <v>5201533</v>
      </c>
      <c r="HC30" s="202">
        <v>0</v>
      </c>
      <c r="HD30" s="202">
        <v>0</v>
      </c>
      <c r="HE30" s="202">
        <v>0</v>
      </c>
      <c r="HF30" s="202">
        <v>0</v>
      </c>
      <c r="HG30" s="202">
        <v>0</v>
      </c>
      <c r="HH30" s="202">
        <v>0</v>
      </c>
      <c r="HI30" s="202">
        <v>2761435</v>
      </c>
      <c r="HJ30" s="202">
        <v>0</v>
      </c>
      <c r="HK30" s="202">
        <v>0</v>
      </c>
      <c r="HL30" s="202">
        <v>0</v>
      </c>
      <c r="HM30" s="202">
        <v>0</v>
      </c>
      <c r="HN30" s="202">
        <v>0</v>
      </c>
      <c r="HP30" s="203" t="s">
        <v>161</v>
      </c>
      <c r="HQ30" s="201">
        <f>'Relative Weights'!$H$1</f>
        <v>2017</v>
      </c>
      <c r="HR30" s="202">
        <v>100873.7057857935</v>
      </c>
      <c r="HS30" s="202">
        <v>171923.93224067264</v>
      </c>
      <c r="HT30" s="202">
        <v>0</v>
      </c>
      <c r="HU30" s="202">
        <v>0</v>
      </c>
      <c r="HV30" s="202">
        <v>0</v>
      </c>
      <c r="HW30" s="202">
        <v>0</v>
      </c>
      <c r="HX30" s="202">
        <v>0</v>
      </c>
      <c r="HY30" s="202">
        <v>0</v>
      </c>
      <c r="HZ30" s="202">
        <v>0</v>
      </c>
      <c r="IA30" s="202">
        <v>0</v>
      </c>
      <c r="IB30" s="202">
        <v>0</v>
      </c>
      <c r="IC30" s="202">
        <v>0</v>
      </c>
      <c r="ID30" s="202">
        <v>0</v>
      </c>
      <c r="IE30" s="202">
        <v>0</v>
      </c>
      <c r="IF30" s="202">
        <v>0</v>
      </c>
      <c r="IG30" s="202">
        <v>12208.10632101555</v>
      </c>
      <c r="IH30" s="202">
        <v>0</v>
      </c>
      <c r="II30" s="202">
        <v>0</v>
      </c>
      <c r="IJ30" s="202">
        <v>38374.333561310115</v>
      </c>
      <c r="IK30" s="202">
        <v>0</v>
      </c>
      <c r="IL30" s="202">
        <v>16301.483963448241</v>
      </c>
      <c r="IM30" s="202">
        <v>39758.588255584058</v>
      </c>
      <c r="IN30" s="202">
        <v>0</v>
      </c>
      <c r="IO30" s="202">
        <v>0</v>
      </c>
      <c r="IP30" s="202">
        <v>0</v>
      </c>
      <c r="IQ30" s="202">
        <v>0</v>
      </c>
      <c r="IR30" s="202">
        <v>0</v>
      </c>
      <c r="IS30" s="202">
        <v>0</v>
      </c>
      <c r="IT30" s="202">
        <v>0</v>
      </c>
      <c r="IU30" s="202">
        <v>0</v>
      </c>
      <c r="IV30" s="202">
        <v>0</v>
      </c>
      <c r="IW30" s="202">
        <v>0</v>
      </c>
      <c r="IX30" s="202">
        <v>0</v>
      </c>
      <c r="IY30" s="202">
        <v>0</v>
      </c>
      <c r="IZ30" s="202">
        <v>15063.737682535902</v>
      </c>
      <c r="JA30" s="202">
        <v>14874.062499856635</v>
      </c>
      <c r="JB30" s="202">
        <v>0</v>
      </c>
      <c r="JC30" s="202">
        <v>0</v>
      </c>
      <c r="JD30" s="202">
        <v>37307.674388858075</v>
      </c>
      <c r="JE30" s="202">
        <v>0</v>
      </c>
      <c r="JF30" s="202">
        <v>10448.674898727302</v>
      </c>
      <c r="JG30" s="202">
        <v>6399.3791674775957</v>
      </c>
      <c r="JH30" s="202">
        <v>0</v>
      </c>
      <c r="JI30" s="202">
        <v>0</v>
      </c>
      <c r="JJ30" s="202">
        <v>0</v>
      </c>
      <c r="JK30" s="202">
        <v>0</v>
      </c>
      <c r="JL30" s="202">
        <v>0</v>
      </c>
      <c r="JM30" s="202">
        <v>0</v>
      </c>
      <c r="JN30" s="202">
        <v>0</v>
      </c>
      <c r="JO30" s="202">
        <v>0</v>
      </c>
      <c r="JP30" s="202">
        <v>0</v>
      </c>
      <c r="JQ30" s="202">
        <v>0</v>
      </c>
      <c r="JR30" s="202">
        <v>0</v>
      </c>
      <c r="JS30" s="202">
        <v>0</v>
      </c>
      <c r="JT30" s="202">
        <v>2439.1059515950192</v>
      </c>
      <c r="JU30" s="202">
        <v>5802.0170105065918</v>
      </c>
      <c r="JV30" s="202">
        <v>0</v>
      </c>
      <c r="JW30" s="202">
        <v>0</v>
      </c>
      <c r="JX30" s="202">
        <v>419.0446748918709</v>
      </c>
      <c r="JY30" s="202">
        <v>0</v>
      </c>
      <c r="JZ30" s="202">
        <v>624.46009440819694</v>
      </c>
      <c r="KA30" s="202">
        <v>4149.8157483424575</v>
      </c>
      <c r="KB30" s="202">
        <v>0</v>
      </c>
      <c r="KC30" s="202">
        <v>0</v>
      </c>
      <c r="KD30" s="202">
        <v>0</v>
      </c>
      <c r="KE30" s="202">
        <v>0</v>
      </c>
      <c r="KF30" s="202">
        <v>0</v>
      </c>
      <c r="KG30" s="202">
        <v>0</v>
      </c>
      <c r="KH30" s="202">
        <v>0</v>
      </c>
      <c r="KI30" s="202">
        <v>0</v>
      </c>
      <c r="KJ30" s="202">
        <v>0</v>
      </c>
      <c r="KK30" s="202">
        <v>0</v>
      </c>
      <c r="KL30" s="202">
        <v>0</v>
      </c>
      <c r="KM30" s="202">
        <v>0</v>
      </c>
      <c r="KN30" s="202">
        <v>2619.7804665279837</v>
      </c>
      <c r="KO30" s="202">
        <v>0</v>
      </c>
      <c r="KP30" s="202">
        <v>0</v>
      </c>
      <c r="KQ30" s="202">
        <v>0</v>
      </c>
      <c r="KR30" s="202">
        <v>0</v>
      </c>
      <c r="KS30" s="202">
        <v>0</v>
      </c>
      <c r="KT30" s="202">
        <v>0</v>
      </c>
      <c r="KU30" s="202">
        <v>0</v>
      </c>
      <c r="KV30" s="202">
        <v>0</v>
      </c>
      <c r="KW30" s="202">
        <v>0</v>
      </c>
      <c r="KX30" s="202">
        <v>0</v>
      </c>
      <c r="KY30" s="202">
        <v>0</v>
      </c>
      <c r="KZ30" s="202">
        <v>0</v>
      </c>
      <c r="LA30" s="202">
        <v>148871.40699948478</v>
      </c>
      <c r="LB30" s="202">
        <v>0</v>
      </c>
      <c r="LC30" s="202">
        <v>0</v>
      </c>
      <c r="LD30" s="202">
        <v>0</v>
      </c>
      <c r="LE30" s="202">
        <v>0</v>
      </c>
      <c r="LF30" s="202">
        <v>0</v>
      </c>
      <c r="LG30" s="202">
        <v>0</v>
      </c>
      <c r="LH30" s="202">
        <v>327901.66028896376</v>
      </c>
      <c r="LI30" s="202">
        <v>0</v>
      </c>
      <c r="LJ30" s="202">
        <v>0</v>
      </c>
      <c r="LK30" s="202">
        <v>0</v>
      </c>
      <c r="LL30" s="202">
        <v>0</v>
      </c>
      <c r="LM30" s="202">
        <v>0</v>
      </c>
      <c r="LN30" s="202">
        <v>0</v>
      </c>
      <c r="LO30" s="202">
        <v>0</v>
      </c>
      <c r="LP30" s="202">
        <v>0</v>
      </c>
      <c r="LQ30" s="202">
        <v>0</v>
      </c>
      <c r="LR30" s="202">
        <v>0</v>
      </c>
      <c r="LS30" s="202">
        <v>0</v>
      </c>
      <c r="LT30" s="202">
        <v>0</v>
      </c>
      <c r="LU30" s="202">
        <v>0</v>
      </c>
      <c r="LV30" s="202">
        <v>0</v>
      </c>
      <c r="LW30" s="202">
        <v>0</v>
      </c>
      <c r="LX30" s="202">
        <v>0</v>
      </c>
      <c r="LY30" s="202">
        <v>0</v>
      </c>
      <c r="LZ30" s="202">
        <v>0</v>
      </c>
      <c r="MA30" s="202">
        <v>0</v>
      </c>
      <c r="MB30" s="202">
        <v>0</v>
      </c>
      <c r="MC30" s="202">
        <v>0</v>
      </c>
      <c r="MD30" s="202">
        <v>0</v>
      </c>
      <c r="ME30" s="202">
        <v>0</v>
      </c>
      <c r="MF30" s="202">
        <v>0</v>
      </c>
      <c r="MG30" s="202">
        <v>0</v>
      </c>
      <c r="MH30" s="202">
        <v>0</v>
      </c>
      <c r="MI30" s="202">
        <v>0</v>
      </c>
      <c r="MJ30" s="202">
        <v>0</v>
      </c>
      <c r="MK30" s="202">
        <v>0</v>
      </c>
      <c r="ML30" s="202">
        <v>0</v>
      </c>
      <c r="MM30" s="202">
        <v>0</v>
      </c>
      <c r="MN30" s="202">
        <v>0</v>
      </c>
      <c r="MO30" s="202">
        <v>0</v>
      </c>
      <c r="MP30" s="202">
        <v>0</v>
      </c>
      <c r="MQ30" s="202">
        <v>0</v>
      </c>
      <c r="MR30" s="202">
        <v>0</v>
      </c>
      <c r="MS30" s="202">
        <v>0</v>
      </c>
      <c r="MT30" s="202">
        <v>0</v>
      </c>
      <c r="MU30" s="202">
        <v>0</v>
      </c>
      <c r="MV30" s="202">
        <v>0</v>
      </c>
      <c r="MW30" s="202">
        <v>0</v>
      </c>
      <c r="MX30" s="202">
        <v>0</v>
      </c>
      <c r="MY30" s="202">
        <v>0</v>
      </c>
      <c r="MZ30" s="202">
        <v>0</v>
      </c>
      <c r="NA30" s="202">
        <v>0</v>
      </c>
      <c r="NB30" s="202">
        <v>0</v>
      </c>
      <c r="NC30" s="202">
        <v>0</v>
      </c>
      <c r="ND30" s="202">
        <v>0</v>
      </c>
      <c r="NE30" s="202">
        <v>0</v>
      </c>
      <c r="NF30" s="202">
        <v>0</v>
      </c>
      <c r="NG30" s="202">
        <v>0</v>
      </c>
      <c r="NH30" s="202">
        <v>0</v>
      </c>
      <c r="NI30" s="202">
        <v>0</v>
      </c>
      <c r="NJ30" s="202">
        <v>0</v>
      </c>
      <c r="NK30" s="202">
        <v>0</v>
      </c>
      <c r="NL30" s="202">
        <v>0</v>
      </c>
      <c r="NM30" s="202">
        <v>0</v>
      </c>
      <c r="NN30" s="202">
        <v>0</v>
      </c>
      <c r="NO30" s="202">
        <v>0</v>
      </c>
      <c r="NP30" s="202">
        <v>0</v>
      </c>
      <c r="NQ30" s="202">
        <v>0</v>
      </c>
      <c r="NR30" s="202">
        <v>0</v>
      </c>
      <c r="NS30" s="202">
        <v>0</v>
      </c>
      <c r="NT30" s="202">
        <v>0</v>
      </c>
      <c r="NU30" s="202">
        <v>0</v>
      </c>
      <c r="NV30" s="202">
        <v>0</v>
      </c>
      <c r="NW30" s="202">
        <v>0</v>
      </c>
      <c r="NX30" s="202">
        <v>0</v>
      </c>
      <c r="NY30" s="202">
        <v>0</v>
      </c>
      <c r="NZ30" s="202">
        <v>0</v>
      </c>
      <c r="OA30" s="202">
        <v>0</v>
      </c>
      <c r="OB30" s="202">
        <v>0</v>
      </c>
      <c r="OC30" s="202">
        <v>0</v>
      </c>
      <c r="OD30" s="202">
        <v>0</v>
      </c>
      <c r="OE30" s="202">
        <v>0</v>
      </c>
      <c r="OF30" s="202">
        <v>0</v>
      </c>
      <c r="OG30" s="202">
        <v>0</v>
      </c>
      <c r="OH30" s="202">
        <v>0</v>
      </c>
      <c r="OI30" s="202">
        <v>0</v>
      </c>
      <c r="OJ30" s="202">
        <v>0</v>
      </c>
      <c r="OK30" s="202">
        <v>0</v>
      </c>
      <c r="OL30" s="202">
        <v>0</v>
      </c>
      <c r="OM30" s="202">
        <v>0</v>
      </c>
      <c r="ON30" s="202">
        <v>0</v>
      </c>
      <c r="OO30" s="202">
        <v>0</v>
      </c>
      <c r="OP30" s="202">
        <v>0</v>
      </c>
      <c r="OQ30" s="202">
        <v>0</v>
      </c>
      <c r="OR30" s="202">
        <v>0</v>
      </c>
      <c r="OS30" s="202">
        <v>0</v>
      </c>
      <c r="OT30" s="202">
        <v>0</v>
      </c>
      <c r="OU30" s="202">
        <v>0</v>
      </c>
      <c r="OV30" s="202">
        <v>0</v>
      </c>
      <c r="OW30" s="202">
        <v>0</v>
      </c>
      <c r="OX30" s="202">
        <v>0</v>
      </c>
      <c r="OY30" s="202">
        <v>0</v>
      </c>
      <c r="OZ30" s="202">
        <v>0</v>
      </c>
      <c r="PA30" s="202">
        <v>0</v>
      </c>
      <c r="PB30" s="202">
        <v>0</v>
      </c>
      <c r="PC30" s="202">
        <v>0</v>
      </c>
      <c r="PD30" s="202">
        <v>0</v>
      </c>
      <c r="PE30" s="202">
        <v>0</v>
      </c>
      <c r="PF30" s="202">
        <v>0</v>
      </c>
      <c r="PG30" s="202">
        <v>0</v>
      </c>
      <c r="PH30" s="202">
        <v>0</v>
      </c>
      <c r="PI30" s="202">
        <v>0</v>
      </c>
      <c r="PJ30" s="202">
        <v>11169423.65674419</v>
      </c>
      <c r="PK30" s="202">
        <v>3100177.2673570905</v>
      </c>
      <c r="PL30" s="202">
        <v>446114.56472503766</v>
      </c>
      <c r="PM30" s="202">
        <v>0</v>
      </c>
      <c r="PN30" s="202">
        <v>1977995.2022799384</v>
      </c>
      <c r="PO30" s="202">
        <v>0</v>
      </c>
      <c r="PP30" s="202">
        <v>698464.79862207652</v>
      </c>
      <c r="PQ30" s="202">
        <v>9654818.4568008743</v>
      </c>
      <c r="PR30" s="202">
        <v>1001877.5208324904</v>
      </c>
      <c r="PS30" s="202">
        <v>0</v>
      </c>
      <c r="PT30" s="202">
        <v>0</v>
      </c>
      <c r="PU30" s="202">
        <v>0</v>
      </c>
      <c r="PV30" s="202">
        <v>0</v>
      </c>
      <c r="PW30" s="202">
        <v>296908.08522999275</v>
      </c>
      <c r="PX30" s="202">
        <v>8026662.6191759054</v>
      </c>
      <c r="PY30" s="202">
        <v>2926158.3758790586</v>
      </c>
      <c r="PZ30" s="202">
        <v>0</v>
      </c>
      <c r="QA30" s="202">
        <v>0</v>
      </c>
      <c r="QB30" s="202">
        <v>8643473.4823533557</v>
      </c>
      <c r="QC30" s="202">
        <v>0</v>
      </c>
      <c r="QD30" s="302">
        <v>0</v>
      </c>
    </row>
    <row r="31" spans="1:446" x14ac:dyDescent="0.2">
      <c r="A31" s="201" t="s">
        <v>115</v>
      </c>
      <c r="B31" s="201" t="s">
        <v>115</v>
      </c>
      <c r="C31" s="202">
        <f>ROUND(TTU!H18,0)-ROUND(TTU!H288,0)</f>
        <v>0</v>
      </c>
      <c r="D31" s="316">
        <v>3644</v>
      </c>
      <c r="E31" s="201" t="s">
        <v>115</v>
      </c>
      <c r="F31" s="201">
        <f>'Relative Weights'!$H$1</f>
        <v>2017</v>
      </c>
      <c r="G31" s="202">
        <v>192397332</v>
      </c>
      <c r="H31" s="202">
        <v>175771536</v>
      </c>
      <c r="I31" s="202">
        <v>85863746</v>
      </c>
      <c r="J31" s="202">
        <v>43989256</v>
      </c>
      <c r="K31" s="202">
        <v>42459147</v>
      </c>
      <c r="L31" s="201" t="s">
        <v>946</v>
      </c>
      <c r="M31" s="201" t="s">
        <v>896</v>
      </c>
      <c r="N31" s="301" t="s">
        <v>947</v>
      </c>
      <c r="O31" s="202">
        <v>13376</v>
      </c>
      <c r="P31" s="202">
        <v>16823</v>
      </c>
      <c r="Q31" s="202">
        <v>3126</v>
      </c>
      <c r="R31" s="202">
        <v>2372</v>
      </c>
      <c r="S31" s="202">
        <v>528</v>
      </c>
      <c r="T31" s="204" t="s">
        <v>853</v>
      </c>
      <c r="U31" s="204" t="s">
        <v>854</v>
      </c>
      <c r="V31" s="204" t="s">
        <v>855</v>
      </c>
      <c r="W31" s="202">
        <v>246571</v>
      </c>
      <c r="X31" s="202">
        <v>113154</v>
      </c>
      <c r="Y31" s="202">
        <v>34320</v>
      </c>
      <c r="Z31" s="202">
        <v>1968</v>
      </c>
      <c r="AA31" s="202">
        <v>14864</v>
      </c>
      <c r="AB31" s="202">
        <v>35681</v>
      </c>
      <c r="AC31" s="202">
        <v>7088</v>
      </c>
      <c r="AD31" s="202">
        <v>0</v>
      </c>
      <c r="AE31" s="202">
        <v>480</v>
      </c>
      <c r="AF31" s="202">
        <v>170</v>
      </c>
      <c r="AG31" s="202">
        <v>0</v>
      </c>
      <c r="AH31" s="202">
        <v>0</v>
      </c>
      <c r="AI31" s="202">
        <v>0</v>
      </c>
      <c r="AJ31" s="202">
        <v>10131</v>
      </c>
      <c r="AK31" s="202">
        <v>0</v>
      </c>
      <c r="AL31" s="202">
        <v>25472</v>
      </c>
      <c r="AM31" s="202">
        <v>0</v>
      </c>
      <c r="AN31" s="202">
        <v>78</v>
      </c>
      <c r="AO31" s="202">
        <v>1843</v>
      </c>
      <c r="AP31" s="202">
        <v>0</v>
      </c>
      <c r="AQ31" s="202">
        <v>75646</v>
      </c>
      <c r="AR31" s="202">
        <v>51783</v>
      </c>
      <c r="AS31" s="202">
        <v>10601</v>
      </c>
      <c r="AT31" s="202">
        <v>7366</v>
      </c>
      <c r="AU31" s="202">
        <v>11901</v>
      </c>
      <c r="AV31" s="202">
        <v>57860</v>
      </c>
      <c r="AW31" s="202">
        <v>1124</v>
      </c>
      <c r="AX31" s="202">
        <v>0</v>
      </c>
      <c r="AY31" s="202">
        <v>795</v>
      </c>
      <c r="AZ31" s="202">
        <v>0</v>
      </c>
      <c r="BA31" s="202">
        <v>0</v>
      </c>
      <c r="BB31" s="202">
        <v>0</v>
      </c>
      <c r="BC31" s="202">
        <v>0</v>
      </c>
      <c r="BD31" s="202">
        <v>5663</v>
      </c>
      <c r="BE31" s="202">
        <v>0</v>
      </c>
      <c r="BF31" s="202">
        <v>77146</v>
      </c>
      <c r="BG31" s="202">
        <v>0</v>
      </c>
      <c r="BH31" s="202">
        <v>5215</v>
      </c>
      <c r="BI31" s="202">
        <v>2440</v>
      </c>
      <c r="BJ31" s="202">
        <v>0</v>
      </c>
      <c r="BK31" s="202">
        <v>10441</v>
      </c>
      <c r="BL31" s="202">
        <v>10278</v>
      </c>
      <c r="BM31" s="202">
        <v>2778</v>
      </c>
      <c r="BN31" s="202">
        <v>9277</v>
      </c>
      <c r="BO31" s="202">
        <v>2526</v>
      </c>
      <c r="BP31" s="202">
        <v>9513</v>
      </c>
      <c r="BQ31" s="202">
        <v>94</v>
      </c>
      <c r="BR31" s="202">
        <v>0</v>
      </c>
      <c r="BS31" s="202">
        <v>827</v>
      </c>
      <c r="BT31" s="202">
        <v>604</v>
      </c>
      <c r="BU31" s="202">
        <v>0</v>
      </c>
      <c r="BV31" s="202">
        <v>0</v>
      </c>
      <c r="BW31" s="202">
        <v>0</v>
      </c>
      <c r="BX31" s="202">
        <v>1034</v>
      </c>
      <c r="BY31" s="202">
        <v>0</v>
      </c>
      <c r="BZ31" s="202">
        <v>18477</v>
      </c>
      <c r="CA31" s="202">
        <v>0</v>
      </c>
      <c r="CB31" s="202">
        <v>0</v>
      </c>
      <c r="CC31" s="202">
        <v>51</v>
      </c>
      <c r="CD31" s="202">
        <v>0</v>
      </c>
      <c r="CE31" s="202">
        <v>9848</v>
      </c>
      <c r="CF31" s="202">
        <v>11415</v>
      </c>
      <c r="CG31" s="202">
        <v>2329</v>
      </c>
      <c r="CH31" s="202">
        <v>5328</v>
      </c>
      <c r="CI31" s="202">
        <v>1685</v>
      </c>
      <c r="CJ31" s="202">
        <v>10214</v>
      </c>
      <c r="CK31" s="202">
        <v>193</v>
      </c>
      <c r="CL31" s="202">
        <v>0</v>
      </c>
      <c r="CM31" s="202">
        <v>0</v>
      </c>
      <c r="CN31" s="202">
        <v>0</v>
      </c>
      <c r="CO31" s="202">
        <v>0</v>
      </c>
      <c r="CP31" s="202">
        <v>0</v>
      </c>
      <c r="CQ31" s="202">
        <v>0</v>
      </c>
      <c r="CR31" s="202">
        <v>1142</v>
      </c>
      <c r="CS31" s="202">
        <v>0</v>
      </c>
      <c r="CT31" s="202">
        <v>2535</v>
      </c>
      <c r="CU31" s="202">
        <v>0</v>
      </c>
      <c r="CV31" s="202">
        <v>0</v>
      </c>
      <c r="CW31" s="202">
        <v>30</v>
      </c>
      <c r="CX31" s="202">
        <v>0</v>
      </c>
      <c r="CY31" s="202">
        <v>0</v>
      </c>
      <c r="CZ31" s="202">
        <v>0</v>
      </c>
      <c r="DA31" s="202">
        <v>0</v>
      </c>
      <c r="DB31" s="202">
        <v>0</v>
      </c>
      <c r="DC31" s="202">
        <v>0</v>
      </c>
      <c r="DD31" s="202">
        <v>0</v>
      </c>
      <c r="DE31" s="202">
        <v>0</v>
      </c>
      <c r="DF31" s="202">
        <v>15362</v>
      </c>
      <c r="DG31" s="202">
        <v>0</v>
      </c>
      <c r="DH31" s="202">
        <v>0</v>
      </c>
      <c r="DI31" s="202">
        <v>0</v>
      </c>
      <c r="DJ31" s="202">
        <v>0</v>
      </c>
      <c r="DK31" s="202">
        <v>0</v>
      </c>
      <c r="DL31" s="202">
        <v>0</v>
      </c>
      <c r="DM31" s="202">
        <v>0</v>
      </c>
      <c r="DN31" s="202">
        <v>0</v>
      </c>
      <c r="DO31" s="202">
        <v>0</v>
      </c>
      <c r="DP31" s="202">
        <v>0</v>
      </c>
      <c r="DQ31" s="202">
        <v>0</v>
      </c>
      <c r="DR31" s="202">
        <v>0</v>
      </c>
      <c r="DS31" s="202">
        <v>10024722</v>
      </c>
      <c r="DT31" s="202">
        <v>4968198</v>
      </c>
      <c r="DU31" s="202">
        <v>2844978</v>
      </c>
      <c r="DV31" s="202">
        <v>136891</v>
      </c>
      <c r="DW31" s="202">
        <v>847954</v>
      </c>
      <c r="DX31" s="202">
        <v>3200602</v>
      </c>
      <c r="DY31" s="202">
        <v>351485</v>
      </c>
      <c r="DZ31" s="202">
        <v>0</v>
      </c>
      <c r="EA31" s="202">
        <v>23304</v>
      </c>
      <c r="EB31" s="202">
        <v>160109</v>
      </c>
      <c r="EC31" s="202">
        <v>0</v>
      </c>
      <c r="ED31" s="202">
        <v>0</v>
      </c>
      <c r="EE31" s="202">
        <v>0</v>
      </c>
      <c r="EF31" s="202">
        <v>366829</v>
      </c>
      <c r="EG31" s="202">
        <v>0</v>
      </c>
      <c r="EH31" s="202">
        <v>1485866</v>
      </c>
      <c r="EI31" s="202">
        <v>0</v>
      </c>
      <c r="EJ31" s="202">
        <v>3868</v>
      </c>
      <c r="EK31" s="202">
        <v>117841</v>
      </c>
      <c r="EL31" s="202">
        <v>0</v>
      </c>
      <c r="EM31" s="202">
        <v>7780458</v>
      </c>
      <c r="EN31" s="202">
        <v>4809248</v>
      </c>
      <c r="EO31" s="202">
        <v>2945126</v>
      </c>
      <c r="EP31" s="202">
        <v>761315</v>
      </c>
      <c r="EQ31" s="202">
        <v>1295835</v>
      </c>
      <c r="ER31" s="202">
        <v>6709012</v>
      </c>
      <c r="ES31" s="202">
        <v>247954</v>
      </c>
      <c r="ET31" s="202">
        <v>0</v>
      </c>
      <c r="EU31" s="202">
        <v>149293</v>
      </c>
      <c r="EV31" s="202">
        <v>0</v>
      </c>
      <c r="EW31" s="202">
        <v>0</v>
      </c>
      <c r="EX31" s="202">
        <v>0</v>
      </c>
      <c r="EY31" s="202">
        <v>0</v>
      </c>
      <c r="EZ31" s="202">
        <v>535043</v>
      </c>
      <c r="FA31" s="202">
        <v>0</v>
      </c>
      <c r="FB31" s="202">
        <v>10852587</v>
      </c>
      <c r="FC31" s="202">
        <v>0</v>
      </c>
      <c r="FD31" s="202">
        <v>861635</v>
      </c>
      <c r="FE31" s="202">
        <v>230863</v>
      </c>
      <c r="FF31" s="202">
        <v>0</v>
      </c>
      <c r="FG31" s="202">
        <v>5703998</v>
      </c>
      <c r="FH31" s="202">
        <v>5542788</v>
      </c>
      <c r="FI31" s="202">
        <v>1911714</v>
      </c>
      <c r="FJ31" s="202">
        <v>1383791</v>
      </c>
      <c r="FK31" s="202">
        <v>1689618</v>
      </c>
      <c r="FL31" s="202">
        <v>4938470</v>
      </c>
      <c r="FM31" s="202">
        <v>39339</v>
      </c>
      <c r="FN31" s="202">
        <v>0</v>
      </c>
      <c r="FO31" s="202">
        <v>300296</v>
      </c>
      <c r="FP31" s="202">
        <v>345833</v>
      </c>
      <c r="FQ31" s="202">
        <v>0</v>
      </c>
      <c r="FR31" s="202">
        <v>0</v>
      </c>
      <c r="FS31" s="202">
        <v>0</v>
      </c>
      <c r="FT31" s="202">
        <v>274892</v>
      </c>
      <c r="FU31" s="202">
        <v>0</v>
      </c>
      <c r="FV31" s="202">
        <v>5025219</v>
      </c>
      <c r="FW31" s="202">
        <v>0</v>
      </c>
      <c r="FX31" s="202">
        <v>0</v>
      </c>
      <c r="FY31" s="202">
        <v>61934</v>
      </c>
      <c r="FZ31" s="202">
        <v>0</v>
      </c>
      <c r="GA31" s="202">
        <v>9705800</v>
      </c>
      <c r="GB31" s="202">
        <v>10531099</v>
      </c>
      <c r="GC31" s="202">
        <v>2211308</v>
      </c>
      <c r="GD31" s="202">
        <v>3758967</v>
      </c>
      <c r="GE31" s="202">
        <v>2000727</v>
      </c>
      <c r="GF31" s="202">
        <v>12629486</v>
      </c>
      <c r="GG31" s="202">
        <v>143836</v>
      </c>
      <c r="GH31" s="202">
        <v>0</v>
      </c>
      <c r="GI31" s="202">
        <v>0</v>
      </c>
      <c r="GJ31" s="202">
        <v>0</v>
      </c>
      <c r="GK31" s="202">
        <v>0</v>
      </c>
      <c r="GL31" s="202">
        <v>0</v>
      </c>
      <c r="GM31" s="202">
        <v>0</v>
      </c>
      <c r="GN31" s="202">
        <v>1051253</v>
      </c>
      <c r="GO31" s="202">
        <v>0</v>
      </c>
      <c r="GP31" s="202">
        <v>5627320</v>
      </c>
      <c r="GQ31" s="202">
        <v>0</v>
      </c>
      <c r="GR31" s="202">
        <v>0</v>
      </c>
      <c r="GS31" s="202">
        <v>31694</v>
      </c>
      <c r="GT31" s="202">
        <v>0</v>
      </c>
      <c r="GU31" s="202">
        <v>0</v>
      </c>
      <c r="GV31" s="202">
        <v>0</v>
      </c>
      <c r="GW31" s="202">
        <v>0</v>
      </c>
      <c r="GX31" s="202">
        <v>0</v>
      </c>
      <c r="GY31" s="202">
        <v>0</v>
      </c>
      <c r="GZ31" s="202">
        <v>0</v>
      </c>
      <c r="HA31" s="202">
        <v>0</v>
      </c>
      <c r="HB31" s="202">
        <v>3128759</v>
      </c>
      <c r="HC31" s="202">
        <v>0</v>
      </c>
      <c r="HD31" s="202">
        <v>0</v>
      </c>
      <c r="HE31" s="202">
        <v>0</v>
      </c>
      <c r="HF31" s="202">
        <v>0</v>
      </c>
      <c r="HG31" s="202">
        <v>0</v>
      </c>
      <c r="HH31" s="202">
        <v>0</v>
      </c>
      <c r="HI31" s="202">
        <v>0</v>
      </c>
      <c r="HJ31" s="202">
        <v>0</v>
      </c>
      <c r="HK31" s="202">
        <v>0</v>
      </c>
      <c r="HL31" s="202">
        <v>0</v>
      </c>
      <c r="HM31" s="202">
        <v>0</v>
      </c>
      <c r="HN31" s="202">
        <v>0</v>
      </c>
      <c r="HP31" s="203" t="s">
        <v>162</v>
      </c>
      <c r="HQ31" s="201">
        <f>'Relative Weights'!$H$1</f>
        <v>2017</v>
      </c>
      <c r="HR31" s="202">
        <v>4326157.8781409692</v>
      </c>
      <c r="HS31" s="202">
        <v>2463760.1036169291</v>
      </c>
      <c r="HT31" s="202">
        <v>860257.19790556782</v>
      </c>
      <c r="HU31" s="202">
        <v>50894.126168470604</v>
      </c>
      <c r="HV31" s="202">
        <v>579944.11883148237</v>
      </c>
      <c r="HW31" s="202">
        <v>1298533.1036907141</v>
      </c>
      <c r="HX31" s="202">
        <v>177184.85481476196</v>
      </c>
      <c r="HY31" s="202">
        <v>0</v>
      </c>
      <c r="HZ31" s="202">
        <v>7475.8174817938225</v>
      </c>
      <c r="IA31" s="202">
        <v>1.4539030450543649</v>
      </c>
      <c r="IB31" s="202">
        <v>0</v>
      </c>
      <c r="IC31" s="202">
        <v>0</v>
      </c>
      <c r="ID31" s="202">
        <v>0</v>
      </c>
      <c r="IE31" s="202">
        <v>194022.54517391269</v>
      </c>
      <c r="IF31" s="202">
        <v>0</v>
      </c>
      <c r="IG31" s="202">
        <v>349903.10227325658</v>
      </c>
      <c r="IH31" s="202">
        <v>0</v>
      </c>
      <c r="II31" s="202">
        <v>2163.7100576593798</v>
      </c>
      <c r="IJ31" s="202">
        <v>973721.54937319993</v>
      </c>
      <c r="IK31" s="202">
        <v>0</v>
      </c>
      <c r="IL31" s="202">
        <v>1164317.2175439019</v>
      </c>
      <c r="IM31" s="202">
        <v>1290640.0108691619</v>
      </c>
      <c r="IN31" s="202">
        <v>218423.23325115014</v>
      </c>
      <c r="IO31" s="202">
        <v>190444.34334560379</v>
      </c>
      <c r="IP31" s="202">
        <v>508441.16938253806</v>
      </c>
      <c r="IQ31" s="202">
        <v>3835047.973095973</v>
      </c>
      <c r="IR31" s="202">
        <v>18265.079225093432</v>
      </c>
      <c r="IS31" s="202">
        <v>0</v>
      </c>
      <c r="IT31" s="202">
        <v>12381.82270422102</v>
      </c>
      <c r="IU31" s="202">
        <v>0</v>
      </c>
      <c r="IV31" s="202">
        <v>0</v>
      </c>
      <c r="IW31" s="202">
        <v>0</v>
      </c>
      <c r="IX31" s="202">
        <v>0</v>
      </c>
      <c r="IY31" s="202">
        <v>130570.3662016977</v>
      </c>
      <c r="IZ31" s="202">
        <v>0</v>
      </c>
      <c r="JA31" s="202">
        <v>1170285.5374862633</v>
      </c>
      <c r="JB31" s="202">
        <v>0</v>
      </c>
      <c r="JC31" s="202">
        <v>143183.85843908702</v>
      </c>
      <c r="JD31" s="202">
        <v>599184.37984716799</v>
      </c>
      <c r="JE31" s="202">
        <v>0</v>
      </c>
      <c r="JF31" s="202">
        <v>180418.54194018312</v>
      </c>
      <c r="JG31" s="202">
        <v>304759.71116770728</v>
      </c>
      <c r="JH31" s="202">
        <v>72130.723004152751</v>
      </c>
      <c r="JI31" s="202">
        <v>224371.26090951834</v>
      </c>
      <c r="JJ31" s="202">
        <v>97922.511923346217</v>
      </c>
      <c r="JK31" s="202">
        <v>374609.5487364619</v>
      </c>
      <c r="JL31" s="202">
        <v>1465.2436171349204</v>
      </c>
      <c r="JM31" s="202">
        <v>0</v>
      </c>
      <c r="JN31" s="202">
        <v>12880.210536340606</v>
      </c>
      <c r="JO31" s="202">
        <v>6201.1392815342369</v>
      </c>
      <c r="JP31" s="202">
        <v>0</v>
      </c>
      <c r="JQ31" s="202">
        <v>0</v>
      </c>
      <c r="JR31" s="202">
        <v>0</v>
      </c>
      <c r="JS31" s="202">
        <v>14520.890294906638</v>
      </c>
      <c r="JT31" s="202">
        <v>0</v>
      </c>
      <c r="JU31" s="202">
        <v>284662.14138511388</v>
      </c>
      <c r="JV31" s="202">
        <v>0</v>
      </c>
      <c r="JW31" s="202">
        <v>0</v>
      </c>
      <c r="JX31" s="202">
        <v>35586.371567699178</v>
      </c>
      <c r="JY31" s="202">
        <v>0</v>
      </c>
      <c r="JZ31" s="202">
        <v>197488.23435091469</v>
      </c>
      <c r="KA31" s="202">
        <v>289719.37744564173</v>
      </c>
      <c r="KB31" s="202">
        <v>67162.895871508765</v>
      </c>
      <c r="KC31" s="202">
        <v>154146.51304699242</v>
      </c>
      <c r="KD31" s="202">
        <v>72217.465380738096</v>
      </c>
      <c r="KE31" s="202">
        <v>662942.49367831193</v>
      </c>
      <c r="KF31" s="202">
        <v>2306.2824671139419</v>
      </c>
      <c r="KG31" s="202">
        <v>0</v>
      </c>
      <c r="KH31" s="202">
        <v>0</v>
      </c>
      <c r="KI31" s="202">
        <v>0</v>
      </c>
      <c r="KJ31" s="202">
        <v>0</v>
      </c>
      <c r="KK31" s="202">
        <v>0</v>
      </c>
      <c r="KL31" s="202">
        <v>0</v>
      </c>
      <c r="KM31" s="202">
        <v>18478.640366804844</v>
      </c>
      <c r="KN31" s="202">
        <v>0</v>
      </c>
      <c r="KO31" s="202">
        <v>41121.320669666267</v>
      </c>
      <c r="KP31" s="202">
        <v>0</v>
      </c>
      <c r="KQ31" s="202">
        <v>0</v>
      </c>
      <c r="KR31" s="202">
        <v>29477.53006816201</v>
      </c>
      <c r="KS31" s="202">
        <v>0</v>
      </c>
      <c r="KT31" s="202">
        <v>756.02910114684346</v>
      </c>
      <c r="KU31" s="202">
        <v>115.6982164793144</v>
      </c>
      <c r="KV31" s="202">
        <v>0</v>
      </c>
      <c r="KW31" s="202">
        <v>0</v>
      </c>
      <c r="KX31" s="202">
        <v>712.23332153402191</v>
      </c>
      <c r="KY31" s="202">
        <v>2627.8237600214034</v>
      </c>
      <c r="KZ31" s="202">
        <v>0</v>
      </c>
      <c r="LA31" s="202">
        <v>282721.38152104779</v>
      </c>
      <c r="LB31" s="202">
        <v>0</v>
      </c>
      <c r="LC31" s="202">
        <v>0</v>
      </c>
      <c r="LD31" s="202">
        <v>0</v>
      </c>
      <c r="LE31" s="202">
        <v>0</v>
      </c>
      <c r="LF31" s="202">
        <v>0</v>
      </c>
      <c r="LG31" s="202">
        <v>0</v>
      </c>
      <c r="LH31" s="202">
        <v>0</v>
      </c>
      <c r="LI31" s="202">
        <v>8234.7275325615283</v>
      </c>
      <c r="LJ31" s="202">
        <v>0</v>
      </c>
      <c r="LK31" s="202">
        <v>0</v>
      </c>
      <c r="LL31" s="202">
        <v>5895.5060136324009</v>
      </c>
      <c r="LM31" s="202">
        <v>0</v>
      </c>
      <c r="LN31" s="202">
        <v>0</v>
      </c>
      <c r="LO31" s="202">
        <v>0</v>
      </c>
      <c r="LP31" s="202">
        <v>0</v>
      </c>
      <c r="LQ31" s="202">
        <v>0</v>
      </c>
      <c r="LR31" s="202">
        <v>0</v>
      </c>
      <c r="LS31" s="202">
        <v>0</v>
      </c>
      <c r="LT31" s="202">
        <v>0</v>
      </c>
      <c r="LU31" s="202">
        <v>0</v>
      </c>
      <c r="LV31" s="202">
        <v>0</v>
      </c>
      <c r="LW31" s="202">
        <v>0</v>
      </c>
      <c r="LX31" s="202">
        <v>0</v>
      </c>
      <c r="LY31" s="202">
        <v>0</v>
      </c>
      <c r="LZ31" s="202">
        <v>0</v>
      </c>
      <c r="MA31" s="202">
        <v>0</v>
      </c>
      <c r="MB31" s="202">
        <v>0</v>
      </c>
      <c r="MC31" s="202">
        <v>0</v>
      </c>
      <c r="MD31" s="202">
        <v>0</v>
      </c>
      <c r="ME31" s="202">
        <v>0</v>
      </c>
      <c r="MF31" s="202">
        <v>0</v>
      </c>
      <c r="MG31" s="202">
        <v>0</v>
      </c>
      <c r="MH31" s="202">
        <v>0</v>
      </c>
      <c r="MI31" s="202">
        <v>0</v>
      </c>
      <c r="MJ31" s="202">
        <v>0</v>
      </c>
      <c r="MK31" s="202">
        <v>0</v>
      </c>
      <c r="ML31" s="202">
        <v>0</v>
      </c>
      <c r="MM31" s="202">
        <v>0</v>
      </c>
      <c r="MN31" s="202">
        <v>0</v>
      </c>
      <c r="MO31" s="202">
        <v>0</v>
      </c>
      <c r="MP31" s="202">
        <v>0</v>
      </c>
      <c r="MQ31" s="202">
        <v>0</v>
      </c>
      <c r="MR31" s="202">
        <v>0</v>
      </c>
      <c r="MS31" s="202">
        <v>0</v>
      </c>
      <c r="MT31" s="202">
        <v>0</v>
      </c>
      <c r="MU31" s="202">
        <v>0</v>
      </c>
      <c r="MV31" s="202">
        <v>0</v>
      </c>
      <c r="MW31" s="202">
        <v>0</v>
      </c>
      <c r="MX31" s="202">
        <v>0</v>
      </c>
      <c r="MY31" s="202">
        <v>0</v>
      </c>
      <c r="MZ31" s="202">
        <v>0</v>
      </c>
      <c r="NA31" s="202">
        <v>0</v>
      </c>
      <c r="NB31" s="202">
        <v>0</v>
      </c>
      <c r="NC31" s="202">
        <v>0</v>
      </c>
      <c r="ND31" s="202">
        <v>0</v>
      </c>
      <c r="NE31" s="202">
        <v>0</v>
      </c>
      <c r="NF31" s="202">
        <v>0</v>
      </c>
      <c r="NG31" s="202">
        <v>0</v>
      </c>
      <c r="NH31" s="202">
        <v>0</v>
      </c>
      <c r="NI31" s="202">
        <v>0</v>
      </c>
      <c r="NJ31" s="202">
        <v>0</v>
      </c>
      <c r="NK31" s="202">
        <v>0</v>
      </c>
      <c r="NL31" s="202">
        <v>0</v>
      </c>
      <c r="NM31" s="202">
        <v>0</v>
      </c>
      <c r="NN31" s="202">
        <v>0</v>
      </c>
      <c r="NO31" s="202">
        <v>0</v>
      </c>
      <c r="NP31" s="202">
        <v>0</v>
      </c>
      <c r="NQ31" s="202">
        <v>0</v>
      </c>
      <c r="NR31" s="202">
        <v>0</v>
      </c>
      <c r="NS31" s="202">
        <v>0</v>
      </c>
      <c r="NT31" s="202">
        <v>0</v>
      </c>
      <c r="NU31" s="202">
        <v>0</v>
      </c>
      <c r="NV31" s="202">
        <v>0</v>
      </c>
      <c r="NW31" s="202">
        <v>0</v>
      </c>
      <c r="NX31" s="202">
        <v>0</v>
      </c>
      <c r="NY31" s="202">
        <v>0</v>
      </c>
      <c r="NZ31" s="202">
        <v>0</v>
      </c>
      <c r="OA31" s="202">
        <v>0</v>
      </c>
      <c r="OB31" s="202">
        <v>0</v>
      </c>
      <c r="OC31" s="202">
        <v>0</v>
      </c>
      <c r="OD31" s="202">
        <v>0</v>
      </c>
      <c r="OE31" s="202">
        <v>0</v>
      </c>
      <c r="OF31" s="202">
        <v>0</v>
      </c>
      <c r="OG31" s="202">
        <v>0</v>
      </c>
      <c r="OH31" s="202">
        <v>0</v>
      </c>
      <c r="OI31" s="202">
        <v>0</v>
      </c>
      <c r="OJ31" s="202">
        <v>0</v>
      </c>
      <c r="OK31" s="202">
        <v>0</v>
      </c>
      <c r="OL31" s="202">
        <v>0</v>
      </c>
      <c r="OM31" s="202">
        <v>0</v>
      </c>
      <c r="ON31" s="202">
        <v>0</v>
      </c>
      <c r="OO31" s="202">
        <v>0</v>
      </c>
      <c r="OP31" s="202">
        <v>0</v>
      </c>
      <c r="OQ31" s="202">
        <v>0</v>
      </c>
      <c r="OR31" s="202">
        <v>0</v>
      </c>
      <c r="OS31" s="202">
        <v>0</v>
      </c>
      <c r="OT31" s="202">
        <v>0</v>
      </c>
      <c r="OU31" s="202">
        <v>0</v>
      </c>
      <c r="OV31" s="202">
        <v>0</v>
      </c>
      <c r="OW31" s="202">
        <v>0</v>
      </c>
      <c r="OX31" s="202">
        <v>0</v>
      </c>
      <c r="OY31" s="202">
        <v>0</v>
      </c>
      <c r="OZ31" s="202">
        <v>0</v>
      </c>
      <c r="PA31" s="202">
        <v>0</v>
      </c>
      <c r="PB31" s="202">
        <v>0</v>
      </c>
      <c r="PC31" s="202">
        <v>0</v>
      </c>
      <c r="PD31" s="202">
        <v>0</v>
      </c>
      <c r="PE31" s="202">
        <v>0</v>
      </c>
      <c r="PF31" s="202">
        <v>0</v>
      </c>
      <c r="PG31" s="202">
        <v>0</v>
      </c>
      <c r="PH31" s="202">
        <v>0</v>
      </c>
      <c r="PI31" s="202">
        <v>0</v>
      </c>
      <c r="PJ31" s="202">
        <v>53536263.25371366</v>
      </c>
      <c r="PK31" s="202">
        <v>46600987.546593398</v>
      </c>
      <c r="PL31" s="202">
        <v>10149297.200629491</v>
      </c>
      <c r="PM31" s="202">
        <v>13389224.84738523</v>
      </c>
      <c r="PN31" s="202">
        <v>10078156.304411164</v>
      </c>
      <c r="PO31" s="202">
        <v>36018080.804311454</v>
      </c>
      <c r="PP31" s="202">
        <v>2317063.5088797933</v>
      </c>
      <c r="PQ31" s="202">
        <v>2095936.3351394867</v>
      </c>
      <c r="PR31" s="202">
        <v>253669.20936752582</v>
      </c>
      <c r="PS31" s="202">
        <v>1875434.7089680121</v>
      </c>
      <c r="PT31" s="202">
        <v>0</v>
      </c>
      <c r="PU31" s="202">
        <v>0</v>
      </c>
      <c r="PV31" s="202">
        <v>0</v>
      </c>
      <c r="PW31" s="202">
        <v>4178365.8465800532</v>
      </c>
      <c r="PX31" s="202">
        <v>0</v>
      </c>
      <c r="PY31" s="202">
        <v>21486538.832455222</v>
      </c>
      <c r="PZ31" s="202">
        <v>0</v>
      </c>
      <c r="QA31" s="202">
        <v>1844604.3494591489</v>
      </c>
      <c r="QB31" s="202">
        <v>585231.25210633921</v>
      </c>
      <c r="QC31" s="202">
        <v>0</v>
      </c>
      <c r="QD31" s="302">
        <v>1</v>
      </c>
    </row>
    <row r="32" spans="1:446" x14ac:dyDescent="0.2">
      <c r="A32" s="201" t="s">
        <v>89</v>
      </c>
      <c r="B32" s="201" t="s">
        <v>89</v>
      </c>
      <c r="C32" s="202">
        <f>ROUND(ASU!H18,0)-ROUND(ASU!H288,0)</f>
        <v>0</v>
      </c>
      <c r="D32" s="316">
        <v>3541</v>
      </c>
      <c r="E32" s="201" t="s">
        <v>690</v>
      </c>
      <c r="F32" s="201">
        <f>'Relative Weights'!$H$1</f>
        <v>2017</v>
      </c>
      <c r="G32" s="202">
        <v>39234791</v>
      </c>
      <c r="H32" s="202">
        <v>797365</v>
      </c>
      <c r="I32" s="202">
        <v>7200067</v>
      </c>
      <c r="J32" s="202">
        <v>6105646</v>
      </c>
      <c r="K32" s="202">
        <v>18378686</v>
      </c>
      <c r="L32" s="201" t="s">
        <v>770</v>
      </c>
      <c r="M32" s="201" t="s">
        <v>771</v>
      </c>
      <c r="N32" s="201" t="s">
        <v>772</v>
      </c>
      <c r="O32" s="202">
        <v>5579</v>
      </c>
      <c r="P32" s="202">
        <v>2467</v>
      </c>
      <c r="Q32" s="202">
        <v>1352</v>
      </c>
      <c r="R32" s="202">
        <v>0</v>
      </c>
      <c r="S32" s="202">
        <v>77</v>
      </c>
      <c r="T32" s="204" t="s">
        <v>856</v>
      </c>
      <c r="U32" s="204" t="s">
        <v>857</v>
      </c>
      <c r="V32" s="204" t="s">
        <v>858</v>
      </c>
      <c r="W32" s="202">
        <v>78062</v>
      </c>
      <c r="X32" s="202">
        <v>24284</v>
      </c>
      <c r="Y32" s="202">
        <v>8213</v>
      </c>
      <c r="Z32" s="202">
        <v>1521</v>
      </c>
      <c r="AA32" s="202">
        <v>2545</v>
      </c>
      <c r="AB32" s="202">
        <v>2641</v>
      </c>
      <c r="AC32" s="202">
        <v>516</v>
      </c>
      <c r="AD32" s="202">
        <v>0</v>
      </c>
      <c r="AE32" s="202">
        <v>522</v>
      </c>
      <c r="AF32" s="202">
        <v>0</v>
      </c>
      <c r="AG32" s="202">
        <v>0</v>
      </c>
      <c r="AH32" s="202">
        <v>0</v>
      </c>
      <c r="AI32" s="202">
        <v>891</v>
      </c>
      <c r="AJ32" s="202">
        <v>2343</v>
      </c>
      <c r="AK32" s="202">
        <v>0</v>
      </c>
      <c r="AL32" s="202">
        <v>7311</v>
      </c>
      <c r="AM32" s="202">
        <v>0</v>
      </c>
      <c r="AN32" s="202">
        <v>0</v>
      </c>
      <c r="AO32" s="202">
        <v>1722</v>
      </c>
      <c r="AP32" s="202">
        <v>704</v>
      </c>
      <c r="AQ32" s="202">
        <v>13326</v>
      </c>
      <c r="AR32" s="202">
        <v>6966</v>
      </c>
      <c r="AS32" s="202">
        <v>1483</v>
      </c>
      <c r="AT32" s="202">
        <v>2862</v>
      </c>
      <c r="AU32" s="202">
        <v>2344</v>
      </c>
      <c r="AV32" s="202">
        <v>966</v>
      </c>
      <c r="AW32" s="202">
        <v>351</v>
      </c>
      <c r="AX32" s="202">
        <v>0</v>
      </c>
      <c r="AY32" s="202">
        <v>1482</v>
      </c>
      <c r="AZ32" s="202">
        <v>0</v>
      </c>
      <c r="BA32" s="202">
        <v>0</v>
      </c>
      <c r="BB32" s="202">
        <v>0</v>
      </c>
      <c r="BC32" s="202">
        <v>0</v>
      </c>
      <c r="BD32" s="202">
        <v>2451</v>
      </c>
      <c r="BE32" s="202">
        <v>0</v>
      </c>
      <c r="BF32" s="202">
        <v>9190</v>
      </c>
      <c r="BG32" s="202">
        <v>0</v>
      </c>
      <c r="BH32" s="202">
        <v>891</v>
      </c>
      <c r="BI32" s="202">
        <v>1095</v>
      </c>
      <c r="BJ32" s="202">
        <v>3912</v>
      </c>
      <c r="BK32" s="202">
        <v>6423</v>
      </c>
      <c r="BL32" s="202">
        <v>380</v>
      </c>
      <c r="BM32" s="202">
        <v>0</v>
      </c>
      <c r="BN32" s="202">
        <v>13719</v>
      </c>
      <c r="BO32" s="202">
        <v>486</v>
      </c>
      <c r="BP32" s="202">
        <v>0</v>
      </c>
      <c r="BQ32" s="202">
        <v>267</v>
      </c>
      <c r="BR32" s="202">
        <v>0</v>
      </c>
      <c r="BS32" s="202">
        <v>0</v>
      </c>
      <c r="BT32" s="202">
        <v>0</v>
      </c>
      <c r="BU32" s="202">
        <v>0</v>
      </c>
      <c r="BV32" s="202">
        <v>0</v>
      </c>
      <c r="BW32" s="202">
        <v>0</v>
      </c>
      <c r="BX32" s="202">
        <v>199</v>
      </c>
      <c r="BY32" s="202">
        <v>0</v>
      </c>
      <c r="BZ32" s="202">
        <v>2424</v>
      </c>
      <c r="CA32" s="202">
        <v>0</v>
      </c>
      <c r="CB32" s="202">
        <v>0</v>
      </c>
      <c r="CC32" s="202">
        <v>603</v>
      </c>
      <c r="CD32" s="202">
        <v>1516</v>
      </c>
      <c r="CE32" s="202">
        <v>0</v>
      </c>
      <c r="CF32" s="202">
        <v>0</v>
      </c>
      <c r="CG32" s="202">
        <v>0</v>
      </c>
      <c r="CH32" s="202">
        <v>0</v>
      </c>
      <c r="CI32" s="202">
        <v>0</v>
      </c>
      <c r="CJ32" s="202">
        <v>0</v>
      </c>
      <c r="CK32" s="202">
        <v>0</v>
      </c>
      <c r="CL32" s="202">
        <v>0</v>
      </c>
      <c r="CM32" s="202">
        <v>0</v>
      </c>
      <c r="CN32" s="202">
        <v>0</v>
      </c>
      <c r="CO32" s="202">
        <v>0</v>
      </c>
      <c r="CP32" s="202">
        <v>0</v>
      </c>
      <c r="CQ32" s="202">
        <v>0</v>
      </c>
      <c r="CR32" s="202">
        <v>0</v>
      </c>
      <c r="CS32" s="202">
        <v>0</v>
      </c>
      <c r="CT32" s="202">
        <v>0</v>
      </c>
      <c r="CU32" s="202">
        <v>0</v>
      </c>
      <c r="CV32" s="202">
        <v>0</v>
      </c>
      <c r="CW32" s="202">
        <v>0</v>
      </c>
      <c r="CX32" s="202">
        <v>0</v>
      </c>
      <c r="CY32" s="202">
        <v>0</v>
      </c>
      <c r="CZ32" s="202">
        <v>0</v>
      </c>
      <c r="DA32" s="202">
        <v>0</v>
      </c>
      <c r="DB32" s="202">
        <v>0</v>
      </c>
      <c r="DC32" s="202">
        <v>0</v>
      </c>
      <c r="DD32" s="202">
        <v>0</v>
      </c>
      <c r="DE32" s="202">
        <v>0</v>
      </c>
      <c r="DF32" s="202">
        <v>0</v>
      </c>
      <c r="DG32" s="202">
        <v>0</v>
      </c>
      <c r="DH32" s="202">
        <v>0</v>
      </c>
      <c r="DI32" s="202">
        <v>0</v>
      </c>
      <c r="DJ32" s="202">
        <v>0</v>
      </c>
      <c r="DK32" s="202">
        <v>0</v>
      </c>
      <c r="DL32" s="202">
        <v>2413</v>
      </c>
      <c r="DM32" s="202">
        <v>0</v>
      </c>
      <c r="DN32" s="202">
        <v>0</v>
      </c>
      <c r="DO32" s="202">
        <v>0</v>
      </c>
      <c r="DP32" s="202">
        <v>0</v>
      </c>
      <c r="DQ32" s="202">
        <v>0</v>
      </c>
      <c r="DR32" s="202">
        <v>0</v>
      </c>
      <c r="DS32" s="202">
        <v>4497843</v>
      </c>
      <c r="DT32" s="202">
        <v>1885781</v>
      </c>
      <c r="DU32" s="202">
        <v>1117055</v>
      </c>
      <c r="DV32" s="202">
        <v>119817</v>
      </c>
      <c r="DW32" s="202">
        <v>152738</v>
      </c>
      <c r="DX32" s="202">
        <v>502160</v>
      </c>
      <c r="DY32" s="202">
        <v>19124</v>
      </c>
      <c r="DZ32" s="202">
        <v>0</v>
      </c>
      <c r="EA32" s="202">
        <v>61547</v>
      </c>
      <c r="EB32" s="202">
        <v>0</v>
      </c>
      <c r="EC32" s="202">
        <v>0</v>
      </c>
      <c r="ED32" s="202">
        <v>0</v>
      </c>
      <c r="EE32" s="202">
        <v>73394</v>
      </c>
      <c r="EF32" s="202">
        <v>178801</v>
      </c>
      <c r="EG32" s="202">
        <v>0</v>
      </c>
      <c r="EH32" s="202">
        <v>443583</v>
      </c>
      <c r="EI32" s="202">
        <v>0</v>
      </c>
      <c r="EJ32" s="202">
        <v>0</v>
      </c>
      <c r="EK32" s="202">
        <v>92732</v>
      </c>
      <c r="EL32" s="202">
        <v>83179</v>
      </c>
      <c r="EM32" s="202">
        <v>1481614</v>
      </c>
      <c r="EN32" s="202">
        <v>993204</v>
      </c>
      <c r="EO32" s="202">
        <v>474225</v>
      </c>
      <c r="EP32" s="202">
        <v>281191</v>
      </c>
      <c r="EQ32" s="202">
        <v>235345</v>
      </c>
      <c r="ER32" s="202">
        <v>256528</v>
      </c>
      <c r="ES32" s="202">
        <v>33137</v>
      </c>
      <c r="ET32" s="202">
        <v>0</v>
      </c>
      <c r="EU32" s="202">
        <v>193920</v>
      </c>
      <c r="EV32" s="202">
        <v>0</v>
      </c>
      <c r="EW32" s="202">
        <v>0</v>
      </c>
      <c r="EX32" s="202">
        <v>0</v>
      </c>
      <c r="EY32" s="202">
        <v>0</v>
      </c>
      <c r="EZ32" s="202">
        <v>236632</v>
      </c>
      <c r="FA32" s="202">
        <v>0</v>
      </c>
      <c r="FB32" s="202">
        <v>1114524</v>
      </c>
      <c r="FC32" s="202">
        <v>0</v>
      </c>
      <c r="FD32" s="202">
        <v>0</v>
      </c>
      <c r="FE32" s="202">
        <v>124571</v>
      </c>
      <c r="FF32" s="202">
        <v>928422</v>
      </c>
      <c r="FG32" s="202">
        <v>1244485</v>
      </c>
      <c r="FH32" s="202">
        <v>127890</v>
      </c>
      <c r="FI32" s="202">
        <v>0</v>
      </c>
      <c r="FJ32" s="202">
        <v>326409</v>
      </c>
      <c r="FK32" s="202">
        <v>142520</v>
      </c>
      <c r="FL32" s="202">
        <v>0</v>
      </c>
      <c r="FM32" s="202">
        <v>32247</v>
      </c>
      <c r="FN32" s="202">
        <v>0</v>
      </c>
      <c r="FO32" s="202">
        <v>0</v>
      </c>
      <c r="FP32" s="202">
        <v>0</v>
      </c>
      <c r="FQ32" s="202">
        <v>0</v>
      </c>
      <c r="FR32" s="202">
        <v>0</v>
      </c>
      <c r="FS32" s="202">
        <v>0</v>
      </c>
      <c r="FT32" s="202">
        <v>76888</v>
      </c>
      <c r="FU32" s="202">
        <v>0</v>
      </c>
      <c r="FV32" s="202">
        <v>621487</v>
      </c>
      <c r="FW32" s="202">
        <v>0</v>
      </c>
      <c r="FX32" s="202">
        <v>0</v>
      </c>
      <c r="FY32" s="202">
        <v>118860</v>
      </c>
      <c r="FZ32" s="202">
        <v>714233</v>
      </c>
      <c r="GA32" s="202">
        <v>0</v>
      </c>
      <c r="GB32" s="202">
        <v>0</v>
      </c>
      <c r="GC32" s="202">
        <v>0</v>
      </c>
      <c r="GD32" s="202">
        <v>0</v>
      </c>
      <c r="GE32" s="202">
        <v>0</v>
      </c>
      <c r="GF32" s="202">
        <v>0</v>
      </c>
      <c r="GG32" s="202">
        <v>0</v>
      </c>
      <c r="GH32" s="202">
        <v>0</v>
      </c>
      <c r="GI32" s="202">
        <v>0</v>
      </c>
      <c r="GJ32" s="202">
        <v>0</v>
      </c>
      <c r="GK32" s="202">
        <v>0</v>
      </c>
      <c r="GL32" s="202">
        <v>0</v>
      </c>
      <c r="GM32" s="202">
        <v>0</v>
      </c>
      <c r="GN32" s="202">
        <v>0</v>
      </c>
      <c r="GO32" s="202">
        <v>0</v>
      </c>
      <c r="GP32" s="202">
        <v>0</v>
      </c>
      <c r="GQ32" s="202">
        <v>0</v>
      </c>
      <c r="GR32" s="202">
        <v>0</v>
      </c>
      <c r="GS32" s="202">
        <v>0</v>
      </c>
      <c r="GT32" s="202">
        <v>0</v>
      </c>
      <c r="GU32" s="202">
        <v>0</v>
      </c>
      <c r="GV32" s="202">
        <v>0</v>
      </c>
      <c r="GW32" s="202">
        <v>0</v>
      </c>
      <c r="GX32" s="202">
        <v>0</v>
      </c>
      <c r="GY32" s="202">
        <v>0</v>
      </c>
      <c r="GZ32" s="202">
        <v>0</v>
      </c>
      <c r="HA32" s="202">
        <v>0</v>
      </c>
      <c r="HB32" s="202">
        <v>0</v>
      </c>
      <c r="HC32" s="202">
        <v>0</v>
      </c>
      <c r="HD32" s="202">
        <v>0</v>
      </c>
      <c r="HE32" s="202">
        <v>0</v>
      </c>
      <c r="HF32" s="202">
        <v>0</v>
      </c>
      <c r="HG32" s="202">
        <v>0</v>
      </c>
      <c r="HH32" s="202">
        <v>759487</v>
      </c>
      <c r="HI32" s="202">
        <v>0</v>
      </c>
      <c r="HJ32" s="202">
        <v>0</v>
      </c>
      <c r="HK32" s="202">
        <v>0</v>
      </c>
      <c r="HL32" s="202">
        <v>0</v>
      </c>
      <c r="HM32" s="202">
        <v>0</v>
      </c>
      <c r="HN32" s="202">
        <v>0</v>
      </c>
      <c r="HP32" s="203" t="s">
        <v>163</v>
      </c>
      <c r="HQ32" s="201">
        <f>'Relative Weights'!$H$1</f>
        <v>2017</v>
      </c>
      <c r="HR32" s="202">
        <v>5548</v>
      </c>
      <c r="HS32" s="202">
        <v>49927</v>
      </c>
      <c r="HT32" s="202">
        <v>44380</v>
      </c>
      <c r="HU32" s="202">
        <v>0</v>
      </c>
      <c r="HV32" s="202">
        <v>0</v>
      </c>
      <c r="HW32" s="202">
        <v>0</v>
      </c>
      <c r="HX32" s="202">
        <v>0</v>
      </c>
      <c r="HY32" s="202">
        <v>0</v>
      </c>
      <c r="HZ32" s="202">
        <v>38832</v>
      </c>
      <c r="IA32" s="202">
        <v>0</v>
      </c>
      <c r="IB32" s="202">
        <v>0</v>
      </c>
      <c r="IC32" s="202">
        <v>0</v>
      </c>
      <c r="ID32" s="202">
        <v>0</v>
      </c>
      <c r="IE32" s="202">
        <v>0</v>
      </c>
      <c r="IF32" s="202">
        <v>0</v>
      </c>
      <c r="IG32" s="202">
        <v>0</v>
      </c>
      <c r="IH32" s="202">
        <v>0</v>
      </c>
      <c r="II32" s="202">
        <v>0</v>
      </c>
      <c r="IJ32" s="202">
        <v>0</v>
      </c>
      <c r="IK32" s="202">
        <v>0</v>
      </c>
      <c r="IL32" s="202">
        <v>0</v>
      </c>
      <c r="IM32" s="202">
        <v>0</v>
      </c>
      <c r="IN32" s="202">
        <v>0</v>
      </c>
      <c r="IO32" s="202">
        <v>0</v>
      </c>
      <c r="IP32" s="202">
        <v>0</v>
      </c>
      <c r="IQ32" s="202">
        <v>0</v>
      </c>
      <c r="IR32" s="202">
        <v>0</v>
      </c>
      <c r="IS32" s="202">
        <v>0</v>
      </c>
      <c r="IT32" s="202">
        <v>0</v>
      </c>
      <c r="IU32" s="202">
        <v>0</v>
      </c>
      <c r="IV32" s="202">
        <v>0</v>
      </c>
      <c r="IW32" s="202">
        <v>0</v>
      </c>
      <c r="IX32" s="202">
        <v>0</v>
      </c>
      <c r="IY32" s="202">
        <v>0</v>
      </c>
      <c r="IZ32" s="202">
        <v>0</v>
      </c>
      <c r="JA32" s="202">
        <v>0</v>
      </c>
      <c r="JB32" s="202">
        <v>0</v>
      </c>
      <c r="JC32" s="202">
        <v>0</v>
      </c>
      <c r="JD32" s="202">
        <v>0</v>
      </c>
      <c r="JE32" s="202">
        <v>0</v>
      </c>
      <c r="JF32" s="202">
        <v>0</v>
      </c>
      <c r="JG32" s="202">
        <v>0</v>
      </c>
      <c r="JH32" s="202">
        <v>0</v>
      </c>
      <c r="JI32" s="202">
        <v>0</v>
      </c>
      <c r="JJ32" s="202">
        <v>0</v>
      </c>
      <c r="JK32" s="202">
        <v>0</v>
      </c>
      <c r="JL32" s="202">
        <v>0</v>
      </c>
      <c r="JM32" s="202">
        <v>0</v>
      </c>
      <c r="JN32" s="202">
        <v>0</v>
      </c>
      <c r="JO32" s="202">
        <v>0</v>
      </c>
      <c r="JP32" s="202">
        <v>0</v>
      </c>
      <c r="JQ32" s="202">
        <v>0</v>
      </c>
      <c r="JR32" s="202">
        <v>0</v>
      </c>
      <c r="JS32" s="202">
        <v>0</v>
      </c>
      <c r="JT32" s="202">
        <v>0</v>
      </c>
      <c r="JU32" s="202">
        <v>0</v>
      </c>
      <c r="JV32" s="202">
        <v>0</v>
      </c>
      <c r="JW32" s="202">
        <v>0</v>
      </c>
      <c r="JX32" s="202">
        <v>0</v>
      </c>
      <c r="JY32" s="202">
        <v>0</v>
      </c>
      <c r="JZ32" s="202">
        <v>0</v>
      </c>
      <c r="KA32" s="202">
        <v>0</v>
      </c>
      <c r="KB32" s="202">
        <v>0</v>
      </c>
      <c r="KC32" s="202">
        <v>0</v>
      </c>
      <c r="KD32" s="202">
        <v>0</v>
      </c>
      <c r="KE32" s="202">
        <v>0</v>
      </c>
      <c r="KF32" s="202">
        <v>0</v>
      </c>
      <c r="KG32" s="202">
        <v>0</v>
      </c>
      <c r="KH32" s="202">
        <v>0</v>
      </c>
      <c r="KI32" s="202">
        <v>0</v>
      </c>
      <c r="KJ32" s="202">
        <v>0</v>
      </c>
      <c r="KK32" s="202">
        <v>0</v>
      </c>
      <c r="KL32" s="202">
        <v>0</v>
      </c>
      <c r="KM32" s="202">
        <v>0</v>
      </c>
      <c r="KN32" s="202">
        <v>0</v>
      </c>
      <c r="KO32" s="202">
        <v>0</v>
      </c>
      <c r="KP32" s="202">
        <v>0</v>
      </c>
      <c r="KQ32" s="202">
        <v>0</v>
      </c>
      <c r="KR32" s="202">
        <v>0</v>
      </c>
      <c r="KS32" s="202">
        <v>0</v>
      </c>
      <c r="KT32" s="202">
        <v>0</v>
      </c>
      <c r="KU32" s="202">
        <v>0</v>
      </c>
      <c r="KV32" s="202">
        <v>0</v>
      </c>
      <c r="KW32" s="202">
        <v>0</v>
      </c>
      <c r="KX32" s="202">
        <v>0</v>
      </c>
      <c r="KY32" s="202">
        <v>0</v>
      </c>
      <c r="KZ32" s="202">
        <v>0</v>
      </c>
      <c r="LA32" s="202">
        <v>0</v>
      </c>
      <c r="LB32" s="202">
        <v>0</v>
      </c>
      <c r="LC32" s="202">
        <v>0</v>
      </c>
      <c r="LD32" s="202">
        <v>0</v>
      </c>
      <c r="LE32" s="202">
        <v>0</v>
      </c>
      <c r="LF32" s="202">
        <v>0</v>
      </c>
      <c r="LG32" s="202">
        <v>0</v>
      </c>
      <c r="LH32" s="202">
        <v>0</v>
      </c>
      <c r="LI32" s="202">
        <v>0</v>
      </c>
      <c r="LJ32" s="202">
        <v>0</v>
      </c>
      <c r="LK32" s="202">
        <v>0</v>
      </c>
      <c r="LL32" s="202">
        <v>0</v>
      </c>
      <c r="LM32" s="202">
        <v>0</v>
      </c>
      <c r="LN32" s="202">
        <v>0</v>
      </c>
      <c r="LO32" s="202">
        <v>0</v>
      </c>
      <c r="LP32" s="202">
        <v>0</v>
      </c>
      <c r="LQ32" s="202">
        <v>0</v>
      </c>
      <c r="LR32" s="202">
        <v>0</v>
      </c>
      <c r="LS32" s="202">
        <v>0</v>
      </c>
      <c r="LT32" s="202">
        <v>0</v>
      </c>
      <c r="LU32" s="202">
        <v>0</v>
      </c>
      <c r="LV32" s="202">
        <v>0</v>
      </c>
      <c r="LW32" s="202">
        <v>0</v>
      </c>
      <c r="LX32" s="202">
        <v>0</v>
      </c>
      <c r="LY32" s="202">
        <v>0</v>
      </c>
      <c r="LZ32" s="202">
        <v>0</v>
      </c>
      <c r="MA32" s="202">
        <v>0</v>
      </c>
      <c r="MB32" s="202">
        <v>0</v>
      </c>
      <c r="MC32" s="202">
        <v>0</v>
      </c>
      <c r="MD32" s="202">
        <v>0</v>
      </c>
      <c r="ME32" s="202">
        <v>0</v>
      </c>
      <c r="MF32" s="202">
        <v>0</v>
      </c>
      <c r="MG32" s="202">
        <v>0</v>
      </c>
      <c r="MH32" s="202">
        <v>0</v>
      </c>
      <c r="MI32" s="202">
        <v>0</v>
      </c>
      <c r="MJ32" s="202">
        <v>0</v>
      </c>
      <c r="MK32" s="202">
        <v>0</v>
      </c>
      <c r="ML32" s="202">
        <v>0</v>
      </c>
      <c r="MM32" s="202">
        <v>0</v>
      </c>
      <c r="MN32" s="202">
        <v>0</v>
      </c>
      <c r="MO32" s="202">
        <v>0</v>
      </c>
      <c r="MP32" s="202">
        <v>0</v>
      </c>
      <c r="MQ32" s="202">
        <v>0</v>
      </c>
      <c r="MR32" s="202">
        <v>0</v>
      </c>
      <c r="MS32" s="202">
        <v>0</v>
      </c>
      <c r="MT32" s="202">
        <v>0</v>
      </c>
      <c r="MU32" s="202">
        <v>0</v>
      </c>
      <c r="MV32" s="202">
        <v>0</v>
      </c>
      <c r="MW32" s="202">
        <v>0</v>
      </c>
      <c r="MX32" s="202">
        <v>0</v>
      </c>
      <c r="MY32" s="202">
        <v>0</v>
      </c>
      <c r="MZ32" s="202">
        <v>0</v>
      </c>
      <c r="NA32" s="202">
        <v>0</v>
      </c>
      <c r="NB32" s="202">
        <v>0</v>
      </c>
      <c r="NC32" s="202">
        <v>0</v>
      </c>
      <c r="ND32" s="202">
        <v>0</v>
      </c>
      <c r="NE32" s="202">
        <v>0</v>
      </c>
      <c r="NF32" s="202">
        <v>0</v>
      </c>
      <c r="NG32" s="202">
        <v>0</v>
      </c>
      <c r="NH32" s="202">
        <v>0</v>
      </c>
      <c r="NI32" s="202">
        <v>0</v>
      </c>
      <c r="NJ32" s="202">
        <v>0</v>
      </c>
      <c r="NK32" s="202">
        <v>0</v>
      </c>
      <c r="NL32" s="202">
        <v>0</v>
      </c>
      <c r="NM32" s="202">
        <v>0</v>
      </c>
      <c r="NN32" s="202">
        <v>0</v>
      </c>
      <c r="NO32" s="202">
        <v>0</v>
      </c>
      <c r="NP32" s="202">
        <v>0</v>
      </c>
      <c r="NQ32" s="202">
        <v>0</v>
      </c>
      <c r="NR32" s="202">
        <v>0</v>
      </c>
      <c r="NS32" s="202">
        <v>0</v>
      </c>
      <c r="NT32" s="202">
        <v>0</v>
      </c>
      <c r="NU32" s="202">
        <v>0</v>
      </c>
      <c r="NV32" s="202">
        <v>0</v>
      </c>
      <c r="NW32" s="202">
        <v>0</v>
      </c>
      <c r="NX32" s="202">
        <v>0</v>
      </c>
      <c r="NY32" s="202">
        <v>0</v>
      </c>
      <c r="NZ32" s="202">
        <v>0</v>
      </c>
      <c r="OA32" s="202">
        <v>0</v>
      </c>
      <c r="OB32" s="202">
        <v>0</v>
      </c>
      <c r="OC32" s="202">
        <v>0</v>
      </c>
      <c r="OD32" s="202">
        <v>0</v>
      </c>
      <c r="OE32" s="202">
        <v>0</v>
      </c>
      <c r="OF32" s="202">
        <v>0</v>
      </c>
      <c r="OG32" s="202">
        <v>0</v>
      </c>
      <c r="OH32" s="202">
        <v>0</v>
      </c>
      <c r="OI32" s="202">
        <v>0</v>
      </c>
      <c r="OJ32" s="202">
        <v>0</v>
      </c>
      <c r="OK32" s="202">
        <v>0</v>
      </c>
      <c r="OL32" s="202">
        <v>0</v>
      </c>
      <c r="OM32" s="202">
        <v>0</v>
      </c>
      <c r="ON32" s="202">
        <v>0</v>
      </c>
      <c r="OO32" s="202">
        <v>0</v>
      </c>
      <c r="OP32" s="202">
        <v>0</v>
      </c>
      <c r="OQ32" s="202">
        <v>0</v>
      </c>
      <c r="OR32" s="202">
        <v>0</v>
      </c>
      <c r="OS32" s="202">
        <v>0</v>
      </c>
      <c r="OT32" s="202">
        <v>0</v>
      </c>
      <c r="OU32" s="202">
        <v>0</v>
      </c>
      <c r="OV32" s="202">
        <v>0</v>
      </c>
      <c r="OW32" s="202">
        <v>0</v>
      </c>
      <c r="OX32" s="202">
        <v>0</v>
      </c>
      <c r="OY32" s="202">
        <v>0</v>
      </c>
      <c r="OZ32" s="202">
        <v>0</v>
      </c>
      <c r="PA32" s="202">
        <v>0</v>
      </c>
      <c r="PB32" s="202">
        <v>0</v>
      </c>
      <c r="PC32" s="202">
        <v>0</v>
      </c>
      <c r="PD32" s="202">
        <v>0</v>
      </c>
      <c r="PE32" s="202">
        <v>0</v>
      </c>
      <c r="PF32" s="202">
        <v>0</v>
      </c>
      <c r="PG32" s="202">
        <v>0</v>
      </c>
      <c r="PH32" s="202">
        <v>0</v>
      </c>
      <c r="PI32" s="202">
        <v>0</v>
      </c>
      <c r="PJ32" s="202">
        <v>7416322</v>
      </c>
      <c r="PK32" s="202">
        <v>3039334</v>
      </c>
      <c r="PL32" s="202">
        <v>1590500</v>
      </c>
      <c r="PM32" s="202">
        <v>545141</v>
      </c>
      <c r="PN32" s="202">
        <v>747348</v>
      </c>
      <c r="PO32" s="202">
        <v>779475</v>
      </c>
      <c r="PP32" s="202">
        <v>86823</v>
      </c>
      <c r="PQ32" s="202">
        <v>0</v>
      </c>
      <c r="PR32" s="202">
        <v>223635</v>
      </c>
      <c r="PS32" s="202">
        <v>0</v>
      </c>
      <c r="PT32" s="202">
        <v>0</v>
      </c>
      <c r="PU32" s="202">
        <v>0</v>
      </c>
      <c r="PV32" s="202">
        <v>75405</v>
      </c>
      <c r="PW32" s="202">
        <v>1286106</v>
      </c>
      <c r="PX32" s="202">
        <v>0</v>
      </c>
      <c r="PY32" s="202">
        <v>2239313</v>
      </c>
      <c r="PZ32" s="202">
        <v>0</v>
      </c>
      <c r="QA32" s="202">
        <v>0</v>
      </c>
      <c r="QB32" s="202">
        <v>345374</v>
      </c>
      <c r="QC32" s="202">
        <v>1773120</v>
      </c>
      <c r="QD32" s="194">
        <v>1</v>
      </c>
    </row>
    <row r="33" spans="1:446" s="193" customFormat="1" x14ac:dyDescent="0.2">
      <c r="A33" s="201" t="s">
        <v>117</v>
      </c>
      <c r="B33" s="201" t="s">
        <v>117</v>
      </c>
      <c r="C33" s="206">
        <f>ROUND(TWU!H18,0)-ROUND(TWU!H288,0)</f>
        <v>0</v>
      </c>
      <c r="D33" s="316">
        <v>3646</v>
      </c>
      <c r="E33" s="201" t="s">
        <v>117</v>
      </c>
      <c r="F33" s="201">
        <f>'Relative Weights'!$H$1</f>
        <v>2017</v>
      </c>
      <c r="G33" s="206">
        <v>74964393</v>
      </c>
      <c r="H33" s="206">
        <v>3851115</v>
      </c>
      <c r="I33" s="206">
        <v>23801533</v>
      </c>
      <c r="J33" s="206">
        <v>12660741</v>
      </c>
      <c r="K33" s="206">
        <v>18522690</v>
      </c>
      <c r="L33" s="201" t="s">
        <v>897</v>
      </c>
      <c r="M33" s="201" t="s">
        <v>773</v>
      </c>
      <c r="N33" s="201" t="s">
        <v>898</v>
      </c>
      <c r="O33" s="202">
        <v>4167</v>
      </c>
      <c r="P33" s="202">
        <v>6235</v>
      </c>
      <c r="Q33" s="202">
        <v>4057</v>
      </c>
      <c r="R33" s="202">
        <v>722</v>
      </c>
      <c r="S33" s="202">
        <v>330</v>
      </c>
      <c r="T33" s="204" t="s">
        <v>859</v>
      </c>
      <c r="U33" s="204" t="s">
        <v>860</v>
      </c>
      <c r="V33" s="204" t="s">
        <v>861</v>
      </c>
      <c r="W33" s="206">
        <v>70358</v>
      </c>
      <c r="X33" s="206">
        <v>26182</v>
      </c>
      <c r="Y33" s="206">
        <v>9191</v>
      </c>
      <c r="Z33" s="206">
        <v>1572</v>
      </c>
      <c r="AA33" s="206">
        <v>667</v>
      </c>
      <c r="AB33" s="206">
        <v>792</v>
      </c>
      <c r="AC33" s="206">
        <v>3620</v>
      </c>
      <c r="AD33" s="206">
        <v>0</v>
      </c>
      <c r="AE33" s="206">
        <v>648</v>
      </c>
      <c r="AF33" s="206">
        <v>150</v>
      </c>
      <c r="AG33" s="206">
        <v>0</v>
      </c>
      <c r="AH33" s="206">
        <v>0</v>
      </c>
      <c r="AI33" s="206">
        <v>0</v>
      </c>
      <c r="AJ33" s="206">
        <v>8294</v>
      </c>
      <c r="AK33" s="206">
        <v>0</v>
      </c>
      <c r="AL33" s="206">
        <v>3426</v>
      </c>
      <c r="AM33" s="206">
        <v>0</v>
      </c>
      <c r="AN33" s="206">
        <v>0</v>
      </c>
      <c r="AO33" s="206">
        <v>39</v>
      </c>
      <c r="AP33" s="206">
        <v>113</v>
      </c>
      <c r="AQ33" s="206">
        <v>18773</v>
      </c>
      <c r="AR33" s="206">
        <v>13253</v>
      </c>
      <c r="AS33" s="206">
        <v>5046</v>
      </c>
      <c r="AT33" s="206">
        <v>7561</v>
      </c>
      <c r="AU33" s="206">
        <v>559</v>
      </c>
      <c r="AV33" s="206">
        <v>955</v>
      </c>
      <c r="AW33" s="206">
        <v>5826</v>
      </c>
      <c r="AX33" s="206">
        <v>0</v>
      </c>
      <c r="AY33" s="206">
        <v>3037</v>
      </c>
      <c r="AZ33" s="206">
        <v>579</v>
      </c>
      <c r="BA33" s="206">
        <v>0</v>
      </c>
      <c r="BB33" s="206">
        <v>0</v>
      </c>
      <c r="BC33" s="206">
        <v>0</v>
      </c>
      <c r="BD33" s="206">
        <v>15239</v>
      </c>
      <c r="BE33" s="206">
        <v>0</v>
      </c>
      <c r="BF33" s="206">
        <v>18662</v>
      </c>
      <c r="BG33" s="206">
        <v>0</v>
      </c>
      <c r="BH33" s="206">
        <v>1353</v>
      </c>
      <c r="BI33" s="206">
        <v>240</v>
      </c>
      <c r="BJ33" s="206">
        <v>27436</v>
      </c>
      <c r="BK33" s="206">
        <v>2685</v>
      </c>
      <c r="BL33" s="206">
        <v>3709</v>
      </c>
      <c r="BM33" s="206">
        <v>1590</v>
      </c>
      <c r="BN33" s="206">
        <v>4331</v>
      </c>
      <c r="BO33" s="206">
        <v>42</v>
      </c>
      <c r="BP33" s="206">
        <v>351</v>
      </c>
      <c r="BQ33" s="206">
        <v>4634</v>
      </c>
      <c r="BR33" s="206">
        <v>0</v>
      </c>
      <c r="BS33" s="206">
        <v>0</v>
      </c>
      <c r="BT33" s="206">
        <v>6642</v>
      </c>
      <c r="BU33" s="206">
        <v>0</v>
      </c>
      <c r="BV33" s="206">
        <v>0</v>
      </c>
      <c r="BW33" s="206">
        <v>0</v>
      </c>
      <c r="BX33" s="206">
        <v>25600</v>
      </c>
      <c r="BY33" s="206">
        <v>0</v>
      </c>
      <c r="BZ33" s="206">
        <v>14772</v>
      </c>
      <c r="CA33" s="206">
        <v>0</v>
      </c>
      <c r="CB33" s="206">
        <v>0</v>
      </c>
      <c r="CC33" s="206">
        <v>69</v>
      </c>
      <c r="CD33" s="206">
        <v>10259</v>
      </c>
      <c r="CE33" s="206">
        <v>2474</v>
      </c>
      <c r="CF33" s="206">
        <v>713</v>
      </c>
      <c r="CG33" s="206">
        <v>235</v>
      </c>
      <c r="CH33" s="206">
        <v>368</v>
      </c>
      <c r="CI33" s="206">
        <v>3</v>
      </c>
      <c r="CJ33" s="206">
        <v>18</v>
      </c>
      <c r="CK33" s="206">
        <v>1457</v>
      </c>
      <c r="CL33" s="206">
        <v>0</v>
      </c>
      <c r="CM33" s="206">
        <v>0</v>
      </c>
      <c r="CN33" s="206">
        <v>93</v>
      </c>
      <c r="CO33" s="206">
        <v>0</v>
      </c>
      <c r="CP33" s="206">
        <v>0</v>
      </c>
      <c r="CQ33" s="206">
        <v>0</v>
      </c>
      <c r="CR33" s="206">
        <v>1818</v>
      </c>
      <c r="CS33" s="206">
        <v>0</v>
      </c>
      <c r="CT33" s="206">
        <v>42</v>
      </c>
      <c r="CU33" s="206">
        <v>0</v>
      </c>
      <c r="CV33" s="206">
        <v>0</v>
      </c>
      <c r="CW33" s="206">
        <v>0</v>
      </c>
      <c r="CX33" s="206">
        <v>1911</v>
      </c>
      <c r="CY33" s="206">
        <v>0</v>
      </c>
      <c r="CZ33" s="206">
        <v>0</v>
      </c>
      <c r="DA33" s="206">
        <v>0</v>
      </c>
      <c r="DB33" s="206">
        <v>0</v>
      </c>
      <c r="DC33" s="206">
        <v>0</v>
      </c>
      <c r="DD33" s="206">
        <v>0</v>
      </c>
      <c r="DE33" s="206">
        <v>0</v>
      </c>
      <c r="DF33" s="206">
        <v>0</v>
      </c>
      <c r="DG33" s="206">
        <v>0</v>
      </c>
      <c r="DH33" s="206">
        <v>0</v>
      </c>
      <c r="DI33" s="206">
        <v>0</v>
      </c>
      <c r="DJ33" s="206">
        <v>0</v>
      </c>
      <c r="DK33" s="206">
        <v>0</v>
      </c>
      <c r="DL33" s="206">
        <v>9663</v>
      </c>
      <c r="DM33" s="206">
        <v>0</v>
      </c>
      <c r="DN33" s="206">
        <v>0</v>
      </c>
      <c r="DO33" s="206">
        <v>0</v>
      </c>
      <c r="DP33" s="206">
        <v>0</v>
      </c>
      <c r="DQ33" s="206">
        <v>0</v>
      </c>
      <c r="DR33" s="206">
        <v>0</v>
      </c>
      <c r="DS33" s="206">
        <v>3028230</v>
      </c>
      <c r="DT33" s="206">
        <v>1434174</v>
      </c>
      <c r="DU33" s="206">
        <v>791629</v>
      </c>
      <c r="DV33" s="206">
        <v>134871</v>
      </c>
      <c r="DW33" s="206">
        <v>82779</v>
      </c>
      <c r="DX33" s="206">
        <v>97700</v>
      </c>
      <c r="DY33" s="206">
        <v>275238</v>
      </c>
      <c r="DZ33" s="206">
        <v>0</v>
      </c>
      <c r="EA33" s="206">
        <v>113260</v>
      </c>
      <c r="EB33" s="206">
        <v>5827</v>
      </c>
      <c r="EC33" s="206">
        <v>0</v>
      </c>
      <c r="ED33" s="206">
        <v>0</v>
      </c>
      <c r="EE33" s="206">
        <v>0</v>
      </c>
      <c r="EF33" s="206">
        <v>589607</v>
      </c>
      <c r="EG33" s="206">
        <v>0</v>
      </c>
      <c r="EH33" s="206">
        <v>237997</v>
      </c>
      <c r="EI33" s="206">
        <v>0</v>
      </c>
      <c r="EJ33" s="206">
        <v>0</v>
      </c>
      <c r="EK33" s="206">
        <v>10081</v>
      </c>
      <c r="EL33" s="206">
        <v>21346</v>
      </c>
      <c r="EM33" s="206">
        <v>1645485</v>
      </c>
      <c r="EN33" s="206">
        <v>1362111</v>
      </c>
      <c r="EO33" s="206">
        <v>859330</v>
      </c>
      <c r="EP33" s="206">
        <v>838964</v>
      </c>
      <c r="EQ33" s="206">
        <v>55984</v>
      </c>
      <c r="ER33" s="206">
        <v>233933</v>
      </c>
      <c r="ES33" s="206">
        <v>604152</v>
      </c>
      <c r="ET33" s="206">
        <v>0</v>
      </c>
      <c r="EU33" s="206">
        <v>356663</v>
      </c>
      <c r="EV33" s="206">
        <v>36406</v>
      </c>
      <c r="EW33" s="206">
        <v>0</v>
      </c>
      <c r="EX33" s="206">
        <v>0</v>
      </c>
      <c r="EY33" s="206">
        <v>0</v>
      </c>
      <c r="EZ33" s="206">
        <v>1359514</v>
      </c>
      <c r="FA33" s="206">
        <v>0</v>
      </c>
      <c r="FB33" s="206">
        <v>1602499</v>
      </c>
      <c r="FC33" s="206">
        <v>0</v>
      </c>
      <c r="FD33" s="206">
        <v>226593</v>
      </c>
      <c r="FE33" s="206">
        <v>58886</v>
      </c>
      <c r="FF33" s="206">
        <v>5692771</v>
      </c>
      <c r="FG33" s="206">
        <v>1135495</v>
      </c>
      <c r="FH33" s="206">
        <v>941936</v>
      </c>
      <c r="FI33" s="206">
        <v>654085</v>
      </c>
      <c r="FJ33" s="206">
        <v>1314045</v>
      </c>
      <c r="FK33" s="206">
        <v>11100</v>
      </c>
      <c r="FL33" s="206">
        <v>157386</v>
      </c>
      <c r="FM33" s="206">
        <v>980228</v>
      </c>
      <c r="FN33" s="206">
        <v>0</v>
      </c>
      <c r="FO33" s="206">
        <v>0</v>
      </c>
      <c r="FP33" s="206">
        <v>952566</v>
      </c>
      <c r="FQ33" s="206">
        <v>0</v>
      </c>
      <c r="FR33" s="206">
        <v>0</v>
      </c>
      <c r="FS33" s="206">
        <v>0</v>
      </c>
      <c r="FT33" s="206">
        <v>4211172</v>
      </c>
      <c r="FU33" s="206">
        <v>0</v>
      </c>
      <c r="FV33" s="206">
        <v>1949524</v>
      </c>
      <c r="FW33" s="206">
        <v>0</v>
      </c>
      <c r="FX33" s="206">
        <v>0</v>
      </c>
      <c r="FY33" s="206">
        <v>29004</v>
      </c>
      <c r="FZ33" s="206">
        <v>3114250</v>
      </c>
      <c r="GA33" s="206">
        <v>1655807</v>
      </c>
      <c r="GB33" s="206">
        <v>477540</v>
      </c>
      <c r="GC33" s="206">
        <v>138704</v>
      </c>
      <c r="GD33" s="206">
        <v>315595</v>
      </c>
      <c r="GE33" s="206">
        <v>7500</v>
      </c>
      <c r="GF33" s="206">
        <v>21394</v>
      </c>
      <c r="GG33" s="206">
        <v>655864</v>
      </c>
      <c r="GH33" s="206">
        <v>0</v>
      </c>
      <c r="GI33" s="206">
        <v>0</v>
      </c>
      <c r="GJ33" s="206">
        <v>62218</v>
      </c>
      <c r="GK33" s="206">
        <v>0</v>
      </c>
      <c r="GL33" s="206">
        <v>0</v>
      </c>
      <c r="GM33" s="206">
        <v>0</v>
      </c>
      <c r="GN33" s="206">
        <v>1270771</v>
      </c>
      <c r="GO33" s="206">
        <v>0</v>
      </c>
      <c r="GP33" s="206">
        <v>8242</v>
      </c>
      <c r="GQ33" s="206">
        <v>0</v>
      </c>
      <c r="GR33" s="206">
        <v>0</v>
      </c>
      <c r="GS33" s="206">
        <v>0</v>
      </c>
      <c r="GT33" s="206">
        <v>1881131</v>
      </c>
      <c r="GU33" s="206">
        <v>0</v>
      </c>
      <c r="GV33" s="206">
        <v>0</v>
      </c>
      <c r="GW33" s="206">
        <v>0</v>
      </c>
      <c r="GX33" s="206">
        <v>0</v>
      </c>
      <c r="GY33" s="206">
        <v>0</v>
      </c>
      <c r="GZ33" s="206">
        <v>0</v>
      </c>
      <c r="HA33" s="206">
        <v>0</v>
      </c>
      <c r="HB33" s="206">
        <v>0</v>
      </c>
      <c r="HC33" s="206">
        <v>0</v>
      </c>
      <c r="HD33" s="206">
        <v>0</v>
      </c>
      <c r="HE33" s="206">
        <v>0</v>
      </c>
      <c r="HF33" s="206">
        <v>0</v>
      </c>
      <c r="HG33" s="206">
        <v>0</v>
      </c>
      <c r="HH33" s="206">
        <v>1928232</v>
      </c>
      <c r="HI33" s="206">
        <v>0</v>
      </c>
      <c r="HJ33" s="206">
        <v>0</v>
      </c>
      <c r="HK33" s="206">
        <v>0</v>
      </c>
      <c r="HL33" s="206">
        <v>0</v>
      </c>
      <c r="HM33" s="206">
        <v>0</v>
      </c>
      <c r="HN33" s="206">
        <v>0</v>
      </c>
      <c r="HP33" s="203" t="s">
        <v>164</v>
      </c>
      <c r="HQ33" s="201">
        <f>'Relative Weights'!$H$1</f>
        <v>2017</v>
      </c>
      <c r="HR33" s="206">
        <v>194139</v>
      </c>
      <c r="HS33" s="206">
        <v>437892</v>
      </c>
      <c r="HT33" s="206">
        <v>16526</v>
      </c>
      <c r="HU33" s="206">
        <v>0</v>
      </c>
      <c r="HV33" s="206">
        <v>0</v>
      </c>
      <c r="HW33" s="206">
        <v>0</v>
      </c>
      <c r="HX33" s="206">
        <v>0</v>
      </c>
      <c r="HY33" s="206">
        <v>0</v>
      </c>
      <c r="HZ33" s="206">
        <v>22646</v>
      </c>
      <c r="IA33" s="206">
        <v>0</v>
      </c>
      <c r="IB33" s="206">
        <v>0</v>
      </c>
      <c r="IC33" s="206">
        <v>0</v>
      </c>
      <c r="ID33" s="206">
        <v>0</v>
      </c>
      <c r="IE33" s="206">
        <v>0</v>
      </c>
      <c r="IF33" s="206">
        <v>0</v>
      </c>
      <c r="IG33" s="206">
        <v>0</v>
      </c>
      <c r="IH33" s="206">
        <v>0</v>
      </c>
      <c r="II33" s="206">
        <v>0</v>
      </c>
      <c r="IJ33" s="206">
        <v>0</v>
      </c>
      <c r="IK33" s="206">
        <v>0</v>
      </c>
      <c r="IL33" s="206">
        <v>121730</v>
      </c>
      <c r="IM33" s="206">
        <v>177035</v>
      </c>
      <c r="IN33" s="206">
        <v>29747</v>
      </c>
      <c r="IO33" s="206">
        <v>0</v>
      </c>
      <c r="IP33" s="206">
        <v>0</v>
      </c>
      <c r="IQ33" s="206">
        <v>0</v>
      </c>
      <c r="IR33" s="206">
        <v>0</v>
      </c>
      <c r="IS33" s="206">
        <v>0</v>
      </c>
      <c r="IT33" s="206">
        <v>0</v>
      </c>
      <c r="IU33" s="206">
        <v>0</v>
      </c>
      <c r="IV33" s="206">
        <v>0</v>
      </c>
      <c r="IW33" s="206">
        <v>0</v>
      </c>
      <c r="IX33" s="206">
        <v>0</v>
      </c>
      <c r="IY33" s="206">
        <v>127149</v>
      </c>
      <c r="IZ33" s="206">
        <v>0</v>
      </c>
      <c r="JA33" s="206">
        <v>0</v>
      </c>
      <c r="JB33" s="206">
        <v>0</v>
      </c>
      <c r="JC33" s="206">
        <v>17053</v>
      </c>
      <c r="JD33" s="206">
        <v>0</v>
      </c>
      <c r="JE33" s="206">
        <v>53594</v>
      </c>
      <c r="JF33" s="206">
        <v>95651</v>
      </c>
      <c r="JG33" s="206">
        <v>0</v>
      </c>
      <c r="JH33" s="206">
        <v>107287</v>
      </c>
      <c r="JI33" s="206">
        <v>0</v>
      </c>
      <c r="JJ33" s="206">
        <v>0</v>
      </c>
      <c r="JK33" s="206">
        <v>0</v>
      </c>
      <c r="JL33" s="206">
        <v>0</v>
      </c>
      <c r="JM33" s="206">
        <v>0</v>
      </c>
      <c r="JN33" s="206">
        <v>0</v>
      </c>
      <c r="JO33" s="206">
        <v>1897</v>
      </c>
      <c r="JP33" s="206">
        <v>0</v>
      </c>
      <c r="JQ33" s="206">
        <v>0</v>
      </c>
      <c r="JR33" s="206">
        <v>0</v>
      </c>
      <c r="JS33" s="206">
        <v>22882</v>
      </c>
      <c r="JT33" s="206">
        <v>0</v>
      </c>
      <c r="JU33" s="206">
        <v>123328</v>
      </c>
      <c r="JV33" s="206">
        <v>0</v>
      </c>
      <c r="JW33" s="206">
        <v>0</v>
      </c>
      <c r="JX33" s="206">
        <v>0</v>
      </c>
      <c r="JY33" s="206">
        <v>131136</v>
      </c>
      <c r="JZ33" s="206">
        <v>163317</v>
      </c>
      <c r="KA33" s="206">
        <v>23616</v>
      </c>
      <c r="KB33" s="206">
        <v>0</v>
      </c>
      <c r="KC33" s="206">
        <v>72789</v>
      </c>
      <c r="KD33" s="206">
        <v>0</v>
      </c>
      <c r="KE33" s="206">
        <v>0</v>
      </c>
      <c r="KF33" s="206">
        <v>0</v>
      </c>
      <c r="KG33" s="206">
        <v>0</v>
      </c>
      <c r="KH33" s="206">
        <v>0</v>
      </c>
      <c r="KI33" s="206">
        <v>33031</v>
      </c>
      <c r="KJ33" s="206">
        <v>0</v>
      </c>
      <c r="KK33" s="206">
        <v>0</v>
      </c>
      <c r="KL33" s="206">
        <v>0</v>
      </c>
      <c r="KM33" s="206">
        <v>232743</v>
      </c>
      <c r="KN33" s="206">
        <v>0</v>
      </c>
      <c r="KO33" s="206">
        <v>0</v>
      </c>
      <c r="KP33" s="206">
        <v>0</v>
      </c>
      <c r="KQ33" s="206">
        <v>0</v>
      </c>
      <c r="KR33" s="206">
        <v>0</v>
      </c>
      <c r="KS33" s="206">
        <v>254692</v>
      </c>
      <c r="KT33" s="206">
        <v>0</v>
      </c>
      <c r="KU33" s="206">
        <v>0</v>
      </c>
      <c r="KV33" s="206">
        <v>0</v>
      </c>
      <c r="KW33" s="206">
        <v>0</v>
      </c>
      <c r="KX33" s="206">
        <v>0</v>
      </c>
      <c r="KY33" s="206">
        <v>0</v>
      </c>
      <c r="KZ33" s="206">
        <v>0</v>
      </c>
      <c r="LA33" s="206">
        <v>0</v>
      </c>
      <c r="LB33" s="206">
        <v>0</v>
      </c>
      <c r="LC33" s="206">
        <v>0</v>
      </c>
      <c r="LD33" s="206">
        <v>0</v>
      </c>
      <c r="LE33" s="206">
        <v>0</v>
      </c>
      <c r="LF33" s="206">
        <v>0</v>
      </c>
      <c r="LG33" s="206">
        <v>0</v>
      </c>
      <c r="LH33" s="206">
        <v>0</v>
      </c>
      <c r="LI33" s="206">
        <v>0</v>
      </c>
      <c r="LJ33" s="206">
        <v>0</v>
      </c>
      <c r="LK33" s="206">
        <v>0</v>
      </c>
      <c r="LL33" s="206">
        <v>0</v>
      </c>
      <c r="LM33" s="206">
        <v>0</v>
      </c>
      <c r="LN33" s="206">
        <v>0</v>
      </c>
      <c r="LO33" s="206">
        <v>0</v>
      </c>
      <c r="LP33" s="206">
        <v>0</v>
      </c>
      <c r="LQ33" s="206">
        <v>0</v>
      </c>
      <c r="LR33" s="206">
        <v>0</v>
      </c>
      <c r="LS33" s="206">
        <v>0</v>
      </c>
      <c r="LT33" s="206">
        <v>0</v>
      </c>
      <c r="LU33" s="206">
        <v>0</v>
      </c>
      <c r="LV33" s="206">
        <v>0</v>
      </c>
      <c r="LW33" s="206">
        <v>0</v>
      </c>
      <c r="LX33" s="206">
        <v>0</v>
      </c>
      <c r="LY33" s="206">
        <v>0</v>
      </c>
      <c r="LZ33" s="206">
        <v>0</v>
      </c>
      <c r="MA33" s="206">
        <v>0</v>
      </c>
      <c r="MB33" s="206">
        <v>0</v>
      </c>
      <c r="MC33" s="206">
        <v>0</v>
      </c>
      <c r="MD33" s="206">
        <v>0</v>
      </c>
      <c r="ME33" s="206">
        <v>0</v>
      </c>
      <c r="MF33" s="206">
        <v>0</v>
      </c>
      <c r="MG33" s="206">
        <v>0</v>
      </c>
      <c r="MH33" s="206">
        <v>0</v>
      </c>
      <c r="MI33" s="206">
        <v>0</v>
      </c>
      <c r="MJ33" s="206">
        <v>0</v>
      </c>
      <c r="MK33" s="206">
        <v>0</v>
      </c>
      <c r="ML33" s="206">
        <v>0</v>
      </c>
      <c r="MM33" s="206">
        <v>0</v>
      </c>
      <c r="MN33" s="206">
        <v>0</v>
      </c>
      <c r="MO33" s="206">
        <v>0</v>
      </c>
      <c r="MP33" s="206">
        <v>0</v>
      </c>
      <c r="MQ33" s="206">
        <v>0</v>
      </c>
      <c r="MR33" s="206">
        <v>0</v>
      </c>
      <c r="MS33" s="206">
        <v>0</v>
      </c>
      <c r="MT33" s="206">
        <v>0</v>
      </c>
      <c r="MU33" s="206">
        <v>0</v>
      </c>
      <c r="MV33" s="206">
        <v>0</v>
      </c>
      <c r="MW33" s="206">
        <v>0</v>
      </c>
      <c r="MX33" s="206">
        <v>0</v>
      </c>
      <c r="MY33" s="206">
        <v>0</v>
      </c>
      <c r="MZ33" s="206">
        <v>0</v>
      </c>
      <c r="NA33" s="206">
        <v>0</v>
      </c>
      <c r="NB33" s="206">
        <v>0</v>
      </c>
      <c r="NC33" s="206">
        <v>0</v>
      </c>
      <c r="ND33" s="206">
        <v>0</v>
      </c>
      <c r="NE33" s="206">
        <v>0</v>
      </c>
      <c r="NF33" s="206">
        <v>0</v>
      </c>
      <c r="NG33" s="206">
        <v>0</v>
      </c>
      <c r="NH33" s="206">
        <v>0</v>
      </c>
      <c r="NI33" s="206">
        <v>0</v>
      </c>
      <c r="NJ33" s="206">
        <v>0</v>
      </c>
      <c r="NK33" s="206">
        <v>0</v>
      </c>
      <c r="NL33" s="206">
        <v>0</v>
      </c>
      <c r="NM33" s="206">
        <v>0</v>
      </c>
      <c r="NN33" s="206">
        <v>0</v>
      </c>
      <c r="NO33" s="206">
        <v>0</v>
      </c>
      <c r="NP33" s="206">
        <v>0</v>
      </c>
      <c r="NQ33" s="206">
        <v>0</v>
      </c>
      <c r="NR33" s="206">
        <v>0</v>
      </c>
      <c r="NS33" s="206">
        <v>0</v>
      </c>
      <c r="NT33" s="206">
        <v>0</v>
      </c>
      <c r="NU33" s="206">
        <v>0</v>
      </c>
      <c r="NV33" s="206">
        <v>0</v>
      </c>
      <c r="NW33" s="206">
        <v>0</v>
      </c>
      <c r="NX33" s="206">
        <v>0</v>
      </c>
      <c r="NY33" s="206">
        <v>0</v>
      </c>
      <c r="NZ33" s="206">
        <v>0</v>
      </c>
      <c r="OA33" s="206">
        <v>0</v>
      </c>
      <c r="OB33" s="206">
        <v>0</v>
      </c>
      <c r="OC33" s="206">
        <v>0</v>
      </c>
      <c r="OD33" s="206">
        <v>0</v>
      </c>
      <c r="OE33" s="206">
        <v>0</v>
      </c>
      <c r="OF33" s="206">
        <v>0</v>
      </c>
      <c r="OG33" s="206">
        <v>0</v>
      </c>
      <c r="OH33" s="206">
        <v>0</v>
      </c>
      <c r="OI33" s="206">
        <v>0</v>
      </c>
      <c r="OJ33" s="206">
        <v>0</v>
      </c>
      <c r="OK33" s="206">
        <v>0</v>
      </c>
      <c r="OL33" s="206">
        <v>0</v>
      </c>
      <c r="OM33" s="206">
        <v>0</v>
      </c>
      <c r="ON33" s="206">
        <v>0</v>
      </c>
      <c r="OO33" s="206">
        <v>0</v>
      </c>
      <c r="OP33" s="206">
        <v>0</v>
      </c>
      <c r="OQ33" s="206">
        <v>0</v>
      </c>
      <c r="OR33" s="206">
        <v>0</v>
      </c>
      <c r="OS33" s="206">
        <v>0</v>
      </c>
      <c r="OT33" s="206">
        <v>0</v>
      </c>
      <c r="OU33" s="206">
        <v>0</v>
      </c>
      <c r="OV33" s="206">
        <v>0</v>
      </c>
      <c r="OW33" s="206">
        <v>0</v>
      </c>
      <c r="OX33" s="206">
        <v>0</v>
      </c>
      <c r="OY33" s="206">
        <v>0</v>
      </c>
      <c r="OZ33" s="206">
        <v>0</v>
      </c>
      <c r="PA33" s="206">
        <v>0</v>
      </c>
      <c r="PB33" s="206">
        <v>0</v>
      </c>
      <c r="PC33" s="206">
        <v>0</v>
      </c>
      <c r="PD33" s="206">
        <v>0</v>
      </c>
      <c r="PE33" s="206">
        <v>0</v>
      </c>
      <c r="PF33" s="206">
        <v>0</v>
      </c>
      <c r="PG33" s="206">
        <v>0</v>
      </c>
      <c r="PH33" s="206">
        <v>0</v>
      </c>
      <c r="PI33" s="206">
        <v>0</v>
      </c>
      <c r="PJ33" s="206">
        <v>5136880.1100000003</v>
      </c>
      <c r="PK33" s="206">
        <v>3101546.08</v>
      </c>
      <c r="PL33" s="206">
        <v>1659490.31</v>
      </c>
      <c r="PM33" s="206">
        <v>100543.48</v>
      </c>
      <c r="PN33" s="206">
        <v>1709937.43</v>
      </c>
      <c r="PO33" s="206">
        <v>326116.67</v>
      </c>
      <c r="PP33" s="206">
        <v>1607209.47</v>
      </c>
      <c r="PQ33" s="206">
        <v>0</v>
      </c>
      <c r="PR33" s="206">
        <v>314715.65000000002</v>
      </c>
      <c r="PS33" s="206">
        <v>697673.19</v>
      </c>
      <c r="PT33" s="206">
        <v>0</v>
      </c>
      <c r="PU33" s="206">
        <v>0</v>
      </c>
      <c r="PV33" s="206">
        <v>0</v>
      </c>
      <c r="PW33" s="206">
        <v>6224471.9400000004</v>
      </c>
      <c r="PX33" s="206">
        <v>0</v>
      </c>
      <c r="PY33" s="206">
        <v>2505609.89</v>
      </c>
      <c r="PZ33" s="206">
        <v>0</v>
      </c>
      <c r="QA33" s="206">
        <v>155672.01999999999</v>
      </c>
      <c r="QB33" s="206">
        <v>62596.32</v>
      </c>
      <c r="QC33" s="206">
        <v>7123346.4400000004</v>
      </c>
      <c r="QD33" s="194">
        <v>0</v>
      </c>
    </row>
    <row r="34" spans="1:446" x14ac:dyDescent="0.2">
      <c r="A34" s="201" t="s">
        <v>93</v>
      </c>
      <c r="B34" s="201" t="s">
        <v>93</v>
      </c>
      <c r="C34" s="202">
        <f>ROUND(LU!H18,0)-ROUND(LU!H288,0)</f>
        <v>0</v>
      </c>
      <c r="D34" s="316">
        <v>3581</v>
      </c>
      <c r="E34" s="201" t="s">
        <v>691</v>
      </c>
      <c r="F34" s="201">
        <f>'Relative Weights'!$H$1</f>
        <v>2017</v>
      </c>
      <c r="G34" s="202">
        <v>68406830</v>
      </c>
      <c r="H34" s="202">
        <v>3740098</v>
      </c>
      <c r="I34" s="202">
        <v>33293826</v>
      </c>
      <c r="J34" s="202">
        <v>9061826</v>
      </c>
      <c r="K34" s="202">
        <v>23603924</v>
      </c>
      <c r="L34" s="201" t="s">
        <v>899</v>
      </c>
      <c r="M34" s="201" t="s">
        <v>900</v>
      </c>
      <c r="N34" s="201" t="s">
        <v>901</v>
      </c>
      <c r="O34" s="202">
        <v>4351</v>
      </c>
      <c r="P34" s="202">
        <v>5728</v>
      </c>
      <c r="Q34" s="202">
        <v>3973</v>
      </c>
      <c r="R34" s="202">
        <v>311</v>
      </c>
      <c r="S34" s="202">
        <v>28</v>
      </c>
      <c r="T34" s="204" t="s">
        <v>862</v>
      </c>
      <c r="U34" s="204" t="s">
        <v>863</v>
      </c>
      <c r="V34" s="204" t="s">
        <v>864</v>
      </c>
      <c r="W34" s="202">
        <v>82045</v>
      </c>
      <c r="X34" s="202">
        <v>21977</v>
      </c>
      <c r="Y34" s="202">
        <v>11100</v>
      </c>
      <c r="Z34" s="202">
        <v>1218</v>
      </c>
      <c r="AA34" s="202">
        <v>0</v>
      </c>
      <c r="AB34" s="202">
        <v>7443</v>
      </c>
      <c r="AC34" s="202">
        <v>642</v>
      </c>
      <c r="AD34" s="202">
        <v>0</v>
      </c>
      <c r="AE34" s="202">
        <v>738</v>
      </c>
      <c r="AF34" s="202">
        <v>181</v>
      </c>
      <c r="AG34" s="202">
        <v>0</v>
      </c>
      <c r="AH34" s="202">
        <v>81</v>
      </c>
      <c r="AI34" s="202">
        <v>451</v>
      </c>
      <c r="AJ34" s="202">
        <v>4269</v>
      </c>
      <c r="AK34" s="202">
        <v>0</v>
      </c>
      <c r="AL34" s="202">
        <v>8253</v>
      </c>
      <c r="AM34" s="202">
        <v>0</v>
      </c>
      <c r="AN34" s="202">
        <v>0</v>
      </c>
      <c r="AO34" s="202">
        <v>336</v>
      </c>
      <c r="AP34" s="202">
        <v>1722</v>
      </c>
      <c r="AQ34" s="202">
        <v>26309</v>
      </c>
      <c r="AR34" s="202">
        <v>8559</v>
      </c>
      <c r="AS34" s="202">
        <v>3038</v>
      </c>
      <c r="AT34" s="202">
        <v>2364</v>
      </c>
      <c r="AU34" s="202">
        <v>0</v>
      </c>
      <c r="AV34" s="202">
        <v>11297</v>
      </c>
      <c r="AW34" s="202">
        <v>1599</v>
      </c>
      <c r="AX34" s="202">
        <v>0</v>
      </c>
      <c r="AY34" s="202">
        <v>1877</v>
      </c>
      <c r="AZ34" s="202">
        <v>0</v>
      </c>
      <c r="BA34" s="202">
        <v>0</v>
      </c>
      <c r="BB34" s="202">
        <v>72</v>
      </c>
      <c r="BC34" s="202">
        <v>0</v>
      </c>
      <c r="BD34" s="202">
        <v>5527</v>
      </c>
      <c r="BE34" s="202">
        <v>0</v>
      </c>
      <c r="BF34" s="202">
        <v>13203</v>
      </c>
      <c r="BG34" s="202">
        <v>0</v>
      </c>
      <c r="BH34" s="202">
        <v>450</v>
      </c>
      <c r="BI34" s="202">
        <v>1068</v>
      </c>
      <c r="BJ34" s="202">
        <v>11821</v>
      </c>
      <c r="BK34" s="202">
        <v>9262</v>
      </c>
      <c r="BL34" s="202">
        <v>1945</v>
      </c>
      <c r="BM34" s="202">
        <v>217</v>
      </c>
      <c r="BN34" s="202">
        <v>48804</v>
      </c>
      <c r="BO34" s="202">
        <v>0</v>
      </c>
      <c r="BP34" s="202">
        <v>9016</v>
      </c>
      <c r="BQ34" s="202">
        <v>345</v>
      </c>
      <c r="BR34" s="202">
        <v>0</v>
      </c>
      <c r="BS34" s="202">
        <v>0</v>
      </c>
      <c r="BT34" s="202">
        <v>0</v>
      </c>
      <c r="BU34" s="202">
        <v>0</v>
      </c>
      <c r="BV34" s="202">
        <v>0</v>
      </c>
      <c r="BW34" s="202">
        <v>0</v>
      </c>
      <c r="BX34" s="202">
        <v>13346</v>
      </c>
      <c r="BY34" s="202">
        <v>0</v>
      </c>
      <c r="BZ34" s="202">
        <v>9982</v>
      </c>
      <c r="CA34" s="202">
        <v>0</v>
      </c>
      <c r="CB34" s="202">
        <v>0</v>
      </c>
      <c r="CC34" s="202">
        <v>126</v>
      </c>
      <c r="CD34" s="202">
        <v>1104</v>
      </c>
      <c r="CE34" s="202">
        <v>51</v>
      </c>
      <c r="CF34" s="202">
        <v>0</v>
      </c>
      <c r="CG34" s="202">
        <v>0</v>
      </c>
      <c r="CH34" s="202">
        <v>4326</v>
      </c>
      <c r="CI34" s="202">
        <v>0</v>
      </c>
      <c r="CJ34" s="202">
        <v>1417</v>
      </c>
      <c r="CK34" s="202">
        <v>0</v>
      </c>
      <c r="CL34" s="202">
        <v>0</v>
      </c>
      <c r="CM34" s="202">
        <v>0</v>
      </c>
      <c r="CN34" s="202">
        <v>0</v>
      </c>
      <c r="CO34" s="202">
        <v>0</v>
      </c>
      <c r="CP34" s="202">
        <v>0</v>
      </c>
      <c r="CQ34" s="202">
        <v>0</v>
      </c>
      <c r="CR34" s="202">
        <v>0</v>
      </c>
      <c r="CS34" s="202">
        <v>0</v>
      </c>
      <c r="CT34" s="202">
        <v>0</v>
      </c>
      <c r="CU34" s="202">
        <v>0</v>
      </c>
      <c r="CV34" s="202">
        <v>0</v>
      </c>
      <c r="CW34" s="202">
        <v>0</v>
      </c>
      <c r="CX34" s="202">
        <v>0</v>
      </c>
      <c r="CY34" s="202">
        <v>0</v>
      </c>
      <c r="CZ34" s="202">
        <v>0</v>
      </c>
      <c r="DA34" s="202">
        <v>0</v>
      </c>
      <c r="DB34" s="202">
        <v>15</v>
      </c>
      <c r="DC34" s="202">
        <v>0</v>
      </c>
      <c r="DD34" s="202">
        <v>0</v>
      </c>
      <c r="DE34" s="202">
        <v>0</v>
      </c>
      <c r="DF34" s="202">
        <v>0</v>
      </c>
      <c r="DG34" s="202">
        <v>0</v>
      </c>
      <c r="DH34" s="202">
        <v>0</v>
      </c>
      <c r="DI34" s="202">
        <v>0</v>
      </c>
      <c r="DJ34" s="202">
        <v>0</v>
      </c>
      <c r="DK34" s="202">
        <v>0</v>
      </c>
      <c r="DL34" s="202">
        <v>849</v>
      </c>
      <c r="DM34" s="202">
        <v>0</v>
      </c>
      <c r="DN34" s="202">
        <v>0</v>
      </c>
      <c r="DO34" s="202">
        <v>0</v>
      </c>
      <c r="DP34" s="202">
        <v>0</v>
      </c>
      <c r="DQ34" s="202">
        <v>0</v>
      </c>
      <c r="DR34" s="202">
        <v>0</v>
      </c>
      <c r="DS34" s="202">
        <v>5823725</v>
      </c>
      <c r="DT34" s="202">
        <v>1188433</v>
      </c>
      <c r="DU34" s="202">
        <v>1542632</v>
      </c>
      <c r="DV34" s="202">
        <v>135602</v>
      </c>
      <c r="DW34" s="202">
        <v>0</v>
      </c>
      <c r="DX34" s="202">
        <v>928576</v>
      </c>
      <c r="DY34" s="202">
        <v>72923</v>
      </c>
      <c r="DZ34" s="202">
        <v>0</v>
      </c>
      <c r="EA34" s="202">
        <v>93523</v>
      </c>
      <c r="EB34" s="202">
        <v>8645</v>
      </c>
      <c r="EC34" s="202">
        <v>0</v>
      </c>
      <c r="ED34" s="202">
        <v>19368</v>
      </c>
      <c r="EE34" s="202">
        <v>94303</v>
      </c>
      <c r="EF34" s="202">
        <v>250089</v>
      </c>
      <c r="EG34" s="202">
        <v>0</v>
      </c>
      <c r="EH34" s="202">
        <v>931717</v>
      </c>
      <c r="EI34" s="202">
        <v>0</v>
      </c>
      <c r="EJ34" s="202">
        <v>0</v>
      </c>
      <c r="EK34" s="202">
        <v>68663</v>
      </c>
      <c r="EL34" s="202">
        <v>186215</v>
      </c>
      <c r="EM34" s="202">
        <v>2918133</v>
      </c>
      <c r="EN34" s="202">
        <v>1575168</v>
      </c>
      <c r="EO34" s="202">
        <v>1048067</v>
      </c>
      <c r="EP34" s="202">
        <v>515146</v>
      </c>
      <c r="EQ34" s="202">
        <v>0</v>
      </c>
      <c r="ER34" s="202">
        <v>1985962</v>
      </c>
      <c r="ES34" s="202">
        <v>238740</v>
      </c>
      <c r="ET34" s="202">
        <v>0</v>
      </c>
      <c r="EU34" s="202">
        <v>238795</v>
      </c>
      <c r="EV34" s="202">
        <v>0</v>
      </c>
      <c r="EW34" s="202">
        <v>0</v>
      </c>
      <c r="EX34" s="202">
        <v>11534</v>
      </c>
      <c r="EY34" s="202">
        <v>0</v>
      </c>
      <c r="EZ34" s="202">
        <v>468782</v>
      </c>
      <c r="FA34" s="202">
        <v>0</v>
      </c>
      <c r="FB34" s="202">
        <v>2694099</v>
      </c>
      <c r="FC34" s="202">
        <v>0</v>
      </c>
      <c r="FD34" s="202">
        <v>87234</v>
      </c>
      <c r="FE34" s="202">
        <v>165359</v>
      </c>
      <c r="FF34" s="202">
        <v>1953531</v>
      </c>
      <c r="FG34" s="202">
        <v>1370420</v>
      </c>
      <c r="FH34" s="202">
        <v>841475</v>
      </c>
      <c r="FI34" s="202">
        <v>257296</v>
      </c>
      <c r="FJ34" s="202">
        <v>1890076</v>
      </c>
      <c r="FK34" s="202">
        <v>0</v>
      </c>
      <c r="FL34" s="202">
        <v>2541232</v>
      </c>
      <c r="FM34" s="202">
        <v>160006</v>
      </c>
      <c r="FN34" s="202">
        <v>0</v>
      </c>
      <c r="FO34" s="202">
        <v>0</v>
      </c>
      <c r="FP34" s="202">
        <v>0</v>
      </c>
      <c r="FQ34" s="202">
        <v>0</v>
      </c>
      <c r="FR34" s="202">
        <v>0</v>
      </c>
      <c r="FS34" s="202">
        <v>0</v>
      </c>
      <c r="FT34" s="202">
        <v>1346438</v>
      </c>
      <c r="FU34" s="202">
        <v>0</v>
      </c>
      <c r="FV34" s="202">
        <v>1562202</v>
      </c>
      <c r="FW34" s="202">
        <v>0</v>
      </c>
      <c r="FX34" s="202">
        <v>0</v>
      </c>
      <c r="FY34" s="202">
        <v>19536</v>
      </c>
      <c r="FZ34" s="202">
        <v>533235</v>
      </c>
      <c r="GA34" s="202">
        <v>27512</v>
      </c>
      <c r="GB34" s="202">
        <v>0</v>
      </c>
      <c r="GC34" s="202">
        <v>0</v>
      </c>
      <c r="GD34" s="202">
        <v>1747747</v>
      </c>
      <c r="GE34" s="202">
        <v>0</v>
      </c>
      <c r="GF34" s="202">
        <v>1428491</v>
      </c>
      <c r="GG34" s="202">
        <v>0</v>
      </c>
      <c r="GH34" s="202">
        <v>0</v>
      </c>
      <c r="GI34" s="202">
        <v>0</v>
      </c>
      <c r="GJ34" s="202">
        <v>0</v>
      </c>
      <c r="GK34" s="202">
        <v>0</v>
      </c>
      <c r="GL34" s="202">
        <v>0</v>
      </c>
      <c r="GM34" s="202">
        <v>0</v>
      </c>
      <c r="GN34" s="202">
        <v>0</v>
      </c>
      <c r="GO34" s="202">
        <v>0</v>
      </c>
      <c r="GP34" s="202">
        <v>0</v>
      </c>
      <c r="GQ34" s="202">
        <v>0</v>
      </c>
      <c r="GR34" s="202">
        <v>0</v>
      </c>
      <c r="GS34" s="202">
        <v>0</v>
      </c>
      <c r="GT34" s="202">
        <v>0</v>
      </c>
      <c r="GU34" s="202">
        <v>0</v>
      </c>
      <c r="GV34" s="202">
        <v>0</v>
      </c>
      <c r="GW34" s="202">
        <v>0</v>
      </c>
      <c r="GX34" s="202">
        <v>0</v>
      </c>
      <c r="GY34" s="202">
        <v>0</v>
      </c>
      <c r="GZ34" s="202">
        <v>0</v>
      </c>
      <c r="HA34" s="202">
        <v>0</v>
      </c>
      <c r="HB34" s="202">
        <v>0</v>
      </c>
      <c r="HC34" s="202">
        <v>0</v>
      </c>
      <c r="HD34" s="202">
        <v>0</v>
      </c>
      <c r="HE34" s="202">
        <v>0</v>
      </c>
      <c r="HF34" s="202">
        <v>0</v>
      </c>
      <c r="HG34" s="202">
        <v>0</v>
      </c>
      <c r="HH34" s="202">
        <v>293905</v>
      </c>
      <c r="HI34" s="202">
        <v>0</v>
      </c>
      <c r="HJ34" s="202">
        <v>0</v>
      </c>
      <c r="HK34" s="202">
        <v>0</v>
      </c>
      <c r="HL34" s="202">
        <v>0</v>
      </c>
      <c r="HM34" s="202">
        <v>0</v>
      </c>
      <c r="HN34" s="202">
        <v>0</v>
      </c>
      <c r="HP34" s="203" t="s">
        <v>165</v>
      </c>
      <c r="HQ34" s="201">
        <f>'Relative Weights'!$H$1</f>
        <v>2017</v>
      </c>
      <c r="HR34" s="202">
        <v>0</v>
      </c>
      <c r="HS34" s="202">
        <v>0</v>
      </c>
      <c r="HT34" s="202">
        <v>0</v>
      </c>
      <c r="HU34" s="202">
        <v>0</v>
      </c>
      <c r="HV34" s="202">
        <v>0</v>
      </c>
      <c r="HW34" s="202">
        <v>0</v>
      </c>
      <c r="HX34" s="202">
        <v>0</v>
      </c>
      <c r="HY34" s="202">
        <v>0</v>
      </c>
      <c r="HZ34" s="202">
        <v>0</v>
      </c>
      <c r="IA34" s="202">
        <v>0</v>
      </c>
      <c r="IB34" s="202">
        <v>0</v>
      </c>
      <c r="IC34" s="202">
        <v>0</v>
      </c>
      <c r="ID34" s="202">
        <v>0</v>
      </c>
      <c r="IE34" s="202">
        <v>0</v>
      </c>
      <c r="IF34" s="202">
        <v>0</v>
      </c>
      <c r="IG34" s="202">
        <v>0</v>
      </c>
      <c r="IH34" s="202">
        <v>0</v>
      </c>
      <c r="II34" s="202">
        <v>0</v>
      </c>
      <c r="IJ34" s="202">
        <v>0</v>
      </c>
      <c r="IK34" s="202">
        <v>0</v>
      </c>
      <c r="IL34" s="202">
        <v>57000</v>
      </c>
      <c r="IM34" s="202">
        <v>0</v>
      </c>
      <c r="IN34" s="202">
        <v>12840</v>
      </c>
      <c r="IO34" s="202">
        <v>0</v>
      </c>
      <c r="IP34" s="202">
        <v>0</v>
      </c>
      <c r="IQ34" s="202">
        <v>0</v>
      </c>
      <c r="IR34" s="202">
        <v>0</v>
      </c>
      <c r="IS34" s="202">
        <v>0</v>
      </c>
      <c r="IT34" s="202">
        <v>0</v>
      </c>
      <c r="IU34" s="202">
        <v>0</v>
      </c>
      <c r="IV34" s="202">
        <v>0</v>
      </c>
      <c r="IW34" s="202">
        <v>0</v>
      </c>
      <c r="IX34" s="202">
        <v>0</v>
      </c>
      <c r="IY34" s="202">
        <v>6000</v>
      </c>
      <c r="IZ34" s="202">
        <v>0</v>
      </c>
      <c r="JA34" s="202">
        <v>0</v>
      </c>
      <c r="JB34" s="202">
        <v>0</v>
      </c>
      <c r="JC34" s="202">
        <v>0</v>
      </c>
      <c r="JD34" s="202">
        <v>0</v>
      </c>
      <c r="JE34" s="202">
        <v>0</v>
      </c>
      <c r="JF34" s="202">
        <v>0</v>
      </c>
      <c r="JG34" s="202">
        <v>0</v>
      </c>
      <c r="JH34" s="202">
        <v>0</v>
      </c>
      <c r="JI34" s="202">
        <v>0</v>
      </c>
      <c r="JJ34" s="202">
        <v>0</v>
      </c>
      <c r="JK34" s="202">
        <v>0</v>
      </c>
      <c r="JL34" s="202">
        <v>0</v>
      </c>
      <c r="JM34" s="202">
        <v>0</v>
      </c>
      <c r="JN34" s="202">
        <v>0</v>
      </c>
      <c r="JO34" s="202">
        <v>0</v>
      </c>
      <c r="JP34" s="202">
        <v>0</v>
      </c>
      <c r="JQ34" s="202">
        <v>0</v>
      </c>
      <c r="JR34" s="202">
        <v>0</v>
      </c>
      <c r="JS34" s="202">
        <v>0</v>
      </c>
      <c r="JT34" s="202">
        <v>0</v>
      </c>
      <c r="JU34" s="202">
        <v>0</v>
      </c>
      <c r="JV34" s="202">
        <v>0</v>
      </c>
      <c r="JW34" s="202">
        <v>0</v>
      </c>
      <c r="JX34" s="202">
        <v>0</v>
      </c>
      <c r="JY34" s="202">
        <v>0</v>
      </c>
      <c r="JZ34" s="202">
        <v>0</v>
      </c>
      <c r="KA34" s="202">
        <v>0</v>
      </c>
      <c r="KB34" s="202">
        <v>0</v>
      </c>
      <c r="KC34" s="202">
        <v>0</v>
      </c>
      <c r="KD34" s="202">
        <v>0</v>
      </c>
      <c r="KE34" s="202">
        <v>0</v>
      </c>
      <c r="KF34" s="202">
        <v>0</v>
      </c>
      <c r="KG34" s="202">
        <v>0</v>
      </c>
      <c r="KH34" s="202">
        <v>0</v>
      </c>
      <c r="KI34" s="202">
        <v>0</v>
      </c>
      <c r="KJ34" s="202">
        <v>0</v>
      </c>
      <c r="KK34" s="202">
        <v>0</v>
      </c>
      <c r="KL34" s="202">
        <v>0</v>
      </c>
      <c r="KM34" s="202">
        <v>0</v>
      </c>
      <c r="KN34" s="202">
        <v>0</v>
      </c>
      <c r="KO34" s="202">
        <v>0</v>
      </c>
      <c r="KP34" s="202">
        <v>0</v>
      </c>
      <c r="KQ34" s="202">
        <v>0</v>
      </c>
      <c r="KR34" s="202">
        <v>0</v>
      </c>
      <c r="KS34" s="202">
        <v>0</v>
      </c>
      <c r="KT34" s="202">
        <v>0</v>
      </c>
      <c r="KU34" s="202">
        <v>0</v>
      </c>
      <c r="KV34" s="202">
        <v>0</v>
      </c>
      <c r="KW34" s="202">
        <v>0</v>
      </c>
      <c r="KX34" s="202">
        <v>0</v>
      </c>
      <c r="KY34" s="202">
        <v>0</v>
      </c>
      <c r="KZ34" s="202">
        <v>0</v>
      </c>
      <c r="LA34" s="202">
        <v>0</v>
      </c>
      <c r="LB34" s="202">
        <v>0</v>
      </c>
      <c r="LC34" s="202">
        <v>0</v>
      </c>
      <c r="LD34" s="202">
        <v>0</v>
      </c>
      <c r="LE34" s="202">
        <v>0</v>
      </c>
      <c r="LF34" s="202">
        <v>0</v>
      </c>
      <c r="LG34" s="202">
        <v>0</v>
      </c>
      <c r="LH34" s="202">
        <v>0</v>
      </c>
      <c r="LI34" s="202">
        <v>0</v>
      </c>
      <c r="LJ34" s="202">
        <v>0</v>
      </c>
      <c r="LK34" s="202">
        <v>0</v>
      </c>
      <c r="LL34" s="202">
        <v>0</v>
      </c>
      <c r="LM34" s="202">
        <v>0</v>
      </c>
      <c r="LN34" s="202">
        <v>0</v>
      </c>
      <c r="LO34" s="202">
        <v>0</v>
      </c>
      <c r="LP34" s="202">
        <v>0</v>
      </c>
      <c r="LQ34" s="202">
        <v>0</v>
      </c>
      <c r="LR34" s="202">
        <v>0</v>
      </c>
      <c r="LS34" s="202">
        <v>0</v>
      </c>
      <c r="LT34" s="202">
        <v>0</v>
      </c>
      <c r="LU34" s="202">
        <v>0</v>
      </c>
      <c r="LV34" s="202">
        <v>0</v>
      </c>
      <c r="LW34" s="202">
        <v>0</v>
      </c>
      <c r="LX34" s="202">
        <v>0</v>
      </c>
      <c r="LY34" s="202">
        <v>0</v>
      </c>
      <c r="LZ34" s="202">
        <v>0</v>
      </c>
      <c r="MA34" s="202">
        <v>0</v>
      </c>
      <c r="MB34" s="202">
        <v>0</v>
      </c>
      <c r="MC34" s="202">
        <v>0</v>
      </c>
      <c r="MD34" s="202">
        <v>0</v>
      </c>
      <c r="ME34" s="202">
        <v>0</v>
      </c>
      <c r="MF34" s="202">
        <v>0</v>
      </c>
      <c r="MG34" s="202">
        <v>0</v>
      </c>
      <c r="MH34" s="202">
        <v>0</v>
      </c>
      <c r="MI34" s="202">
        <v>0</v>
      </c>
      <c r="MJ34" s="202">
        <v>0</v>
      </c>
      <c r="MK34" s="202">
        <v>0</v>
      </c>
      <c r="ML34" s="202">
        <v>0</v>
      </c>
      <c r="MM34" s="202">
        <v>0</v>
      </c>
      <c r="MN34" s="202">
        <v>0</v>
      </c>
      <c r="MO34" s="202">
        <v>0</v>
      </c>
      <c r="MP34" s="202">
        <v>0</v>
      </c>
      <c r="MQ34" s="202">
        <v>0</v>
      </c>
      <c r="MR34" s="202">
        <v>0</v>
      </c>
      <c r="MS34" s="202">
        <v>0</v>
      </c>
      <c r="MT34" s="202">
        <v>0</v>
      </c>
      <c r="MU34" s="202">
        <v>0</v>
      </c>
      <c r="MV34" s="202">
        <v>0</v>
      </c>
      <c r="MW34" s="202">
        <v>0</v>
      </c>
      <c r="MX34" s="202">
        <v>0</v>
      </c>
      <c r="MY34" s="202">
        <v>0</v>
      </c>
      <c r="MZ34" s="202">
        <v>0</v>
      </c>
      <c r="NA34" s="202">
        <v>0</v>
      </c>
      <c r="NB34" s="202">
        <v>0</v>
      </c>
      <c r="NC34" s="202">
        <v>0</v>
      </c>
      <c r="ND34" s="202">
        <v>0</v>
      </c>
      <c r="NE34" s="202">
        <v>0</v>
      </c>
      <c r="NF34" s="202">
        <v>0</v>
      </c>
      <c r="NG34" s="202">
        <v>0</v>
      </c>
      <c r="NH34" s="202">
        <v>0</v>
      </c>
      <c r="NI34" s="202">
        <v>0</v>
      </c>
      <c r="NJ34" s="202">
        <v>0</v>
      </c>
      <c r="NK34" s="202">
        <v>0</v>
      </c>
      <c r="NL34" s="202">
        <v>0</v>
      </c>
      <c r="NM34" s="202">
        <v>0</v>
      </c>
      <c r="NN34" s="202">
        <v>0</v>
      </c>
      <c r="NO34" s="202">
        <v>0</v>
      </c>
      <c r="NP34" s="202">
        <v>0</v>
      </c>
      <c r="NQ34" s="202">
        <v>0</v>
      </c>
      <c r="NR34" s="202">
        <v>0</v>
      </c>
      <c r="NS34" s="202">
        <v>0</v>
      </c>
      <c r="NT34" s="202">
        <v>0</v>
      </c>
      <c r="NU34" s="202">
        <v>0</v>
      </c>
      <c r="NV34" s="202">
        <v>0</v>
      </c>
      <c r="NW34" s="202">
        <v>0</v>
      </c>
      <c r="NX34" s="202">
        <v>0</v>
      </c>
      <c r="NY34" s="202">
        <v>0</v>
      </c>
      <c r="NZ34" s="202">
        <v>0</v>
      </c>
      <c r="OA34" s="202">
        <v>0</v>
      </c>
      <c r="OB34" s="202">
        <v>0</v>
      </c>
      <c r="OC34" s="202">
        <v>0</v>
      </c>
      <c r="OD34" s="202">
        <v>0</v>
      </c>
      <c r="OE34" s="202">
        <v>0</v>
      </c>
      <c r="OF34" s="202">
        <v>0</v>
      </c>
      <c r="OG34" s="202">
        <v>0</v>
      </c>
      <c r="OH34" s="202">
        <v>0</v>
      </c>
      <c r="OI34" s="202">
        <v>0</v>
      </c>
      <c r="OJ34" s="202">
        <v>0</v>
      </c>
      <c r="OK34" s="202">
        <v>0</v>
      </c>
      <c r="OL34" s="202">
        <v>0</v>
      </c>
      <c r="OM34" s="202">
        <v>0</v>
      </c>
      <c r="ON34" s="202">
        <v>0</v>
      </c>
      <c r="OO34" s="202">
        <v>0</v>
      </c>
      <c r="OP34" s="202">
        <v>0</v>
      </c>
      <c r="OQ34" s="202">
        <v>0</v>
      </c>
      <c r="OR34" s="202">
        <v>0</v>
      </c>
      <c r="OS34" s="202">
        <v>0</v>
      </c>
      <c r="OT34" s="202">
        <v>0</v>
      </c>
      <c r="OU34" s="202">
        <v>0</v>
      </c>
      <c r="OV34" s="202">
        <v>0</v>
      </c>
      <c r="OW34" s="202">
        <v>0</v>
      </c>
      <c r="OX34" s="202">
        <v>0</v>
      </c>
      <c r="OY34" s="202">
        <v>0</v>
      </c>
      <c r="OZ34" s="202">
        <v>0</v>
      </c>
      <c r="PA34" s="202">
        <v>0</v>
      </c>
      <c r="PB34" s="202">
        <v>0</v>
      </c>
      <c r="PC34" s="202">
        <v>0</v>
      </c>
      <c r="PD34" s="202">
        <v>0</v>
      </c>
      <c r="PE34" s="202">
        <v>0</v>
      </c>
      <c r="PF34" s="202">
        <v>0</v>
      </c>
      <c r="PG34" s="202">
        <v>0</v>
      </c>
      <c r="PH34" s="202">
        <v>0</v>
      </c>
      <c r="PI34" s="202">
        <v>0</v>
      </c>
      <c r="PJ34" s="202">
        <v>8503262.4006474279</v>
      </c>
      <c r="PK34" s="202">
        <v>3006329.1685203305</v>
      </c>
      <c r="PL34" s="202">
        <v>2385694.9775327514</v>
      </c>
      <c r="PM34" s="202">
        <v>0</v>
      </c>
      <c r="PN34" s="202">
        <v>3576306.3215783532</v>
      </c>
      <c r="PO34" s="202">
        <v>5740892.7434558775</v>
      </c>
      <c r="PP34" s="202">
        <v>393332.14406209905</v>
      </c>
      <c r="PQ34" s="202">
        <v>0</v>
      </c>
      <c r="PR34" s="202">
        <v>277125.16924035421</v>
      </c>
      <c r="PS34" s="202">
        <v>7209.2004889378914</v>
      </c>
      <c r="PT34" s="202">
        <v>0</v>
      </c>
      <c r="PU34" s="202">
        <v>25769.660324946064</v>
      </c>
      <c r="PV34" s="202">
        <v>78640.744211487559</v>
      </c>
      <c r="PW34" s="202">
        <v>1972388.8866677554</v>
      </c>
      <c r="PX34" s="202">
        <v>0</v>
      </c>
      <c r="PY34" s="202">
        <v>4326369.2194584822</v>
      </c>
      <c r="PZ34" s="202">
        <v>0</v>
      </c>
      <c r="QA34" s="202">
        <v>72745.794731290691</v>
      </c>
      <c r="QB34" s="202">
        <v>211445.97542789055</v>
      </c>
      <c r="QC34" s="202">
        <v>2229040.5936520179</v>
      </c>
      <c r="QD34" s="302">
        <v>1</v>
      </c>
    </row>
    <row r="35" spans="1:446" x14ac:dyDescent="0.2">
      <c r="A35" s="201" t="s">
        <v>99</v>
      </c>
      <c r="B35" s="201" t="s">
        <v>99</v>
      </c>
      <c r="C35" s="202">
        <f>ROUND(SHSU!H18,0)-ROUND(SHSU!H288,0)</f>
        <v>0</v>
      </c>
      <c r="D35" s="316">
        <v>3606</v>
      </c>
      <c r="E35" s="201" t="s">
        <v>694</v>
      </c>
      <c r="F35" s="201">
        <f>'Relative Weights'!$H$1</f>
        <v>2017</v>
      </c>
      <c r="G35" s="202">
        <v>97651756</v>
      </c>
      <c r="H35" s="202">
        <v>5241225</v>
      </c>
      <c r="I35" s="202">
        <v>43287905</v>
      </c>
      <c r="J35" s="202">
        <v>26207611</v>
      </c>
      <c r="K35" s="202">
        <v>19961577</v>
      </c>
      <c r="L35" s="201" t="s">
        <v>904</v>
      </c>
      <c r="M35" s="201" t="s">
        <v>905</v>
      </c>
      <c r="N35" s="201" t="s">
        <v>906</v>
      </c>
      <c r="O35" s="202">
        <v>7562</v>
      </c>
      <c r="P35" s="202">
        <v>10446</v>
      </c>
      <c r="Q35" s="202">
        <v>2210</v>
      </c>
      <c r="R35" s="202">
        <v>259</v>
      </c>
      <c r="S35" s="202">
        <v>0</v>
      </c>
      <c r="T35" s="204" t="s">
        <v>865</v>
      </c>
      <c r="U35" s="204" t="s">
        <v>866</v>
      </c>
      <c r="V35" s="204" t="s">
        <v>867</v>
      </c>
      <c r="W35" s="202">
        <v>148702</v>
      </c>
      <c r="X35" s="202">
        <v>51290</v>
      </c>
      <c r="Y35" s="202">
        <v>20634</v>
      </c>
      <c r="Z35" s="202">
        <v>4209</v>
      </c>
      <c r="AA35" s="202">
        <v>5180</v>
      </c>
      <c r="AB35" s="202">
        <v>2019</v>
      </c>
      <c r="AC35" s="202">
        <v>4041</v>
      </c>
      <c r="AD35" s="202">
        <v>0</v>
      </c>
      <c r="AE35" s="202">
        <v>0</v>
      </c>
      <c r="AF35" s="202">
        <v>178</v>
      </c>
      <c r="AG35" s="202">
        <v>0</v>
      </c>
      <c r="AH35" s="202">
        <v>18</v>
      </c>
      <c r="AI35" s="202">
        <v>4301</v>
      </c>
      <c r="AJ35" s="202">
        <v>5792</v>
      </c>
      <c r="AK35" s="202">
        <v>0</v>
      </c>
      <c r="AL35" s="202">
        <v>19221</v>
      </c>
      <c r="AM35" s="202">
        <v>0</v>
      </c>
      <c r="AN35" s="202">
        <v>0</v>
      </c>
      <c r="AO35" s="202">
        <v>2958</v>
      </c>
      <c r="AP35" s="202">
        <v>132</v>
      </c>
      <c r="AQ35" s="202">
        <v>84625</v>
      </c>
      <c r="AR35" s="202">
        <v>14055</v>
      </c>
      <c r="AS35" s="202">
        <v>7912</v>
      </c>
      <c r="AT35" s="202">
        <v>16912</v>
      </c>
      <c r="AU35" s="202">
        <v>6921</v>
      </c>
      <c r="AV35" s="202">
        <v>1614</v>
      </c>
      <c r="AW35" s="202">
        <v>3511</v>
      </c>
      <c r="AX35" s="202">
        <v>0</v>
      </c>
      <c r="AY35" s="202">
        <v>0</v>
      </c>
      <c r="AZ35" s="202">
        <v>0</v>
      </c>
      <c r="BA35" s="202">
        <v>0</v>
      </c>
      <c r="BB35" s="202">
        <v>462</v>
      </c>
      <c r="BC35" s="202">
        <v>0</v>
      </c>
      <c r="BD35" s="202">
        <v>12768</v>
      </c>
      <c r="BE35" s="202">
        <v>0</v>
      </c>
      <c r="BF35" s="202">
        <v>45891</v>
      </c>
      <c r="BG35" s="202">
        <v>0</v>
      </c>
      <c r="BH35" s="202">
        <v>2460</v>
      </c>
      <c r="BI35" s="202">
        <v>3462</v>
      </c>
      <c r="BJ35" s="202">
        <v>6643</v>
      </c>
      <c r="BK35" s="202">
        <v>13340</v>
      </c>
      <c r="BL35" s="202">
        <v>2293</v>
      </c>
      <c r="BM35" s="202">
        <v>809</v>
      </c>
      <c r="BN35" s="202">
        <v>8542</v>
      </c>
      <c r="BO35" s="202">
        <v>915</v>
      </c>
      <c r="BP35" s="202">
        <v>936</v>
      </c>
      <c r="BQ35" s="202">
        <v>576</v>
      </c>
      <c r="BR35" s="202">
        <v>0</v>
      </c>
      <c r="BS35" s="202">
        <v>0</v>
      </c>
      <c r="BT35" s="202">
        <v>2958</v>
      </c>
      <c r="BU35" s="202">
        <v>0</v>
      </c>
      <c r="BV35" s="202">
        <v>0</v>
      </c>
      <c r="BW35" s="202">
        <v>0</v>
      </c>
      <c r="BX35" s="202">
        <v>579</v>
      </c>
      <c r="BY35" s="202">
        <v>0</v>
      </c>
      <c r="BZ35" s="202">
        <v>4623</v>
      </c>
      <c r="CA35" s="202">
        <v>0</v>
      </c>
      <c r="CB35" s="202">
        <v>0</v>
      </c>
      <c r="CC35" s="202">
        <v>629</v>
      </c>
      <c r="CD35" s="202">
        <v>0</v>
      </c>
      <c r="CE35" s="202">
        <v>1256</v>
      </c>
      <c r="CF35" s="202">
        <v>109</v>
      </c>
      <c r="CG35" s="202">
        <v>0</v>
      </c>
      <c r="CH35" s="202">
        <v>2139</v>
      </c>
      <c r="CI35" s="202">
        <v>0</v>
      </c>
      <c r="CJ35" s="202">
        <v>0</v>
      </c>
      <c r="CK35" s="202">
        <v>0</v>
      </c>
      <c r="CL35" s="202">
        <v>0</v>
      </c>
      <c r="CM35" s="202">
        <v>0</v>
      </c>
      <c r="CN35" s="202">
        <v>0</v>
      </c>
      <c r="CO35" s="202">
        <v>0</v>
      </c>
      <c r="CP35" s="202">
        <v>0</v>
      </c>
      <c r="CQ35" s="202">
        <v>0</v>
      </c>
      <c r="CR35" s="202">
        <v>0</v>
      </c>
      <c r="CS35" s="202">
        <v>0</v>
      </c>
      <c r="CT35" s="202">
        <v>18</v>
      </c>
      <c r="CU35" s="202">
        <v>0</v>
      </c>
      <c r="CV35" s="202">
        <v>0</v>
      </c>
      <c r="CW35" s="202">
        <v>0</v>
      </c>
      <c r="CX35" s="202">
        <v>0</v>
      </c>
      <c r="CY35" s="202">
        <v>0</v>
      </c>
      <c r="CZ35" s="202">
        <v>0</v>
      </c>
      <c r="DA35" s="202">
        <v>0</v>
      </c>
      <c r="DB35" s="202">
        <v>0</v>
      </c>
      <c r="DC35" s="202">
        <v>0</v>
      </c>
      <c r="DD35" s="202">
        <v>0</v>
      </c>
      <c r="DE35" s="202">
        <v>0</v>
      </c>
      <c r="DF35" s="202">
        <v>0</v>
      </c>
      <c r="DG35" s="202">
        <v>0</v>
      </c>
      <c r="DH35" s="202">
        <v>0</v>
      </c>
      <c r="DI35" s="202">
        <v>0</v>
      </c>
      <c r="DJ35" s="202">
        <v>0</v>
      </c>
      <c r="DK35" s="202">
        <v>0</v>
      </c>
      <c r="DL35" s="202">
        <v>0</v>
      </c>
      <c r="DM35" s="202">
        <v>0</v>
      </c>
      <c r="DN35" s="202">
        <v>0</v>
      </c>
      <c r="DO35" s="202">
        <v>0</v>
      </c>
      <c r="DP35" s="202">
        <v>0</v>
      </c>
      <c r="DQ35" s="202">
        <v>0</v>
      </c>
      <c r="DR35" s="202">
        <v>0</v>
      </c>
      <c r="DS35" s="202">
        <v>7424727</v>
      </c>
      <c r="DT35" s="202">
        <v>2341305</v>
      </c>
      <c r="DU35" s="202">
        <v>2117778</v>
      </c>
      <c r="DV35" s="202">
        <v>290931</v>
      </c>
      <c r="DW35" s="202">
        <v>259828</v>
      </c>
      <c r="DX35" s="202">
        <v>288007</v>
      </c>
      <c r="DY35" s="202">
        <v>257715</v>
      </c>
      <c r="DZ35" s="202">
        <v>0</v>
      </c>
      <c r="EA35" s="202">
        <v>0</v>
      </c>
      <c r="EB35" s="202">
        <v>0</v>
      </c>
      <c r="EC35" s="202">
        <v>0</v>
      </c>
      <c r="ED35" s="202">
        <v>2322</v>
      </c>
      <c r="EE35" s="202">
        <v>182362</v>
      </c>
      <c r="EF35" s="202">
        <v>214638</v>
      </c>
      <c r="EG35" s="202">
        <v>0</v>
      </c>
      <c r="EH35" s="202">
        <v>1445667</v>
      </c>
      <c r="EI35" s="202">
        <v>0</v>
      </c>
      <c r="EJ35" s="202">
        <v>0</v>
      </c>
      <c r="EK35" s="202">
        <v>280470</v>
      </c>
      <c r="EL35" s="202">
        <v>9273</v>
      </c>
      <c r="EM35" s="202">
        <v>6854702</v>
      </c>
      <c r="EN35" s="202">
        <v>1763238</v>
      </c>
      <c r="EO35" s="202">
        <v>1944857</v>
      </c>
      <c r="EP35" s="202">
        <v>1453023</v>
      </c>
      <c r="EQ35" s="202">
        <v>701221</v>
      </c>
      <c r="ER35" s="202">
        <v>367386</v>
      </c>
      <c r="ES35" s="202">
        <v>392088</v>
      </c>
      <c r="ET35" s="202">
        <v>0</v>
      </c>
      <c r="EU35" s="202">
        <v>0</v>
      </c>
      <c r="EV35" s="202">
        <v>0</v>
      </c>
      <c r="EW35" s="202">
        <v>0</v>
      </c>
      <c r="EX35" s="202">
        <v>61497</v>
      </c>
      <c r="EY35" s="202">
        <v>0</v>
      </c>
      <c r="EZ35" s="202">
        <v>879555</v>
      </c>
      <c r="FA35" s="202">
        <v>0</v>
      </c>
      <c r="FB35" s="202">
        <v>4858777</v>
      </c>
      <c r="FC35" s="202">
        <v>0</v>
      </c>
      <c r="FD35" s="202">
        <v>209194</v>
      </c>
      <c r="FE35" s="202">
        <v>373225</v>
      </c>
      <c r="FF35" s="202">
        <v>955532</v>
      </c>
      <c r="FG35" s="202">
        <v>3586493</v>
      </c>
      <c r="FH35" s="202">
        <v>876965</v>
      </c>
      <c r="FI35" s="202">
        <v>319864</v>
      </c>
      <c r="FJ35" s="202">
        <v>1739363</v>
      </c>
      <c r="FK35" s="202">
        <v>169095</v>
      </c>
      <c r="FL35" s="202">
        <v>325433</v>
      </c>
      <c r="FM35" s="202">
        <v>72242</v>
      </c>
      <c r="FN35" s="202">
        <v>0</v>
      </c>
      <c r="FO35" s="202">
        <v>0</v>
      </c>
      <c r="FP35" s="202">
        <v>521943</v>
      </c>
      <c r="FQ35" s="202">
        <v>0</v>
      </c>
      <c r="FR35" s="202">
        <v>0</v>
      </c>
      <c r="FS35" s="202">
        <v>0</v>
      </c>
      <c r="FT35" s="202">
        <v>117281</v>
      </c>
      <c r="FU35" s="202">
        <v>0</v>
      </c>
      <c r="FV35" s="202">
        <v>1004765</v>
      </c>
      <c r="FW35" s="202">
        <v>0</v>
      </c>
      <c r="FX35" s="202">
        <v>0</v>
      </c>
      <c r="FY35" s="202">
        <v>87949</v>
      </c>
      <c r="FZ35" s="202">
        <v>0</v>
      </c>
      <c r="GA35" s="202">
        <v>833261</v>
      </c>
      <c r="GB35" s="202">
        <v>98611</v>
      </c>
      <c r="GC35" s="202">
        <v>0</v>
      </c>
      <c r="GD35" s="202">
        <v>1208074</v>
      </c>
      <c r="GE35" s="202">
        <v>0</v>
      </c>
      <c r="GF35" s="202">
        <v>0</v>
      </c>
      <c r="GG35" s="202">
        <v>0</v>
      </c>
      <c r="GH35" s="202">
        <v>0</v>
      </c>
      <c r="GI35" s="202">
        <v>0</v>
      </c>
      <c r="GJ35" s="202">
        <v>0</v>
      </c>
      <c r="GK35" s="202">
        <v>0</v>
      </c>
      <c r="GL35" s="202">
        <v>0</v>
      </c>
      <c r="GM35" s="202">
        <v>0</v>
      </c>
      <c r="GN35" s="202">
        <v>0</v>
      </c>
      <c r="GO35" s="202">
        <v>0</v>
      </c>
      <c r="GP35" s="202">
        <v>0</v>
      </c>
      <c r="GQ35" s="202">
        <v>0</v>
      </c>
      <c r="GR35" s="202">
        <v>0</v>
      </c>
      <c r="GS35" s="202">
        <v>0</v>
      </c>
      <c r="GT35" s="202">
        <v>0</v>
      </c>
      <c r="GU35" s="202">
        <v>0</v>
      </c>
      <c r="GV35" s="202">
        <v>0</v>
      </c>
      <c r="GW35" s="202">
        <v>0</v>
      </c>
      <c r="GX35" s="202">
        <v>0</v>
      </c>
      <c r="GY35" s="202">
        <v>0</v>
      </c>
      <c r="GZ35" s="202">
        <v>0</v>
      </c>
      <c r="HA35" s="202">
        <v>0</v>
      </c>
      <c r="HB35" s="202">
        <v>0</v>
      </c>
      <c r="HC35" s="202">
        <v>0</v>
      </c>
      <c r="HD35" s="202">
        <v>0</v>
      </c>
      <c r="HE35" s="202">
        <v>0</v>
      </c>
      <c r="HF35" s="202">
        <v>0</v>
      </c>
      <c r="HG35" s="202">
        <v>0</v>
      </c>
      <c r="HH35" s="202">
        <v>0</v>
      </c>
      <c r="HI35" s="202">
        <v>0</v>
      </c>
      <c r="HJ35" s="202">
        <v>0</v>
      </c>
      <c r="HK35" s="202">
        <v>0</v>
      </c>
      <c r="HL35" s="202">
        <v>0</v>
      </c>
      <c r="HM35" s="202">
        <v>0</v>
      </c>
      <c r="HN35" s="202">
        <v>0</v>
      </c>
      <c r="HP35" s="203" t="s">
        <v>166</v>
      </c>
      <c r="HQ35" s="201">
        <f>'Relative Weights'!$H$1</f>
        <v>2017</v>
      </c>
      <c r="HR35" s="202">
        <v>125961</v>
      </c>
      <c r="HS35" s="202">
        <v>25554</v>
      </c>
      <c r="HT35" s="202">
        <v>2001</v>
      </c>
      <c r="HU35" s="202">
        <v>0</v>
      </c>
      <c r="HV35" s="202">
        <v>0</v>
      </c>
      <c r="HW35" s="202">
        <v>0</v>
      </c>
      <c r="HX35" s="202">
        <v>10352</v>
      </c>
      <c r="HY35" s="202">
        <v>0</v>
      </c>
      <c r="HZ35" s="202">
        <v>0</v>
      </c>
      <c r="IA35" s="202">
        <v>0</v>
      </c>
      <c r="IB35" s="202">
        <v>0</v>
      </c>
      <c r="IC35" s="202">
        <v>0</v>
      </c>
      <c r="ID35" s="202">
        <v>0</v>
      </c>
      <c r="IE35" s="202">
        <v>0</v>
      </c>
      <c r="IF35" s="202">
        <v>0</v>
      </c>
      <c r="IG35" s="202">
        <v>0</v>
      </c>
      <c r="IH35" s="202">
        <v>0</v>
      </c>
      <c r="II35" s="202">
        <v>0</v>
      </c>
      <c r="IJ35" s="202">
        <v>0</v>
      </c>
      <c r="IK35" s="202">
        <v>0</v>
      </c>
      <c r="IL35" s="202">
        <v>128105</v>
      </c>
      <c r="IM35" s="202">
        <v>0</v>
      </c>
      <c r="IN35" s="202">
        <v>1001</v>
      </c>
      <c r="IO35" s="202">
        <v>0</v>
      </c>
      <c r="IP35" s="202">
        <v>0</v>
      </c>
      <c r="IQ35" s="202">
        <v>0</v>
      </c>
      <c r="IR35" s="202">
        <v>10352</v>
      </c>
      <c r="IS35" s="202">
        <v>0</v>
      </c>
      <c r="IT35" s="202">
        <v>0</v>
      </c>
      <c r="IU35" s="202">
        <v>0</v>
      </c>
      <c r="IV35" s="202">
        <v>0</v>
      </c>
      <c r="IW35" s="202">
        <v>0</v>
      </c>
      <c r="IX35" s="202">
        <v>0</v>
      </c>
      <c r="IY35" s="202">
        <v>39289</v>
      </c>
      <c r="IZ35" s="202">
        <v>0</v>
      </c>
      <c r="JA35" s="202">
        <v>0</v>
      </c>
      <c r="JB35" s="202">
        <v>0</v>
      </c>
      <c r="JC35" s="202">
        <v>0</v>
      </c>
      <c r="JD35" s="202">
        <v>0</v>
      </c>
      <c r="JE35" s="202">
        <v>0</v>
      </c>
      <c r="JF35" s="202">
        <v>73583</v>
      </c>
      <c r="JG35" s="202">
        <v>0</v>
      </c>
      <c r="JH35" s="202">
        <v>0</v>
      </c>
      <c r="JI35" s="202">
        <v>0</v>
      </c>
      <c r="JJ35" s="202">
        <v>0</v>
      </c>
      <c r="JK35" s="202">
        <v>0</v>
      </c>
      <c r="JL35" s="202">
        <v>0</v>
      </c>
      <c r="JM35" s="202">
        <v>0</v>
      </c>
      <c r="JN35" s="202">
        <v>0</v>
      </c>
      <c r="JO35" s="202">
        <v>0</v>
      </c>
      <c r="JP35" s="202">
        <v>0</v>
      </c>
      <c r="JQ35" s="202">
        <v>0</v>
      </c>
      <c r="JR35" s="202">
        <v>0</v>
      </c>
      <c r="JS35" s="202">
        <v>0</v>
      </c>
      <c r="JT35" s="202">
        <v>0</v>
      </c>
      <c r="JU35" s="202">
        <v>0</v>
      </c>
      <c r="JV35" s="202">
        <v>0</v>
      </c>
      <c r="JW35" s="202">
        <v>0</v>
      </c>
      <c r="JX35" s="202">
        <v>0</v>
      </c>
      <c r="JY35" s="202">
        <v>0</v>
      </c>
      <c r="JZ35" s="202">
        <v>43908</v>
      </c>
      <c r="KA35" s="202">
        <v>0</v>
      </c>
      <c r="KB35" s="202">
        <v>0</v>
      </c>
      <c r="KC35" s="202">
        <v>0</v>
      </c>
      <c r="KD35" s="202">
        <v>0</v>
      </c>
      <c r="KE35" s="202">
        <v>0</v>
      </c>
      <c r="KF35" s="202">
        <v>0</v>
      </c>
      <c r="KG35" s="202">
        <v>0</v>
      </c>
      <c r="KH35" s="202">
        <v>0</v>
      </c>
      <c r="KI35" s="202">
        <v>0</v>
      </c>
      <c r="KJ35" s="202">
        <v>0</v>
      </c>
      <c r="KK35" s="202">
        <v>0</v>
      </c>
      <c r="KL35" s="202">
        <v>0</v>
      </c>
      <c r="KM35" s="202">
        <v>0</v>
      </c>
      <c r="KN35" s="202">
        <v>0</v>
      </c>
      <c r="KO35" s="202">
        <v>0</v>
      </c>
      <c r="KP35" s="202">
        <v>0</v>
      </c>
      <c r="KQ35" s="202">
        <v>0</v>
      </c>
      <c r="KR35" s="202">
        <v>0</v>
      </c>
      <c r="KS35" s="202">
        <v>0</v>
      </c>
      <c r="KT35" s="202">
        <v>0</v>
      </c>
      <c r="KU35" s="202">
        <v>0</v>
      </c>
      <c r="KV35" s="202">
        <v>0</v>
      </c>
      <c r="KW35" s="202">
        <v>0</v>
      </c>
      <c r="KX35" s="202">
        <v>0</v>
      </c>
      <c r="KY35" s="202">
        <v>0</v>
      </c>
      <c r="KZ35" s="202">
        <v>0</v>
      </c>
      <c r="LA35" s="202">
        <v>0</v>
      </c>
      <c r="LB35" s="202">
        <v>0</v>
      </c>
      <c r="LC35" s="202">
        <v>0</v>
      </c>
      <c r="LD35" s="202">
        <v>0</v>
      </c>
      <c r="LE35" s="202">
        <v>0</v>
      </c>
      <c r="LF35" s="202">
        <v>0</v>
      </c>
      <c r="LG35" s="202">
        <v>0</v>
      </c>
      <c r="LH35" s="202">
        <v>0</v>
      </c>
      <c r="LI35" s="202">
        <v>0</v>
      </c>
      <c r="LJ35" s="202">
        <v>0</v>
      </c>
      <c r="LK35" s="202">
        <v>0</v>
      </c>
      <c r="LL35" s="202">
        <v>0</v>
      </c>
      <c r="LM35" s="202">
        <v>0</v>
      </c>
      <c r="LN35" s="202">
        <v>0</v>
      </c>
      <c r="LO35" s="202">
        <v>0</v>
      </c>
      <c r="LP35" s="202">
        <v>0</v>
      </c>
      <c r="LQ35" s="202">
        <v>0</v>
      </c>
      <c r="LR35" s="202">
        <v>0</v>
      </c>
      <c r="LS35" s="202">
        <v>0</v>
      </c>
      <c r="LT35" s="202">
        <v>0</v>
      </c>
      <c r="LU35" s="202">
        <v>0</v>
      </c>
      <c r="LV35" s="202">
        <v>0</v>
      </c>
      <c r="LW35" s="202">
        <v>0</v>
      </c>
      <c r="LX35" s="202">
        <v>0</v>
      </c>
      <c r="LY35" s="202">
        <v>0</v>
      </c>
      <c r="LZ35" s="202">
        <v>0</v>
      </c>
      <c r="MA35" s="202">
        <v>0</v>
      </c>
      <c r="MB35" s="202">
        <v>0</v>
      </c>
      <c r="MC35" s="202">
        <v>0</v>
      </c>
      <c r="MD35" s="202">
        <v>0</v>
      </c>
      <c r="ME35" s="202">
        <v>0</v>
      </c>
      <c r="MF35" s="202">
        <v>0</v>
      </c>
      <c r="MG35" s="202">
        <v>0</v>
      </c>
      <c r="MH35" s="202">
        <v>0</v>
      </c>
      <c r="MI35" s="202">
        <v>0</v>
      </c>
      <c r="MJ35" s="202">
        <v>0</v>
      </c>
      <c r="MK35" s="202">
        <v>0</v>
      </c>
      <c r="ML35" s="202">
        <v>0</v>
      </c>
      <c r="MM35" s="202">
        <v>0</v>
      </c>
      <c r="MN35" s="202">
        <v>0</v>
      </c>
      <c r="MO35" s="202">
        <v>0</v>
      </c>
      <c r="MP35" s="202">
        <v>0</v>
      </c>
      <c r="MQ35" s="202">
        <v>0</v>
      </c>
      <c r="MR35" s="202">
        <v>0</v>
      </c>
      <c r="MS35" s="202">
        <v>0</v>
      </c>
      <c r="MT35" s="202">
        <v>0</v>
      </c>
      <c r="MU35" s="202">
        <v>0</v>
      </c>
      <c r="MV35" s="202">
        <v>0</v>
      </c>
      <c r="MW35" s="202">
        <v>0</v>
      </c>
      <c r="MX35" s="202">
        <v>0</v>
      </c>
      <c r="MY35" s="202">
        <v>0</v>
      </c>
      <c r="MZ35" s="202">
        <v>0</v>
      </c>
      <c r="NA35" s="202">
        <v>0</v>
      </c>
      <c r="NB35" s="202">
        <v>0</v>
      </c>
      <c r="NC35" s="202">
        <v>0</v>
      </c>
      <c r="ND35" s="202">
        <v>0</v>
      </c>
      <c r="NE35" s="202">
        <v>0</v>
      </c>
      <c r="NF35" s="202">
        <v>0</v>
      </c>
      <c r="NG35" s="202">
        <v>0</v>
      </c>
      <c r="NH35" s="202">
        <v>0</v>
      </c>
      <c r="NI35" s="202">
        <v>0</v>
      </c>
      <c r="NJ35" s="202">
        <v>0</v>
      </c>
      <c r="NK35" s="202">
        <v>0</v>
      </c>
      <c r="NL35" s="202">
        <v>0</v>
      </c>
      <c r="NM35" s="202">
        <v>0</v>
      </c>
      <c r="NN35" s="202">
        <v>0</v>
      </c>
      <c r="NO35" s="202">
        <v>0</v>
      </c>
      <c r="NP35" s="202">
        <v>0</v>
      </c>
      <c r="NQ35" s="202">
        <v>0</v>
      </c>
      <c r="NR35" s="202">
        <v>0</v>
      </c>
      <c r="NS35" s="202">
        <v>0</v>
      </c>
      <c r="NT35" s="202">
        <v>0</v>
      </c>
      <c r="NU35" s="202">
        <v>0</v>
      </c>
      <c r="NV35" s="202">
        <v>0</v>
      </c>
      <c r="NW35" s="202">
        <v>0</v>
      </c>
      <c r="NX35" s="202">
        <v>0</v>
      </c>
      <c r="NY35" s="202">
        <v>0</v>
      </c>
      <c r="NZ35" s="202">
        <v>0</v>
      </c>
      <c r="OA35" s="202">
        <v>0</v>
      </c>
      <c r="OB35" s="202">
        <v>0</v>
      </c>
      <c r="OC35" s="202">
        <v>0</v>
      </c>
      <c r="OD35" s="202">
        <v>0</v>
      </c>
      <c r="OE35" s="202">
        <v>0</v>
      </c>
      <c r="OF35" s="202">
        <v>0</v>
      </c>
      <c r="OG35" s="202">
        <v>0</v>
      </c>
      <c r="OH35" s="202">
        <v>0</v>
      </c>
      <c r="OI35" s="202">
        <v>0</v>
      </c>
      <c r="OJ35" s="202">
        <v>0</v>
      </c>
      <c r="OK35" s="202">
        <v>0</v>
      </c>
      <c r="OL35" s="202">
        <v>0</v>
      </c>
      <c r="OM35" s="202">
        <v>0</v>
      </c>
      <c r="ON35" s="202">
        <v>0</v>
      </c>
      <c r="OO35" s="202">
        <v>0</v>
      </c>
      <c r="OP35" s="202">
        <v>0</v>
      </c>
      <c r="OQ35" s="202">
        <v>0</v>
      </c>
      <c r="OR35" s="202">
        <v>0</v>
      </c>
      <c r="OS35" s="202">
        <v>0</v>
      </c>
      <c r="OT35" s="202">
        <v>0</v>
      </c>
      <c r="OU35" s="202">
        <v>0</v>
      </c>
      <c r="OV35" s="202">
        <v>0</v>
      </c>
      <c r="OW35" s="202">
        <v>0</v>
      </c>
      <c r="OX35" s="202">
        <v>0</v>
      </c>
      <c r="OY35" s="202">
        <v>0</v>
      </c>
      <c r="OZ35" s="202">
        <v>0</v>
      </c>
      <c r="PA35" s="202">
        <v>0</v>
      </c>
      <c r="PB35" s="202">
        <v>0</v>
      </c>
      <c r="PC35" s="202">
        <v>0</v>
      </c>
      <c r="PD35" s="202">
        <v>0</v>
      </c>
      <c r="PE35" s="202">
        <v>0</v>
      </c>
      <c r="PF35" s="202">
        <v>0</v>
      </c>
      <c r="PG35" s="202">
        <v>0</v>
      </c>
      <c r="PH35" s="202">
        <v>0</v>
      </c>
      <c r="PI35" s="202">
        <v>0</v>
      </c>
      <c r="PJ35" s="202">
        <v>22369886.595097106</v>
      </c>
      <c r="PK35" s="202">
        <v>5988929.9524637861</v>
      </c>
      <c r="PL35" s="202">
        <v>5144171.6489598705</v>
      </c>
      <c r="PM35" s="202">
        <v>1325653.4941029777</v>
      </c>
      <c r="PN35" s="202">
        <v>5502979.1525268136</v>
      </c>
      <c r="PO35" s="202">
        <v>1150504.1959317108</v>
      </c>
      <c r="PP35" s="202">
        <v>871241.01627004403</v>
      </c>
      <c r="PQ35" s="202">
        <v>0</v>
      </c>
      <c r="PR35" s="202">
        <v>0</v>
      </c>
      <c r="PS35" s="202">
        <v>612236.63681140682</v>
      </c>
      <c r="PT35" s="202">
        <v>0</v>
      </c>
      <c r="PU35" s="202">
        <v>74859.381052465818</v>
      </c>
      <c r="PV35" s="202">
        <v>213909.75175872035</v>
      </c>
      <c r="PW35" s="202">
        <v>1467139.0028569128</v>
      </c>
      <c r="PX35" s="202">
        <v>0</v>
      </c>
      <c r="PY35" s="202">
        <v>8573667.1167381611</v>
      </c>
      <c r="PZ35" s="202">
        <v>0</v>
      </c>
      <c r="QA35" s="202">
        <v>245383.55912642844</v>
      </c>
      <c r="QB35" s="202">
        <v>869944.85656740109</v>
      </c>
      <c r="QC35" s="202">
        <v>1131711.639736196</v>
      </c>
      <c r="QD35" s="302">
        <v>0</v>
      </c>
    </row>
    <row r="36" spans="1:446" x14ac:dyDescent="0.2">
      <c r="A36" s="201" t="s">
        <v>181</v>
      </c>
      <c r="B36" s="201" t="s">
        <v>101</v>
      </c>
      <c r="C36" s="202">
        <f>ROUND(TXST!H18,0)-ROUND(TXST!H288,0)</f>
        <v>0</v>
      </c>
      <c r="D36" s="316">
        <v>3615</v>
      </c>
      <c r="E36" s="201" t="s">
        <v>731</v>
      </c>
      <c r="F36" s="201">
        <f>'Relative Weights'!$H$1</f>
        <v>2017</v>
      </c>
      <c r="G36" s="202">
        <v>200906610</v>
      </c>
      <c r="H36" s="202">
        <v>56040724</v>
      </c>
      <c r="I36" s="202">
        <v>54503095</v>
      </c>
      <c r="J36" s="202">
        <v>17639058</v>
      </c>
      <c r="K36" s="202">
        <v>35107255</v>
      </c>
      <c r="L36" s="201" t="s">
        <v>774</v>
      </c>
      <c r="M36" s="201" t="s">
        <v>775</v>
      </c>
      <c r="N36" t="s">
        <v>776</v>
      </c>
      <c r="O36" s="202">
        <v>14938</v>
      </c>
      <c r="P36" s="202">
        <v>19869</v>
      </c>
      <c r="Q36" s="202">
        <v>3515</v>
      </c>
      <c r="R36" s="202">
        <v>363</v>
      </c>
      <c r="S36" s="202">
        <v>123</v>
      </c>
      <c r="T36" s="204" t="s">
        <v>868</v>
      </c>
      <c r="U36" s="204" t="s">
        <v>869</v>
      </c>
      <c r="V36" s="204" t="s">
        <v>870</v>
      </c>
      <c r="W36" s="202">
        <v>297669</v>
      </c>
      <c r="X36" s="202">
        <v>98599</v>
      </c>
      <c r="Y36" s="202">
        <v>44316</v>
      </c>
      <c r="Z36" s="202">
        <v>4650</v>
      </c>
      <c r="AA36" s="202">
        <v>2243</v>
      </c>
      <c r="AB36" s="202">
        <v>14200</v>
      </c>
      <c r="AC36" s="202">
        <v>13053</v>
      </c>
      <c r="AD36" s="202">
        <v>0</v>
      </c>
      <c r="AE36" s="202">
        <v>1911</v>
      </c>
      <c r="AF36" s="202">
        <v>0</v>
      </c>
      <c r="AG36" s="202">
        <v>0</v>
      </c>
      <c r="AH36" s="202">
        <v>6888</v>
      </c>
      <c r="AI36" s="202">
        <v>3765</v>
      </c>
      <c r="AJ36" s="202">
        <v>8365</v>
      </c>
      <c r="AK36" s="202">
        <v>0</v>
      </c>
      <c r="AL36" s="202">
        <v>27540</v>
      </c>
      <c r="AM36" s="202">
        <v>0</v>
      </c>
      <c r="AN36" s="202">
        <v>39</v>
      </c>
      <c r="AO36" s="202">
        <v>4506</v>
      </c>
      <c r="AP36" s="202">
        <v>0</v>
      </c>
      <c r="AQ36" s="202">
        <v>119251</v>
      </c>
      <c r="AR36" s="202">
        <v>32482</v>
      </c>
      <c r="AS36" s="202">
        <v>23930</v>
      </c>
      <c r="AT36" s="202">
        <v>20403</v>
      </c>
      <c r="AU36" s="202">
        <v>4839</v>
      </c>
      <c r="AV36" s="202">
        <v>24340</v>
      </c>
      <c r="AW36" s="202">
        <v>15184</v>
      </c>
      <c r="AX36" s="202">
        <v>0</v>
      </c>
      <c r="AY36" s="202">
        <v>5468</v>
      </c>
      <c r="AZ36" s="202">
        <v>0</v>
      </c>
      <c r="BA36" s="202">
        <v>0</v>
      </c>
      <c r="BB36" s="202">
        <v>0</v>
      </c>
      <c r="BC36" s="202">
        <v>0</v>
      </c>
      <c r="BD36" s="202">
        <v>22237</v>
      </c>
      <c r="BE36" s="202">
        <v>0</v>
      </c>
      <c r="BF36" s="202">
        <v>56485</v>
      </c>
      <c r="BG36" s="202">
        <v>0</v>
      </c>
      <c r="BH36" s="202">
        <v>8895</v>
      </c>
      <c r="BI36" s="202">
        <v>5734</v>
      </c>
      <c r="BJ36" s="202">
        <v>5309</v>
      </c>
      <c r="BK36" s="202">
        <v>20831</v>
      </c>
      <c r="BL36" s="202">
        <v>3456</v>
      </c>
      <c r="BM36" s="202">
        <v>2708</v>
      </c>
      <c r="BN36" s="202">
        <v>11398</v>
      </c>
      <c r="BO36" s="202">
        <v>249</v>
      </c>
      <c r="BP36" s="202">
        <v>4328</v>
      </c>
      <c r="BQ36" s="202">
        <v>1255</v>
      </c>
      <c r="BR36" s="202">
        <v>0</v>
      </c>
      <c r="BS36" s="202">
        <v>8499</v>
      </c>
      <c r="BT36" s="202">
        <v>0</v>
      </c>
      <c r="BU36" s="202">
        <v>0</v>
      </c>
      <c r="BV36" s="202">
        <v>0</v>
      </c>
      <c r="BW36" s="202">
        <v>0</v>
      </c>
      <c r="BX36" s="202">
        <v>5850</v>
      </c>
      <c r="BY36" s="202">
        <v>0</v>
      </c>
      <c r="BZ36" s="202">
        <v>6384</v>
      </c>
      <c r="CA36" s="202">
        <v>0</v>
      </c>
      <c r="CB36" s="202">
        <v>0</v>
      </c>
      <c r="CC36" s="202">
        <v>244</v>
      </c>
      <c r="CD36" s="202">
        <v>1714</v>
      </c>
      <c r="CE36" s="202">
        <v>933</v>
      </c>
      <c r="CF36" s="202">
        <v>907</v>
      </c>
      <c r="CG36" s="202">
        <v>0</v>
      </c>
      <c r="CH36" s="202">
        <v>2555</v>
      </c>
      <c r="CI36" s="202">
        <v>6</v>
      </c>
      <c r="CJ36" s="202">
        <v>690</v>
      </c>
      <c r="CK36" s="202">
        <v>0</v>
      </c>
      <c r="CL36" s="202">
        <v>0</v>
      </c>
      <c r="CM36" s="202">
        <v>0</v>
      </c>
      <c r="CN36" s="202">
        <v>0</v>
      </c>
      <c r="CO36" s="202">
        <v>0</v>
      </c>
      <c r="CP36" s="202">
        <v>0</v>
      </c>
      <c r="CQ36" s="202">
        <v>0</v>
      </c>
      <c r="CR36" s="202">
        <v>0</v>
      </c>
      <c r="CS36" s="202">
        <v>0</v>
      </c>
      <c r="CT36" s="202">
        <v>98</v>
      </c>
      <c r="CU36" s="202">
        <v>0</v>
      </c>
      <c r="CV36" s="202">
        <v>0</v>
      </c>
      <c r="CW36" s="202">
        <v>0</v>
      </c>
      <c r="CX36" s="202">
        <v>0</v>
      </c>
      <c r="CY36" s="202">
        <v>0</v>
      </c>
      <c r="CZ36" s="202">
        <v>0</v>
      </c>
      <c r="DA36" s="202">
        <v>0</v>
      </c>
      <c r="DB36" s="202">
        <v>0</v>
      </c>
      <c r="DC36" s="202">
        <v>0</v>
      </c>
      <c r="DD36" s="202">
        <v>0</v>
      </c>
      <c r="DE36" s="202">
        <v>0</v>
      </c>
      <c r="DF36" s="202">
        <v>0</v>
      </c>
      <c r="DG36" s="202">
        <v>0</v>
      </c>
      <c r="DH36" s="202">
        <v>0</v>
      </c>
      <c r="DI36" s="202">
        <v>0</v>
      </c>
      <c r="DJ36" s="202">
        <v>0</v>
      </c>
      <c r="DK36" s="202">
        <v>0</v>
      </c>
      <c r="DL36" s="202">
        <v>4022</v>
      </c>
      <c r="DM36" s="202">
        <v>0</v>
      </c>
      <c r="DN36" s="202">
        <v>0</v>
      </c>
      <c r="DO36" s="202">
        <v>0</v>
      </c>
      <c r="DP36" s="202">
        <v>0</v>
      </c>
      <c r="DQ36" s="202">
        <v>0</v>
      </c>
      <c r="DR36" s="202">
        <v>0</v>
      </c>
      <c r="DS36" s="202">
        <v>11757438</v>
      </c>
      <c r="DT36" s="202">
        <v>2651609</v>
      </c>
      <c r="DU36" s="202">
        <v>3756926</v>
      </c>
      <c r="DV36" s="202">
        <v>238245</v>
      </c>
      <c r="DW36" s="202">
        <v>129342</v>
      </c>
      <c r="DX36" s="202">
        <v>977844</v>
      </c>
      <c r="DY36" s="202">
        <v>355249</v>
      </c>
      <c r="DZ36" s="202">
        <v>0</v>
      </c>
      <c r="EA36" s="202">
        <v>120459</v>
      </c>
      <c r="EB36" s="202">
        <v>0</v>
      </c>
      <c r="EC36" s="202">
        <v>0</v>
      </c>
      <c r="ED36" s="202">
        <v>319861</v>
      </c>
      <c r="EE36" s="202">
        <v>229729</v>
      </c>
      <c r="EF36" s="202">
        <v>489644</v>
      </c>
      <c r="EG36" s="202">
        <v>0</v>
      </c>
      <c r="EH36" s="202">
        <v>1266580</v>
      </c>
      <c r="EI36" s="202">
        <v>0</v>
      </c>
      <c r="EJ36" s="202">
        <v>1031</v>
      </c>
      <c r="EK36" s="202">
        <v>497674</v>
      </c>
      <c r="EL36" s="202">
        <v>0</v>
      </c>
      <c r="EM36" s="202">
        <v>10642784</v>
      </c>
      <c r="EN36" s="202">
        <v>2663036</v>
      </c>
      <c r="EO36" s="202">
        <v>4045427</v>
      </c>
      <c r="EP36" s="202">
        <v>1789286</v>
      </c>
      <c r="EQ36" s="202">
        <v>463685</v>
      </c>
      <c r="ER36" s="202">
        <v>2371307</v>
      </c>
      <c r="ES36" s="202">
        <v>784218</v>
      </c>
      <c r="ET36" s="202">
        <v>0</v>
      </c>
      <c r="EU36" s="202">
        <v>331414</v>
      </c>
      <c r="EV36" s="202">
        <v>0</v>
      </c>
      <c r="EW36" s="202">
        <v>0</v>
      </c>
      <c r="EX36" s="202">
        <v>0</v>
      </c>
      <c r="EY36" s="202">
        <v>0</v>
      </c>
      <c r="EZ36" s="202">
        <v>2897951</v>
      </c>
      <c r="FA36" s="202">
        <v>0</v>
      </c>
      <c r="FB36" s="202">
        <v>5249485</v>
      </c>
      <c r="FC36" s="202">
        <v>0</v>
      </c>
      <c r="FD36" s="202">
        <v>1074438</v>
      </c>
      <c r="FE36" s="202">
        <v>699010</v>
      </c>
      <c r="FF36" s="202">
        <v>1196484</v>
      </c>
      <c r="FG36" s="202">
        <v>6358056</v>
      </c>
      <c r="FH36" s="202">
        <v>1756628</v>
      </c>
      <c r="FI36" s="202">
        <v>2196719</v>
      </c>
      <c r="FJ36" s="202">
        <v>2525945</v>
      </c>
      <c r="FK36" s="202">
        <v>165549</v>
      </c>
      <c r="FL36" s="202">
        <v>1442446</v>
      </c>
      <c r="FM36" s="202">
        <v>427592</v>
      </c>
      <c r="FN36" s="202">
        <v>0</v>
      </c>
      <c r="FO36" s="202">
        <v>923767</v>
      </c>
      <c r="FP36" s="202">
        <v>0</v>
      </c>
      <c r="FQ36" s="202">
        <v>0</v>
      </c>
      <c r="FR36" s="202">
        <v>0</v>
      </c>
      <c r="FS36" s="202">
        <v>0</v>
      </c>
      <c r="FT36" s="202">
        <v>1407352</v>
      </c>
      <c r="FU36" s="202">
        <v>0</v>
      </c>
      <c r="FV36" s="202">
        <v>1934597</v>
      </c>
      <c r="FW36" s="202">
        <v>0</v>
      </c>
      <c r="FX36" s="202">
        <v>0</v>
      </c>
      <c r="FY36" s="202">
        <v>55402</v>
      </c>
      <c r="FZ36" s="202">
        <v>642671</v>
      </c>
      <c r="GA36" s="202">
        <v>674658</v>
      </c>
      <c r="GB36" s="202">
        <v>831943</v>
      </c>
      <c r="GC36" s="202">
        <v>0</v>
      </c>
      <c r="GD36" s="202">
        <v>1333170</v>
      </c>
      <c r="GE36" s="202">
        <v>1469</v>
      </c>
      <c r="GF36" s="202">
        <v>424565</v>
      </c>
      <c r="GG36" s="202">
        <v>0</v>
      </c>
      <c r="GH36" s="202">
        <v>0</v>
      </c>
      <c r="GI36" s="202">
        <v>0</v>
      </c>
      <c r="GJ36" s="202">
        <v>0</v>
      </c>
      <c r="GK36" s="202">
        <v>0</v>
      </c>
      <c r="GL36" s="202">
        <v>0</v>
      </c>
      <c r="GM36" s="202">
        <v>0</v>
      </c>
      <c r="GN36" s="202">
        <v>0</v>
      </c>
      <c r="GO36" s="202">
        <v>0</v>
      </c>
      <c r="GP36" s="202">
        <v>34320</v>
      </c>
      <c r="GQ36" s="202">
        <v>0</v>
      </c>
      <c r="GR36" s="202">
        <v>0</v>
      </c>
      <c r="GS36" s="202">
        <v>0</v>
      </c>
      <c r="GT36" s="202">
        <v>0</v>
      </c>
      <c r="GU36" s="202">
        <v>0</v>
      </c>
      <c r="GV36" s="202">
        <v>0</v>
      </c>
      <c r="GW36" s="202">
        <v>0</v>
      </c>
      <c r="GX36" s="202">
        <v>0</v>
      </c>
      <c r="GY36" s="202">
        <v>0</v>
      </c>
      <c r="GZ36" s="202">
        <v>0</v>
      </c>
      <c r="HA36" s="202">
        <v>0</v>
      </c>
      <c r="HB36" s="202">
        <v>0</v>
      </c>
      <c r="HC36" s="202">
        <v>0</v>
      </c>
      <c r="HD36" s="202">
        <v>0</v>
      </c>
      <c r="HE36" s="202">
        <v>0</v>
      </c>
      <c r="HF36" s="202">
        <v>0</v>
      </c>
      <c r="HG36" s="202">
        <v>0</v>
      </c>
      <c r="HH36" s="202">
        <v>1187307</v>
      </c>
      <c r="HI36" s="202">
        <v>0</v>
      </c>
      <c r="HJ36" s="202">
        <v>0</v>
      </c>
      <c r="HK36" s="202">
        <v>0</v>
      </c>
      <c r="HL36" s="202">
        <v>0</v>
      </c>
      <c r="HM36" s="202">
        <v>0</v>
      </c>
      <c r="HN36" s="202">
        <v>0</v>
      </c>
      <c r="HP36" s="203" t="s">
        <v>167</v>
      </c>
      <c r="HQ36" s="201">
        <f>'Relative Weights'!$H$1</f>
        <v>2017</v>
      </c>
      <c r="HR36" s="202">
        <v>3023341.9629992698</v>
      </c>
      <c r="HS36" s="202">
        <v>1826123.692964894</v>
      </c>
      <c r="HT36" s="202">
        <v>299275.36464897427</v>
      </c>
      <c r="HU36" s="202">
        <v>58075.583102106684</v>
      </c>
      <c r="HV36" s="202">
        <v>10744.96819264391</v>
      </c>
      <c r="HW36" s="202">
        <v>409898.34962671407</v>
      </c>
      <c r="HX36" s="202">
        <v>140402.3346607032</v>
      </c>
      <c r="HY36" s="202">
        <v>0</v>
      </c>
      <c r="HZ36" s="202">
        <v>17864.859899077088</v>
      </c>
      <c r="IA36" s="202">
        <v>0</v>
      </c>
      <c r="IB36" s="202">
        <v>0</v>
      </c>
      <c r="IC36" s="202">
        <v>70005.133757961812</v>
      </c>
      <c r="ID36" s="202">
        <v>34755.491003725343</v>
      </c>
      <c r="IE36" s="202">
        <v>125859.19923743227</v>
      </c>
      <c r="IF36" s="202">
        <v>0</v>
      </c>
      <c r="IG36" s="202">
        <v>244652.99424151474</v>
      </c>
      <c r="IH36" s="202">
        <v>0</v>
      </c>
      <c r="II36" s="202">
        <v>0</v>
      </c>
      <c r="IJ36" s="202">
        <v>82370.620979386469</v>
      </c>
      <c r="IK36" s="202">
        <v>0</v>
      </c>
      <c r="IL36" s="202">
        <v>1538031.9246021558</v>
      </c>
      <c r="IM36" s="202">
        <v>693280.32714039192</v>
      </c>
      <c r="IN36" s="202">
        <v>233449.73778874197</v>
      </c>
      <c r="IO36" s="202">
        <v>360674.87235575123</v>
      </c>
      <c r="IP36" s="202">
        <v>35133.948809012465</v>
      </c>
      <c r="IQ36" s="202">
        <v>796590.45501515584</v>
      </c>
      <c r="IR36" s="202">
        <v>243267.55942110301</v>
      </c>
      <c r="IS36" s="202">
        <v>0</v>
      </c>
      <c r="IT36" s="202">
        <v>65625.343282403104</v>
      </c>
      <c r="IU36" s="202">
        <v>0</v>
      </c>
      <c r="IV36" s="202">
        <v>0</v>
      </c>
      <c r="IW36" s="202">
        <v>0</v>
      </c>
      <c r="IX36" s="202">
        <v>0</v>
      </c>
      <c r="IY36" s="202">
        <v>455775.70219285082</v>
      </c>
      <c r="IZ36" s="202">
        <v>0</v>
      </c>
      <c r="JA36" s="202">
        <v>659334.00413924851</v>
      </c>
      <c r="JB36" s="202">
        <v>0</v>
      </c>
      <c r="JC36" s="202">
        <v>118977.04624485677</v>
      </c>
      <c r="JD36" s="202">
        <v>119248.54525793716</v>
      </c>
      <c r="JE36" s="202">
        <v>124956.55622971639</v>
      </c>
      <c r="JF36" s="202">
        <v>220185.91109552779</v>
      </c>
      <c r="JG36" s="202">
        <v>56878.779595141452</v>
      </c>
      <c r="JH36" s="202">
        <v>20873.044208139243</v>
      </c>
      <c r="JI36" s="202">
        <v>173713.51576330228</v>
      </c>
      <c r="JJ36" s="202">
        <v>1387.8403233897129</v>
      </c>
      <c r="JK36" s="202">
        <v>125614.4859657436</v>
      </c>
      <c r="JL36" s="202">
        <v>16663.980518175009</v>
      </c>
      <c r="JM36" s="202">
        <v>0</v>
      </c>
      <c r="JN36" s="202">
        <v>93345.541022483972</v>
      </c>
      <c r="JO36" s="202">
        <v>0</v>
      </c>
      <c r="JP36" s="202">
        <v>0</v>
      </c>
      <c r="JQ36" s="202">
        <v>0</v>
      </c>
      <c r="JR36" s="202">
        <v>0</v>
      </c>
      <c r="JS36" s="202">
        <v>110261.02277154484</v>
      </c>
      <c r="JT36" s="202">
        <v>0</v>
      </c>
      <c r="JU36" s="202">
        <v>66923.58020560001</v>
      </c>
      <c r="JV36" s="202">
        <v>0</v>
      </c>
      <c r="JW36" s="202">
        <v>0</v>
      </c>
      <c r="JX36" s="202">
        <v>4539.9664601243048</v>
      </c>
      <c r="JY36" s="202">
        <v>39861.443770283615</v>
      </c>
      <c r="JZ36" s="202">
        <v>13409.031367667285</v>
      </c>
      <c r="KA36" s="202">
        <v>23771.610377898225</v>
      </c>
      <c r="KB36" s="202">
        <v>0</v>
      </c>
      <c r="KC36" s="202">
        <v>50120.463185330955</v>
      </c>
      <c r="KD36" s="202">
        <v>203.54991409715788</v>
      </c>
      <c r="KE36" s="202">
        <v>21584.460968761578</v>
      </c>
      <c r="KF36" s="202">
        <v>0</v>
      </c>
      <c r="KG36" s="202">
        <v>0</v>
      </c>
      <c r="KH36" s="202">
        <v>0</v>
      </c>
      <c r="KI36" s="202">
        <v>0</v>
      </c>
      <c r="KJ36" s="202">
        <v>0</v>
      </c>
      <c r="KK36" s="202">
        <v>0</v>
      </c>
      <c r="KL36" s="202">
        <v>0</v>
      </c>
      <c r="KM36" s="202">
        <v>0</v>
      </c>
      <c r="KN36" s="202">
        <v>0</v>
      </c>
      <c r="KO36" s="202">
        <v>1561.2358620063255</v>
      </c>
      <c r="KP36" s="202">
        <v>0</v>
      </c>
      <c r="KQ36" s="202">
        <v>0</v>
      </c>
      <c r="KR36" s="202">
        <v>0</v>
      </c>
      <c r="KS36" s="202">
        <v>0</v>
      </c>
      <c r="KT36" s="202">
        <v>0</v>
      </c>
      <c r="KU36" s="202">
        <v>0</v>
      </c>
      <c r="KV36" s="202">
        <v>0</v>
      </c>
      <c r="KW36" s="202">
        <v>0</v>
      </c>
      <c r="KX36" s="202">
        <v>0</v>
      </c>
      <c r="KY36" s="202">
        <v>0</v>
      </c>
      <c r="KZ36" s="202">
        <v>0</v>
      </c>
      <c r="LA36" s="202">
        <v>0</v>
      </c>
      <c r="LB36" s="202">
        <v>0</v>
      </c>
      <c r="LC36" s="202">
        <v>0</v>
      </c>
      <c r="LD36" s="202">
        <v>0</v>
      </c>
      <c r="LE36" s="202">
        <v>0</v>
      </c>
      <c r="LF36" s="202">
        <v>0</v>
      </c>
      <c r="LG36" s="202">
        <v>75767.953799274444</v>
      </c>
      <c r="LH36" s="202">
        <v>0</v>
      </c>
      <c r="LI36" s="202">
        <v>0</v>
      </c>
      <c r="LJ36" s="202">
        <v>0</v>
      </c>
      <c r="LK36" s="202">
        <v>0</v>
      </c>
      <c r="LL36" s="202">
        <v>0</v>
      </c>
      <c r="LM36" s="202">
        <v>0</v>
      </c>
      <c r="LN36" s="202">
        <v>0</v>
      </c>
      <c r="LO36" s="202">
        <v>0</v>
      </c>
      <c r="LP36" s="202">
        <v>0</v>
      </c>
      <c r="LQ36" s="202">
        <v>0</v>
      </c>
      <c r="LR36" s="202">
        <v>0</v>
      </c>
      <c r="LS36" s="202">
        <v>0</v>
      </c>
      <c r="LT36" s="202">
        <v>0</v>
      </c>
      <c r="LU36" s="202">
        <v>0</v>
      </c>
      <c r="LV36" s="202">
        <v>0</v>
      </c>
      <c r="LW36" s="202">
        <v>0</v>
      </c>
      <c r="LX36" s="202">
        <v>0</v>
      </c>
      <c r="LY36" s="202">
        <v>0</v>
      </c>
      <c r="LZ36" s="202">
        <v>0</v>
      </c>
      <c r="MA36" s="202">
        <v>0</v>
      </c>
      <c r="MB36" s="202">
        <v>0</v>
      </c>
      <c r="MC36" s="202">
        <v>0</v>
      </c>
      <c r="MD36" s="202">
        <v>0</v>
      </c>
      <c r="ME36" s="202">
        <v>0</v>
      </c>
      <c r="MF36" s="202">
        <v>0</v>
      </c>
      <c r="MG36" s="202">
        <v>0</v>
      </c>
      <c r="MH36" s="202">
        <v>0</v>
      </c>
      <c r="MI36" s="202">
        <v>0</v>
      </c>
      <c r="MJ36" s="202">
        <v>0</v>
      </c>
      <c r="MK36" s="202">
        <v>0</v>
      </c>
      <c r="ML36" s="202">
        <v>0</v>
      </c>
      <c r="MM36" s="202">
        <v>0</v>
      </c>
      <c r="MN36" s="202">
        <v>0</v>
      </c>
      <c r="MO36" s="202">
        <v>0</v>
      </c>
      <c r="MP36" s="202">
        <v>0</v>
      </c>
      <c r="MQ36" s="202">
        <v>0</v>
      </c>
      <c r="MR36" s="202">
        <v>0</v>
      </c>
      <c r="MS36" s="202">
        <v>0</v>
      </c>
      <c r="MT36" s="202">
        <v>0</v>
      </c>
      <c r="MU36" s="202">
        <v>0</v>
      </c>
      <c r="MV36" s="202">
        <v>0</v>
      </c>
      <c r="MW36" s="202">
        <v>0</v>
      </c>
      <c r="MX36" s="202">
        <v>0</v>
      </c>
      <c r="MY36" s="202">
        <v>0</v>
      </c>
      <c r="MZ36" s="202">
        <v>0</v>
      </c>
      <c r="NA36" s="202">
        <v>0</v>
      </c>
      <c r="NB36" s="202">
        <v>0</v>
      </c>
      <c r="NC36" s="202">
        <v>0</v>
      </c>
      <c r="ND36" s="202">
        <v>0</v>
      </c>
      <c r="NE36" s="202">
        <v>0</v>
      </c>
      <c r="NF36" s="202">
        <v>0</v>
      </c>
      <c r="NG36" s="202">
        <v>0</v>
      </c>
      <c r="NH36" s="202">
        <v>0</v>
      </c>
      <c r="NI36" s="202">
        <v>0</v>
      </c>
      <c r="NJ36" s="202">
        <v>0</v>
      </c>
      <c r="NK36" s="202">
        <v>0</v>
      </c>
      <c r="NL36" s="202">
        <v>0</v>
      </c>
      <c r="NM36" s="202">
        <v>0</v>
      </c>
      <c r="NN36" s="202">
        <v>0</v>
      </c>
      <c r="NO36" s="202">
        <v>0</v>
      </c>
      <c r="NP36" s="202">
        <v>0</v>
      </c>
      <c r="NQ36" s="202">
        <v>0</v>
      </c>
      <c r="NR36" s="202">
        <v>0</v>
      </c>
      <c r="NS36" s="202">
        <v>0</v>
      </c>
      <c r="NT36" s="202">
        <v>0</v>
      </c>
      <c r="NU36" s="202">
        <v>0</v>
      </c>
      <c r="NV36" s="202">
        <v>0</v>
      </c>
      <c r="NW36" s="202">
        <v>0</v>
      </c>
      <c r="NX36" s="202">
        <v>0</v>
      </c>
      <c r="NY36" s="202">
        <v>0</v>
      </c>
      <c r="NZ36" s="202">
        <v>0</v>
      </c>
      <c r="OA36" s="202">
        <v>0</v>
      </c>
      <c r="OB36" s="202">
        <v>0</v>
      </c>
      <c r="OC36" s="202">
        <v>0</v>
      </c>
      <c r="OD36" s="202">
        <v>0</v>
      </c>
      <c r="OE36" s="202">
        <v>0</v>
      </c>
      <c r="OF36" s="202">
        <v>0</v>
      </c>
      <c r="OG36" s="202">
        <v>0</v>
      </c>
      <c r="OH36" s="202">
        <v>0</v>
      </c>
      <c r="OI36" s="202">
        <v>0</v>
      </c>
      <c r="OJ36" s="202">
        <v>0</v>
      </c>
      <c r="OK36" s="202">
        <v>0</v>
      </c>
      <c r="OL36" s="202">
        <v>0</v>
      </c>
      <c r="OM36" s="202">
        <v>0</v>
      </c>
      <c r="ON36" s="202">
        <v>0</v>
      </c>
      <c r="OO36" s="202">
        <v>0</v>
      </c>
      <c r="OP36" s="202">
        <v>0</v>
      </c>
      <c r="OQ36" s="202">
        <v>0</v>
      </c>
      <c r="OR36" s="202">
        <v>0</v>
      </c>
      <c r="OS36" s="202">
        <v>0</v>
      </c>
      <c r="OT36" s="202">
        <v>0</v>
      </c>
      <c r="OU36" s="202">
        <v>0</v>
      </c>
      <c r="OV36" s="202">
        <v>0</v>
      </c>
      <c r="OW36" s="202">
        <v>0</v>
      </c>
      <c r="OX36" s="202">
        <v>0</v>
      </c>
      <c r="OY36" s="202">
        <v>0</v>
      </c>
      <c r="OZ36" s="202">
        <v>0</v>
      </c>
      <c r="PA36" s="202">
        <v>0</v>
      </c>
      <c r="PB36" s="202">
        <v>0</v>
      </c>
      <c r="PC36" s="202">
        <v>0</v>
      </c>
      <c r="PD36" s="202">
        <v>0</v>
      </c>
      <c r="PE36" s="202">
        <v>0</v>
      </c>
      <c r="PF36" s="202">
        <v>0</v>
      </c>
      <c r="PG36" s="202">
        <v>0</v>
      </c>
      <c r="PH36" s="202">
        <v>0</v>
      </c>
      <c r="PI36" s="202">
        <v>0</v>
      </c>
      <c r="PJ36" s="202">
        <v>62519452.022691034</v>
      </c>
      <c r="PK36" s="202">
        <v>27664858.010862362</v>
      </c>
      <c r="PL36" s="202">
        <v>11545199.838096371</v>
      </c>
      <c r="PM36" s="202">
        <v>1558154.8377236195</v>
      </c>
      <c r="PN36" s="202">
        <v>11118527.784969997</v>
      </c>
      <c r="PO36" s="202">
        <v>14314455.066677617</v>
      </c>
      <c r="PP36" s="202">
        <v>5238682.8614502829</v>
      </c>
      <c r="PQ36" s="202">
        <v>0</v>
      </c>
      <c r="PR36" s="202">
        <v>2757146.5801191553</v>
      </c>
      <c r="PS36" s="202">
        <v>0</v>
      </c>
      <c r="PT36" s="202">
        <v>0</v>
      </c>
      <c r="PU36" s="202">
        <v>583415.66910321172</v>
      </c>
      <c r="PV36" s="202">
        <v>399903.06827797595</v>
      </c>
      <c r="PW36" s="202">
        <v>7172718.8359648269</v>
      </c>
      <c r="PX36" s="202">
        <v>0</v>
      </c>
      <c r="PY36" s="202">
        <v>10264978.955304937</v>
      </c>
      <c r="PZ36" s="202">
        <v>0</v>
      </c>
      <c r="QA36" s="202">
        <v>2099630.9389996957</v>
      </c>
      <c r="QB36" s="202">
        <v>3244742.7589053321</v>
      </c>
      <c r="QC36" s="202">
        <v>2236770.4279282219</v>
      </c>
      <c r="QD36" s="302">
        <v>0.2</v>
      </c>
    </row>
    <row r="37" spans="1:446" x14ac:dyDescent="0.2">
      <c r="A37" s="201" t="s">
        <v>85</v>
      </c>
      <c r="B37" s="201" t="s">
        <v>85</v>
      </c>
      <c r="C37" s="202">
        <f>ROUND(SRSU!H18,0)-ROUND(SRSU!H288,0)</f>
        <v>0</v>
      </c>
      <c r="D37" s="316">
        <v>3625</v>
      </c>
      <c r="E37" s="201" t="s">
        <v>695</v>
      </c>
      <c r="F37" s="201">
        <f>'Relative Weights'!$H$1</f>
        <v>2017</v>
      </c>
      <c r="G37" s="202">
        <v>13023991</v>
      </c>
      <c r="H37" s="202">
        <v>2173848</v>
      </c>
      <c r="I37" s="202">
        <v>5714345</v>
      </c>
      <c r="J37" s="202">
        <v>3625008</v>
      </c>
      <c r="K37" s="202">
        <v>10703743</v>
      </c>
      <c r="L37" s="201" t="s">
        <v>777</v>
      </c>
      <c r="M37" s="201" t="s">
        <v>778</v>
      </c>
      <c r="N37" s="201" t="s">
        <v>779</v>
      </c>
      <c r="O37" s="202">
        <v>949</v>
      </c>
      <c r="P37" s="202">
        <v>565</v>
      </c>
      <c r="Q37" s="202">
        <v>557</v>
      </c>
      <c r="R37" s="202">
        <v>0</v>
      </c>
      <c r="S37" s="202">
        <v>0</v>
      </c>
      <c r="T37" s="204" t="s">
        <v>871</v>
      </c>
      <c r="U37" s="204" t="s">
        <v>872</v>
      </c>
      <c r="V37" s="204" t="s">
        <v>873</v>
      </c>
      <c r="W37" s="202">
        <v>16228</v>
      </c>
      <c r="X37" s="202">
        <v>4745</v>
      </c>
      <c r="Y37" s="202">
        <v>1818</v>
      </c>
      <c r="Z37" s="202">
        <v>84</v>
      </c>
      <c r="AA37" s="202">
        <v>1035</v>
      </c>
      <c r="AB37" s="202">
        <v>265</v>
      </c>
      <c r="AC37" s="202">
        <v>159</v>
      </c>
      <c r="AD37" s="202">
        <v>0</v>
      </c>
      <c r="AE37" s="202">
        <v>0</v>
      </c>
      <c r="AF37" s="202">
        <v>0</v>
      </c>
      <c r="AG37" s="202">
        <v>0</v>
      </c>
      <c r="AH37" s="202">
        <v>129</v>
      </c>
      <c r="AI37" s="202">
        <v>57</v>
      </c>
      <c r="AJ37" s="202">
        <v>834</v>
      </c>
      <c r="AK37" s="202">
        <v>0</v>
      </c>
      <c r="AL37" s="202">
        <v>585</v>
      </c>
      <c r="AM37" s="202">
        <v>0</v>
      </c>
      <c r="AN37" s="202">
        <v>0</v>
      </c>
      <c r="AO37" s="202">
        <v>375</v>
      </c>
      <c r="AP37" s="202">
        <v>0</v>
      </c>
      <c r="AQ37" s="202">
        <v>2937</v>
      </c>
      <c r="AR37" s="202">
        <v>2450</v>
      </c>
      <c r="AS37" s="202">
        <v>531</v>
      </c>
      <c r="AT37" s="202">
        <v>807</v>
      </c>
      <c r="AU37" s="202">
        <v>795</v>
      </c>
      <c r="AV37" s="202">
        <v>79</v>
      </c>
      <c r="AW37" s="202">
        <v>81</v>
      </c>
      <c r="AX37" s="202">
        <v>0</v>
      </c>
      <c r="AY37" s="202">
        <v>0</v>
      </c>
      <c r="AZ37" s="202">
        <v>0</v>
      </c>
      <c r="BA37" s="202">
        <v>0</v>
      </c>
      <c r="BB37" s="202">
        <v>0</v>
      </c>
      <c r="BC37" s="202">
        <v>153</v>
      </c>
      <c r="BD37" s="202">
        <v>477</v>
      </c>
      <c r="BE37" s="202">
        <v>0</v>
      </c>
      <c r="BF37" s="202">
        <v>1092</v>
      </c>
      <c r="BG37" s="202">
        <v>0</v>
      </c>
      <c r="BH37" s="202">
        <v>108</v>
      </c>
      <c r="BI37" s="202">
        <v>153</v>
      </c>
      <c r="BJ37" s="202">
        <v>0</v>
      </c>
      <c r="BK37" s="202">
        <v>2410</v>
      </c>
      <c r="BL37" s="202">
        <v>859</v>
      </c>
      <c r="BM37" s="202">
        <v>144</v>
      </c>
      <c r="BN37" s="202">
        <v>3891</v>
      </c>
      <c r="BO37" s="202">
        <v>745</v>
      </c>
      <c r="BP37" s="202">
        <v>0</v>
      </c>
      <c r="BQ37" s="202">
        <v>78</v>
      </c>
      <c r="BR37" s="202">
        <v>0</v>
      </c>
      <c r="BS37" s="202">
        <v>0</v>
      </c>
      <c r="BT37" s="202">
        <v>0</v>
      </c>
      <c r="BU37" s="202">
        <v>0</v>
      </c>
      <c r="BV37" s="202">
        <v>0</v>
      </c>
      <c r="BW37" s="202">
        <v>0</v>
      </c>
      <c r="BX37" s="202">
        <v>564</v>
      </c>
      <c r="BY37" s="202">
        <v>0</v>
      </c>
      <c r="BZ37" s="202">
        <v>828</v>
      </c>
      <c r="CA37" s="202">
        <v>0</v>
      </c>
      <c r="CB37" s="202">
        <v>0</v>
      </c>
      <c r="CC37" s="202">
        <v>213</v>
      </c>
      <c r="CD37" s="202">
        <v>0</v>
      </c>
      <c r="CE37" s="202">
        <v>0</v>
      </c>
      <c r="CF37" s="202">
        <v>0</v>
      </c>
      <c r="CG37" s="202">
        <v>0</v>
      </c>
      <c r="CH37" s="202">
        <v>0</v>
      </c>
      <c r="CI37" s="202">
        <v>0</v>
      </c>
      <c r="CJ37" s="202">
        <v>0</v>
      </c>
      <c r="CK37" s="202">
        <v>0</v>
      </c>
      <c r="CL37" s="202">
        <v>0</v>
      </c>
      <c r="CM37" s="202">
        <v>0</v>
      </c>
      <c r="CN37" s="202">
        <v>0</v>
      </c>
      <c r="CO37" s="202">
        <v>0</v>
      </c>
      <c r="CP37" s="202">
        <v>0</v>
      </c>
      <c r="CQ37" s="202">
        <v>0</v>
      </c>
      <c r="CR37" s="202">
        <v>0</v>
      </c>
      <c r="CS37" s="202">
        <v>0</v>
      </c>
      <c r="CT37" s="202">
        <v>0</v>
      </c>
      <c r="CU37" s="202">
        <v>0</v>
      </c>
      <c r="CV37" s="202">
        <v>0</v>
      </c>
      <c r="CW37" s="202">
        <v>0</v>
      </c>
      <c r="CX37" s="202">
        <v>0</v>
      </c>
      <c r="CY37" s="202">
        <v>0</v>
      </c>
      <c r="CZ37" s="202">
        <v>0</v>
      </c>
      <c r="DA37" s="202">
        <v>0</v>
      </c>
      <c r="DB37" s="202">
        <v>0</v>
      </c>
      <c r="DC37" s="202">
        <v>0</v>
      </c>
      <c r="DD37" s="202">
        <v>0</v>
      </c>
      <c r="DE37" s="202">
        <v>0</v>
      </c>
      <c r="DF37" s="202">
        <v>0</v>
      </c>
      <c r="DG37" s="202">
        <v>0</v>
      </c>
      <c r="DH37" s="202">
        <v>0</v>
      </c>
      <c r="DI37" s="202">
        <v>0</v>
      </c>
      <c r="DJ37" s="202">
        <v>0</v>
      </c>
      <c r="DK37" s="202">
        <v>0</v>
      </c>
      <c r="DL37" s="202">
        <v>0</v>
      </c>
      <c r="DM37" s="202">
        <v>0</v>
      </c>
      <c r="DN37" s="202">
        <v>0</v>
      </c>
      <c r="DO37" s="202">
        <v>0</v>
      </c>
      <c r="DP37" s="202">
        <v>0</v>
      </c>
      <c r="DQ37" s="202">
        <v>0</v>
      </c>
      <c r="DR37" s="202">
        <v>0</v>
      </c>
      <c r="DS37" s="202">
        <v>1513973</v>
      </c>
      <c r="DT37" s="202">
        <v>422545</v>
      </c>
      <c r="DU37" s="202">
        <v>457081</v>
      </c>
      <c r="DV37" s="202">
        <v>13928</v>
      </c>
      <c r="DW37" s="202">
        <v>145876</v>
      </c>
      <c r="DX37" s="202">
        <v>40861</v>
      </c>
      <c r="DY37" s="202">
        <v>17274</v>
      </c>
      <c r="DZ37" s="202">
        <v>0</v>
      </c>
      <c r="EA37" s="202">
        <v>0</v>
      </c>
      <c r="EB37" s="202">
        <v>0</v>
      </c>
      <c r="EC37" s="202">
        <v>0</v>
      </c>
      <c r="ED37" s="202">
        <v>32133</v>
      </c>
      <c r="EE37" s="202">
        <v>21101</v>
      </c>
      <c r="EF37" s="202">
        <v>58816</v>
      </c>
      <c r="EG37" s="202">
        <v>0</v>
      </c>
      <c r="EH37" s="202">
        <v>77654</v>
      </c>
      <c r="EI37" s="202">
        <v>0</v>
      </c>
      <c r="EJ37" s="202">
        <v>0</v>
      </c>
      <c r="EK37" s="202">
        <v>44292</v>
      </c>
      <c r="EL37" s="202">
        <v>0</v>
      </c>
      <c r="EM37" s="202">
        <v>461195</v>
      </c>
      <c r="EN37" s="202">
        <v>314287</v>
      </c>
      <c r="EO37" s="202">
        <v>188608</v>
      </c>
      <c r="EP37" s="202">
        <v>128603</v>
      </c>
      <c r="EQ37" s="202">
        <v>185695</v>
      </c>
      <c r="ER37" s="202">
        <v>20568</v>
      </c>
      <c r="ES37" s="202">
        <v>4086</v>
      </c>
      <c r="ET37" s="202">
        <v>0</v>
      </c>
      <c r="EU37" s="202">
        <v>0</v>
      </c>
      <c r="EV37" s="202">
        <v>0</v>
      </c>
      <c r="EW37" s="202">
        <v>0</v>
      </c>
      <c r="EX37" s="202">
        <v>0</v>
      </c>
      <c r="EY37" s="202">
        <v>14341</v>
      </c>
      <c r="EZ37" s="202">
        <v>55057</v>
      </c>
      <c r="FA37" s="202">
        <v>0</v>
      </c>
      <c r="FB37" s="202">
        <v>165792</v>
      </c>
      <c r="FC37" s="202">
        <v>0</v>
      </c>
      <c r="FD37" s="202">
        <v>18574</v>
      </c>
      <c r="FE37" s="202">
        <v>25574</v>
      </c>
      <c r="FF37" s="202">
        <v>0</v>
      </c>
      <c r="FG37" s="202">
        <v>464989</v>
      </c>
      <c r="FH37" s="202">
        <v>284413</v>
      </c>
      <c r="FI37" s="202">
        <v>36327</v>
      </c>
      <c r="FJ37" s="202">
        <v>513745</v>
      </c>
      <c r="FK37" s="202">
        <v>223812</v>
      </c>
      <c r="FL37" s="202">
        <v>0</v>
      </c>
      <c r="FM37" s="202">
        <v>5265</v>
      </c>
      <c r="FN37" s="202">
        <v>0</v>
      </c>
      <c r="FO37" s="202">
        <v>0</v>
      </c>
      <c r="FP37" s="202">
        <v>0</v>
      </c>
      <c r="FQ37" s="202">
        <v>0</v>
      </c>
      <c r="FR37" s="202">
        <v>0</v>
      </c>
      <c r="FS37" s="202">
        <v>0</v>
      </c>
      <c r="FT37" s="202">
        <v>75315</v>
      </c>
      <c r="FU37" s="202">
        <v>0</v>
      </c>
      <c r="FV37" s="202">
        <v>152278</v>
      </c>
      <c r="FW37" s="202">
        <v>0</v>
      </c>
      <c r="FX37" s="202">
        <v>0</v>
      </c>
      <c r="FY37" s="202">
        <v>20579</v>
      </c>
      <c r="FZ37" s="202">
        <v>0</v>
      </c>
      <c r="GA37" s="202">
        <v>0</v>
      </c>
      <c r="GB37" s="202">
        <v>0</v>
      </c>
      <c r="GC37" s="202">
        <v>0</v>
      </c>
      <c r="GD37" s="202">
        <v>0</v>
      </c>
      <c r="GE37" s="202">
        <v>0</v>
      </c>
      <c r="GF37" s="202">
        <v>0</v>
      </c>
      <c r="GG37" s="202">
        <v>0</v>
      </c>
      <c r="GH37" s="202">
        <v>0</v>
      </c>
      <c r="GI37" s="202">
        <v>0</v>
      </c>
      <c r="GJ37" s="202">
        <v>0</v>
      </c>
      <c r="GK37" s="202">
        <v>0</v>
      </c>
      <c r="GL37" s="202">
        <v>0</v>
      </c>
      <c r="GM37" s="202">
        <v>0</v>
      </c>
      <c r="GN37" s="202">
        <v>0</v>
      </c>
      <c r="GO37" s="202">
        <v>0</v>
      </c>
      <c r="GP37" s="202">
        <v>0</v>
      </c>
      <c r="GQ37" s="202">
        <v>0</v>
      </c>
      <c r="GR37" s="202">
        <v>0</v>
      </c>
      <c r="GS37" s="202">
        <v>0</v>
      </c>
      <c r="GT37" s="202">
        <v>0</v>
      </c>
      <c r="GU37" s="202">
        <v>0</v>
      </c>
      <c r="GV37" s="202">
        <v>0</v>
      </c>
      <c r="GW37" s="202">
        <v>0</v>
      </c>
      <c r="GX37" s="202">
        <v>0</v>
      </c>
      <c r="GY37" s="202">
        <v>0</v>
      </c>
      <c r="GZ37" s="202">
        <v>0</v>
      </c>
      <c r="HA37" s="202">
        <v>0</v>
      </c>
      <c r="HB37" s="202">
        <v>0</v>
      </c>
      <c r="HC37" s="202">
        <v>0</v>
      </c>
      <c r="HD37" s="202">
        <v>0</v>
      </c>
      <c r="HE37" s="202">
        <v>0</v>
      </c>
      <c r="HF37" s="202">
        <v>0</v>
      </c>
      <c r="HG37" s="202">
        <v>0</v>
      </c>
      <c r="HH37" s="202">
        <v>0</v>
      </c>
      <c r="HI37" s="202">
        <v>0</v>
      </c>
      <c r="HJ37" s="202">
        <v>0</v>
      </c>
      <c r="HK37" s="202">
        <v>0</v>
      </c>
      <c r="HL37" s="202">
        <v>0</v>
      </c>
      <c r="HM37" s="202">
        <v>0</v>
      </c>
      <c r="HN37" s="202">
        <v>0</v>
      </c>
      <c r="HP37" s="203" t="s">
        <v>168</v>
      </c>
      <c r="HQ37" s="201">
        <f>'Relative Weights'!$H$1</f>
        <v>2017</v>
      </c>
      <c r="HR37" s="202">
        <v>48368</v>
      </c>
      <c r="HS37" s="202">
        <v>87423</v>
      </c>
      <c r="HT37" s="202">
        <v>4006</v>
      </c>
      <c r="HU37" s="202">
        <v>30170</v>
      </c>
      <c r="HV37" s="202">
        <v>31376</v>
      </c>
      <c r="HW37" s="202">
        <v>0</v>
      </c>
      <c r="HX37" s="202">
        <v>0</v>
      </c>
      <c r="HY37" s="202">
        <v>0</v>
      </c>
      <c r="HZ37" s="202">
        <v>0</v>
      </c>
      <c r="IA37" s="202">
        <v>0</v>
      </c>
      <c r="IB37" s="202">
        <v>0</v>
      </c>
      <c r="IC37" s="202">
        <v>0</v>
      </c>
      <c r="ID37" s="202">
        <v>80929</v>
      </c>
      <c r="IE37" s="202">
        <v>0</v>
      </c>
      <c r="IF37" s="202">
        <v>0</v>
      </c>
      <c r="IG37" s="202">
        <v>8000</v>
      </c>
      <c r="IH37" s="202">
        <v>0</v>
      </c>
      <c r="II37" s="202">
        <v>0</v>
      </c>
      <c r="IJ37" s="202">
        <v>0</v>
      </c>
      <c r="IK37" s="202">
        <v>0</v>
      </c>
      <c r="IL37" s="202">
        <v>0</v>
      </c>
      <c r="IM37" s="202">
        <v>0</v>
      </c>
      <c r="IN37" s="202">
        <v>0</v>
      </c>
      <c r="IO37" s="202">
        <v>0</v>
      </c>
      <c r="IP37" s="202">
        <v>0</v>
      </c>
      <c r="IQ37" s="202">
        <v>0</v>
      </c>
      <c r="IR37" s="202">
        <v>0</v>
      </c>
      <c r="IS37" s="202">
        <v>0</v>
      </c>
      <c r="IT37" s="202">
        <v>0</v>
      </c>
      <c r="IU37" s="202">
        <v>0</v>
      </c>
      <c r="IV37" s="202">
        <v>0</v>
      </c>
      <c r="IW37" s="202">
        <v>0</v>
      </c>
      <c r="IX37" s="202">
        <v>0</v>
      </c>
      <c r="IY37" s="202">
        <v>0</v>
      </c>
      <c r="IZ37" s="202">
        <v>0</v>
      </c>
      <c r="JA37" s="202">
        <v>0</v>
      </c>
      <c r="JB37" s="202">
        <v>0</v>
      </c>
      <c r="JC37" s="202">
        <v>0</v>
      </c>
      <c r="JD37" s="202">
        <v>0</v>
      </c>
      <c r="JE37" s="202">
        <v>0</v>
      </c>
      <c r="JF37" s="202">
        <v>0</v>
      </c>
      <c r="JG37" s="202">
        <v>0</v>
      </c>
      <c r="JH37" s="202">
        <v>0</v>
      </c>
      <c r="JI37" s="202">
        <v>0</v>
      </c>
      <c r="JJ37" s="202">
        <v>0</v>
      </c>
      <c r="JK37" s="202">
        <v>0</v>
      </c>
      <c r="JL37" s="202">
        <v>0</v>
      </c>
      <c r="JM37" s="202">
        <v>0</v>
      </c>
      <c r="JN37" s="202">
        <v>0</v>
      </c>
      <c r="JO37" s="202">
        <v>0</v>
      </c>
      <c r="JP37" s="202">
        <v>0</v>
      </c>
      <c r="JQ37" s="202">
        <v>0</v>
      </c>
      <c r="JR37" s="202">
        <v>0</v>
      </c>
      <c r="JS37" s="202">
        <v>0</v>
      </c>
      <c r="JT37" s="202">
        <v>0</v>
      </c>
      <c r="JU37" s="202">
        <v>0</v>
      </c>
      <c r="JV37" s="202">
        <v>0</v>
      </c>
      <c r="JW37" s="202">
        <v>0</v>
      </c>
      <c r="JX37" s="202">
        <v>0</v>
      </c>
      <c r="JY37" s="202">
        <v>0</v>
      </c>
      <c r="JZ37" s="202">
        <v>0</v>
      </c>
      <c r="KA37" s="202">
        <v>0</v>
      </c>
      <c r="KB37" s="202">
        <v>0</v>
      </c>
      <c r="KC37" s="202">
        <v>0</v>
      </c>
      <c r="KD37" s="202">
        <v>0</v>
      </c>
      <c r="KE37" s="202">
        <v>0</v>
      </c>
      <c r="KF37" s="202">
        <v>0</v>
      </c>
      <c r="KG37" s="202">
        <v>0</v>
      </c>
      <c r="KH37" s="202">
        <v>0</v>
      </c>
      <c r="KI37" s="202">
        <v>0</v>
      </c>
      <c r="KJ37" s="202">
        <v>0</v>
      </c>
      <c r="KK37" s="202">
        <v>0</v>
      </c>
      <c r="KL37" s="202">
        <v>0</v>
      </c>
      <c r="KM37" s="202">
        <v>0</v>
      </c>
      <c r="KN37" s="202">
        <v>0</v>
      </c>
      <c r="KO37" s="202">
        <v>0</v>
      </c>
      <c r="KP37" s="202">
        <v>0</v>
      </c>
      <c r="KQ37" s="202">
        <v>0</v>
      </c>
      <c r="KR37" s="202">
        <v>0</v>
      </c>
      <c r="KS37" s="202">
        <v>0</v>
      </c>
      <c r="KT37" s="202">
        <v>0</v>
      </c>
      <c r="KU37" s="202">
        <v>0</v>
      </c>
      <c r="KV37" s="202">
        <v>0</v>
      </c>
      <c r="KW37" s="202">
        <v>0</v>
      </c>
      <c r="KX37" s="202">
        <v>0</v>
      </c>
      <c r="KY37" s="202">
        <v>0</v>
      </c>
      <c r="KZ37" s="202">
        <v>0</v>
      </c>
      <c r="LA37" s="202">
        <v>0</v>
      </c>
      <c r="LB37" s="202">
        <v>0</v>
      </c>
      <c r="LC37" s="202">
        <v>0</v>
      </c>
      <c r="LD37" s="202">
        <v>0</v>
      </c>
      <c r="LE37" s="202">
        <v>0</v>
      </c>
      <c r="LF37" s="202">
        <v>0</v>
      </c>
      <c r="LG37" s="202">
        <v>0</v>
      </c>
      <c r="LH37" s="202">
        <v>0</v>
      </c>
      <c r="LI37" s="202">
        <v>0</v>
      </c>
      <c r="LJ37" s="202">
        <v>0</v>
      </c>
      <c r="LK37" s="202">
        <v>0</v>
      </c>
      <c r="LL37" s="202">
        <v>0</v>
      </c>
      <c r="LM37" s="202">
        <v>0</v>
      </c>
      <c r="LN37" s="202">
        <v>0</v>
      </c>
      <c r="LO37" s="202">
        <v>0</v>
      </c>
      <c r="LP37" s="202">
        <v>0</v>
      </c>
      <c r="LQ37" s="202">
        <v>0</v>
      </c>
      <c r="LR37" s="202">
        <v>0</v>
      </c>
      <c r="LS37" s="202">
        <v>0</v>
      </c>
      <c r="LT37" s="202">
        <v>0</v>
      </c>
      <c r="LU37" s="202">
        <v>0</v>
      </c>
      <c r="LV37" s="202">
        <v>0</v>
      </c>
      <c r="LW37" s="202">
        <v>0</v>
      </c>
      <c r="LX37" s="202">
        <v>0</v>
      </c>
      <c r="LY37" s="202">
        <v>0</v>
      </c>
      <c r="LZ37" s="202">
        <v>0</v>
      </c>
      <c r="MA37" s="202">
        <v>0</v>
      </c>
      <c r="MB37" s="202">
        <v>0</v>
      </c>
      <c r="MC37" s="202">
        <v>0</v>
      </c>
      <c r="MD37" s="202">
        <v>0</v>
      </c>
      <c r="ME37" s="202">
        <v>0</v>
      </c>
      <c r="MF37" s="202">
        <v>0</v>
      </c>
      <c r="MG37" s="202">
        <v>0</v>
      </c>
      <c r="MH37" s="202">
        <v>0</v>
      </c>
      <c r="MI37" s="202">
        <v>0</v>
      </c>
      <c r="MJ37" s="202">
        <v>0</v>
      </c>
      <c r="MK37" s="202">
        <v>0</v>
      </c>
      <c r="ML37" s="202">
        <v>0</v>
      </c>
      <c r="MM37" s="202">
        <v>0</v>
      </c>
      <c r="MN37" s="202">
        <v>0</v>
      </c>
      <c r="MO37" s="202">
        <v>0</v>
      </c>
      <c r="MP37" s="202">
        <v>0</v>
      </c>
      <c r="MQ37" s="202">
        <v>0</v>
      </c>
      <c r="MR37" s="202">
        <v>0</v>
      </c>
      <c r="MS37" s="202">
        <v>0</v>
      </c>
      <c r="MT37" s="202">
        <v>0</v>
      </c>
      <c r="MU37" s="202">
        <v>0</v>
      </c>
      <c r="MV37" s="202">
        <v>0</v>
      </c>
      <c r="MW37" s="202">
        <v>0</v>
      </c>
      <c r="MX37" s="202">
        <v>0</v>
      </c>
      <c r="MY37" s="202">
        <v>0</v>
      </c>
      <c r="MZ37" s="202">
        <v>0</v>
      </c>
      <c r="NA37" s="202">
        <v>0</v>
      </c>
      <c r="NB37" s="202">
        <v>0</v>
      </c>
      <c r="NC37" s="202">
        <v>0</v>
      </c>
      <c r="ND37" s="202">
        <v>0</v>
      </c>
      <c r="NE37" s="202">
        <v>0</v>
      </c>
      <c r="NF37" s="202">
        <v>0</v>
      </c>
      <c r="NG37" s="202">
        <v>0</v>
      </c>
      <c r="NH37" s="202">
        <v>0</v>
      </c>
      <c r="NI37" s="202">
        <v>0</v>
      </c>
      <c r="NJ37" s="202">
        <v>0</v>
      </c>
      <c r="NK37" s="202">
        <v>0</v>
      </c>
      <c r="NL37" s="202">
        <v>0</v>
      </c>
      <c r="NM37" s="202">
        <v>0</v>
      </c>
      <c r="NN37" s="202">
        <v>0</v>
      </c>
      <c r="NO37" s="202">
        <v>0</v>
      </c>
      <c r="NP37" s="202">
        <v>0</v>
      </c>
      <c r="NQ37" s="202">
        <v>0</v>
      </c>
      <c r="NR37" s="202">
        <v>0</v>
      </c>
      <c r="NS37" s="202">
        <v>0</v>
      </c>
      <c r="NT37" s="202">
        <v>0</v>
      </c>
      <c r="NU37" s="202">
        <v>0</v>
      </c>
      <c r="NV37" s="202">
        <v>0</v>
      </c>
      <c r="NW37" s="202">
        <v>0</v>
      </c>
      <c r="NX37" s="202">
        <v>0</v>
      </c>
      <c r="NY37" s="202">
        <v>0</v>
      </c>
      <c r="NZ37" s="202">
        <v>0</v>
      </c>
      <c r="OA37" s="202">
        <v>0</v>
      </c>
      <c r="OB37" s="202">
        <v>0</v>
      </c>
      <c r="OC37" s="202">
        <v>0</v>
      </c>
      <c r="OD37" s="202">
        <v>0</v>
      </c>
      <c r="OE37" s="202">
        <v>0</v>
      </c>
      <c r="OF37" s="202">
        <v>0</v>
      </c>
      <c r="OG37" s="202">
        <v>0</v>
      </c>
      <c r="OH37" s="202">
        <v>0</v>
      </c>
      <c r="OI37" s="202">
        <v>0</v>
      </c>
      <c r="OJ37" s="202">
        <v>0</v>
      </c>
      <c r="OK37" s="202">
        <v>0</v>
      </c>
      <c r="OL37" s="202">
        <v>0</v>
      </c>
      <c r="OM37" s="202">
        <v>0</v>
      </c>
      <c r="ON37" s="202">
        <v>0</v>
      </c>
      <c r="OO37" s="202">
        <v>0</v>
      </c>
      <c r="OP37" s="202">
        <v>0</v>
      </c>
      <c r="OQ37" s="202">
        <v>0</v>
      </c>
      <c r="OR37" s="202">
        <v>0</v>
      </c>
      <c r="OS37" s="202">
        <v>0</v>
      </c>
      <c r="OT37" s="202">
        <v>0</v>
      </c>
      <c r="OU37" s="202">
        <v>0</v>
      </c>
      <c r="OV37" s="202">
        <v>0</v>
      </c>
      <c r="OW37" s="202">
        <v>0</v>
      </c>
      <c r="OX37" s="202">
        <v>0</v>
      </c>
      <c r="OY37" s="202">
        <v>0</v>
      </c>
      <c r="OZ37" s="202">
        <v>0</v>
      </c>
      <c r="PA37" s="202">
        <v>0</v>
      </c>
      <c r="PB37" s="202">
        <v>0</v>
      </c>
      <c r="PC37" s="202">
        <v>0</v>
      </c>
      <c r="PD37" s="202">
        <v>0</v>
      </c>
      <c r="PE37" s="202">
        <v>0</v>
      </c>
      <c r="PF37" s="202">
        <v>0</v>
      </c>
      <c r="PG37" s="202">
        <v>0</v>
      </c>
      <c r="PH37" s="202">
        <v>0</v>
      </c>
      <c r="PI37" s="202">
        <v>0</v>
      </c>
      <c r="PJ37" s="202">
        <v>2454385</v>
      </c>
      <c r="PK37" s="202">
        <v>1381562</v>
      </c>
      <c r="PL37" s="202">
        <v>361567</v>
      </c>
      <c r="PM37" s="202">
        <v>1287634</v>
      </c>
      <c r="PN37" s="202">
        <v>782081</v>
      </c>
      <c r="PO37" s="202">
        <v>3403</v>
      </c>
      <c r="PP37" s="202">
        <v>7728</v>
      </c>
      <c r="PQ37" s="202">
        <v>0</v>
      </c>
      <c r="PR37" s="202">
        <v>0</v>
      </c>
      <c r="PS37" s="202">
        <v>0</v>
      </c>
      <c r="PT37" s="202">
        <v>0</v>
      </c>
      <c r="PU37" s="202">
        <v>0</v>
      </c>
      <c r="PV37" s="202">
        <v>0</v>
      </c>
      <c r="PW37" s="202">
        <v>58954</v>
      </c>
      <c r="PX37" s="202">
        <v>0</v>
      </c>
      <c r="PY37" s="202">
        <v>465713</v>
      </c>
      <c r="PZ37" s="202">
        <v>0</v>
      </c>
      <c r="QA37" s="202">
        <v>56824</v>
      </c>
      <c r="QB37" s="202">
        <v>80930</v>
      </c>
      <c r="QC37" s="202">
        <v>50555</v>
      </c>
      <c r="QD37" s="194">
        <v>1</v>
      </c>
    </row>
    <row r="38" spans="1:446" x14ac:dyDescent="0.2">
      <c r="A38" s="201" t="s">
        <v>180</v>
      </c>
      <c r="B38" s="201" t="s">
        <v>85</v>
      </c>
      <c r="C38" s="192"/>
      <c r="D38" s="316">
        <v>20</v>
      </c>
      <c r="E38" s="201" t="s">
        <v>717</v>
      </c>
      <c r="F38" s="201">
        <f>'Relative Weights'!$H$1</f>
        <v>2017</v>
      </c>
      <c r="G38" s="202"/>
      <c r="H38" s="202"/>
      <c r="I38" s="202"/>
      <c r="J38" s="202"/>
      <c r="K38" s="202"/>
      <c r="L38" s="201"/>
      <c r="M38" s="201"/>
      <c r="N38" s="201"/>
      <c r="O38" s="202">
        <v>77</v>
      </c>
      <c r="P38" s="202">
        <v>793</v>
      </c>
      <c r="Q38" s="202">
        <v>144</v>
      </c>
      <c r="R38" s="202">
        <v>0</v>
      </c>
      <c r="S38" s="202">
        <v>0</v>
      </c>
      <c r="T38" s="204" t="s">
        <v>874</v>
      </c>
      <c r="U38" s="204" t="s">
        <v>875</v>
      </c>
      <c r="V38" s="204" t="s">
        <v>876</v>
      </c>
      <c r="W38" s="202">
        <v>705</v>
      </c>
      <c r="X38" s="202">
        <v>122</v>
      </c>
      <c r="Y38" s="202">
        <v>12</v>
      </c>
      <c r="Z38" s="202">
        <v>237</v>
      </c>
      <c r="AA38" s="202">
        <v>0</v>
      </c>
      <c r="AB38" s="202">
        <v>0</v>
      </c>
      <c r="AC38" s="202">
        <v>0</v>
      </c>
      <c r="AD38" s="202">
        <v>0</v>
      </c>
      <c r="AE38" s="202">
        <v>0</v>
      </c>
      <c r="AF38" s="202">
        <v>0</v>
      </c>
      <c r="AG38" s="202">
        <v>0</v>
      </c>
      <c r="AH38" s="202">
        <v>0</v>
      </c>
      <c r="AI38" s="202">
        <v>0</v>
      </c>
      <c r="AJ38" s="202">
        <v>0</v>
      </c>
      <c r="AK38" s="202">
        <v>0</v>
      </c>
      <c r="AL38" s="202">
        <v>105</v>
      </c>
      <c r="AM38" s="202">
        <v>0</v>
      </c>
      <c r="AN38" s="202">
        <v>0</v>
      </c>
      <c r="AO38" s="202">
        <v>0</v>
      </c>
      <c r="AP38" s="202">
        <v>3</v>
      </c>
      <c r="AQ38" s="202">
        <v>7320</v>
      </c>
      <c r="AR38" s="202">
        <v>1260</v>
      </c>
      <c r="AS38" s="202">
        <v>39</v>
      </c>
      <c r="AT38" s="202">
        <v>3192</v>
      </c>
      <c r="AU38" s="202">
        <v>0</v>
      </c>
      <c r="AV38" s="202">
        <v>0</v>
      </c>
      <c r="AW38" s="202">
        <v>0</v>
      </c>
      <c r="AX38" s="202">
        <v>0</v>
      </c>
      <c r="AY38" s="202">
        <v>0</v>
      </c>
      <c r="AZ38" s="202">
        <v>0</v>
      </c>
      <c r="BA38" s="202">
        <v>0</v>
      </c>
      <c r="BB38" s="202">
        <v>0</v>
      </c>
      <c r="BC38" s="202">
        <v>0</v>
      </c>
      <c r="BD38" s="202">
        <v>0</v>
      </c>
      <c r="BE38" s="202">
        <v>0</v>
      </c>
      <c r="BF38" s="202">
        <v>2487</v>
      </c>
      <c r="BG38" s="202">
        <v>0</v>
      </c>
      <c r="BH38" s="202">
        <v>327</v>
      </c>
      <c r="BI38" s="202">
        <v>0</v>
      </c>
      <c r="BJ38" s="202">
        <v>39</v>
      </c>
      <c r="BK38" s="202">
        <v>465</v>
      </c>
      <c r="BL38" s="202">
        <v>3</v>
      </c>
      <c r="BM38" s="202">
        <v>0</v>
      </c>
      <c r="BN38" s="202">
        <v>1482</v>
      </c>
      <c r="BO38" s="202">
        <v>0</v>
      </c>
      <c r="BP38" s="202">
        <v>0</v>
      </c>
      <c r="BQ38" s="202">
        <v>15</v>
      </c>
      <c r="BR38" s="202">
        <v>0</v>
      </c>
      <c r="BS38" s="202">
        <v>0</v>
      </c>
      <c r="BT38" s="202">
        <v>0</v>
      </c>
      <c r="BU38" s="202">
        <v>0</v>
      </c>
      <c r="BV38" s="202">
        <v>0</v>
      </c>
      <c r="BW38" s="202">
        <v>0</v>
      </c>
      <c r="BX38" s="202">
        <v>0</v>
      </c>
      <c r="BY38" s="202">
        <v>0</v>
      </c>
      <c r="BZ38" s="202">
        <v>294</v>
      </c>
      <c r="CA38" s="202">
        <v>0</v>
      </c>
      <c r="CB38" s="202">
        <v>0</v>
      </c>
      <c r="CC38" s="202">
        <v>0</v>
      </c>
      <c r="CD38" s="202">
        <v>0</v>
      </c>
      <c r="CE38" s="202">
        <v>0</v>
      </c>
      <c r="CF38" s="202">
        <v>0</v>
      </c>
      <c r="CG38" s="202">
        <v>0</v>
      </c>
      <c r="CH38" s="202">
        <v>0</v>
      </c>
      <c r="CI38" s="202">
        <v>0</v>
      </c>
      <c r="CJ38" s="202">
        <v>0</v>
      </c>
      <c r="CK38" s="202">
        <v>0</v>
      </c>
      <c r="CL38" s="202">
        <v>0</v>
      </c>
      <c r="CM38" s="202">
        <v>0</v>
      </c>
      <c r="CN38" s="202">
        <v>0</v>
      </c>
      <c r="CO38" s="202">
        <v>0</v>
      </c>
      <c r="CP38" s="202">
        <v>0</v>
      </c>
      <c r="CQ38" s="202">
        <v>0</v>
      </c>
      <c r="CR38" s="202">
        <v>0</v>
      </c>
      <c r="CS38" s="202">
        <v>0</v>
      </c>
      <c r="CT38" s="202">
        <v>0</v>
      </c>
      <c r="CU38" s="202">
        <v>0</v>
      </c>
      <c r="CV38" s="202">
        <v>0</v>
      </c>
      <c r="CW38" s="202">
        <v>0</v>
      </c>
      <c r="CX38" s="202">
        <v>0</v>
      </c>
      <c r="CY38" s="202">
        <v>0</v>
      </c>
      <c r="CZ38" s="202">
        <v>0</v>
      </c>
      <c r="DA38" s="202">
        <v>0</v>
      </c>
      <c r="DB38" s="202">
        <v>0</v>
      </c>
      <c r="DC38" s="202">
        <v>0</v>
      </c>
      <c r="DD38" s="202">
        <v>0</v>
      </c>
      <c r="DE38" s="202">
        <v>0</v>
      </c>
      <c r="DF38" s="202">
        <v>0</v>
      </c>
      <c r="DG38" s="202">
        <v>0</v>
      </c>
      <c r="DH38" s="202">
        <v>0</v>
      </c>
      <c r="DI38" s="202">
        <v>0</v>
      </c>
      <c r="DJ38" s="202">
        <v>0</v>
      </c>
      <c r="DK38" s="202">
        <v>0</v>
      </c>
      <c r="DL38" s="202">
        <v>0</v>
      </c>
      <c r="DM38" s="202">
        <v>0</v>
      </c>
      <c r="DN38" s="202">
        <v>0</v>
      </c>
      <c r="DO38" s="202">
        <v>0</v>
      </c>
      <c r="DP38" s="202">
        <v>0</v>
      </c>
      <c r="DQ38" s="202">
        <v>0</v>
      </c>
      <c r="DR38" s="202">
        <v>0</v>
      </c>
      <c r="DS38" s="202">
        <v>61683</v>
      </c>
      <c r="DT38" s="202">
        <v>11779</v>
      </c>
      <c r="DU38" s="202">
        <v>998</v>
      </c>
      <c r="DV38" s="202">
        <v>12903</v>
      </c>
      <c r="DW38" s="202">
        <v>0</v>
      </c>
      <c r="DX38" s="202">
        <v>0</v>
      </c>
      <c r="DY38" s="202">
        <v>0</v>
      </c>
      <c r="DZ38" s="202">
        <v>0</v>
      </c>
      <c r="EA38" s="202">
        <v>0</v>
      </c>
      <c r="EB38" s="202">
        <v>0</v>
      </c>
      <c r="EC38" s="202">
        <v>0</v>
      </c>
      <c r="ED38" s="202">
        <v>0</v>
      </c>
      <c r="EE38" s="202">
        <v>0</v>
      </c>
      <c r="EF38" s="202">
        <v>0</v>
      </c>
      <c r="EG38" s="202">
        <v>0</v>
      </c>
      <c r="EH38" s="202">
        <v>9570</v>
      </c>
      <c r="EI38" s="202">
        <v>0</v>
      </c>
      <c r="EJ38" s="202">
        <v>0</v>
      </c>
      <c r="EK38" s="202">
        <v>0</v>
      </c>
      <c r="EL38" s="202">
        <v>1410</v>
      </c>
      <c r="EM38" s="202">
        <v>500635</v>
      </c>
      <c r="EN38" s="202">
        <v>136519</v>
      </c>
      <c r="EO38" s="202">
        <v>3242</v>
      </c>
      <c r="EP38" s="202">
        <v>194336</v>
      </c>
      <c r="EQ38" s="202">
        <v>0</v>
      </c>
      <c r="ER38" s="202">
        <v>0</v>
      </c>
      <c r="ES38" s="202">
        <v>0</v>
      </c>
      <c r="ET38" s="202">
        <v>0</v>
      </c>
      <c r="EU38" s="202">
        <v>0</v>
      </c>
      <c r="EV38" s="202">
        <v>0</v>
      </c>
      <c r="EW38" s="202">
        <v>0</v>
      </c>
      <c r="EX38" s="202">
        <v>0</v>
      </c>
      <c r="EY38" s="202">
        <v>0</v>
      </c>
      <c r="EZ38" s="202">
        <v>0</v>
      </c>
      <c r="FA38" s="202">
        <v>0</v>
      </c>
      <c r="FB38" s="202">
        <v>252125</v>
      </c>
      <c r="FC38" s="202">
        <v>0</v>
      </c>
      <c r="FD38" s="202">
        <v>77370</v>
      </c>
      <c r="FE38" s="202">
        <v>0</v>
      </c>
      <c r="FF38" s="202">
        <v>24120</v>
      </c>
      <c r="FG38" s="202">
        <v>72743</v>
      </c>
      <c r="FH38" s="202">
        <v>26785</v>
      </c>
      <c r="FI38" s="202">
        <v>0</v>
      </c>
      <c r="FJ38" s="202">
        <v>241448</v>
      </c>
      <c r="FK38" s="202">
        <v>0</v>
      </c>
      <c r="FL38" s="202">
        <v>0</v>
      </c>
      <c r="FM38" s="202">
        <v>1680</v>
      </c>
      <c r="FN38" s="202">
        <v>0</v>
      </c>
      <c r="FO38" s="202">
        <v>0</v>
      </c>
      <c r="FP38" s="202">
        <v>0</v>
      </c>
      <c r="FQ38" s="202">
        <v>0</v>
      </c>
      <c r="FR38" s="202">
        <v>0</v>
      </c>
      <c r="FS38" s="202">
        <v>0</v>
      </c>
      <c r="FT38" s="202">
        <v>0</v>
      </c>
      <c r="FU38" s="202">
        <v>0</v>
      </c>
      <c r="FV38" s="202">
        <v>82248</v>
      </c>
      <c r="FW38" s="202">
        <v>0</v>
      </c>
      <c r="FX38" s="202">
        <v>0</v>
      </c>
      <c r="FY38" s="202">
        <v>0</v>
      </c>
      <c r="FZ38" s="202">
        <v>0</v>
      </c>
      <c r="GA38" s="202">
        <v>0</v>
      </c>
      <c r="GB38" s="202">
        <v>0</v>
      </c>
      <c r="GC38" s="202">
        <v>0</v>
      </c>
      <c r="GD38" s="202">
        <v>0</v>
      </c>
      <c r="GE38" s="202">
        <v>0</v>
      </c>
      <c r="GF38" s="202">
        <v>0</v>
      </c>
      <c r="GG38" s="202">
        <v>0</v>
      </c>
      <c r="GH38" s="202">
        <v>0</v>
      </c>
      <c r="GI38" s="202">
        <v>0</v>
      </c>
      <c r="GJ38" s="202">
        <v>0</v>
      </c>
      <c r="GK38" s="202">
        <v>0</v>
      </c>
      <c r="GL38" s="202">
        <v>0</v>
      </c>
      <c r="GM38" s="202">
        <v>0</v>
      </c>
      <c r="GN38" s="202">
        <v>0</v>
      </c>
      <c r="GO38" s="202">
        <v>0</v>
      </c>
      <c r="GP38" s="202">
        <v>0</v>
      </c>
      <c r="GQ38" s="202">
        <v>0</v>
      </c>
      <c r="GR38" s="202">
        <v>0</v>
      </c>
      <c r="GS38" s="202">
        <v>0</v>
      </c>
      <c r="GT38" s="202">
        <v>0</v>
      </c>
      <c r="GU38" s="202">
        <v>0</v>
      </c>
      <c r="GV38" s="202">
        <v>0</v>
      </c>
      <c r="GW38" s="202">
        <v>0</v>
      </c>
      <c r="GX38" s="202">
        <v>0</v>
      </c>
      <c r="GY38" s="202">
        <v>0</v>
      </c>
      <c r="GZ38" s="202">
        <v>0</v>
      </c>
      <c r="HA38" s="202">
        <v>0</v>
      </c>
      <c r="HB38" s="202">
        <v>0</v>
      </c>
      <c r="HC38" s="202">
        <v>0</v>
      </c>
      <c r="HD38" s="202">
        <v>0</v>
      </c>
      <c r="HE38" s="202">
        <v>0</v>
      </c>
      <c r="HF38" s="202">
        <v>0</v>
      </c>
      <c r="HG38" s="202">
        <v>0</v>
      </c>
      <c r="HH38" s="202">
        <v>0</v>
      </c>
      <c r="HI38" s="202">
        <v>0</v>
      </c>
      <c r="HJ38" s="202">
        <v>0</v>
      </c>
      <c r="HK38" s="202">
        <v>0</v>
      </c>
      <c r="HL38" s="202">
        <v>0</v>
      </c>
      <c r="HM38" s="202">
        <v>0</v>
      </c>
      <c r="HN38" s="202">
        <v>0</v>
      </c>
      <c r="HP38" s="203" t="s">
        <v>169</v>
      </c>
      <c r="HQ38" s="207"/>
    </row>
    <row r="39" spans="1:446" x14ac:dyDescent="0.2">
      <c r="A39" s="201" t="s">
        <v>1</v>
      </c>
      <c r="B39" s="201"/>
      <c r="C39" s="202">
        <f>SUM(C2:C37)</f>
        <v>2488803</v>
      </c>
      <c r="D39" s="203"/>
      <c r="E39" s="201"/>
      <c r="F39" s="201"/>
      <c r="G39" s="202">
        <f>SUM(G2:G37)</f>
        <v>3938475080</v>
      </c>
      <c r="H39" s="202">
        <f>SUM(H2:H37)</f>
        <v>1597405527</v>
      </c>
      <c r="I39" s="202">
        <f>SUM(I2:I37)</f>
        <v>1501269415</v>
      </c>
      <c r="J39" s="202">
        <f>SUM(J2:J37)</f>
        <v>692155774</v>
      </c>
      <c r="K39" s="202">
        <f>SUM(K2:K37)</f>
        <v>978141693</v>
      </c>
      <c r="L39" s="266">
        <f>SUM(G39:K39)</f>
        <v>8707447489</v>
      </c>
      <c r="M39" s="201"/>
      <c r="N39" s="201"/>
      <c r="O39" s="202">
        <f>SUM(O2:O38)</f>
        <v>210544</v>
      </c>
      <c r="P39" s="202">
        <f>SUM(P2:P38)</f>
        <v>304170</v>
      </c>
      <c r="Q39" s="202">
        <f>SUM(Q2:Q38)</f>
        <v>93242</v>
      </c>
      <c r="R39" s="202">
        <f>SUM(R2:R38)</f>
        <v>21967</v>
      </c>
      <c r="S39" s="202">
        <f>SUM(S2:S38)</f>
        <v>6827</v>
      </c>
      <c r="T39" s="204"/>
      <c r="U39" s="204"/>
      <c r="V39" s="204"/>
      <c r="W39" s="202">
        <f t="shared" ref="W39:BB39" si="0">SUM(W2:W38)</f>
        <v>3808336</v>
      </c>
      <c r="X39" s="202">
        <f t="shared" si="0"/>
        <v>1493755</v>
      </c>
      <c r="Y39" s="202">
        <f t="shared" si="0"/>
        <v>524572</v>
      </c>
      <c r="Z39" s="202">
        <f t="shared" si="0"/>
        <v>75400</v>
      </c>
      <c r="AA39" s="202">
        <f t="shared" si="0"/>
        <v>83464</v>
      </c>
      <c r="AB39" s="202">
        <f t="shared" si="0"/>
        <v>449209</v>
      </c>
      <c r="AC39" s="202">
        <f t="shared" si="0"/>
        <v>78554</v>
      </c>
      <c r="AD39" s="202">
        <f t="shared" si="0"/>
        <v>0</v>
      </c>
      <c r="AE39" s="202">
        <f t="shared" si="0"/>
        <v>18222</v>
      </c>
      <c r="AF39" s="202">
        <f t="shared" si="0"/>
        <v>2737</v>
      </c>
      <c r="AG39" s="202">
        <f t="shared" si="0"/>
        <v>0</v>
      </c>
      <c r="AH39" s="202">
        <f t="shared" si="0"/>
        <v>16069</v>
      </c>
      <c r="AI39" s="202">
        <f t="shared" si="0"/>
        <v>46886</v>
      </c>
      <c r="AJ39" s="202">
        <f t="shared" si="0"/>
        <v>171436</v>
      </c>
      <c r="AK39" s="202">
        <f t="shared" si="0"/>
        <v>21</v>
      </c>
      <c r="AL39" s="202">
        <f t="shared" si="0"/>
        <v>444102</v>
      </c>
      <c r="AM39" s="202">
        <f t="shared" si="0"/>
        <v>0</v>
      </c>
      <c r="AN39" s="202">
        <f t="shared" si="0"/>
        <v>1601</v>
      </c>
      <c r="AO39" s="202">
        <f t="shared" si="0"/>
        <v>64241</v>
      </c>
      <c r="AP39" s="202">
        <f t="shared" si="0"/>
        <v>25871</v>
      </c>
      <c r="AQ39" s="202">
        <f t="shared" si="0"/>
        <v>1518918</v>
      </c>
      <c r="AR39" s="202">
        <f t="shared" si="0"/>
        <v>719251</v>
      </c>
      <c r="AS39" s="202">
        <f t="shared" si="0"/>
        <v>214265</v>
      </c>
      <c r="AT39" s="202">
        <f t="shared" si="0"/>
        <v>309320</v>
      </c>
      <c r="AU39" s="202">
        <f t="shared" si="0"/>
        <v>98832</v>
      </c>
      <c r="AV39" s="202">
        <f t="shared" si="0"/>
        <v>618155</v>
      </c>
      <c r="AW39" s="202">
        <f t="shared" si="0"/>
        <v>73616</v>
      </c>
      <c r="AX39" s="202">
        <f t="shared" si="0"/>
        <v>0</v>
      </c>
      <c r="AY39" s="202">
        <f t="shared" si="0"/>
        <v>59119</v>
      </c>
      <c r="AZ39" s="202">
        <f t="shared" si="0"/>
        <v>4284</v>
      </c>
      <c r="BA39" s="202">
        <f t="shared" si="0"/>
        <v>0</v>
      </c>
      <c r="BB39" s="202">
        <f t="shared" si="0"/>
        <v>4430</v>
      </c>
      <c r="BC39" s="202">
        <f t="shared" ref="BC39:CH39" si="1">SUM(BC2:BC38)</f>
        <v>3520</v>
      </c>
      <c r="BD39" s="202">
        <f t="shared" si="1"/>
        <v>266375</v>
      </c>
      <c r="BE39" s="202">
        <f t="shared" si="1"/>
        <v>1126</v>
      </c>
      <c r="BF39" s="202">
        <f t="shared" si="1"/>
        <v>1255455</v>
      </c>
      <c r="BG39" s="202">
        <f t="shared" si="1"/>
        <v>0</v>
      </c>
      <c r="BH39" s="202">
        <f t="shared" si="1"/>
        <v>51535</v>
      </c>
      <c r="BI39" s="202">
        <f t="shared" si="1"/>
        <v>98565</v>
      </c>
      <c r="BJ39" s="202">
        <f t="shared" si="1"/>
        <v>301649</v>
      </c>
      <c r="BK39" s="202">
        <f t="shared" si="1"/>
        <v>272192</v>
      </c>
      <c r="BL39" s="202">
        <f t="shared" si="1"/>
        <v>130381</v>
      </c>
      <c r="BM39" s="202">
        <f t="shared" si="1"/>
        <v>37257</v>
      </c>
      <c r="BN39" s="202">
        <f t="shared" si="1"/>
        <v>288458</v>
      </c>
      <c r="BO39" s="202">
        <f t="shared" si="1"/>
        <v>17189</v>
      </c>
      <c r="BP39" s="202">
        <f t="shared" si="1"/>
        <v>280548</v>
      </c>
      <c r="BQ39" s="202">
        <f t="shared" si="1"/>
        <v>13026</v>
      </c>
      <c r="BR39" s="202">
        <f t="shared" si="1"/>
        <v>0</v>
      </c>
      <c r="BS39" s="202">
        <f t="shared" si="1"/>
        <v>73541</v>
      </c>
      <c r="BT39" s="202">
        <f t="shared" si="1"/>
        <v>24615</v>
      </c>
      <c r="BU39" s="202">
        <f t="shared" si="1"/>
        <v>0</v>
      </c>
      <c r="BV39" s="202">
        <f t="shared" si="1"/>
        <v>0</v>
      </c>
      <c r="BW39" s="202">
        <f t="shared" si="1"/>
        <v>0</v>
      </c>
      <c r="BX39" s="202">
        <f t="shared" si="1"/>
        <v>103697</v>
      </c>
      <c r="BY39" s="202">
        <f t="shared" si="1"/>
        <v>1259</v>
      </c>
      <c r="BZ39" s="202">
        <f t="shared" si="1"/>
        <v>413708</v>
      </c>
      <c r="CA39" s="202">
        <f t="shared" si="1"/>
        <v>0</v>
      </c>
      <c r="CB39" s="202">
        <f t="shared" si="1"/>
        <v>0</v>
      </c>
      <c r="CC39" s="202">
        <f t="shared" si="1"/>
        <v>14792</v>
      </c>
      <c r="CD39" s="202">
        <f t="shared" si="1"/>
        <v>96806</v>
      </c>
      <c r="CE39" s="202">
        <f t="shared" si="1"/>
        <v>86857</v>
      </c>
      <c r="CF39" s="202">
        <f t="shared" si="1"/>
        <v>74638</v>
      </c>
      <c r="CG39" s="202">
        <f t="shared" si="1"/>
        <v>12617</v>
      </c>
      <c r="CH39" s="202">
        <f t="shared" si="1"/>
        <v>53831</v>
      </c>
      <c r="CI39" s="202">
        <f t="shared" ref="CI39:DN39" si="2">SUM(CI2:CI38)</f>
        <v>7280</v>
      </c>
      <c r="CJ39" s="202">
        <f t="shared" si="2"/>
        <v>92856</v>
      </c>
      <c r="CK39" s="202">
        <f t="shared" si="2"/>
        <v>2435</v>
      </c>
      <c r="CL39" s="202">
        <f t="shared" si="2"/>
        <v>0</v>
      </c>
      <c r="CM39" s="202">
        <f t="shared" si="2"/>
        <v>1423</v>
      </c>
      <c r="CN39" s="202">
        <f t="shared" si="2"/>
        <v>763</v>
      </c>
      <c r="CO39" s="202">
        <f t="shared" si="2"/>
        <v>0</v>
      </c>
      <c r="CP39" s="202">
        <f t="shared" si="2"/>
        <v>0</v>
      </c>
      <c r="CQ39" s="202">
        <f t="shared" si="2"/>
        <v>0</v>
      </c>
      <c r="CR39" s="202">
        <f t="shared" si="2"/>
        <v>8339</v>
      </c>
      <c r="CS39" s="202">
        <f t="shared" si="2"/>
        <v>2218</v>
      </c>
      <c r="CT39" s="202">
        <f t="shared" si="2"/>
        <v>14415</v>
      </c>
      <c r="CU39" s="202">
        <f t="shared" si="2"/>
        <v>0</v>
      </c>
      <c r="CV39" s="202">
        <f t="shared" si="2"/>
        <v>0</v>
      </c>
      <c r="CW39" s="202">
        <f t="shared" si="2"/>
        <v>105</v>
      </c>
      <c r="CX39" s="202">
        <f t="shared" si="2"/>
        <v>5138</v>
      </c>
      <c r="CY39" s="202">
        <f t="shared" si="2"/>
        <v>0</v>
      </c>
      <c r="CZ39" s="202">
        <f t="shared" si="2"/>
        <v>0</v>
      </c>
      <c r="DA39" s="202">
        <f t="shared" si="2"/>
        <v>0</v>
      </c>
      <c r="DB39" s="202">
        <f t="shared" si="2"/>
        <v>15</v>
      </c>
      <c r="DC39" s="202">
        <f t="shared" si="2"/>
        <v>0</v>
      </c>
      <c r="DD39" s="202">
        <f t="shared" si="2"/>
        <v>0</v>
      </c>
      <c r="DE39" s="202">
        <f t="shared" si="2"/>
        <v>0</v>
      </c>
      <c r="DF39" s="202">
        <f t="shared" si="2"/>
        <v>105213</v>
      </c>
      <c r="DG39" s="202">
        <f t="shared" si="2"/>
        <v>0</v>
      </c>
      <c r="DH39" s="202">
        <f t="shared" si="2"/>
        <v>0</v>
      </c>
      <c r="DI39" s="202">
        <f t="shared" si="2"/>
        <v>12744</v>
      </c>
      <c r="DJ39" s="202">
        <f t="shared" si="2"/>
        <v>0</v>
      </c>
      <c r="DK39" s="202">
        <f t="shared" si="2"/>
        <v>0</v>
      </c>
      <c r="DL39" s="202">
        <f t="shared" si="2"/>
        <v>22629</v>
      </c>
      <c r="DM39" s="202">
        <f t="shared" si="2"/>
        <v>49981</v>
      </c>
      <c r="DN39" s="202">
        <f t="shared" si="2"/>
        <v>0</v>
      </c>
      <c r="DO39" s="202">
        <f t="shared" ref="DO39:ET39" si="3">SUM(DO2:DO38)</f>
        <v>16413</v>
      </c>
      <c r="DP39" s="202">
        <f t="shared" si="3"/>
        <v>0</v>
      </c>
      <c r="DQ39" s="202">
        <f t="shared" si="3"/>
        <v>0</v>
      </c>
      <c r="DR39" s="202">
        <f t="shared" si="3"/>
        <v>0</v>
      </c>
      <c r="DS39" s="202">
        <f t="shared" si="3"/>
        <v>203895680</v>
      </c>
      <c r="DT39" s="202">
        <f t="shared" si="3"/>
        <v>82211253</v>
      </c>
      <c r="DU39" s="202">
        <f t="shared" si="3"/>
        <v>51145463</v>
      </c>
      <c r="DV39" s="202">
        <f t="shared" si="3"/>
        <v>5790628</v>
      </c>
      <c r="DW39" s="202">
        <f t="shared" si="3"/>
        <v>5212103</v>
      </c>
      <c r="DX39" s="202">
        <f t="shared" si="3"/>
        <v>39731211</v>
      </c>
      <c r="DY39" s="202">
        <f t="shared" si="3"/>
        <v>3820413</v>
      </c>
      <c r="DZ39" s="202">
        <f t="shared" si="3"/>
        <v>0</v>
      </c>
      <c r="EA39" s="202">
        <f t="shared" si="3"/>
        <v>1682741</v>
      </c>
      <c r="EB39" s="202">
        <f t="shared" si="3"/>
        <v>337224</v>
      </c>
      <c r="EC39" s="202">
        <f t="shared" si="3"/>
        <v>0</v>
      </c>
      <c r="ED39" s="202">
        <f t="shared" si="3"/>
        <v>1158406</v>
      </c>
      <c r="EE39" s="202">
        <f t="shared" si="3"/>
        <v>3513701</v>
      </c>
      <c r="EF39" s="202">
        <f t="shared" si="3"/>
        <v>7904720</v>
      </c>
      <c r="EG39" s="202">
        <f t="shared" si="3"/>
        <v>5726</v>
      </c>
      <c r="EH39" s="202">
        <f t="shared" si="3"/>
        <v>26588483</v>
      </c>
      <c r="EI39" s="202">
        <f t="shared" si="3"/>
        <v>0</v>
      </c>
      <c r="EJ39" s="202">
        <f t="shared" si="3"/>
        <v>192897</v>
      </c>
      <c r="EK39" s="202">
        <f t="shared" si="3"/>
        <v>5880280</v>
      </c>
      <c r="EL39" s="202">
        <f t="shared" si="3"/>
        <v>1916501</v>
      </c>
      <c r="EM39" s="202">
        <f t="shared" si="3"/>
        <v>160371834</v>
      </c>
      <c r="EN39" s="202">
        <f t="shared" si="3"/>
        <v>89503019</v>
      </c>
      <c r="EO39" s="202">
        <f t="shared" si="3"/>
        <v>44007893</v>
      </c>
      <c r="EP39" s="202">
        <f t="shared" si="3"/>
        <v>30105399</v>
      </c>
      <c r="EQ39" s="202">
        <f t="shared" si="3"/>
        <v>11618691</v>
      </c>
      <c r="ER39" s="202">
        <f t="shared" si="3"/>
        <v>87956196</v>
      </c>
      <c r="ES39" s="202">
        <f t="shared" si="3"/>
        <v>6375078</v>
      </c>
      <c r="ET39" s="202">
        <f t="shared" si="3"/>
        <v>0</v>
      </c>
      <c r="EU39" s="202">
        <f t="shared" ref="EU39:FW39" si="4">SUM(EU2:EU38)</f>
        <v>6306708</v>
      </c>
      <c r="EV39" s="202">
        <f t="shared" si="4"/>
        <v>339737</v>
      </c>
      <c r="EW39" s="202">
        <f t="shared" si="4"/>
        <v>0</v>
      </c>
      <c r="EX39" s="202">
        <f t="shared" si="4"/>
        <v>688776</v>
      </c>
      <c r="EY39" s="202">
        <f t="shared" si="4"/>
        <v>260484</v>
      </c>
      <c r="EZ39" s="202">
        <f t="shared" si="4"/>
        <v>20934681</v>
      </c>
      <c r="FA39" s="202">
        <f t="shared" si="4"/>
        <v>147756</v>
      </c>
      <c r="FB39" s="202">
        <f t="shared" si="4"/>
        <v>128933482</v>
      </c>
      <c r="FC39" s="202">
        <f t="shared" si="4"/>
        <v>0</v>
      </c>
      <c r="FD39" s="202">
        <f t="shared" si="4"/>
        <v>6531372</v>
      </c>
      <c r="FE39" s="202">
        <f t="shared" si="4"/>
        <v>12481010</v>
      </c>
      <c r="FF39" s="202">
        <f t="shared" si="4"/>
        <v>36360594</v>
      </c>
      <c r="FG39" s="202">
        <f t="shared" si="4"/>
        <v>101266167</v>
      </c>
      <c r="FH39" s="202">
        <f t="shared" si="4"/>
        <v>57845239</v>
      </c>
      <c r="FI39" s="202">
        <f t="shared" si="4"/>
        <v>22809438</v>
      </c>
      <c r="FJ39" s="202">
        <f t="shared" si="4"/>
        <v>42352118</v>
      </c>
      <c r="FK39" s="202">
        <f t="shared" si="4"/>
        <v>8620829</v>
      </c>
      <c r="FL39" s="202">
        <f t="shared" si="4"/>
        <v>92480472</v>
      </c>
      <c r="FM39" s="202">
        <f t="shared" si="4"/>
        <v>3137100</v>
      </c>
      <c r="FN39" s="202">
        <f t="shared" si="4"/>
        <v>0</v>
      </c>
      <c r="FO39" s="202">
        <f t="shared" si="4"/>
        <v>9617968</v>
      </c>
      <c r="FP39" s="202">
        <f t="shared" si="4"/>
        <v>3855094</v>
      </c>
      <c r="FQ39" s="202">
        <f t="shared" si="4"/>
        <v>0</v>
      </c>
      <c r="FR39" s="202">
        <f t="shared" si="4"/>
        <v>0</v>
      </c>
      <c r="FS39" s="202">
        <f t="shared" si="4"/>
        <v>0</v>
      </c>
      <c r="FT39" s="202">
        <f t="shared" si="4"/>
        <v>20738512</v>
      </c>
      <c r="FU39" s="202">
        <f t="shared" si="4"/>
        <v>2072688</v>
      </c>
      <c r="FV39" s="202">
        <f t="shared" si="4"/>
        <v>94256692</v>
      </c>
      <c r="FW39" s="202">
        <f t="shared" si="4"/>
        <v>0</v>
      </c>
      <c r="FX39" s="202">
        <f t="shared" ref="FX39:HN39" si="5">SUM(FX2:FX38)</f>
        <v>0</v>
      </c>
      <c r="FY39" s="202">
        <f t="shared" si="5"/>
        <v>4075571</v>
      </c>
      <c r="FZ39" s="202">
        <f t="shared" si="5"/>
        <v>18590399</v>
      </c>
      <c r="GA39" s="202">
        <f t="shared" si="5"/>
        <v>92930411</v>
      </c>
      <c r="GB39" s="202">
        <f t="shared" si="5"/>
        <v>82197311</v>
      </c>
      <c r="GC39" s="202">
        <f t="shared" si="5"/>
        <v>9780808</v>
      </c>
      <c r="GD39" s="202">
        <f t="shared" si="5"/>
        <v>27866882</v>
      </c>
      <c r="GE39" s="202">
        <f t="shared" si="5"/>
        <v>6233285</v>
      </c>
      <c r="GF39" s="202">
        <f t="shared" si="5"/>
        <v>93852323</v>
      </c>
      <c r="GG39" s="202">
        <f t="shared" si="5"/>
        <v>1830980</v>
      </c>
      <c r="GH39" s="202">
        <f t="shared" si="5"/>
        <v>0</v>
      </c>
      <c r="GI39" s="202">
        <f t="shared" si="5"/>
        <v>2257433</v>
      </c>
      <c r="GJ39" s="202">
        <f t="shared" si="5"/>
        <v>807695</v>
      </c>
      <c r="GK39" s="202">
        <f t="shared" si="5"/>
        <v>0</v>
      </c>
      <c r="GL39" s="202">
        <f t="shared" si="5"/>
        <v>0</v>
      </c>
      <c r="GM39" s="202">
        <f t="shared" si="5"/>
        <v>0</v>
      </c>
      <c r="GN39" s="202">
        <f t="shared" si="5"/>
        <v>7845214</v>
      </c>
      <c r="GO39" s="202">
        <f t="shared" si="5"/>
        <v>4502298</v>
      </c>
      <c r="GP39" s="202">
        <f t="shared" si="5"/>
        <v>35871869</v>
      </c>
      <c r="GQ39" s="202">
        <f t="shared" si="5"/>
        <v>0</v>
      </c>
      <c r="GR39" s="202">
        <f t="shared" si="5"/>
        <v>0</v>
      </c>
      <c r="GS39" s="202">
        <f t="shared" si="5"/>
        <v>49714</v>
      </c>
      <c r="GT39" s="202">
        <f t="shared" si="5"/>
        <v>5086717</v>
      </c>
      <c r="GU39" s="202">
        <f t="shared" si="5"/>
        <v>0</v>
      </c>
      <c r="GV39" s="202">
        <f t="shared" si="5"/>
        <v>0</v>
      </c>
      <c r="GW39" s="202">
        <f t="shared" si="5"/>
        <v>0</v>
      </c>
      <c r="GX39" s="202">
        <f t="shared" si="5"/>
        <v>0</v>
      </c>
      <c r="GY39" s="202">
        <f t="shared" si="5"/>
        <v>0</v>
      </c>
      <c r="GZ39" s="202">
        <f t="shared" si="5"/>
        <v>0</v>
      </c>
      <c r="HA39" s="202">
        <f t="shared" si="5"/>
        <v>0</v>
      </c>
      <c r="HB39" s="202">
        <f t="shared" si="5"/>
        <v>40923544</v>
      </c>
      <c r="HC39" s="202">
        <f t="shared" si="5"/>
        <v>0</v>
      </c>
      <c r="HD39" s="202">
        <f t="shared" si="5"/>
        <v>0</v>
      </c>
      <c r="HE39" s="202">
        <f t="shared" si="5"/>
        <v>0</v>
      </c>
      <c r="HF39" s="202">
        <f t="shared" si="5"/>
        <v>0</v>
      </c>
      <c r="HG39" s="202">
        <f t="shared" si="5"/>
        <v>0</v>
      </c>
      <c r="HH39" s="202">
        <f t="shared" si="5"/>
        <v>6055569</v>
      </c>
      <c r="HI39" s="202">
        <f t="shared" si="5"/>
        <v>9973280</v>
      </c>
      <c r="HJ39" s="202">
        <f t="shared" si="5"/>
        <v>0</v>
      </c>
      <c r="HK39" s="202">
        <f t="shared" si="5"/>
        <v>5426986</v>
      </c>
      <c r="HL39" s="202">
        <f t="shared" si="5"/>
        <v>0</v>
      </c>
      <c r="HM39" s="202">
        <f t="shared" si="5"/>
        <v>0</v>
      </c>
      <c r="HN39" s="202">
        <f t="shared" si="5"/>
        <v>0</v>
      </c>
    </row>
    <row r="40" spans="1:446" x14ac:dyDescent="0.2">
      <c r="C40" s="191">
        <f>COUNTIF(C2:C37,"&lt;&gt;0")</f>
        <v>1</v>
      </c>
      <c r="HP40" s="269"/>
      <c r="HQ40" s="269"/>
      <c r="HR40" s="269"/>
      <c r="HS40" s="269"/>
      <c r="HT40" s="269"/>
      <c r="HU40" s="269"/>
      <c r="HV40" s="269"/>
      <c r="HW40" s="269"/>
      <c r="HX40" s="269"/>
      <c r="HY40" s="269"/>
      <c r="HZ40" s="269"/>
      <c r="IA40" s="269"/>
      <c r="IB40" s="269"/>
      <c r="IC40" s="269"/>
      <c r="ID40" s="269"/>
      <c r="IE40" s="269"/>
      <c r="IF40" s="269"/>
      <c r="IG40" s="269"/>
      <c r="IH40" s="269"/>
      <c r="II40" s="269"/>
      <c r="IJ40" s="269"/>
      <c r="IK40" s="269"/>
      <c r="IL40" s="269"/>
      <c r="IM40" s="269"/>
      <c r="IN40" s="269"/>
      <c r="IO40" s="269"/>
      <c r="IP40" s="269"/>
      <c r="IQ40" s="269"/>
      <c r="IR40" s="269"/>
      <c r="IS40" s="269"/>
      <c r="IT40" s="269"/>
      <c r="IU40" s="269"/>
      <c r="IV40" s="269"/>
      <c r="IW40" s="269"/>
      <c r="IX40" s="269"/>
      <c r="IY40" s="269"/>
      <c r="IZ40" s="269"/>
      <c r="JA40" s="269"/>
      <c r="JB40" s="269"/>
      <c r="JC40" s="269"/>
      <c r="JD40" s="269"/>
      <c r="JE40" s="269"/>
      <c r="JF40" s="269"/>
      <c r="JG40" s="269"/>
      <c r="JH40" s="269"/>
      <c r="JI40" s="269"/>
      <c r="JJ40" s="269"/>
      <c r="JK40" s="269"/>
      <c r="JL40" s="269"/>
      <c r="JM40" s="269"/>
      <c r="JN40" s="269"/>
      <c r="JO40" s="269"/>
      <c r="JP40" s="269"/>
      <c r="JQ40" s="269"/>
      <c r="JR40" s="269"/>
      <c r="JS40" s="269"/>
      <c r="JT40" s="269"/>
      <c r="JU40" s="269"/>
      <c r="JV40" s="269"/>
      <c r="JW40" s="269"/>
      <c r="JX40" s="269"/>
      <c r="JY40" s="269"/>
      <c r="JZ40" s="269"/>
      <c r="KA40" s="269"/>
      <c r="KB40" s="269"/>
      <c r="KC40" s="269"/>
      <c r="KD40" s="269"/>
      <c r="KE40" s="269"/>
      <c r="KF40" s="269"/>
      <c r="KG40" s="269"/>
      <c r="KH40" s="269"/>
      <c r="KI40" s="269"/>
      <c r="KJ40" s="269"/>
      <c r="KK40" s="269"/>
      <c r="KL40" s="269"/>
      <c r="KM40" s="269"/>
      <c r="KN40" s="269"/>
      <c r="KO40" s="269"/>
      <c r="KP40" s="269"/>
      <c r="KQ40" s="269"/>
      <c r="KR40" s="269"/>
      <c r="KS40" s="269"/>
      <c r="KT40" s="269"/>
      <c r="KU40" s="269"/>
      <c r="KV40" s="269"/>
      <c r="KW40" s="269"/>
      <c r="KX40" s="269"/>
      <c r="KY40" s="269"/>
      <c r="KZ40" s="269"/>
      <c r="LA40" s="269"/>
      <c r="LB40" s="269"/>
      <c r="LC40" s="269"/>
      <c r="LD40" s="269"/>
      <c r="LE40" s="269"/>
      <c r="LF40" s="269"/>
      <c r="LG40" s="269"/>
      <c r="LH40" s="269"/>
      <c r="LI40" s="269"/>
      <c r="LJ40" s="269"/>
      <c r="LK40" s="269"/>
      <c r="LL40" s="269"/>
      <c r="LM40" s="269"/>
      <c r="LN40" s="269"/>
      <c r="LO40" s="269"/>
      <c r="LP40" s="269"/>
      <c r="LQ40" s="269"/>
      <c r="LR40" s="269"/>
      <c r="LS40" s="269"/>
      <c r="LT40" s="269"/>
      <c r="LU40" s="269"/>
      <c r="LV40" s="269"/>
      <c r="LW40" s="269"/>
      <c r="LX40" s="269"/>
      <c r="LY40" s="269"/>
      <c r="LZ40" s="269"/>
      <c r="MA40" s="269"/>
      <c r="MB40" s="269"/>
      <c r="MC40" s="269"/>
      <c r="MD40" s="269"/>
      <c r="ME40" s="269"/>
      <c r="MF40" s="269"/>
      <c r="MG40" s="269"/>
      <c r="MH40" s="269"/>
      <c r="MI40" s="269"/>
      <c r="MJ40" s="269"/>
      <c r="MK40" s="269"/>
      <c r="ML40" s="269"/>
      <c r="MM40" s="269"/>
      <c r="MN40" s="269"/>
      <c r="MO40" s="269"/>
      <c r="MP40" s="269"/>
      <c r="MQ40" s="269"/>
      <c r="MR40" s="269"/>
      <c r="MS40" s="269"/>
      <c r="MT40" s="269"/>
      <c r="MU40" s="269"/>
      <c r="MV40" s="269"/>
      <c r="MW40" s="269"/>
      <c r="MX40" s="269"/>
      <c r="MY40" s="269"/>
      <c r="MZ40" s="269"/>
      <c r="NA40" s="269"/>
      <c r="NB40" s="269"/>
      <c r="NC40" s="269"/>
      <c r="ND40" s="269"/>
      <c r="NE40" s="269"/>
      <c r="NF40" s="269"/>
      <c r="NG40" s="269"/>
      <c r="NH40" s="269"/>
      <c r="NI40" s="269"/>
      <c r="NJ40" s="269"/>
      <c r="NK40" s="269"/>
      <c r="NL40" s="269"/>
      <c r="NM40" s="269"/>
      <c r="NN40" s="269"/>
      <c r="NO40" s="269"/>
      <c r="NP40" s="269"/>
      <c r="NQ40" s="269"/>
      <c r="NR40" s="269"/>
      <c r="NS40" s="269"/>
      <c r="NT40" s="269"/>
      <c r="NU40" s="269"/>
      <c r="NV40" s="269"/>
      <c r="NW40" s="269"/>
      <c r="NX40" s="269"/>
      <c r="NY40" s="269"/>
      <c r="NZ40" s="269"/>
      <c r="OA40" s="269"/>
      <c r="OB40" s="269"/>
      <c r="OC40" s="269"/>
      <c r="OD40" s="269"/>
      <c r="OE40" s="269"/>
      <c r="OF40" s="269"/>
      <c r="OG40" s="269"/>
      <c r="OH40" s="269"/>
      <c r="OI40" s="269"/>
      <c r="OJ40" s="269"/>
      <c r="OK40" s="269"/>
      <c r="OL40" s="269"/>
      <c r="OM40" s="269"/>
      <c r="ON40" s="269"/>
      <c r="OO40" s="269"/>
      <c r="OP40" s="269"/>
      <c r="OQ40" s="269"/>
      <c r="OR40" s="269"/>
      <c r="OS40" s="269"/>
      <c r="OT40" s="269"/>
      <c r="OU40" s="269"/>
      <c r="OV40" s="269"/>
      <c r="OW40" s="269"/>
      <c r="OX40" s="269"/>
      <c r="OY40" s="269"/>
      <c r="OZ40" s="269"/>
      <c r="PA40" s="269"/>
      <c r="PB40" s="269"/>
      <c r="PC40" s="269"/>
      <c r="PD40" s="269"/>
      <c r="PE40" s="269"/>
      <c r="PF40" s="269"/>
      <c r="PG40" s="269"/>
      <c r="PH40" s="269"/>
      <c r="PI40" s="269"/>
      <c r="PJ40" s="269"/>
      <c r="PK40" s="269"/>
      <c r="PL40" s="269"/>
      <c r="PM40" s="269"/>
      <c r="PN40" s="269"/>
      <c r="PO40" s="269"/>
      <c r="PP40" s="269"/>
      <c r="PQ40" s="269"/>
      <c r="PR40" s="269"/>
      <c r="PS40" s="269"/>
      <c r="PT40" s="269"/>
      <c r="PU40" s="269"/>
      <c r="PV40" s="269"/>
      <c r="PW40" s="269"/>
      <c r="PX40" s="269"/>
      <c r="PY40" s="269"/>
      <c r="PZ40" s="269"/>
      <c r="QA40" s="269"/>
      <c r="QB40" s="269"/>
      <c r="QC40" s="269"/>
      <c r="QD40" s="269"/>
    </row>
    <row r="41" spans="1:446" x14ac:dyDescent="0.2">
      <c r="E41" s="195"/>
      <c r="F41" s="195"/>
      <c r="O41" s="269"/>
      <c r="P41" s="269"/>
      <c r="Q41" s="269"/>
      <c r="R41" s="269"/>
      <c r="S41" s="269"/>
      <c r="T41" s="269"/>
      <c r="U41" s="269"/>
      <c r="V41" s="269"/>
      <c r="W41" s="269"/>
      <c r="X41" s="269"/>
      <c r="Y41" s="269"/>
      <c r="Z41" s="269"/>
      <c r="AA41" s="269"/>
      <c r="AB41" s="269"/>
    </row>
    <row r="42" spans="1:446" x14ac:dyDescent="0.2">
      <c r="A42" s="191" t="s">
        <v>949</v>
      </c>
      <c r="E42" s="195"/>
      <c r="F42" s="195"/>
      <c r="O42" s="268"/>
      <c r="P42" s="268"/>
      <c r="Q42" s="268"/>
      <c r="R42" s="268"/>
      <c r="S42" s="268"/>
      <c r="T42" s="268"/>
      <c r="U42" s="268"/>
      <c r="V42" s="268"/>
    </row>
    <row r="43" spans="1:446" x14ac:dyDescent="0.2">
      <c r="E43" s="195"/>
      <c r="F43" s="195"/>
      <c r="O43" s="268"/>
      <c r="P43" s="268"/>
      <c r="Q43" s="268"/>
      <c r="R43" s="268"/>
      <c r="S43" s="268"/>
      <c r="T43" s="268"/>
      <c r="U43" s="268"/>
      <c r="V43" s="268"/>
    </row>
    <row r="44" spans="1:446" x14ac:dyDescent="0.2">
      <c r="D44" s="269"/>
      <c r="E44" s="268"/>
      <c r="F44" s="268"/>
      <c r="G44" s="269"/>
      <c r="H44" s="269"/>
      <c r="I44" s="269"/>
      <c r="J44" s="269"/>
      <c r="K44" s="269"/>
      <c r="L44" s="269"/>
      <c r="M44" s="269"/>
      <c r="N44" s="269"/>
      <c r="O44" s="268"/>
      <c r="P44" s="268"/>
      <c r="Q44" s="268"/>
      <c r="R44" s="268"/>
      <c r="S44" s="268"/>
      <c r="T44" s="268"/>
      <c r="U44" s="268"/>
    </row>
    <row r="45" spans="1:446" x14ac:dyDescent="0.2">
      <c r="E45" s="195"/>
      <c r="F45" s="195"/>
      <c r="O45" s="268"/>
      <c r="P45" s="268"/>
    </row>
    <row r="46" spans="1:446" x14ac:dyDescent="0.2">
      <c r="E46" s="195"/>
      <c r="F46" s="195"/>
      <c r="O46" s="268"/>
      <c r="P46" s="268"/>
    </row>
    <row r="47" spans="1:446" x14ac:dyDescent="0.2">
      <c r="E47" s="195"/>
      <c r="F47" s="195"/>
      <c r="O47" s="268"/>
      <c r="P47" s="268"/>
    </row>
    <row r="48" spans="1:446" x14ac:dyDescent="0.2">
      <c r="E48" s="195"/>
      <c r="F48" s="195"/>
      <c r="O48" s="268"/>
      <c r="P48" s="268"/>
    </row>
    <row r="49" spans="5:16" x14ac:dyDescent="0.2">
      <c r="E49" s="195"/>
      <c r="F49" s="195"/>
      <c r="O49" s="268"/>
      <c r="P49" s="268"/>
    </row>
    <row r="50" spans="5:16" x14ac:dyDescent="0.2">
      <c r="E50" s="195"/>
      <c r="F50" s="195"/>
      <c r="O50" s="268"/>
      <c r="P50" s="268"/>
    </row>
    <row r="51" spans="5:16" x14ac:dyDescent="0.2">
      <c r="E51" s="195"/>
      <c r="F51" s="195"/>
      <c r="O51" s="268"/>
      <c r="P51" s="268"/>
    </row>
    <row r="52" spans="5:16" x14ac:dyDescent="0.2">
      <c r="E52" s="195"/>
      <c r="F52" s="195"/>
      <c r="O52" s="268"/>
      <c r="P52" s="268"/>
    </row>
    <row r="53" spans="5:16" x14ac:dyDescent="0.2">
      <c r="E53" s="195"/>
      <c r="F53" s="195"/>
      <c r="O53" s="268"/>
      <c r="P53" s="268"/>
    </row>
    <row r="54" spans="5:16" x14ac:dyDescent="0.2">
      <c r="E54" s="195"/>
      <c r="F54" s="195"/>
      <c r="O54" s="268"/>
      <c r="P54" s="268"/>
    </row>
    <row r="55" spans="5:16" x14ac:dyDescent="0.2">
      <c r="E55" s="195"/>
      <c r="F55" s="195"/>
      <c r="O55" s="268"/>
      <c r="P55" s="268"/>
    </row>
    <row r="56" spans="5:16" x14ac:dyDescent="0.2">
      <c r="E56" s="195"/>
      <c r="F56" s="195"/>
      <c r="O56" s="268"/>
      <c r="P56" s="268"/>
    </row>
    <row r="57" spans="5:16" x14ac:dyDescent="0.2">
      <c r="E57" s="195"/>
      <c r="F57" s="195"/>
      <c r="O57" s="268"/>
      <c r="P57" s="268"/>
    </row>
    <row r="58" spans="5:16" x14ac:dyDescent="0.2">
      <c r="E58" s="195"/>
      <c r="F58" s="195"/>
      <c r="O58" s="268"/>
      <c r="P58" s="268"/>
    </row>
    <row r="59" spans="5:16" x14ac:dyDescent="0.2">
      <c r="E59" s="195"/>
      <c r="F59" s="195"/>
      <c r="O59" s="268"/>
      <c r="P59" s="268"/>
    </row>
    <row r="60" spans="5:16" x14ac:dyDescent="0.2">
      <c r="E60" s="195"/>
      <c r="F60" s="195"/>
      <c r="O60" s="268"/>
      <c r="P60" s="268"/>
    </row>
    <row r="61" spans="5:16" x14ac:dyDescent="0.2">
      <c r="E61" s="195"/>
      <c r="F61" s="195"/>
      <c r="O61" s="268"/>
      <c r="P61" s="268"/>
    </row>
    <row r="62" spans="5:16" x14ac:dyDescent="0.2">
      <c r="E62" s="195"/>
      <c r="F62" s="195"/>
      <c r="O62" s="268"/>
      <c r="P62" s="268"/>
    </row>
    <row r="63" spans="5:16" x14ac:dyDescent="0.2">
      <c r="E63" s="195"/>
      <c r="F63" s="195"/>
      <c r="O63" s="268"/>
      <c r="P63" s="268"/>
    </row>
    <row r="64" spans="5:16" x14ac:dyDescent="0.2">
      <c r="E64" s="195"/>
      <c r="F64" s="195"/>
      <c r="O64" s="268"/>
      <c r="P64" s="268"/>
    </row>
    <row r="65" spans="5:16" x14ac:dyDescent="0.2">
      <c r="E65" s="195"/>
      <c r="F65" s="195"/>
      <c r="O65" s="268"/>
      <c r="P65" s="268"/>
    </row>
    <row r="66" spans="5:16" x14ac:dyDescent="0.2">
      <c r="E66" s="195"/>
      <c r="F66" s="195"/>
      <c r="O66" s="268"/>
      <c r="P66" s="268"/>
    </row>
    <row r="67" spans="5:16" x14ac:dyDescent="0.2">
      <c r="E67" s="195"/>
      <c r="F67" s="195"/>
      <c r="O67" s="268"/>
      <c r="P67" s="268"/>
    </row>
    <row r="68" spans="5:16" x14ac:dyDescent="0.2">
      <c r="E68" s="195"/>
      <c r="F68" s="195"/>
      <c r="O68" s="268"/>
      <c r="P68" s="268"/>
    </row>
    <row r="69" spans="5:16" x14ac:dyDescent="0.2">
      <c r="E69" s="195"/>
      <c r="F69" s="195"/>
      <c r="O69" s="268"/>
      <c r="P69" s="268"/>
    </row>
    <row r="70" spans="5:16" x14ac:dyDescent="0.2">
      <c r="E70" s="195"/>
      <c r="F70" s="195"/>
      <c r="O70" s="268"/>
      <c r="P70" s="268"/>
    </row>
    <row r="71" spans="5:16" x14ac:dyDescent="0.2">
      <c r="E71" s="195"/>
      <c r="F71" s="195"/>
      <c r="O71" s="268"/>
      <c r="P71" s="268"/>
    </row>
    <row r="72" spans="5:16" x14ac:dyDescent="0.2">
      <c r="E72" s="195"/>
      <c r="F72" s="195"/>
      <c r="O72" s="268"/>
      <c r="P72" s="268"/>
    </row>
    <row r="73" spans="5:16" x14ac:dyDescent="0.2">
      <c r="E73" s="195"/>
      <c r="F73" s="195"/>
      <c r="O73" s="268"/>
      <c r="P73" s="268"/>
    </row>
    <row r="74" spans="5:16" x14ac:dyDescent="0.2">
      <c r="E74" s="195"/>
      <c r="F74" s="195"/>
      <c r="O74" s="268"/>
      <c r="P74" s="268"/>
    </row>
    <row r="75" spans="5:16" x14ac:dyDescent="0.2">
      <c r="E75" s="195"/>
      <c r="F75" s="195"/>
      <c r="O75" s="268"/>
      <c r="P75" s="268"/>
    </row>
    <row r="76" spans="5:16" x14ac:dyDescent="0.2">
      <c r="E76" s="195"/>
      <c r="F76" s="195"/>
      <c r="O76" s="268"/>
      <c r="P76" s="268"/>
    </row>
    <row r="77" spans="5:16" x14ac:dyDescent="0.2">
      <c r="E77" s="195"/>
      <c r="F77" s="195"/>
      <c r="O77" s="268"/>
      <c r="P77" s="268"/>
    </row>
    <row r="78" spans="5:16" x14ac:dyDescent="0.2">
      <c r="O78" s="268"/>
      <c r="P78" s="268"/>
    </row>
    <row r="79" spans="5:16" x14ac:dyDescent="0.2">
      <c r="O79" s="268"/>
      <c r="P79" s="268"/>
    </row>
    <row r="82" spans="17:237" x14ac:dyDescent="0.2">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row>
    <row r="83" spans="17:237" x14ac:dyDescent="0.2">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5"/>
      <c r="BZ83" s="195"/>
      <c r="CA83" s="195"/>
      <c r="CB83" s="195"/>
      <c r="CC83" s="195"/>
      <c r="CD83" s="195"/>
      <c r="CE83" s="195"/>
      <c r="CF83" s="195"/>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95"/>
      <c r="DQ83" s="195"/>
      <c r="DR83" s="195"/>
      <c r="DS83" s="195"/>
      <c r="DT83" s="195"/>
      <c r="DU83" s="195"/>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row>
    <row r="84" spans="17:237" x14ac:dyDescent="0.2">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5"/>
      <c r="BZ84" s="195"/>
      <c r="CA84" s="195"/>
      <c r="CB84" s="195"/>
      <c r="CC84" s="195"/>
      <c r="CD84" s="195"/>
      <c r="CE84" s="195"/>
      <c r="CF84" s="195"/>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95"/>
      <c r="DQ84" s="195"/>
      <c r="DR84" s="195"/>
      <c r="DS84" s="195"/>
      <c r="DT84" s="195"/>
      <c r="DU84" s="195"/>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row>
    <row r="85" spans="17:237" x14ac:dyDescent="0.2">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row>
    <row r="86" spans="17:237" x14ac:dyDescent="0.2">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195"/>
      <c r="CF86" s="195"/>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row>
    <row r="87" spans="17:237" x14ac:dyDescent="0.2">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195"/>
      <c r="CF87" s="195"/>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row>
    <row r="88" spans="17:237" x14ac:dyDescent="0.2">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row>
    <row r="92" spans="17:237" x14ac:dyDescent="0.2">
      <c r="DM92" s="229"/>
    </row>
  </sheetData>
  <conditionalFormatting sqref="C2:C37">
    <cfRule type="cellIs" dxfId="0" priority="1" operator="notBetween">
      <formula>10</formula>
      <formula>-10</formula>
    </cfRule>
  </conditionalFormatting>
  <hyperlinks>
    <hyperlink ref="N8" r:id="rId1"/>
    <hyperlink ref="N5" r:id="rId2"/>
    <hyperlink ref="V28" r:id="rId3"/>
    <hyperlink ref="N6" r:id="rId4"/>
    <hyperlink ref="V6" r:id="rId5"/>
    <hyperlink ref="V14" r:id="rId6"/>
    <hyperlink ref="V3" r:id="rId7" display="mailto:j.l.holmes@austin.utexas.edu"/>
    <hyperlink ref="N31" r:id="rId8"/>
  </hyperlinks>
  <pageMargins left="0.7" right="0.7" top="0.75" bottom="0.75" header="0.3" footer="0.3"/>
  <pageSetup scale="11" fitToWidth="0" orientation="landscape"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pageSetUpPr fitToPage="1"/>
  </sheetPr>
  <dimension ref="A1:V67"/>
  <sheetViews>
    <sheetView showGridLines="0" zoomScale="70" zoomScaleNormal="70" workbookViewId="0">
      <selection activeCell="B32" sqref="B32"/>
    </sheetView>
  </sheetViews>
  <sheetFormatPr defaultColWidth="9.140625" defaultRowHeight="14.25" x14ac:dyDescent="0.2"/>
  <cols>
    <col min="1" max="1" width="41" style="115" customWidth="1"/>
    <col min="2" max="2" width="8.28515625" style="101" bestFit="1" customWidth="1"/>
    <col min="3" max="5" width="7.5703125" style="101" bestFit="1" customWidth="1"/>
    <col min="6" max="6" width="9.140625" style="101" customWidth="1"/>
    <col min="7" max="7" width="8" style="101" bestFit="1" customWidth="1"/>
    <col min="8" max="8" width="7.42578125" style="101" customWidth="1"/>
    <col min="9" max="9" width="7.140625" style="101" bestFit="1" customWidth="1"/>
    <col min="10" max="10" width="7.42578125" style="101" bestFit="1" customWidth="1"/>
    <col min="11" max="11" width="7.140625" style="101" bestFit="1" customWidth="1"/>
    <col min="12" max="12" width="7.140625" style="101" customWidth="1"/>
    <col min="13" max="13" width="7.140625" style="101" bestFit="1" customWidth="1"/>
    <col min="14" max="14" width="7.42578125" style="101" bestFit="1" customWidth="1"/>
    <col min="15" max="15" width="7.5703125" style="101" bestFit="1" customWidth="1"/>
    <col min="16" max="16" width="7.140625" style="101" bestFit="1" customWidth="1"/>
    <col min="17" max="17" width="7.5703125" style="101" bestFit="1" customWidth="1"/>
    <col min="18" max="18" width="7.140625" style="101" bestFit="1" customWidth="1"/>
    <col min="19" max="21" width="7.5703125" style="101" bestFit="1" customWidth="1"/>
    <col min="22" max="22" width="9.140625" style="4" bestFit="1" customWidth="1"/>
    <col min="23" max="16384" width="9.140625" style="4"/>
  </cols>
  <sheetData>
    <row r="1" spans="1:22" x14ac:dyDescent="0.2">
      <c r="A1" s="148" t="str">
        <f>'Relative Weights'!B1</f>
        <v>THECB Texas Public University Expenditure Study Fiscal Year 2017</v>
      </c>
    </row>
    <row r="2" spans="1:22" x14ac:dyDescent="0.2">
      <c r="A2" s="28" t="str">
        <f>'Relative Weights'!B2</f>
        <v>Institution Survey for the Year Ended August 31, 2017</v>
      </c>
    </row>
    <row r="3" spans="1:22" x14ac:dyDescent="0.2">
      <c r="A3" s="178" t="s">
        <v>231</v>
      </c>
    </row>
    <row r="4" spans="1:22" ht="15" thickBot="1" x14ac:dyDescent="0.25">
      <c r="A4" s="152" t="s">
        <v>182</v>
      </c>
      <c r="B4" s="153" t="s">
        <v>187</v>
      </c>
      <c r="C4" s="153" t="s">
        <v>188</v>
      </c>
      <c r="D4" s="153" t="s">
        <v>189</v>
      </c>
      <c r="E4" s="153" t="s">
        <v>190</v>
      </c>
      <c r="F4" s="153" t="s">
        <v>186</v>
      </c>
      <c r="G4" s="153" t="s">
        <v>191</v>
      </c>
      <c r="H4" s="153" t="s">
        <v>192</v>
      </c>
      <c r="I4" s="153" t="s">
        <v>183</v>
      </c>
      <c r="J4" s="153" t="s">
        <v>193</v>
      </c>
      <c r="K4" s="153" t="s">
        <v>194</v>
      </c>
      <c r="L4" s="153" t="s">
        <v>688</v>
      </c>
      <c r="M4" s="153" t="s">
        <v>195</v>
      </c>
      <c r="N4" s="153" t="s">
        <v>196</v>
      </c>
      <c r="O4" s="153" t="s">
        <v>197</v>
      </c>
      <c r="P4" s="153" t="s">
        <v>198</v>
      </c>
      <c r="Q4" s="153" t="s">
        <v>199</v>
      </c>
      <c r="R4" s="153" t="s">
        <v>200</v>
      </c>
      <c r="S4" s="153" t="s">
        <v>201</v>
      </c>
      <c r="T4" s="153" t="s">
        <v>202</v>
      </c>
      <c r="U4" s="153" t="s">
        <v>203</v>
      </c>
      <c r="V4" s="154" t="s">
        <v>35</v>
      </c>
    </row>
    <row r="5" spans="1:22" x14ac:dyDescent="0.2">
      <c r="A5" s="122" t="s">
        <v>705</v>
      </c>
      <c r="B5" s="155">
        <f>UTA!$H$293</f>
        <v>304.78461003167678</v>
      </c>
      <c r="C5" s="156">
        <f>UTA!$H$294</f>
        <v>524.80877284181258</v>
      </c>
      <c r="D5" s="155">
        <f>UTA!$H$295</f>
        <v>482.07112785198541</v>
      </c>
      <c r="E5" s="155">
        <f>UTA!$H$296</f>
        <v>368.95628336152691</v>
      </c>
      <c r="F5" s="155">
        <f>UTA!$H$297</f>
        <v>0</v>
      </c>
      <c r="G5" s="155">
        <f>UTA!$H$298</f>
        <v>1033.5124141140418</v>
      </c>
      <c r="H5" s="155">
        <f>UTA!$H$299</f>
        <v>374.31108291234227</v>
      </c>
      <c r="I5" s="155">
        <f>UTA!$H$300</f>
        <v>0</v>
      </c>
      <c r="J5" s="155">
        <f>UTA!$H$301</f>
        <v>392.68214427805498</v>
      </c>
      <c r="K5" s="155">
        <f>UTA!$H$302</f>
        <v>495.67276574501454</v>
      </c>
      <c r="L5" s="155">
        <f>UTA!$H$303</f>
        <v>0</v>
      </c>
      <c r="M5" s="155">
        <f>UTA!$H$304</f>
        <v>0</v>
      </c>
      <c r="N5" s="155">
        <f>UTA!$H$305</f>
        <v>77.835917582970538</v>
      </c>
      <c r="O5" s="155">
        <f>UTA!$H$306</f>
        <v>309.82804538717619</v>
      </c>
      <c r="P5" s="155">
        <f>UTA!$H$307</f>
        <v>0</v>
      </c>
      <c r="Q5" s="155">
        <f>UTA!$H$308</f>
        <v>556.10915078282335</v>
      </c>
      <c r="R5" s="155">
        <f>UTA!$H$309</f>
        <v>0</v>
      </c>
      <c r="S5" s="155">
        <f>UTA!$H$310</f>
        <v>354.01596490805997</v>
      </c>
      <c r="T5" s="155">
        <f>UTA!$H$311</f>
        <v>970.77662712156166</v>
      </c>
      <c r="U5" s="155">
        <f>UTA!$H$312</f>
        <v>345.72417701831529</v>
      </c>
      <c r="V5" s="123">
        <f>UTA!$H$313</f>
        <v>475.35981102002791</v>
      </c>
    </row>
    <row r="6" spans="1:22" x14ac:dyDescent="0.2">
      <c r="A6" s="124" t="s">
        <v>706</v>
      </c>
      <c r="B6" s="155">
        <f>UT!$H$293</f>
        <v>707.92995080041032</v>
      </c>
      <c r="C6" s="155">
        <f>UT!$H$294</f>
        <v>2118.4323793467715</v>
      </c>
      <c r="D6" s="155">
        <f>UT!$H$295</f>
        <v>874.16012398218891</v>
      </c>
      <c r="E6" s="155">
        <f>UT!$H$296</f>
        <v>2392.9115133714586</v>
      </c>
      <c r="F6" s="155">
        <f>UT!$H$297</f>
        <v>0</v>
      </c>
      <c r="G6" s="155">
        <f>UT!$H$298</f>
        <v>2192.8869339634571</v>
      </c>
      <c r="H6" s="155">
        <f>UT!$H$299</f>
        <v>714.7871260402793</v>
      </c>
      <c r="I6" s="155">
        <f>UT!$H$300</f>
        <v>1889.9046172659616</v>
      </c>
      <c r="J6" s="155">
        <f>UT!$H$301</f>
        <v>1515.3639127698405</v>
      </c>
      <c r="K6" s="155">
        <f>UT!$H$302</f>
        <v>1147.6160488566952</v>
      </c>
      <c r="L6" s="155">
        <f>UT!$H$303</f>
        <v>0</v>
      </c>
      <c r="M6" s="155">
        <f>UT!$H$304</f>
        <v>0</v>
      </c>
      <c r="N6" s="155">
        <f>UT!$H$305</f>
        <v>471.34325350084589</v>
      </c>
      <c r="O6" s="155">
        <f>UT!$H$306</f>
        <v>644.46532803602474</v>
      </c>
      <c r="P6" s="155">
        <f>UT!$H$307</f>
        <v>1903.2796152385822</v>
      </c>
      <c r="Q6" s="155">
        <f>UT!$H$308</f>
        <v>932.32845576721945</v>
      </c>
      <c r="R6" s="155">
        <f>UT!$H$309</f>
        <v>0</v>
      </c>
      <c r="S6" s="155">
        <f>UT!$H$310</f>
        <v>0</v>
      </c>
      <c r="T6" s="155">
        <f>UT!$H$311</f>
        <v>410.68869152228325</v>
      </c>
      <c r="U6" s="155">
        <f>UT!$H$312</f>
        <v>1398.4315537188438</v>
      </c>
      <c r="V6" s="123">
        <f>UT!$H$313</f>
        <v>1263.5480247329062</v>
      </c>
    </row>
    <row r="7" spans="1:22" x14ac:dyDescent="0.2">
      <c r="A7" s="124" t="s">
        <v>707</v>
      </c>
      <c r="B7" s="155">
        <f>UTD!$H$293</f>
        <v>433.32494048894137</v>
      </c>
      <c r="C7" s="155">
        <f>UTD!$H$294</f>
        <v>739.75297025271595</v>
      </c>
      <c r="D7" s="155">
        <f>UTD!$H$295</f>
        <v>514.44886703090481</v>
      </c>
      <c r="E7" s="155">
        <f>UTD!$H$296</f>
        <v>337.89581583230256</v>
      </c>
      <c r="F7" s="155">
        <f>UTD!$H$297</f>
        <v>0</v>
      </c>
      <c r="G7" s="155">
        <f>UTD!$H$298</f>
        <v>897.96475896588618</v>
      </c>
      <c r="H7" s="155">
        <f>UTD!$H$299</f>
        <v>0</v>
      </c>
      <c r="I7" s="155">
        <f>UTD!$H$300</f>
        <v>0</v>
      </c>
      <c r="J7" s="155">
        <f>UTD!$H$301</f>
        <v>0</v>
      </c>
      <c r="K7" s="155">
        <f>UTD!$H$302</f>
        <v>299.88152391655132</v>
      </c>
      <c r="L7" s="155">
        <f>UTD!$H$303</f>
        <v>0</v>
      </c>
      <c r="M7" s="155">
        <f>UTD!$H$304</f>
        <v>0</v>
      </c>
      <c r="N7" s="155">
        <f>UTD!$H$305</f>
        <v>247.72132090558031</v>
      </c>
      <c r="O7" s="155">
        <f>UTD!$H$306</f>
        <v>617.05088527242981</v>
      </c>
      <c r="P7" s="155">
        <f>UTD!$H$307</f>
        <v>0</v>
      </c>
      <c r="Q7" s="155">
        <f>UTD!$H$308</f>
        <v>795.00473278538675</v>
      </c>
      <c r="R7" s="155">
        <f>UTD!$H$309</f>
        <v>0</v>
      </c>
      <c r="S7" s="155">
        <f>UTD!$H$310</f>
        <v>526.42469274182474</v>
      </c>
      <c r="T7" s="155">
        <f>UTD!$H$311</f>
        <v>636.77723367406008</v>
      </c>
      <c r="U7" s="155">
        <f>UTD!$H$312</f>
        <v>0</v>
      </c>
      <c r="V7" s="123">
        <f>UTD!$H$313</f>
        <v>686.98662847758999</v>
      </c>
    </row>
    <row r="8" spans="1:22" x14ac:dyDescent="0.2">
      <c r="A8" s="124" t="s">
        <v>708</v>
      </c>
      <c r="B8" s="155">
        <f>UTEP!$H$293</f>
        <v>288.85758874174945</v>
      </c>
      <c r="C8" s="155">
        <f>UTEP!$H$294</f>
        <v>631.30812475035452</v>
      </c>
      <c r="D8" s="155">
        <f>UTEP!$H$295</f>
        <v>339.21424715505981</v>
      </c>
      <c r="E8" s="155">
        <f>UTEP!$H$296</f>
        <v>606.3179412355172</v>
      </c>
      <c r="F8" s="155">
        <f>UTEP!$H$297</f>
        <v>114.59484764668329</v>
      </c>
      <c r="G8" s="155">
        <f>UTEP!$H$298</f>
        <v>1033.0911687220032</v>
      </c>
      <c r="H8" s="155">
        <f>UTEP!$H$299</f>
        <v>0</v>
      </c>
      <c r="I8" s="155">
        <f>UTEP!$H$300</f>
        <v>0</v>
      </c>
      <c r="J8" s="155">
        <f>UTEP!$H$301</f>
        <v>528.09349160946715</v>
      </c>
      <c r="K8" s="155">
        <f>UTEP!$H$302</f>
        <v>0</v>
      </c>
      <c r="L8" s="155">
        <f>UTEP!$H$303</f>
        <v>0</v>
      </c>
      <c r="M8" s="155">
        <f>UTEP!$H$304</f>
        <v>0</v>
      </c>
      <c r="N8" s="155">
        <f>UTEP!$H$305</f>
        <v>302.09512042324491</v>
      </c>
      <c r="O8" s="155">
        <f>UTEP!$H$306</f>
        <v>747.16402177639804</v>
      </c>
      <c r="P8" s="155">
        <f>UTEP!$H$307</f>
        <v>0</v>
      </c>
      <c r="Q8" s="155">
        <f>UTEP!$H$308</f>
        <v>517.59666231416338</v>
      </c>
      <c r="R8" s="155">
        <f>UTEP!$H$309</f>
        <v>0</v>
      </c>
      <c r="S8" s="155">
        <f>UTEP!$H$310</f>
        <v>501.66954133485893</v>
      </c>
      <c r="T8" s="155">
        <f>UTEP!$H$311</f>
        <v>537.50697634698315</v>
      </c>
      <c r="U8" s="155">
        <f>UTEP!$H$312</f>
        <v>438.65122876949704</v>
      </c>
      <c r="V8" s="123">
        <f>UTEP!$H$313</f>
        <v>481.55649313047007</v>
      </c>
    </row>
    <row r="9" spans="1:22" x14ac:dyDescent="0.2">
      <c r="A9" s="124" t="s">
        <v>883</v>
      </c>
      <c r="B9" s="155">
        <f>UTRGV!$H$293</f>
        <v>281.09168488403481</v>
      </c>
      <c r="C9" s="155">
        <f>UTRGV!$H$294</f>
        <v>383.13621548891905</v>
      </c>
      <c r="D9" s="155">
        <f>UTRGV!$H$295</f>
        <v>382.30783861981911</v>
      </c>
      <c r="E9" s="155">
        <f>UTRGV!$H$296</f>
        <v>412.62810078364924</v>
      </c>
      <c r="F9" s="155">
        <f>UTRGV!$H$297</f>
        <v>5267.7675828602232</v>
      </c>
      <c r="G9" s="155">
        <f>UTRGV!$H$298</f>
        <v>603.17784356835273</v>
      </c>
      <c r="H9" s="155">
        <f>UTRGV!$H$299</f>
        <v>278.1009667698508</v>
      </c>
      <c r="I9" s="155">
        <f>UTRGV!$H$300</f>
        <v>0</v>
      </c>
      <c r="J9" s="155">
        <f>UTRGV!$H$301</f>
        <v>449.6665272297642</v>
      </c>
      <c r="K9" s="155">
        <f>UTRGV!$H$302</f>
        <v>818.77751125531734</v>
      </c>
      <c r="L9" s="155">
        <f>UTRGV!$H$303</f>
        <v>0</v>
      </c>
      <c r="M9" s="155">
        <f>UTRGV!$H$304</f>
        <v>0</v>
      </c>
      <c r="N9" s="155">
        <f>UTRGV!$H$305</f>
        <v>208.30762907230599</v>
      </c>
      <c r="O9" s="155">
        <f>UTRGV!$H$306</f>
        <v>356.72835459378854</v>
      </c>
      <c r="P9" s="155">
        <f>UTRGV!$H$307</f>
        <v>0</v>
      </c>
      <c r="Q9" s="155">
        <f>UTRGV!$H$308</f>
        <v>435.53011859620108</v>
      </c>
      <c r="R9" s="155">
        <f>UTRGV!$H$309</f>
        <v>0</v>
      </c>
      <c r="S9" s="155">
        <f>UTRGV!$H$310</f>
        <v>462.37838820239818</v>
      </c>
      <c r="T9" s="155">
        <f>UTRGV!$H$311</f>
        <v>352.67811202037581</v>
      </c>
      <c r="U9" s="155">
        <f>UTRGV!$H$312</f>
        <v>752.32314920227827</v>
      </c>
      <c r="V9" s="123">
        <f>UTRGV!$H$313</f>
        <v>359.53416227484252</v>
      </c>
    </row>
    <row r="10" spans="1:22" x14ac:dyDescent="0.2">
      <c r="A10" s="124" t="s">
        <v>709</v>
      </c>
      <c r="B10" s="155">
        <f>UTPB!$H$293</f>
        <v>286.97796631739374</v>
      </c>
      <c r="C10" s="155">
        <f>UTPB!$H$294</f>
        <v>432.34544294899104</v>
      </c>
      <c r="D10" s="155">
        <f>UTPB!$H$295</f>
        <v>457.54150054936775</v>
      </c>
      <c r="E10" s="155">
        <f>UTPB!$H$296</f>
        <v>413.7860266133635</v>
      </c>
      <c r="F10" s="155">
        <f>UTPB!$H$297</f>
        <v>0</v>
      </c>
      <c r="G10" s="155">
        <f>UTPB!$H$298</f>
        <v>603.57726278548603</v>
      </c>
      <c r="H10" s="155">
        <f>UTPB!$H$299</f>
        <v>428.00398744046089</v>
      </c>
      <c r="I10" s="155">
        <f>UTPB!$H$300</f>
        <v>0</v>
      </c>
      <c r="J10" s="155">
        <f>UTPB!$H$301</f>
        <v>569.74208927368738</v>
      </c>
      <c r="K10" s="155">
        <f>UTPB!$H$302</f>
        <v>1057.4025231207561</v>
      </c>
      <c r="L10" s="155">
        <f>UTPB!$H$303</f>
        <v>0</v>
      </c>
      <c r="M10" s="155">
        <f>UTPB!$H$304</f>
        <v>766.68978223380395</v>
      </c>
      <c r="N10" s="155">
        <f>UTPB!$H$305</f>
        <v>266.60481757791143</v>
      </c>
      <c r="O10" s="155">
        <f>UTPB!$H$306</f>
        <v>395.4642087949349</v>
      </c>
      <c r="P10" s="155">
        <f>UTPB!$H$307</f>
        <v>0</v>
      </c>
      <c r="Q10" s="155">
        <f>UTPB!$H$308</f>
        <v>448.17525518421928</v>
      </c>
      <c r="R10" s="155">
        <f>UTPB!$H$309</f>
        <v>0</v>
      </c>
      <c r="S10" s="155">
        <f>UTPB!$H$310</f>
        <v>599.18512800365056</v>
      </c>
      <c r="T10" s="155">
        <f>UTPB!$H$311</f>
        <v>655.4969361813786</v>
      </c>
      <c r="U10" s="155">
        <f>UTPB!$H$312</f>
        <v>578.21847663014739</v>
      </c>
      <c r="V10" s="123">
        <f>UTPB!$H$313</f>
        <v>382.62945215199994</v>
      </c>
    </row>
    <row r="11" spans="1:22" x14ac:dyDescent="0.2">
      <c r="A11" s="124" t="s">
        <v>710</v>
      </c>
      <c r="B11" s="155">
        <f>UTSA!$H$293</f>
        <v>284.91315087057467</v>
      </c>
      <c r="C11" s="155">
        <f>UTSA!$H$294</f>
        <v>565.63035575679282</v>
      </c>
      <c r="D11" s="155">
        <f>UTSA!$H$295</f>
        <v>513.01406386250756</v>
      </c>
      <c r="E11" s="155">
        <f>UTSA!$H$296</f>
        <v>867.75686157779739</v>
      </c>
      <c r="F11" s="155">
        <f>UTSA!$H$297</f>
        <v>360.5437223994935</v>
      </c>
      <c r="G11" s="155">
        <f>UTSA!$H$298</f>
        <v>827.23301563209861</v>
      </c>
      <c r="H11" s="155">
        <f>UTSA!$H$299</f>
        <v>317.46446509352739</v>
      </c>
      <c r="I11" s="155">
        <f>UTSA!$H$300</f>
        <v>0</v>
      </c>
      <c r="J11" s="155">
        <f>UTSA!$H$301</f>
        <v>753.27230281436925</v>
      </c>
      <c r="K11" s="155">
        <f>UTSA!$H$302</f>
        <v>411.68721788826048</v>
      </c>
      <c r="L11" s="155">
        <f>UTSA!$H$303</f>
        <v>0</v>
      </c>
      <c r="M11" s="155">
        <f>UTSA!$H$304</f>
        <v>333.50545648224988</v>
      </c>
      <c r="N11" s="155">
        <f>UTSA!$H$305</f>
        <v>171.66684470738124</v>
      </c>
      <c r="O11" s="155">
        <f>UTSA!$H$306</f>
        <v>288.91779173532643</v>
      </c>
      <c r="P11" s="155">
        <f>UTSA!$H$307</f>
        <v>0</v>
      </c>
      <c r="Q11" s="155">
        <f>UTSA!$H$308</f>
        <v>426.05150647801099</v>
      </c>
      <c r="R11" s="155">
        <f>UTSA!$H$309</f>
        <v>0</v>
      </c>
      <c r="S11" s="155">
        <f>UTSA!$H$310</f>
        <v>345.67020703326193</v>
      </c>
      <c r="T11" s="155">
        <f>UTSA!$H$311</f>
        <v>735.87515814062579</v>
      </c>
      <c r="U11" s="155">
        <f>UTSA!$H$312</f>
        <v>0</v>
      </c>
      <c r="V11" s="123">
        <f>UTSA!$H$313</f>
        <v>457.16147799972146</v>
      </c>
    </row>
    <row r="12" spans="1:22" x14ac:dyDescent="0.2">
      <c r="A12" s="124" t="s">
        <v>711</v>
      </c>
      <c r="B12" s="155">
        <f>UTT!$H$293</f>
        <v>372.84404564885011</v>
      </c>
      <c r="C12" s="155">
        <f>UTT!$H$294</f>
        <v>421.30778046559914</v>
      </c>
      <c r="D12" s="155">
        <f>UTT!$H$295</f>
        <v>549.84953096210506</v>
      </c>
      <c r="E12" s="155">
        <f>UTT!$H$296</f>
        <v>565.84599513743251</v>
      </c>
      <c r="F12" s="155">
        <f>UTT!$H$297</f>
        <v>0</v>
      </c>
      <c r="G12" s="155">
        <f>UTT!$H$298</f>
        <v>589.66582526950117</v>
      </c>
      <c r="H12" s="155">
        <f>UTT!$H$299</f>
        <v>399.24908821103861</v>
      </c>
      <c r="I12" s="155">
        <f>UTT!$H$300</f>
        <v>0</v>
      </c>
      <c r="J12" s="155">
        <f>UTT!$H$301</f>
        <v>0</v>
      </c>
      <c r="K12" s="155">
        <f>UTT!$H$302</f>
        <v>223.95506312348843</v>
      </c>
      <c r="L12" s="155">
        <f>UTT!$H$303</f>
        <v>0</v>
      </c>
      <c r="M12" s="155">
        <f>UTT!$H$304</f>
        <v>0</v>
      </c>
      <c r="N12" s="155">
        <f>UTT!$H$305</f>
        <v>202.11711963857425</v>
      </c>
      <c r="O12" s="155">
        <f>UTT!$H$306</f>
        <v>325.28544436583582</v>
      </c>
      <c r="P12" s="155">
        <f>UTT!$H$307</f>
        <v>0</v>
      </c>
      <c r="Q12" s="155">
        <f>UTT!$H$308</f>
        <v>451.71746057709521</v>
      </c>
      <c r="R12" s="155">
        <f>UTT!$H$309</f>
        <v>0</v>
      </c>
      <c r="S12" s="155">
        <f>UTT!$H$310</f>
        <v>436.42017393662502</v>
      </c>
      <c r="T12" s="155">
        <f>UTT!$H$311</f>
        <v>436.49480587385949</v>
      </c>
      <c r="U12" s="155">
        <f>UTT!$H$312</f>
        <v>624.26616897129475</v>
      </c>
      <c r="V12" s="123">
        <f>UTT!$H$313</f>
        <v>468.28284279278409</v>
      </c>
    </row>
    <row r="13" spans="1:22" x14ac:dyDescent="0.2">
      <c r="A13" s="124" t="s">
        <v>109</v>
      </c>
      <c r="B13" s="155">
        <f>TAMU!$H$293</f>
        <v>477.47571003756951</v>
      </c>
      <c r="C13" s="155">
        <f>TAMU!$H$294</f>
        <v>888.68491774951633</v>
      </c>
      <c r="D13" s="155">
        <f>TAMU!$H$295</f>
        <v>355.07316744243013</v>
      </c>
      <c r="E13" s="155">
        <f>TAMU!$H$296</f>
        <v>1015.0498462559682</v>
      </c>
      <c r="F13" s="155">
        <f>TAMU!$H$297</f>
        <v>749.49125366431269</v>
      </c>
      <c r="G13" s="155">
        <f>TAMU!$H$298</f>
        <v>1047.4155263060959</v>
      </c>
      <c r="H13" s="155">
        <f>TAMU!$H$299</f>
        <v>986.75669855635078</v>
      </c>
      <c r="I13" s="155">
        <f>TAMU!$H$300</f>
        <v>1919.1460918582445</v>
      </c>
      <c r="J13" s="155">
        <f>TAMU!$H$301</f>
        <v>0</v>
      </c>
      <c r="K13" s="155">
        <f>TAMU!$H$302</f>
        <v>393.145598939656</v>
      </c>
      <c r="L13" s="155">
        <f>TAMU!$H$303</f>
        <v>6074.7341385291211</v>
      </c>
      <c r="M13" s="155">
        <f>TAMU!$H$304</f>
        <v>0</v>
      </c>
      <c r="N13" s="155">
        <f>TAMU!$H$305</f>
        <v>495.61874208594952</v>
      </c>
      <c r="O13" s="155">
        <f>TAMU!$H$306</f>
        <v>493.18440281164635</v>
      </c>
      <c r="P13" s="155">
        <f>TAMU!$H$307</f>
        <v>0</v>
      </c>
      <c r="Q13" s="155">
        <f>TAMU!$H$308</f>
        <v>562.24542327889742</v>
      </c>
      <c r="R13" s="155">
        <f>TAMU!$H$309</f>
        <v>0</v>
      </c>
      <c r="S13" s="155">
        <f>TAMU!$H$310</f>
        <v>484.53311776259187</v>
      </c>
      <c r="T13" s="155">
        <f>TAMU!$H$311</f>
        <v>545.91163719621011</v>
      </c>
      <c r="U13" s="155">
        <f>TAMU!$H$312</f>
        <v>0</v>
      </c>
      <c r="V13" s="123">
        <f>TAMU!$H$313</f>
        <v>776.07234199267725</v>
      </c>
    </row>
    <row r="14" spans="1:22" x14ac:dyDescent="0.2">
      <c r="A14" s="124" t="s">
        <v>697</v>
      </c>
      <c r="B14" s="155">
        <f>TAMUG!$H$293</f>
        <v>370.53562366991019</v>
      </c>
      <c r="C14" s="155">
        <f>TAMUG!$H$294</f>
        <v>1012.8868768334011</v>
      </c>
      <c r="D14" s="155">
        <f>TAMUG!$H$295</f>
        <v>525.39418229826958</v>
      </c>
      <c r="E14" s="155">
        <f>TAMUG!$H$296</f>
        <v>0</v>
      </c>
      <c r="F14" s="155">
        <f>TAMUG!$H$297</f>
        <v>1903.5152726993954</v>
      </c>
      <c r="G14" s="155">
        <f>TAMUG!$H$298</f>
        <v>910.93381733353874</v>
      </c>
      <c r="H14" s="155">
        <f>TAMUG!$H$299</f>
        <v>0</v>
      </c>
      <c r="I14" s="155">
        <f>TAMUG!$H$300</f>
        <v>0</v>
      </c>
      <c r="J14" s="155">
        <f>TAMUG!$H$301</f>
        <v>0</v>
      </c>
      <c r="K14" s="155">
        <f>TAMUG!$H$302</f>
        <v>381.42925341590643</v>
      </c>
      <c r="L14" s="155">
        <f>TAMUG!$H$303</f>
        <v>0</v>
      </c>
      <c r="M14" s="155">
        <f>TAMUG!$H$304</f>
        <v>614.9287671815473</v>
      </c>
      <c r="N14" s="155">
        <f>TAMUG!$H$305</f>
        <v>845.90944365870553</v>
      </c>
      <c r="O14" s="155">
        <f>TAMUG!$H$306</f>
        <v>503.41365902029213</v>
      </c>
      <c r="P14" s="155">
        <f>TAMUG!$H$307</f>
        <v>0</v>
      </c>
      <c r="Q14" s="155">
        <f>TAMUG!$H$308</f>
        <v>507.86117199609134</v>
      </c>
      <c r="R14" s="155">
        <f>TAMUG!$H$309</f>
        <v>0</v>
      </c>
      <c r="S14" s="155">
        <f>TAMUG!$H$310</f>
        <v>0</v>
      </c>
      <c r="T14" s="155">
        <f>TAMUG!$H$311</f>
        <v>837.18265206507203</v>
      </c>
      <c r="U14" s="155">
        <f>TAMUG!$H$312</f>
        <v>0</v>
      </c>
      <c r="V14" s="123">
        <f>TAMUG!$H$313</f>
        <v>681.94254190669744</v>
      </c>
    </row>
    <row r="15" spans="1:22" x14ac:dyDescent="0.2">
      <c r="A15" s="124" t="s">
        <v>693</v>
      </c>
      <c r="B15" s="155">
        <f>PVAMU!$H$293</f>
        <v>304.60464801682269</v>
      </c>
      <c r="C15" s="155">
        <f>PVAMU!$H$294</f>
        <v>396.60893245223861</v>
      </c>
      <c r="D15" s="155">
        <f>PVAMU!$H$295</f>
        <v>388.14807641062237</v>
      </c>
      <c r="E15" s="155">
        <f>PVAMU!$H$296</f>
        <v>584.54768084188242</v>
      </c>
      <c r="F15" s="155">
        <f>PVAMU!$H$297</f>
        <v>4408.1498786822358</v>
      </c>
      <c r="G15" s="155">
        <f>PVAMU!$H$298</f>
        <v>803.16620540263898</v>
      </c>
      <c r="H15" s="155">
        <f>PVAMU!$H$299</f>
        <v>311.55557253866635</v>
      </c>
      <c r="I15" s="155">
        <f>PVAMU!$H$300</f>
        <v>0</v>
      </c>
      <c r="J15" s="155">
        <f>PVAMU!$H$301</f>
        <v>461.40925555674318</v>
      </c>
      <c r="K15" s="155">
        <f>PVAMU!$H$302</f>
        <v>0</v>
      </c>
      <c r="L15" s="155">
        <f>PVAMU!$H$303</f>
        <v>0</v>
      </c>
      <c r="M15" s="155">
        <f>PVAMU!$H$304</f>
        <v>272.68146277796239</v>
      </c>
      <c r="N15" s="155">
        <f>PVAMU!$H$305</f>
        <v>344.19386942528695</v>
      </c>
      <c r="O15" s="155">
        <f>PVAMU!$H$306</f>
        <v>327.60868712649176</v>
      </c>
      <c r="P15" s="155">
        <f>PVAMU!$H$307</f>
        <v>0</v>
      </c>
      <c r="Q15" s="155">
        <f>PVAMU!$H$308</f>
        <v>501.78179689944409</v>
      </c>
      <c r="R15" s="155">
        <f>PVAMU!$H$309</f>
        <v>0</v>
      </c>
      <c r="S15" s="155">
        <f>PVAMU!$H$310</f>
        <v>1382.6126698771345</v>
      </c>
      <c r="T15" s="155">
        <f>PVAMU!$H$311</f>
        <v>710.00040394746418</v>
      </c>
      <c r="U15" s="155">
        <f>PVAMU!$H$312</f>
        <v>967.80016856799375</v>
      </c>
      <c r="V15" s="123">
        <f>PVAMU!$H$313</f>
        <v>521.45165627512768</v>
      </c>
    </row>
    <row r="16" spans="1:22" x14ac:dyDescent="0.2">
      <c r="A16" s="124" t="s">
        <v>696</v>
      </c>
      <c r="B16" s="155">
        <f>TAR!$H$293</f>
        <v>287.27585050659366</v>
      </c>
      <c r="C16" s="155">
        <f>TAR!$H$294</f>
        <v>317.2491189358642</v>
      </c>
      <c r="D16" s="155">
        <f>TAR!$H$295</f>
        <v>405.09436825467782</v>
      </c>
      <c r="E16" s="155">
        <f>TAR!$H$296</f>
        <v>477.69875457468294</v>
      </c>
      <c r="F16" s="155">
        <f>TAR!$H$297</f>
        <v>391.67734626563845</v>
      </c>
      <c r="G16" s="155">
        <f>TAR!$H$298</f>
        <v>485.56486740022933</v>
      </c>
      <c r="H16" s="155">
        <f>TAR!$H$299</f>
        <v>331.02507453449692</v>
      </c>
      <c r="I16" s="155">
        <f>TAR!$H$300</f>
        <v>0</v>
      </c>
      <c r="J16" s="155">
        <f>TAR!$H$301</f>
        <v>616.39009115390502</v>
      </c>
      <c r="K16" s="155">
        <f>TAR!$H$302</f>
        <v>0</v>
      </c>
      <c r="L16" s="155">
        <f>TAR!$H$303</f>
        <v>0</v>
      </c>
      <c r="M16" s="155">
        <f>TAR!$H$304</f>
        <v>1523.6738877854987</v>
      </c>
      <c r="N16" s="155">
        <f>TAR!$H$305</f>
        <v>270.09457797982941</v>
      </c>
      <c r="O16" s="155">
        <f>TAR!$H$306</f>
        <v>426.40569094680177</v>
      </c>
      <c r="P16" s="155">
        <f>TAR!$H$307</f>
        <v>0</v>
      </c>
      <c r="Q16" s="155">
        <f>TAR!$H$308</f>
        <v>385.76081312740769</v>
      </c>
      <c r="R16" s="155">
        <f>TAR!$H$309</f>
        <v>0</v>
      </c>
      <c r="S16" s="155">
        <f>TAR!$H$310</f>
        <v>693.55264206973948</v>
      </c>
      <c r="T16" s="155">
        <f>TAR!$H$311</f>
        <v>389.805145620134</v>
      </c>
      <c r="U16" s="155">
        <f>TAR!$H$312</f>
        <v>405.51721688611303</v>
      </c>
      <c r="V16" s="123">
        <f>TAR!$H$313</f>
        <v>357.44754791863403</v>
      </c>
    </row>
    <row r="17" spans="1:22" x14ac:dyDescent="0.2">
      <c r="A17" s="215" t="s">
        <v>703</v>
      </c>
      <c r="B17" s="155">
        <f>TAMUCT!$H$293</f>
        <v>483.8664538970371</v>
      </c>
      <c r="C17" s="155">
        <f>TAMUCT!$H$294</f>
        <v>712.61359775840867</v>
      </c>
      <c r="D17" s="155">
        <f>TAMUCT!$H$295</f>
        <v>850.74325193334937</v>
      </c>
      <c r="E17" s="155">
        <f>TAMUCT!$H$296</f>
        <v>798.47081265698739</v>
      </c>
      <c r="F17" s="155">
        <f>TAMUCT!$H$297</f>
        <v>0</v>
      </c>
      <c r="G17" s="155">
        <f>TAMUCT!$H$298</f>
        <v>557.93577863248549</v>
      </c>
      <c r="H17" s="155">
        <f>TAMUCT!$H$299</f>
        <v>516.56726178956251</v>
      </c>
      <c r="I17" s="155">
        <f>TAMUCT!$H$300</f>
        <v>0</v>
      </c>
      <c r="J17" s="155">
        <f>TAMUCT!$H$301</f>
        <v>536.00299606103056</v>
      </c>
      <c r="K17" s="155">
        <f>TAMUCT!$H$302</f>
        <v>0</v>
      </c>
      <c r="L17" s="155">
        <f>TAMUCT!$H$303</f>
        <v>0</v>
      </c>
      <c r="M17" s="155">
        <f>TAMUCT!$H$304</f>
        <v>0</v>
      </c>
      <c r="N17" s="155">
        <f>TAMUCT!$H$305</f>
        <v>0</v>
      </c>
      <c r="O17" s="155">
        <f>TAMUCT!$H$306</f>
        <v>1350.973436579131</v>
      </c>
      <c r="P17" s="155">
        <f>TAMUCT!$H$307</f>
        <v>0</v>
      </c>
      <c r="Q17" s="155">
        <f>TAMUCT!$H$308</f>
        <v>538.18678286971465</v>
      </c>
      <c r="R17" s="155">
        <f>TAMUCT!$H$309</f>
        <v>0</v>
      </c>
      <c r="S17" s="155">
        <f>TAMUCT!$H$310</f>
        <v>500.66948849279436</v>
      </c>
      <c r="T17" s="155">
        <f>TAMUCT!$H$311</f>
        <v>550.46378065591421</v>
      </c>
      <c r="U17" s="155">
        <f>TAMUCT!$H$312</f>
        <v>518.63428448080265</v>
      </c>
      <c r="V17" s="123">
        <f>TAMUCT!$H$313</f>
        <v>551.79650276254029</v>
      </c>
    </row>
    <row r="18" spans="1:22" x14ac:dyDescent="0.2">
      <c r="A18" s="124" t="s">
        <v>698</v>
      </c>
      <c r="B18" s="155">
        <f>TAMUC!$H$293</f>
        <v>298.94046793653854</v>
      </c>
      <c r="C18" s="155">
        <f>TAMUC!$H$294</f>
        <v>324.2558119682389</v>
      </c>
      <c r="D18" s="155">
        <f>TAMUC!$H$295</f>
        <v>569.18235276694463</v>
      </c>
      <c r="E18" s="155">
        <f>TAMUC!$H$296</f>
        <v>418.40079542679837</v>
      </c>
      <c r="F18" s="155">
        <f>TAMUC!$H$297</f>
        <v>395.13694725706142</v>
      </c>
      <c r="G18" s="155">
        <f>TAMUC!$H$298</f>
        <v>460.6424530442219</v>
      </c>
      <c r="H18" s="155">
        <f>TAMUC!$H$299</f>
        <v>401.74407322972274</v>
      </c>
      <c r="I18" s="155">
        <f>TAMUC!$H$300</f>
        <v>0</v>
      </c>
      <c r="J18" s="155">
        <f>TAMUC!$H$301</f>
        <v>432.51120937982279</v>
      </c>
      <c r="K18" s="155">
        <f>TAMUC!$H$302</f>
        <v>180.30043968278775</v>
      </c>
      <c r="L18" s="155">
        <f>TAMUC!$H$303</f>
        <v>0</v>
      </c>
      <c r="M18" s="155">
        <f>TAMUC!$H$304</f>
        <v>0</v>
      </c>
      <c r="N18" s="155">
        <f>TAMUC!$H$305</f>
        <v>678.18723283053316</v>
      </c>
      <c r="O18" s="155">
        <f>TAMUC!$H$306</f>
        <v>294.61034272221053</v>
      </c>
      <c r="P18" s="155">
        <f>TAMUC!$H$307</f>
        <v>0</v>
      </c>
      <c r="Q18" s="155">
        <f>TAMUC!$H$308</f>
        <v>431.08312632671868</v>
      </c>
      <c r="R18" s="155">
        <f>TAMUC!$H$309</f>
        <v>0</v>
      </c>
      <c r="S18" s="155">
        <f>TAMUC!$H$310</f>
        <v>585.87669051211742</v>
      </c>
      <c r="T18" s="155">
        <f>TAMUC!$H$311</f>
        <v>484.69225284677424</v>
      </c>
      <c r="U18" s="155">
        <f>TAMUC!$H$312</f>
        <v>952.76465957454639</v>
      </c>
      <c r="V18" s="123">
        <f>TAMUC!$H$313</f>
        <v>384.24332711912047</v>
      </c>
    </row>
    <row r="19" spans="1:22" x14ac:dyDescent="0.2">
      <c r="A19" s="124" t="s">
        <v>699</v>
      </c>
      <c r="B19" s="155">
        <f>TAMUCC!$H$293</f>
        <v>268.35354698184057</v>
      </c>
      <c r="C19" s="155">
        <f>TAMUCC!$H$294</f>
        <v>666.45869740936791</v>
      </c>
      <c r="D19" s="155">
        <f>TAMUCC!$H$295</f>
        <v>483.55707559634072</v>
      </c>
      <c r="E19" s="155">
        <f>TAMUCC!$H$296</f>
        <v>1623.2469042895164</v>
      </c>
      <c r="F19" s="155">
        <f>TAMUCC!$H$297</f>
        <v>1405.4663181946814</v>
      </c>
      <c r="G19" s="155">
        <f>TAMUCC!$H$298</f>
        <v>695.36025025545734</v>
      </c>
      <c r="H19" s="155">
        <f>TAMUCC!$H$299</f>
        <v>0</v>
      </c>
      <c r="I19" s="155">
        <f>TAMUCC!$H$300</f>
        <v>0</v>
      </c>
      <c r="J19" s="155">
        <f>TAMUCC!$H$301</f>
        <v>472.55888004310839</v>
      </c>
      <c r="K19" s="155">
        <f>TAMUCC!$H$302</f>
        <v>0</v>
      </c>
      <c r="L19" s="155">
        <f>TAMUCC!$H$303</f>
        <v>0</v>
      </c>
      <c r="M19" s="155">
        <f>TAMUCC!$H$304</f>
        <v>0</v>
      </c>
      <c r="N19" s="155">
        <f>TAMUCC!$H$305</f>
        <v>207.13116922745783</v>
      </c>
      <c r="O19" s="155">
        <f>TAMUCC!$H$306</f>
        <v>347.82968505679122</v>
      </c>
      <c r="P19" s="155">
        <f>TAMUCC!$H$307</f>
        <v>0</v>
      </c>
      <c r="Q19" s="155">
        <f>TAMUCC!$H$308</f>
        <v>528.91595833167514</v>
      </c>
      <c r="R19" s="155">
        <f>TAMUCC!$H$309</f>
        <v>0</v>
      </c>
      <c r="S19" s="155">
        <f>TAMUCC!$H$310</f>
        <v>776.22464328957744</v>
      </c>
      <c r="T19" s="155">
        <f>TAMUCC!$H$311</f>
        <v>725.31410948017765</v>
      </c>
      <c r="U19" s="155">
        <f>TAMUCC!$H$312</f>
        <v>788.12262070438669</v>
      </c>
      <c r="V19" s="123">
        <f>TAMUCC!$H$313</f>
        <v>500.416008471287</v>
      </c>
    </row>
    <row r="20" spans="1:22" x14ac:dyDescent="0.2">
      <c r="A20" s="215" t="s">
        <v>700</v>
      </c>
      <c r="B20" s="155">
        <f>TAMUK!$H$293</f>
        <v>365.37510570575</v>
      </c>
      <c r="C20" s="155">
        <f>TAMUK!$H$294</f>
        <v>429.58788918954053</v>
      </c>
      <c r="D20" s="155">
        <f>TAMUK!$H$295</f>
        <v>497.5878949978179</v>
      </c>
      <c r="E20" s="155">
        <f>TAMUK!$H$296</f>
        <v>558.81832919211797</v>
      </c>
      <c r="F20" s="155">
        <f>TAMUK!$H$297</f>
        <v>1346.3544981265636</v>
      </c>
      <c r="G20" s="155">
        <f>TAMUK!$H$298</f>
        <v>593.62054103738944</v>
      </c>
      <c r="H20" s="155">
        <f>TAMUK!$H$299</f>
        <v>1302.0094506940693</v>
      </c>
      <c r="I20" s="155">
        <f>TAMUK!$H$300</f>
        <v>0</v>
      </c>
      <c r="J20" s="155">
        <f>TAMUK!$H$301</f>
        <v>627.05539687741214</v>
      </c>
      <c r="K20" s="155">
        <f>TAMUK!$H$302</f>
        <v>405.15672560311486</v>
      </c>
      <c r="L20" s="155">
        <f>TAMUK!$H$303</f>
        <v>0</v>
      </c>
      <c r="M20" s="155">
        <f>TAMUK!$H$304</f>
        <v>1405.1015163559616</v>
      </c>
      <c r="N20" s="155">
        <f>TAMUK!$H$305</f>
        <v>472.26637729273625</v>
      </c>
      <c r="O20" s="155">
        <f>TAMUK!$H$306</f>
        <v>451.88653837925904</v>
      </c>
      <c r="P20" s="155">
        <f>TAMUK!$H$307</f>
        <v>0</v>
      </c>
      <c r="Q20" s="155">
        <f>TAMUK!$H$308</f>
        <v>525.18552341365591</v>
      </c>
      <c r="R20" s="155">
        <f>TAMUK!$H$309</f>
        <v>0</v>
      </c>
      <c r="S20" s="155">
        <f>TAMUK!$H$310</f>
        <v>559.16161383692884</v>
      </c>
      <c r="T20" s="155">
        <f>TAMUK!$H$311</f>
        <v>599.89792505882906</v>
      </c>
      <c r="U20" s="155">
        <f>TAMUK!$H$312</f>
        <v>0</v>
      </c>
      <c r="V20" s="123">
        <f>TAMUK!$H$313</f>
        <v>512.12041702522333</v>
      </c>
    </row>
    <row r="21" spans="1:22" x14ac:dyDescent="0.2">
      <c r="A21" s="215" t="s">
        <v>701</v>
      </c>
      <c r="B21" s="155">
        <f>TAMUSA!$H$293</f>
        <v>352.73364530669835</v>
      </c>
      <c r="C21" s="155">
        <f>TAMUSA!$H$294</f>
        <v>429.04090804093062</v>
      </c>
      <c r="D21" s="155">
        <f>TAMUSA!$H$295</f>
        <v>231.63970045399225</v>
      </c>
      <c r="E21" s="155">
        <f>TAMUSA!$H$296</f>
        <v>414.62234870461458</v>
      </c>
      <c r="F21" s="155">
        <f>TAMUSA!$H$297</f>
        <v>0</v>
      </c>
      <c r="G21" s="155">
        <f>TAMUSA!$H$298</f>
        <v>454.54479403799672</v>
      </c>
      <c r="H21" s="155">
        <f>TAMUSA!$H$299</f>
        <v>478.85946862832208</v>
      </c>
      <c r="I21" s="155">
        <f>TAMUSA!$H$300</f>
        <v>0</v>
      </c>
      <c r="J21" s="155">
        <f>TAMUSA!$H$301</f>
        <v>0</v>
      </c>
      <c r="K21" s="155">
        <f>TAMUSA!$H$302</f>
        <v>0</v>
      </c>
      <c r="L21" s="155">
        <f>TAMUSA!$H$303</f>
        <v>0</v>
      </c>
      <c r="M21" s="155">
        <f>TAMUSA!$H$304</f>
        <v>0</v>
      </c>
      <c r="N21" s="155">
        <f>TAMUSA!$H$305</f>
        <v>415.29139579484638</v>
      </c>
      <c r="O21" s="155">
        <f>TAMUSA!$H$306</f>
        <v>286.7946366148426</v>
      </c>
      <c r="P21" s="155">
        <f>TAMUSA!$H$307</f>
        <v>0</v>
      </c>
      <c r="Q21" s="155">
        <f>TAMUSA!$H$308</f>
        <v>389.86833284052551</v>
      </c>
      <c r="R21" s="155">
        <f>TAMUSA!$H$309</f>
        <v>0</v>
      </c>
      <c r="S21" s="155">
        <f>TAMUSA!$H$310</f>
        <v>581.52441911036044</v>
      </c>
      <c r="T21" s="155">
        <f>TAMUSA!$H$311</f>
        <v>287.2854280436963</v>
      </c>
      <c r="U21" s="155">
        <f>TAMUSA!$H$312</f>
        <v>0</v>
      </c>
      <c r="V21" s="123">
        <f>TAMUSA!$H$313</f>
        <v>385.05515623945467</v>
      </c>
    </row>
    <row r="22" spans="1:22" x14ac:dyDescent="0.2">
      <c r="A22" s="124" t="s">
        <v>716</v>
      </c>
      <c r="B22" s="155">
        <f>TAMIU!$H$293</f>
        <v>290.08976283190867</v>
      </c>
      <c r="C22" s="155">
        <f>TAMIU!$H$294</f>
        <v>341.96004563762489</v>
      </c>
      <c r="D22" s="155">
        <f>TAMIU!$H$295</f>
        <v>594.23630785250691</v>
      </c>
      <c r="E22" s="155">
        <f>TAMIU!$H$296</f>
        <v>711.51015736939246</v>
      </c>
      <c r="F22" s="155">
        <f>TAMIU!$H$297</f>
        <v>0</v>
      </c>
      <c r="G22" s="155">
        <f>TAMIU!$H$298</f>
        <v>893.75924556925258</v>
      </c>
      <c r="H22" s="155">
        <f>TAMIU!$H$299</f>
        <v>266.23444032060297</v>
      </c>
      <c r="I22" s="155">
        <f>TAMIU!$H$300</f>
        <v>0</v>
      </c>
      <c r="J22" s="155">
        <f>TAMIU!$H$301</f>
        <v>276.19670640389023</v>
      </c>
      <c r="K22" s="155">
        <f>TAMIU!$H$302</f>
        <v>0</v>
      </c>
      <c r="L22" s="155">
        <f>TAMIU!$H$303</f>
        <v>0</v>
      </c>
      <c r="M22" s="155">
        <f>TAMIU!$H$304</f>
        <v>0</v>
      </c>
      <c r="N22" s="155">
        <f>TAMIU!$H$305</f>
        <v>459.43909872840351</v>
      </c>
      <c r="O22" s="155">
        <f>TAMIU!$H$306</f>
        <v>498.7480041242062</v>
      </c>
      <c r="P22" s="155">
        <f>TAMIU!$H$307</f>
        <v>0</v>
      </c>
      <c r="Q22" s="155">
        <f>TAMIU!$H$308</f>
        <v>677.48970931751273</v>
      </c>
      <c r="R22" s="155">
        <f>TAMIU!$H$309</f>
        <v>0</v>
      </c>
      <c r="S22" s="155">
        <f>TAMIU!$H$310</f>
        <v>424.81440859027833</v>
      </c>
      <c r="T22" s="155">
        <f>TAMIU!$H$311</f>
        <v>729.91342120506158</v>
      </c>
      <c r="U22" s="155">
        <f>TAMIU!$H$312</f>
        <v>725.25762071557961</v>
      </c>
      <c r="V22" s="123">
        <f>TAMIU!$H$313</f>
        <v>409.44486022702114</v>
      </c>
    </row>
    <row r="23" spans="1:22" x14ac:dyDescent="0.2">
      <c r="A23" s="124" t="s">
        <v>702</v>
      </c>
      <c r="B23" s="155">
        <f>TAMUT!$H$293</f>
        <v>485.81227535718784</v>
      </c>
      <c r="C23" s="155">
        <f>TAMUT!$H$294</f>
        <v>508.79270244611416</v>
      </c>
      <c r="D23" s="155">
        <f>TAMUT!$H$295</f>
        <v>313.79133518710955</v>
      </c>
      <c r="E23" s="155">
        <f>TAMUT!$H$296</f>
        <v>835.34876401880445</v>
      </c>
      <c r="F23" s="155">
        <f>TAMUT!$H$297</f>
        <v>0</v>
      </c>
      <c r="G23" s="155">
        <f>TAMUT!$H$298</f>
        <v>961.93409223164974</v>
      </c>
      <c r="H23" s="155">
        <f>TAMUT!$H$299</f>
        <v>572.66383720598947</v>
      </c>
      <c r="I23" s="155">
        <f>TAMUT!$H$300</f>
        <v>0</v>
      </c>
      <c r="J23" s="155">
        <f>TAMUT!$H$301</f>
        <v>0</v>
      </c>
      <c r="K23" s="155">
        <f>TAMUT!$H$302</f>
        <v>0</v>
      </c>
      <c r="L23" s="155">
        <f>TAMUT!$H$303</f>
        <v>0</v>
      </c>
      <c r="M23" s="155">
        <f>TAMUT!$H$304</f>
        <v>0</v>
      </c>
      <c r="N23" s="155">
        <f>TAMUT!$H$305</f>
        <v>0</v>
      </c>
      <c r="O23" s="155">
        <f>TAMUT!$H$306</f>
        <v>673.27551159537541</v>
      </c>
      <c r="P23" s="155">
        <f>TAMUT!$H$307</f>
        <v>0</v>
      </c>
      <c r="Q23" s="155">
        <f>TAMUT!$H$308</f>
        <v>583.45434697982353</v>
      </c>
      <c r="R23" s="155">
        <f>TAMUT!$H$309</f>
        <v>0</v>
      </c>
      <c r="S23" s="155">
        <f>TAMUT!$H$310</f>
        <v>1649.8195364902515</v>
      </c>
      <c r="T23" s="155">
        <f>TAMUT!$H$311</f>
        <v>2197.1535724740515</v>
      </c>
      <c r="U23" s="155">
        <f>TAMUT!$H$312</f>
        <v>2084.0603571764118</v>
      </c>
      <c r="V23" s="123">
        <f>TAMUT!$H$313</f>
        <v>581.88058193574454</v>
      </c>
    </row>
    <row r="24" spans="1:22" x14ac:dyDescent="0.2">
      <c r="A24" s="124" t="s">
        <v>127</v>
      </c>
      <c r="B24" s="155">
        <f>WTAMU!$H$293</f>
        <v>299.35380341303511</v>
      </c>
      <c r="C24" s="155">
        <f>WTAMU!$H$294</f>
        <v>326.24177601295526</v>
      </c>
      <c r="D24" s="155">
        <f>WTAMU!$H$295</f>
        <v>559.54240914143656</v>
      </c>
      <c r="E24" s="155">
        <f>WTAMU!$H$296</f>
        <v>351.5208151355294</v>
      </c>
      <c r="F24" s="155">
        <f>WTAMU!$H$297</f>
        <v>374.95174292417283</v>
      </c>
      <c r="G24" s="155">
        <f>WTAMU!$H$298</f>
        <v>556.78260104782225</v>
      </c>
      <c r="H24" s="155">
        <f>WTAMU!$H$299</f>
        <v>218.28106771210267</v>
      </c>
      <c r="I24" s="155">
        <f>WTAMU!$H$300</f>
        <v>0</v>
      </c>
      <c r="J24" s="155">
        <f>WTAMU!$H$301</f>
        <v>318.61343899753837</v>
      </c>
      <c r="K24" s="155">
        <f>WTAMU!$H$302</f>
        <v>6108.9772891321736</v>
      </c>
      <c r="L24" s="155">
        <f>WTAMU!$H$303</f>
        <v>0</v>
      </c>
      <c r="M24" s="155">
        <f>WTAMU!$H$304</f>
        <v>0</v>
      </c>
      <c r="N24" s="155">
        <f>WTAMU!$H$305</f>
        <v>703.79563035146543</v>
      </c>
      <c r="O24" s="155">
        <f>WTAMU!$H$306</f>
        <v>524.66201570574356</v>
      </c>
      <c r="P24" s="155">
        <f>WTAMU!$H$307</f>
        <v>0</v>
      </c>
      <c r="Q24" s="155">
        <f>WTAMU!$H$308</f>
        <v>379.82565993950112</v>
      </c>
      <c r="R24" s="155">
        <f>WTAMU!$H$309</f>
        <v>0</v>
      </c>
      <c r="S24" s="155">
        <f>WTAMU!$H$310</f>
        <v>165.88765729613675</v>
      </c>
      <c r="T24" s="155">
        <f>WTAMU!$H$311</f>
        <v>449.11656887247551</v>
      </c>
      <c r="U24" s="155">
        <f>WTAMU!$H$312</f>
        <v>558.51198219410071</v>
      </c>
      <c r="V24" s="123">
        <f>WTAMU!$H$313</f>
        <v>368.98039163858238</v>
      </c>
    </row>
    <row r="25" spans="1:22" x14ac:dyDescent="0.2">
      <c r="A25" s="124" t="s">
        <v>119</v>
      </c>
      <c r="B25" s="155">
        <f>UH!$H$293</f>
        <v>412.04507088901522</v>
      </c>
      <c r="C25" s="155">
        <f>UH!$H$294</f>
        <v>771.58178657829103</v>
      </c>
      <c r="D25" s="155">
        <f>UH!$H$295</f>
        <v>674.93771077626718</v>
      </c>
      <c r="E25" s="155">
        <f>UH!$H$296</f>
        <v>662.34139877203813</v>
      </c>
      <c r="F25" s="155">
        <f>UH!$H$297</f>
        <v>0</v>
      </c>
      <c r="G25" s="155">
        <f>UH!$H$298</f>
        <v>1319.5817611295181</v>
      </c>
      <c r="H25" s="155">
        <f>UH!$H$299</f>
        <v>272.77419601318735</v>
      </c>
      <c r="I25" s="155">
        <f>UH!$H$300</f>
        <v>850.08033187659362</v>
      </c>
      <c r="J25" s="155">
        <f>UH!$H$301</f>
        <v>527.76252197150552</v>
      </c>
      <c r="K25" s="155">
        <f>UH!$H$302</f>
        <v>0</v>
      </c>
      <c r="L25" s="155">
        <f>UH!$H$303</f>
        <v>0</v>
      </c>
      <c r="M25" s="155">
        <f>UH!$H$304</f>
        <v>192.5142669299486</v>
      </c>
      <c r="N25" s="155">
        <f>UH!$H$305</f>
        <v>339.95167619690045</v>
      </c>
      <c r="O25" s="155">
        <f>UH!$H$306</f>
        <v>315.5025914188617</v>
      </c>
      <c r="P25" s="155">
        <f>UH!$H$307</f>
        <v>1866.9639405482094</v>
      </c>
      <c r="Q25" s="155">
        <f>UH!$H$308</f>
        <v>437.4149697874447</v>
      </c>
      <c r="R25" s="155">
        <f>UH!$H$309</f>
        <v>1990.5858147789636</v>
      </c>
      <c r="S25" s="155">
        <f>UH!$H$310</f>
        <v>836.92439545158459</v>
      </c>
      <c r="T25" s="155">
        <f>UH!$H$311</f>
        <v>432.21122879340533</v>
      </c>
      <c r="U25" s="155">
        <f>UH!$H$312</f>
        <v>769.37077126369877</v>
      </c>
      <c r="V25" s="123">
        <f>UH!$H$313</f>
        <v>625.10338921689277</v>
      </c>
    </row>
    <row r="26" spans="1:22" x14ac:dyDescent="0.2">
      <c r="A26" s="124" t="s">
        <v>712</v>
      </c>
      <c r="B26" s="155">
        <f>UHCL!$H$293</f>
        <v>480.55184133861445</v>
      </c>
      <c r="C26" s="155">
        <f>UHCL!$H$294</f>
        <v>587.70571561888994</v>
      </c>
      <c r="D26" s="155">
        <f>UHCL!$H$295</f>
        <v>407.10206570590827</v>
      </c>
      <c r="E26" s="155">
        <f>UHCL!$H$296</f>
        <v>590.59517610462683</v>
      </c>
      <c r="F26" s="155">
        <f>UHCL!$H$297</f>
        <v>540.97326503244403</v>
      </c>
      <c r="G26" s="155">
        <f>UHCL!$H$298</f>
        <v>673.67807365832198</v>
      </c>
      <c r="H26" s="155">
        <f>UHCL!$H$299</f>
        <v>605.99317739512287</v>
      </c>
      <c r="I26" s="155">
        <f>UHCL!$H$300</f>
        <v>0</v>
      </c>
      <c r="J26" s="155">
        <f>UHCL!$H$301</f>
        <v>557.97433534051504</v>
      </c>
      <c r="K26" s="155">
        <f>UHCL!$H$302</f>
        <v>464.62774373483603</v>
      </c>
      <c r="L26" s="155">
        <f>UHCL!$H$303</f>
        <v>0</v>
      </c>
      <c r="M26" s="155">
        <f>UHCL!$H$304</f>
        <v>0</v>
      </c>
      <c r="N26" s="155">
        <f>UHCL!$H$305</f>
        <v>0</v>
      </c>
      <c r="O26" s="155">
        <f>UHCL!$H$306</f>
        <v>452.95804905681814</v>
      </c>
      <c r="P26" s="155">
        <f>UHCL!$H$307</f>
        <v>0</v>
      </c>
      <c r="Q26" s="155">
        <f>UHCL!$H$308</f>
        <v>615.651439137907</v>
      </c>
      <c r="R26" s="155">
        <f>UHCL!$H$309</f>
        <v>0</v>
      </c>
      <c r="S26" s="155">
        <f>UHCL!$H$310</f>
        <v>189.63066661598677</v>
      </c>
      <c r="T26" s="155">
        <f>UHCL!$H$311</f>
        <v>658.01705699549279</v>
      </c>
      <c r="U26" s="155">
        <f>UHCL!$H$312</f>
        <v>1091.6458514687768</v>
      </c>
      <c r="V26" s="123">
        <f>UHCL!$H$313</f>
        <v>558.02181186685959</v>
      </c>
    </row>
    <row r="27" spans="1:22" x14ac:dyDescent="0.2">
      <c r="A27" s="124" t="s">
        <v>713</v>
      </c>
      <c r="B27" s="155">
        <f>UHD!$H$293</f>
        <v>328.49038995666314</v>
      </c>
      <c r="C27" s="155">
        <f>UHD!$H$294</f>
        <v>397.62659371197498</v>
      </c>
      <c r="D27" s="155">
        <f>UHD!$H$295</f>
        <v>303.64984622119152</v>
      </c>
      <c r="E27" s="155">
        <f>UHD!$H$296</f>
        <v>403.29506667073508</v>
      </c>
      <c r="F27" s="155">
        <f>UHD!$H$297</f>
        <v>0</v>
      </c>
      <c r="G27" s="155">
        <f>UHD!$H$298</f>
        <v>426.24482956069323</v>
      </c>
      <c r="H27" s="155">
        <f>UHD!$H$299</f>
        <v>339.95917601191508</v>
      </c>
      <c r="I27" s="155">
        <f>UHD!$H$300</f>
        <v>0</v>
      </c>
      <c r="J27" s="155">
        <f>UHD!$H$301</f>
        <v>432.39201770466224</v>
      </c>
      <c r="K27" s="155">
        <f>UHD!$H$302</f>
        <v>0</v>
      </c>
      <c r="L27" s="155">
        <f>UHD!$H$303</f>
        <v>0</v>
      </c>
      <c r="M27" s="155">
        <f>UHD!$H$304</f>
        <v>0</v>
      </c>
      <c r="N27" s="155">
        <f>UHD!$H$305</f>
        <v>0</v>
      </c>
      <c r="O27" s="155">
        <f>UHD!$H$306</f>
        <v>298.06506725995001</v>
      </c>
      <c r="P27" s="155">
        <f>UHD!$H$307</f>
        <v>0</v>
      </c>
      <c r="Q27" s="155">
        <f>UHD!$H$308</f>
        <v>462.71885038956037</v>
      </c>
      <c r="R27" s="155">
        <f>UHD!$H$309</f>
        <v>0</v>
      </c>
      <c r="S27" s="155">
        <f>UHD!$H$310</f>
        <v>472.4850462649286</v>
      </c>
      <c r="T27" s="155">
        <f>UHD!$H$311</f>
        <v>440.55591652973311</v>
      </c>
      <c r="U27" s="155">
        <f>UHD!$H$312</f>
        <v>0</v>
      </c>
      <c r="V27" s="123">
        <f>UHD!$H$313</f>
        <v>384.42449574571469</v>
      </c>
    </row>
    <row r="28" spans="1:22" x14ac:dyDescent="0.2">
      <c r="A28" s="124" t="s">
        <v>714</v>
      </c>
      <c r="B28" s="155">
        <f>UHV!$H$293</f>
        <v>357.75761376194163</v>
      </c>
      <c r="C28" s="155">
        <f>UHV!$H$294</f>
        <v>483.08745248093481</v>
      </c>
      <c r="D28" s="155">
        <f>UHV!$H$295</f>
        <v>246.31074352403786</v>
      </c>
      <c r="E28" s="155">
        <f>UHV!$H$296</f>
        <v>619.45353114688555</v>
      </c>
      <c r="F28" s="155">
        <f>UHV!$H$297</f>
        <v>0</v>
      </c>
      <c r="G28" s="155">
        <f>UHV!$H$298</f>
        <v>352.15751815256596</v>
      </c>
      <c r="H28" s="155">
        <f>UHV!$H$299</f>
        <v>249.95676808553839</v>
      </c>
      <c r="I28" s="155">
        <f>UHV!$H$300</f>
        <v>0</v>
      </c>
      <c r="J28" s="155">
        <f>UHV!$H$301</f>
        <v>0</v>
      </c>
      <c r="K28" s="155">
        <f>UHV!$H$302</f>
        <v>0</v>
      </c>
      <c r="L28" s="155">
        <f>UHV!$H$303</f>
        <v>0</v>
      </c>
      <c r="M28" s="155">
        <f>UHV!$H$304</f>
        <v>0</v>
      </c>
      <c r="N28" s="155">
        <f>UHV!$H$305</f>
        <v>0</v>
      </c>
      <c r="O28" s="155">
        <f>UHV!$H$306</f>
        <v>669.34203843171952</v>
      </c>
      <c r="P28" s="155">
        <f>UHV!$H$307</f>
        <v>0</v>
      </c>
      <c r="Q28" s="155">
        <f>UHV!$H$308</f>
        <v>604.54271129659401</v>
      </c>
      <c r="R28" s="155">
        <f>UHV!$H$309</f>
        <v>0</v>
      </c>
      <c r="S28" s="155">
        <f>UHV!$H$310</f>
        <v>414.06368858825846</v>
      </c>
      <c r="T28" s="155">
        <f>UHV!$H$311</f>
        <v>727.41482882142031</v>
      </c>
      <c r="U28" s="155">
        <f>UHV!$H$312</f>
        <v>889.22636227178396</v>
      </c>
      <c r="V28" s="123">
        <f>UHV!$H$313</f>
        <v>475.0541498637927</v>
      </c>
    </row>
    <row r="29" spans="1:22" x14ac:dyDescent="0.2">
      <c r="A29" s="124" t="s">
        <v>692</v>
      </c>
      <c r="B29" s="155">
        <f>MID!$H$293</f>
        <v>383.75352893221987</v>
      </c>
      <c r="C29" s="155">
        <f>MID!$H$294</f>
        <v>399.66761531036934</v>
      </c>
      <c r="D29" s="155">
        <f>MID!$H$295</f>
        <v>527.09937206451025</v>
      </c>
      <c r="E29" s="155">
        <f>MID!$H$296</f>
        <v>536.49840701183439</v>
      </c>
      <c r="F29" s="155">
        <f>MID!$H$297</f>
        <v>0</v>
      </c>
      <c r="G29" s="155">
        <f>MID!$H$298</f>
        <v>599.61346039378191</v>
      </c>
      <c r="H29" s="155">
        <f>MID!$H$299</f>
        <v>439.68450091660475</v>
      </c>
      <c r="I29" s="155">
        <f>MID!$H$300</f>
        <v>0</v>
      </c>
      <c r="J29" s="155">
        <f>MID!$H$301</f>
        <v>511.31421573735776</v>
      </c>
      <c r="K29" s="155">
        <f>MID!$H$302</f>
        <v>268.72857564142873</v>
      </c>
      <c r="L29" s="155">
        <f>MID!$H$303</f>
        <v>0</v>
      </c>
      <c r="M29" s="155">
        <f>MID!$H$304</f>
        <v>523.27981618743195</v>
      </c>
      <c r="N29" s="155">
        <f>MID!$H$305</f>
        <v>227.26810701139777</v>
      </c>
      <c r="O29" s="155">
        <f>MID!$H$306</f>
        <v>483.15037599772444</v>
      </c>
      <c r="P29" s="155">
        <f>MID!$H$307</f>
        <v>0</v>
      </c>
      <c r="Q29" s="155">
        <f>MID!$H$308</f>
        <v>510.91938589275821</v>
      </c>
      <c r="R29" s="155">
        <f>MID!$H$309</f>
        <v>0</v>
      </c>
      <c r="S29" s="155">
        <f>MID!$H$310</f>
        <v>657.96465478839332</v>
      </c>
      <c r="T29" s="155">
        <f>MID!$H$311</f>
        <v>500.34707924141162</v>
      </c>
      <c r="U29" s="155">
        <f>MID!$H$312</f>
        <v>577.90326148251597</v>
      </c>
      <c r="V29" s="123">
        <f>MID!$H$313</f>
        <v>452.45208773803557</v>
      </c>
    </row>
    <row r="30" spans="1:22" x14ac:dyDescent="0.2">
      <c r="A30" s="124" t="s">
        <v>97</v>
      </c>
      <c r="B30" s="155">
        <f>UNT!$H$293</f>
        <v>333.98856074608204</v>
      </c>
      <c r="C30" s="155">
        <f>UNT!$H$294</f>
        <v>493.39782588691497</v>
      </c>
      <c r="D30" s="155">
        <f>UNT!$H$295</f>
        <v>593.69422528252028</v>
      </c>
      <c r="E30" s="155">
        <f>UNT!$H$296</f>
        <v>436.65676859381369</v>
      </c>
      <c r="F30" s="155">
        <f>UNT!$H$297</f>
        <v>0</v>
      </c>
      <c r="G30" s="155">
        <f>UNT!$H$298</f>
        <v>737.76061499901721</v>
      </c>
      <c r="H30" s="155">
        <f>UNT!$H$299</f>
        <v>172.1162256541794</v>
      </c>
      <c r="I30" s="155">
        <f>UNT!$H$300</f>
        <v>0</v>
      </c>
      <c r="J30" s="155">
        <f>UNT!$H$301</f>
        <v>158.62556759915648</v>
      </c>
      <c r="K30" s="155">
        <f>UNT!$H$302</f>
        <v>531.02212430563918</v>
      </c>
      <c r="L30" s="155">
        <f>UNT!$H$303</f>
        <v>0</v>
      </c>
      <c r="M30" s="155">
        <f>UNT!$H$304</f>
        <v>915.80546046281506</v>
      </c>
      <c r="N30" s="155">
        <f>UNT!$H$305</f>
        <v>725.88856622209266</v>
      </c>
      <c r="O30" s="155">
        <f>UNT!$H$306</f>
        <v>355.9095977256078</v>
      </c>
      <c r="P30" s="155">
        <f>UNT!$H$307</f>
        <v>0</v>
      </c>
      <c r="Q30" s="155">
        <f>UNT!$H$308</f>
        <v>372.28235754907007</v>
      </c>
      <c r="R30" s="155">
        <f>UNT!$H$309</f>
        <v>0</v>
      </c>
      <c r="S30" s="155">
        <f>UNT!$H$310</f>
        <v>903.05194071786309</v>
      </c>
      <c r="T30" s="155">
        <f>UNT!$H$311</f>
        <v>787.90971278375787</v>
      </c>
      <c r="U30" s="155">
        <f>UNT!$H$312</f>
        <v>0</v>
      </c>
      <c r="V30" s="123">
        <f>UNT!$H$313</f>
        <v>420.11762966901819</v>
      </c>
    </row>
    <row r="31" spans="1:22" x14ac:dyDescent="0.2">
      <c r="A31" s="215" t="s">
        <v>715</v>
      </c>
      <c r="B31" s="155">
        <f>UNTD!$H$293</f>
        <v>383.86885717860241</v>
      </c>
      <c r="C31" s="155">
        <f>UNTD!$H$294</f>
        <v>417.92504522100955</v>
      </c>
      <c r="D31" s="155">
        <f>UNTD!$H$295</f>
        <v>295.10027719797716</v>
      </c>
      <c r="E31" s="155">
        <f>UNTD!$H$296</f>
        <v>525.40401007674575</v>
      </c>
      <c r="F31" s="155">
        <f>UNTD!$H$297</f>
        <v>0</v>
      </c>
      <c r="G31" s="155">
        <f>UNTD!$H$298</f>
        <v>679.37590075037838</v>
      </c>
      <c r="H31" s="155">
        <f>UNTD!$H$299</f>
        <v>381.77129649081513</v>
      </c>
      <c r="I31" s="155">
        <f>UNTD!$H$300</f>
        <v>470.94004143521744</v>
      </c>
      <c r="J31" s="155">
        <f>UNTD!$H$301</f>
        <v>0</v>
      </c>
      <c r="K31" s="155">
        <f>UNTD!$H$302</f>
        <v>0</v>
      </c>
      <c r="L31" s="155">
        <f>UNTD!$H$303</f>
        <v>0</v>
      </c>
      <c r="M31" s="155">
        <f>UNTD!$H$304</f>
        <v>198.36239713722216</v>
      </c>
      <c r="N31" s="155">
        <f>UNTD!$H$305</f>
        <v>0</v>
      </c>
      <c r="O31" s="155">
        <f>UNTD!$H$306</f>
        <v>345.74366065199825</v>
      </c>
      <c r="P31" s="155">
        <f>UNTD!$H$307</f>
        <v>0</v>
      </c>
      <c r="Q31" s="155">
        <f>UNTD!$H$308</f>
        <v>417.86573522140895</v>
      </c>
      <c r="R31" s="155">
        <f>UNTD!$H$309</f>
        <v>0</v>
      </c>
      <c r="S31" s="155">
        <f>UNTD!$H$310</f>
        <v>309.29482212300775</v>
      </c>
      <c r="T31" s="155">
        <f>UNTD!$H$311</f>
        <v>205.75789213627451</v>
      </c>
      <c r="U31" s="155">
        <f>UNTD!$H$312</f>
        <v>0</v>
      </c>
      <c r="V31" s="123">
        <f>UNTD!$H$313</f>
        <v>415.28513628918222</v>
      </c>
    </row>
    <row r="32" spans="1:22" x14ac:dyDescent="0.2">
      <c r="A32" s="124" t="s">
        <v>103</v>
      </c>
      <c r="B32" s="155">
        <f>SFASU!$H$293</f>
        <v>311.59696125018917</v>
      </c>
      <c r="C32" s="155">
        <f>SFASU!$H$294</f>
        <v>415.97172408069969</v>
      </c>
      <c r="D32" s="155">
        <f>SFASU!$H$295</f>
        <v>453.3516240122492</v>
      </c>
      <c r="E32" s="155">
        <f>SFASU!$H$296</f>
        <v>514.72468900515412</v>
      </c>
      <c r="F32" s="155">
        <f>SFASU!$H$297</f>
        <v>638.24441986665295</v>
      </c>
      <c r="G32" s="155">
        <f>SFASU!$H$298</f>
        <v>412.50328042761129</v>
      </c>
      <c r="H32" s="155">
        <f>SFASU!$H$299</f>
        <v>253.64465757629861</v>
      </c>
      <c r="I32" s="155">
        <f>SFASU!$H$300</f>
        <v>0</v>
      </c>
      <c r="J32" s="155">
        <f>SFASU!$H$301</f>
        <v>566.32564808917482</v>
      </c>
      <c r="K32" s="155">
        <f>SFASU!$H$302</f>
        <v>0</v>
      </c>
      <c r="L32" s="155">
        <f>SFASU!$H$303</f>
        <v>0</v>
      </c>
      <c r="M32" s="155">
        <f>SFASU!$H$304</f>
        <v>391.34035566021589</v>
      </c>
      <c r="N32" s="155">
        <f>SFASU!$H$305</f>
        <v>243.14313526547326</v>
      </c>
      <c r="O32" s="155">
        <f>SFASU!$H$306</f>
        <v>319.25082983872164</v>
      </c>
      <c r="P32" s="155">
        <f>SFASU!$H$307</f>
        <v>0</v>
      </c>
      <c r="Q32" s="155">
        <f>SFASU!$H$308</f>
        <v>386.94825167924</v>
      </c>
      <c r="R32" s="155">
        <f>SFASU!$H$309</f>
        <v>0</v>
      </c>
      <c r="S32" s="155">
        <f>SFASU!$H$310</f>
        <v>526.31047059713353</v>
      </c>
      <c r="T32" s="155">
        <f>SFASU!$H$311</f>
        <v>364.96507421434336</v>
      </c>
      <c r="U32" s="155">
        <f>SFASU!$H$312</f>
        <v>690.38221874665226</v>
      </c>
      <c r="V32" s="123">
        <f>SFASU!$H$313</f>
        <v>387.49291378374477</v>
      </c>
    </row>
    <row r="33" spans="1:22" x14ac:dyDescent="0.2">
      <c r="A33" s="124" t="s">
        <v>113</v>
      </c>
      <c r="B33" s="155">
        <f>TSU!$H$293</f>
        <v>403.71107113650555</v>
      </c>
      <c r="C33" s="155">
        <f>TSU!$H$294</f>
        <v>433.16570898745198</v>
      </c>
      <c r="D33" s="155">
        <f>TSU!$H$295</f>
        <v>406.11879517243131</v>
      </c>
      <c r="E33" s="155">
        <f>TSU!$H$296</f>
        <v>914.34611505621103</v>
      </c>
      <c r="F33" s="155">
        <f>TSU!$H$297</f>
        <v>0</v>
      </c>
      <c r="G33" s="155">
        <f>TSU!$H$298</f>
        <v>572.05600166926502</v>
      </c>
      <c r="H33" s="155">
        <f>TSU!$H$299</f>
        <v>717.39698519691922</v>
      </c>
      <c r="I33" s="155">
        <f>TSU!$H$300</f>
        <v>1151.0611260736614</v>
      </c>
      <c r="J33" s="155">
        <f>TSU!$H$301</f>
        <v>839.75274676548634</v>
      </c>
      <c r="K33" s="155">
        <f>TSU!$H$302</f>
        <v>0</v>
      </c>
      <c r="L33" s="155">
        <f>TSU!$H$303</f>
        <v>0</v>
      </c>
      <c r="M33" s="155">
        <f>TSU!$H$304</f>
        <v>531.61854979952659</v>
      </c>
      <c r="N33" s="155">
        <f>TSU!$H$305</f>
        <v>295.63093048145407</v>
      </c>
      <c r="O33" s="155">
        <f>TSU!$H$306</f>
        <v>494.41372484381952</v>
      </c>
      <c r="P33" s="155">
        <f>TSU!$H$307</f>
        <v>1028.528219732149</v>
      </c>
      <c r="Q33" s="155">
        <f>TSU!$H$308</f>
        <v>549.45110314958401</v>
      </c>
      <c r="R33" s="155">
        <f>TSU!$H$309</f>
        <v>0</v>
      </c>
      <c r="S33" s="155">
        <f>TSU!$H$310</f>
        <v>1299.0496924837164</v>
      </c>
      <c r="T33" s="155">
        <f>TSU!$H$311</f>
        <v>1883.6451891515785</v>
      </c>
      <c r="U33" s="155">
        <f>TSU!$H$312</f>
        <v>0</v>
      </c>
      <c r="V33" s="123">
        <f>TSU!$H$313</f>
        <v>592.51110773297535</v>
      </c>
    </row>
    <row r="34" spans="1:22" x14ac:dyDescent="0.2">
      <c r="A34" s="124" t="s">
        <v>115</v>
      </c>
      <c r="B34" s="155">
        <f>TTU!$H$293</f>
        <v>412.89805920340876</v>
      </c>
      <c r="C34" s="155">
        <f>TTU!$H$294</f>
        <v>585.91077412112429</v>
      </c>
      <c r="D34" s="155">
        <f>TTU!$H$295</f>
        <v>626.39681559503697</v>
      </c>
      <c r="E34" s="155">
        <f>TTU!$H$296</f>
        <v>962.66858453848545</v>
      </c>
      <c r="F34" s="155">
        <f>TTU!$H$297</f>
        <v>878.72499042523179</v>
      </c>
      <c r="G34" s="155">
        <f>TTU!$H$298</f>
        <v>878.91092058325728</v>
      </c>
      <c r="H34" s="155">
        <f>TTU!$H$299</f>
        <v>524.24268333046734</v>
      </c>
      <c r="I34" s="155">
        <f>TTU!$H$300</f>
        <v>556.97055233401386</v>
      </c>
      <c r="J34" s="155">
        <f>TTU!$H$301</f>
        <v>596.083771092137</v>
      </c>
      <c r="K34" s="155">
        <f>TTU!$H$302</f>
        <v>3534.2605804578984</v>
      </c>
      <c r="L34" s="155">
        <f>TTU!$H$303</f>
        <v>0</v>
      </c>
      <c r="M34" s="155">
        <f>TTU!$H$304</f>
        <v>0</v>
      </c>
      <c r="N34" s="155">
        <f>TTU!$H$305</f>
        <v>0</v>
      </c>
      <c r="O34" s="155">
        <f>TTU!$H$306</f>
        <v>544.1337693146329</v>
      </c>
      <c r="P34" s="155">
        <f>TTU!$H$307</f>
        <v>0</v>
      </c>
      <c r="Q34" s="155">
        <f>TTU!$H$308</f>
        <v>594.47761801222453</v>
      </c>
      <c r="R34" s="155">
        <f>TTU!$H$309</f>
        <v>0</v>
      </c>
      <c r="S34" s="155">
        <f>TTU!$H$310</f>
        <v>769.18762512084015</v>
      </c>
      <c r="T34" s="155">
        <f>TTU!$H$311</f>
        <v>965.39600194074296</v>
      </c>
      <c r="U34" s="155">
        <f>TTU!$H$312</f>
        <v>0</v>
      </c>
      <c r="V34" s="123">
        <f>TTU!$H$313</f>
        <v>584.08847873378568</v>
      </c>
    </row>
    <row r="35" spans="1:22" x14ac:dyDescent="0.2">
      <c r="A35" s="124" t="s">
        <v>690</v>
      </c>
      <c r="B35" s="155">
        <f>ASU!$H$293</f>
        <v>291.31944014645239</v>
      </c>
      <c r="C35" s="155">
        <f>ASU!$H$294</f>
        <v>343.32570056505517</v>
      </c>
      <c r="D35" s="155">
        <f>ASU!$H$295</f>
        <v>507.4443943448224</v>
      </c>
      <c r="E35" s="155">
        <f>ASU!$H$296</f>
        <v>228.31935819137519</v>
      </c>
      <c r="F35" s="155">
        <f>ASU!$H$297</f>
        <v>358.77616436793261</v>
      </c>
      <c r="G35" s="155">
        <f>ASU!$H$298</f>
        <v>619.09110712547681</v>
      </c>
      <c r="H35" s="155">
        <f>ASU!$H$299</f>
        <v>301.35861337861752</v>
      </c>
      <c r="I35" s="155">
        <f>ASU!$H$300</f>
        <v>0</v>
      </c>
      <c r="J35" s="155">
        <f>ASU!$H$301</f>
        <v>439.86302843640328</v>
      </c>
      <c r="K35" s="155">
        <f>ASU!$H$302</f>
        <v>0</v>
      </c>
      <c r="L35" s="155">
        <f>ASU!$H$303</f>
        <v>0</v>
      </c>
      <c r="M35" s="155">
        <f>ASU!$H$304</f>
        <v>0</v>
      </c>
      <c r="N35" s="155">
        <f>ASU!$H$305</f>
        <v>306.64976064174596</v>
      </c>
      <c r="O35" s="155">
        <f>ASU!$H$306</f>
        <v>513.69250617391867</v>
      </c>
      <c r="P35" s="155">
        <f>ASU!$H$307</f>
        <v>0</v>
      </c>
      <c r="Q35" s="155">
        <f>ASU!$H$308</f>
        <v>400.24557488732597</v>
      </c>
      <c r="R35" s="155">
        <f>ASU!$H$309</f>
        <v>0</v>
      </c>
      <c r="S35" s="155">
        <f>ASU!$H$310</f>
        <v>134.72327530747495</v>
      </c>
      <c r="T35" s="155">
        <f>ASU!$H$311</f>
        <v>356.97898758420854</v>
      </c>
      <c r="U35" s="155">
        <f>ASU!$H$312</f>
        <v>804.27333006236245</v>
      </c>
      <c r="V35" s="123">
        <f>ASU!$H$313</f>
        <v>346.41662319344607</v>
      </c>
    </row>
    <row r="36" spans="1:22" x14ac:dyDescent="0.2">
      <c r="A36" s="124" t="s">
        <v>117</v>
      </c>
      <c r="B36" s="155">
        <f>TWU!$H$293</f>
        <v>260.27457665102281</v>
      </c>
      <c r="C36" s="155">
        <f>TWU!$H$294</f>
        <v>319.95949874924452</v>
      </c>
      <c r="D36" s="155">
        <f>TWU!$H$295</f>
        <v>429.75350898049248</v>
      </c>
      <c r="E36" s="155">
        <f>TWU!$H$296</f>
        <v>516.71882662710505</v>
      </c>
      <c r="F36" s="155">
        <f>TWU!$H$297</f>
        <v>349.85038509242111</v>
      </c>
      <c r="G36" s="155">
        <f>TWU!$H$298</f>
        <v>606.99796160861899</v>
      </c>
      <c r="H36" s="155">
        <f>TWU!$H$299</f>
        <v>448.22371334638001</v>
      </c>
      <c r="I36" s="155">
        <f>TWU!$H$300</f>
        <v>0</v>
      </c>
      <c r="J36" s="155">
        <f>TWU!$H$301</f>
        <v>384.17598454917265</v>
      </c>
      <c r="K36" s="155">
        <f>TWU!$H$302</f>
        <v>420.88754774259417</v>
      </c>
      <c r="L36" s="155">
        <f>TWU!$H$303</f>
        <v>0</v>
      </c>
      <c r="M36" s="155">
        <f>TWU!$H$304</f>
        <v>0</v>
      </c>
      <c r="N36" s="155">
        <f>TWU!$H$305</f>
        <v>0</v>
      </c>
      <c r="O36" s="155">
        <f>TWU!$H$306</f>
        <v>440.55498903515326</v>
      </c>
      <c r="P36" s="155">
        <f>TWU!$H$307</f>
        <v>0</v>
      </c>
      <c r="Q36" s="155">
        <f>TWU!$H$308</f>
        <v>330.3704658659405</v>
      </c>
      <c r="R36" s="155">
        <f>TWU!$H$309</f>
        <v>0</v>
      </c>
      <c r="S36" s="155">
        <f>TWU!$H$310</f>
        <v>490.02602268314888</v>
      </c>
      <c r="T36" s="155">
        <f>TWU!$H$311</f>
        <v>702.83994231969234</v>
      </c>
      <c r="U36" s="155">
        <f>TWU!$H$312</f>
        <v>708.06731525229611</v>
      </c>
      <c r="V36" s="123">
        <f>TWU!$H$313</f>
        <v>396.97514315383484</v>
      </c>
    </row>
    <row r="37" spans="1:22" x14ac:dyDescent="0.2">
      <c r="A37" s="124" t="s">
        <v>691</v>
      </c>
      <c r="B37" s="155">
        <f>LU!$H$293</f>
        <v>322.22742658023833</v>
      </c>
      <c r="C37" s="155">
        <f>LU!$H$294</f>
        <v>390.08742025137383</v>
      </c>
      <c r="D37" s="155">
        <f>LU!$H$295</f>
        <v>621.52605117699068</v>
      </c>
      <c r="E37" s="155">
        <f>LU!$H$296</f>
        <v>302.13059122634689</v>
      </c>
      <c r="F37" s="155">
        <f>LU!$H$297</f>
        <v>0</v>
      </c>
      <c r="G37" s="155">
        <f>LU!$H$298</f>
        <v>743.6904098877659</v>
      </c>
      <c r="H37" s="155">
        <f>LU!$H$299</f>
        <v>611.3013943768683</v>
      </c>
      <c r="I37" s="155">
        <f>LU!$H$300</f>
        <v>0</v>
      </c>
      <c r="J37" s="155">
        <f>LU!$H$301</f>
        <v>467.4937188305517</v>
      </c>
      <c r="K37" s="155">
        <f>LU!$H$302</f>
        <v>198.32909350124257</v>
      </c>
      <c r="L37" s="155">
        <f>LU!$H$303</f>
        <v>0</v>
      </c>
      <c r="M37" s="155">
        <f>LU!$H$304</f>
        <v>648.73891092385907</v>
      </c>
      <c r="N37" s="155">
        <f>LU!$H$305</f>
        <v>630.74230150254641</v>
      </c>
      <c r="O37" s="155">
        <f>LU!$H$306</f>
        <v>366.81086996519844</v>
      </c>
      <c r="P37" s="155">
        <f>LU!$H$307</f>
        <v>0</v>
      </c>
      <c r="Q37" s="155">
        <f>LU!$H$308</f>
        <v>553.80325123249474</v>
      </c>
      <c r="R37" s="155">
        <f>LU!$H$309</f>
        <v>0</v>
      </c>
      <c r="S37" s="155">
        <f>LU!$H$310</f>
        <v>668.7000419746671</v>
      </c>
      <c r="T37" s="155">
        <f>LU!$H$311</f>
        <v>571.60638249070337</v>
      </c>
      <c r="U37" s="155">
        <f>LU!$H$312</f>
        <v>624.96627287935053</v>
      </c>
      <c r="V37" s="123">
        <f>LU!$H$313</f>
        <v>420.48593828494876</v>
      </c>
    </row>
    <row r="38" spans="1:22" x14ac:dyDescent="0.2">
      <c r="A38" s="124" t="s">
        <v>694</v>
      </c>
      <c r="B38" s="155">
        <f>SHSU!$H$293</f>
        <v>322.57471351435879</v>
      </c>
      <c r="C38" s="155">
        <f>SHSU!$H$294</f>
        <v>309.21036112151597</v>
      </c>
      <c r="D38" s="155">
        <f>SHSU!$H$295</f>
        <v>540.24392981131894</v>
      </c>
      <c r="E38" s="155">
        <f>SHSU!$H$296</f>
        <v>572.37980818545589</v>
      </c>
      <c r="F38" s="155">
        <f>SHSU!$H$297</f>
        <v>363.41520293808406</v>
      </c>
      <c r="G38" s="155">
        <f>SHSU!$H$298</f>
        <v>759.11411286973248</v>
      </c>
      <c r="H38" s="155">
        <f>SHSU!$H$299</f>
        <v>372.50974237814262</v>
      </c>
      <c r="I38" s="155">
        <f>SHSU!$H$300</f>
        <v>0</v>
      </c>
      <c r="J38" s="155">
        <f>SHSU!$H$301</f>
        <v>0</v>
      </c>
      <c r="K38" s="155">
        <f>SHSU!$H$302</f>
        <v>647.25650467045421</v>
      </c>
      <c r="L38" s="155">
        <f>SHSU!$H$303</f>
        <v>0</v>
      </c>
      <c r="M38" s="155">
        <f>SHSU!$H$304</f>
        <v>522.22961426820075</v>
      </c>
      <c r="N38" s="155">
        <f>SHSU!$H$305</f>
        <v>194.35595057340737</v>
      </c>
      <c r="O38" s="155">
        <f>SHSU!$H$306</f>
        <v>300.93981836053331</v>
      </c>
      <c r="P38" s="155">
        <f>SHSU!$H$307</f>
        <v>0</v>
      </c>
      <c r="Q38" s="155">
        <f>SHSU!$H$308</f>
        <v>424.92135931787834</v>
      </c>
      <c r="R38" s="155">
        <f>SHSU!$H$309</f>
        <v>0</v>
      </c>
      <c r="S38" s="155">
        <f>SHSU!$H$310</f>
        <v>376.17960327907934</v>
      </c>
      <c r="T38" s="155">
        <f>SHSU!$H$311</f>
        <v>419.54147861184509</v>
      </c>
      <c r="U38" s="155">
        <f>SHSU!$H$312</f>
        <v>552.30905888509903</v>
      </c>
      <c r="V38" s="123">
        <f>SHSU!$H$313</f>
        <v>373.03678003541279</v>
      </c>
    </row>
    <row r="39" spans="1:22" x14ac:dyDescent="0.2">
      <c r="A39" s="124" t="s">
        <v>704</v>
      </c>
      <c r="B39" s="155">
        <f>TXST!$H$293</f>
        <v>316.6731034284291</v>
      </c>
      <c r="C39" s="155">
        <f>TXST!$H$294</f>
        <v>375.9149054024748</v>
      </c>
      <c r="D39" s="155">
        <f>TXST!$H$295</f>
        <v>450.65060983099414</v>
      </c>
      <c r="E39" s="155">
        <f>TXST!$H$296</f>
        <v>621.93116187760131</v>
      </c>
      <c r="F39" s="155">
        <f>TXST!$H$297</f>
        <v>452.04453616159691</v>
      </c>
      <c r="G39" s="155">
        <f>TXST!$H$298</f>
        <v>631.63995446765693</v>
      </c>
      <c r="H39" s="155">
        <f>TXST!$H$299</f>
        <v>343.34326682883551</v>
      </c>
      <c r="I39" s="155">
        <f>TXST!$H$300</f>
        <v>0</v>
      </c>
      <c r="J39" s="155">
        <f>TXST!$H$301</f>
        <v>397.81206868689236</v>
      </c>
      <c r="K39" s="155">
        <f>TXST!$H$302</f>
        <v>0</v>
      </c>
      <c r="L39" s="155">
        <f>TXST!$H$303</f>
        <v>0</v>
      </c>
      <c r="M39" s="155">
        <f>TXST!$H$304</f>
        <v>212.5112714746875</v>
      </c>
      <c r="N39" s="155">
        <f>TXST!$H$305</f>
        <v>255.56820595382479</v>
      </c>
      <c r="O39" s="155">
        <f>TXST!$H$306</f>
        <v>505.91453854733959</v>
      </c>
      <c r="P39" s="155">
        <f>TXST!$H$307</f>
        <v>0</v>
      </c>
      <c r="Q39" s="155">
        <f>TXST!$H$308</f>
        <v>344.11096526421926</v>
      </c>
      <c r="R39" s="155">
        <f>TXST!$H$309</f>
        <v>0</v>
      </c>
      <c r="S39" s="155">
        <f>TXST!$H$310</f>
        <v>524.2466114798915</v>
      </c>
      <c r="T39" s="155">
        <f>TXST!$H$311</f>
        <v>590.10298735918298</v>
      </c>
      <c r="U39" s="155">
        <f>TXST!$H$312</f>
        <v>845.55583562838103</v>
      </c>
      <c r="V39" s="123">
        <f>TXST!$H$313</f>
        <v>384.00041083987696</v>
      </c>
    </row>
    <row r="40" spans="1:22" x14ac:dyDescent="0.2">
      <c r="A40" s="124" t="s">
        <v>695</v>
      </c>
      <c r="B40" s="155">
        <f>SRSU!$H$293</f>
        <v>469.89955200257492</v>
      </c>
      <c r="C40" s="155">
        <f>SRSU!$H$294</f>
        <v>593.1393616714289</v>
      </c>
      <c r="D40" s="155">
        <f>SRSU!$H$295</f>
        <v>800.51077761576721</v>
      </c>
      <c r="E40" s="155">
        <f>SRSU!$H$296</f>
        <v>542.55975726066492</v>
      </c>
      <c r="F40" s="155">
        <f>SRSU!$H$297</f>
        <v>1114.8522987759125</v>
      </c>
      <c r="G40" s="155">
        <f>SRSU!$H$298</f>
        <v>505.85371999810337</v>
      </c>
      <c r="H40" s="155">
        <f>SRSU!$H$299</f>
        <v>389.04112510319032</v>
      </c>
      <c r="I40" s="155">
        <f>SRSU!$H$300</f>
        <v>0</v>
      </c>
      <c r="J40" s="155">
        <f>SRSU!$H$301</f>
        <v>0</v>
      </c>
      <c r="K40" s="155">
        <f>SRSU!$H$302</f>
        <v>0</v>
      </c>
      <c r="L40" s="155">
        <f>SRSU!$H$303</f>
        <v>0</v>
      </c>
      <c r="M40" s="155">
        <f>SRSU!$H$304</f>
        <v>595.84160189994384</v>
      </c>
      <c r="N40" s="155">
        <f>SRSU!$H$305</f>
        <v>1175.9518529533932</v>
      </c>
      <c r="O40" s="155">
        <f>SRSU!$H$306</f>
        <v>427.32114655849148</v>
      </c>
      <c r="P40" s="155">
        <f>SRSU!$H$307</f>
        <v>0</v>
      </c>
      <c r="Q40" s="155">
        <f>SRSU!$H$308</f>
        <v>572.46902502042519</v>
      </c>
      <c r="R40" s="155">
        <f>SRSU!$H$309</f>
        <v>0</v>
      </c>
      <c r="S40" s="155">
        <f>SRSU!$H$310</f>
        <v>764.04882375571913</v>
      </c>
      <c r="T40" s="155">
        <f>SRSU!$H$311</f>
        <v>535.55498919024421</v>
      </c>
      <c r="U40" s="155">
        <f>SRSU!$H$312</f>
        <v>2487.9461996630412</v>
      </c>
      <c r="V40" s="123">
        <f>SRSU!$H$313</f>
        <v>552.22726275542186</v>
      </c>
    </row>
    <row r="41" spans="1:22" x14ac:dyDescent="0.2">
      <c r="A41" s="124" t="s">
        <v>1</v>
      </c>
      <c r="B41" s="155">
        <f>Total!$H$237</f>
        <v>379.32367079141079</v>
      </c>
      <c r="C41" s="155">
        <f>Total!$H$238</f>
        <v>708.3770368709587</v>
      </c>
      <c r="D41" s="155">
        <f>Total!$H$239</f>
        <v>536.69942988378602</v>
      </c>
      <c r="E41" s="155">
        <f>Total!$H$240</f>
        <v>633.58346070585378</v>
      </c>
      <c r="F41" s="155">
        <f>Total!$H$241</f>
        <v>746.76664683686477</v>
      </c>
      <c r="G41" s="155">
        <f>Total!$H$242</f>
        <v>1057.2593279617197</v>
      </c>
      <c r="H41" s="155">
        <f>Total!$H$243</f>
        <v>415.9792964577706</v>
      </c>
      <c r="I41" s="155">
        <f>Total!$H$244</f>
        <v>1229.0458717310894</v>
      </c>
      <c r="J41" s="155">
        <f>Total!$H$245</f>
        <v>546.90189821342528</v>
      </c>
      <c r="K41" s="155">
        <f>Total!$H$246</f>
        <v>727.6558920386193</v>
      </c>
      <c r="L41" s="155">
        <f>Total!$H$247</f>
        <v>6074.7341385291211</v>
      </c>
      <c r="M41" s="155">
        <f>Total!$H$248</f>
        <v>402.58345073349193</v>
      </c>
      <c r="N41" s="155">
        <f>Total!$H$249</f>
        <v>365.18018583261659</v>
      </c>
      <c r="O41" s="155">
        <f>Total!$H$250</f>
        <v>436.53936572092908</v>
      </c>
      <c r="P41" s="155">
        <f>Total!$H$251</f>
        <v>1644.1661632062501</v>
      </c>
      <c r="Q41" s="155">
        <f>Total!$H$252</f>
        <v>527.12263243636551</v>
      </c>
      <c r="R41" s="155">
        <f>Total!$H$253</f>
        <v>1990.5858147789636</v>
      </c>
      <c r="S41" s="155">
        <f>Total!$H$254</f>
        <v>552.90605449077339</v>
      </c>
      <c r="T41" s="155">
        <f>Total!$H$255</f>
        <v>578.4996714753479</v>
      </c>
      <c r="U41" s="155">
        <f>Total!$H$256</f>
        <v>552.91942404915642</v>
      </c>
      <c r="V41" s="155">
        <f>Total!$H$257</f>
        <v>571.18139540254174</v>
      </c>
    </row>
    <row r="42" spans="1:22" x14ac:dyDescent="0.2">
      <c r="A42" s="124" t="s">
        <v>227</v>
      </c>
      <c r="B42" s="125">
        <f t="array" ref="B42">AVERAGE(IF(B5:B40&gt;0,B5:B40))</f>
        <v>362.13254439335674</v>
      </c>
      <c r="C42" s="125">
        <f t="array" ref="C42">AVERAGE(IF(C5:C40&gt;0,C5:C40))</f>
        <v>541.35502239013647</v>
      </c>
      <c r="D42" s="125">
        <f t="array" ref="D42">AVERAGE(IF(D5:D40&gt;0,D5:D40))</f>
        <v>493.62467137949886</v>
      </c>
      <c r="E42" s="125">
        <f t="array" ref="E42">AVERAGE(IF(E5:E40&gt;0,E5:E40))</f>
        <v>648.72448562069758</v>
      </c>
      <c r="F42" s="125">
        <f t="array" ref="F42">AVERAGE(IF(F5:F40&gt;0,F5:F40))</f>
        <v>1127.080561756881</v>
      </c>
      <c r="G42" s="125">
        <f t="array" ref="G42">AVERAGE(IF(G5:G40&gt;0,G5:G40))</f>
        <v>742.25108396114911</v>
      </c>
      <c r="H42" s="125">
        <f t="array" ref="H42">AVERAGE(IF(H5:H40&gt;0,H5:H40))</f>
        <v>447.52909949251455</v>
      </c>
      <c r="I42" s="125">
        <f t="array" ref="I42">AVERAGE(IF(I5:I40&gt;0,I5:I40))</f>
        <v>1139.6837934739488</v>
      </c>
      <c r="J42" s="125">
        <f t="array" ref="J42">AVERAGE(IF(J5:J40&gt;0,J5:J40))</f>
        <v>531.88977181737107</v>
      </c>
      <c r="K42" s="125">
        <f t="array" ref="K42">AVERAGE(IF(K5:K40&gt;0,K5:K40))</f>
        <v>946.79548056493763</v>
      </c>
      <c r="L42" s="125">
        <f t="array" ref="L42">AVERAGE(IF(L5:L40&gt;0,L5:L40))</f>
        <v>6074.7341385291211</v>
      </c>
      <c r="M42" s="125">
        <f t="array" ref="M42">AVERAGE(IF(M5:M40&gt;0,M5:M40))</f>
        <v>603.05144484755465</v>
      </c>
      <c r="N42" s="125">
        <f t="array" ref="N42">AVERAGE(IF(N5:N40&gt;0,N5:N40))</f>
        <v>401.24178741379512</v>
      </c>
      <c r="O42" s="125">
        <f t="array" ref="O42">AVERAGE(IF(O5:O40&gt;0,O5:O40))</f>
        <v>463.83334066181101</v>
      </c>
      <c r="P42" s="125">
        <f t="array" ref="P42">AVERAGE(IF(P5:P40&gt;0,P5:P40))</f>
        <v>1599.5905918396468</v>
      </c>
      <c r="Q42" s="125">
        <f t="array" ref="Q42">AVERAGE(IF(Q5:Q40&gt;0,Q5:Q40))</f>
        <v>504.23236254194893</v>
      </c>
      <c r="R42" s="125">
        <f t="array" ref="R42">AVERAGE(IF(R5:R40&gt;0,R5:R40))</f>
        <v>1990.5858147789636</v>
      </c>
      <c r="S42" s="125">
        <f t="array" ref="S42">AVERAGE(IF(S5:S40&gt;0,S5:S40))</f>
        <v>599.00965778589057</v>
      </c>
      <c r="T42" s="125">
        <f t="array" ref="T42">AVERAGE(IF(T5:T40&gt;0,T5:T40))</f>
        <v>649.60767184752842</v>
      </c>
      <c r="U42" s="125">
        <f t="array" ref="U42">AVERAGE(IF(U5:U40&gt;0,U5:U40))</f>
        <v>847.19720568857065</v>
      </c>
      <c r="V42" s="125">
        <f t="array" ref="V42">AVERAGE(IF(V5:V40&gt;0,V5:V40))</f>
        <v>499.26676624987209</v>
      </c>
    </row>
    <row r="43" spans="1:22" x14ac:dyDescent="0.2">
      <c r="A43" s="124" t="s">
        <v>204</v>
      </c>
      <c r="B43" s="125">
        <f>MAX(B5:B40)</f>
        <v>707.92995080041032</v>
      </c>
      <c r="C43" s="125">
        <f t="shared" ref="C43:V43" si="0">MAX(C5:C40)</f>
        <v>2118.4323793467715</v>
      </c>
      <c r="D43" s="125">
        <f t="shared" si="0"/>
        <v>874.16012398218891</v>
      </c>
      <c r="E43" s="125">
        <f t="shared" si="0"/>
        <v>2392.9115133714586</v>
      </c>
      <c r="F43" s="125">
        <f t="shared" si="0"/>
        <v>5267.7675828602232</v>
      </c>
      <c r="G43" s="125">
        <f t="shared" si="0"/>
        <v>2192.8869339634571</v>
      </c>
      <c r="H43" s="125">
        <f t="shared" si="0"/>
        <v>1302.0094506940693</v>
      </c>
      <c r="I43" s="125">
        <f t="shared" si="0"/>
        <v>1919.1460918582445</v>
      </c>
      <c r="J43" s="125">
        <f t="shared" si="0"/>
        <v>1515.3639127698405</v>
      </c>
      <c r="K43" s="125">
        <f t="shared" si="0"/>
        <v>6108.9772891321736</v>
      </c>
      <c r="L43" s="125">
        <f>MAX(L5:L40)</f>
        <v>6074.7341385291211</v>
      </c>
      <c r="M43" s="125">
        <f t="shared" si="0"/>
        <v>1523.6738877854987</v>
      </c>
      <c r="N43" s="125">
        <f t="shared" si="0"/>
        <v>1175.9518529533932</v>
      </c>
      <c r="O43" s="125">
        <f t="shared" si="0"/>
        <v>1350.973436579131</v>
      </c>
      <c r="P43" s="125">
        <f t="shared" si="0"/>
        <v>1903.2796152385822</v>
      </c>
      <c r="Q43" s="125">
        <f t="shared" si="0"/>
        <v>932.32845576721945</v>
      </c>
      <c r="R43" s="125">
        <f t="shared" si="0"/>
        <v>1990.5858147789636</v>
      </c>
      <c r="S43" s="125">
        <f t="shared" si="0"/>
        <v>1649.8195364902515</v>
      </c>
      <c r="T43" s="125">
        <f t="shared" si="0"/>
        <v>2197.1535724740515</v>
      </c>
      <c r="U43" s="125">
        <f t="shared" si="0"/>
        <v>2487.9461996630412</v>
      </c>
      <c r="V43" s="125">
        <f t="shared" si="0"/>
        <v>1263.5480247329062</v>
      </c>
    </row>
    <row r="44" spans="1:22" x14ac:dyDescent="0.2">
      <c r="A44" s="124" t="s">
        <v>225</v>
      </c>
      <c r="B44" s="125">
        <f t="array" ref="B44">MIN(IF(B5:B40&gt;0,B5:B40))</f>
        <v>260.27457665102281</v>
      </c>
      <c r="C44" s="125">
        <f t="array" ref="C44">MIN(IF(C5:C40&gt;0,C5:C40))</f>
        <v>309.21036112151597</v>
      </c>
      <c r="D44" s="125">
        <f t="array" ref="D44">MIN(IF(D5:D40&gt;0,D5:D40))</f>
        <v>231.63970045399225</v>
      </c>
      <c r="E44" s="125">
        <f t="array" ref="E44">MIN(IF(E5:E40&gt;0,E5:E40))</f>
        <v>228.31935819137519</v>
      </c>
      <c r="F44" s="125">
        <f t="array" ref="F44">MIN(IF(F5:F40&gt;0,F5:F40))</f>
        <v>114.59484764668329</v>
      </c>
      <c r="G44" s="125">
        <f t="array" ref="G44">MIN(IF(G5:G40&gt;0,G5:G40))</f>
        <v>352.15751815256596</v>
      </c>
      <c r="H44" s="125">
        <f t="array" ref="H44">MIN(IF(H5:H40&gt;0,H5:H40))</f>
        <v>172.1162256541794</v>
      </c>
      <c r="I44" s="125">
        <f t="array" ref="I44">MIN(IF(I5:I40&gt;0,I5:I40))</f>
        <v>470.94004143521744</v>
      </c>
      <c r="J44" s="125">
        <f t="array" ref="J44">MIN(IF(J5:J40&gt;0,J5:J40))</f>
        <v>158.62556759915648</v>
      </c>
      <c r="K44" s="125">
        <f t="array" ref="K44">MIN(IF(K5:K40&gt;0,K5:K40))</f>
        <v>180.30043968278775</v>
      </c>
      <c r="L44" s="125">
        <f t="array" ref="L44">MIN(IF(L5:L40&gt;0,L5:L40))</f>
        <v>6074.7341385291211</v>
      </c>
      <c r="M44" s="125">
        <f t="array" ref="M44">MIN(IF(M5:M40&gt;0,M5:M40))</f>
        <v>192.5142669299486</v>
      </c>
      <c r="N44" s="125">
        <f t="array" ref="N44">MIN(IF(N5:N40&gt;0,N5:N40))</f>
        <v>77.835917582970538</v>
      </c>
      <c r="O44" s="125">
        <f t="array" ref="O44">MIN(IF(O5:O40&gt;0,O5:O40))</f>
        <v>286.7946366148426</v>
      </c>
      <c r="P44" s="125">
        <f t="array" ref="P44">MIN(IF(P5:P40&gt;0,P5:P40))</f>
        <v>1028.528219732149</v>
      </c>
      <c r="Q44" s="125">
        <f t="array" ref="Q44">MIN(IF(Q5:Q40&gt;0,Q5:Q40))</f>
        <v>330.3704658659405</v>
      </c>
      <c r="R44" s="125">
        <f t="array" ref="R44">MIN(IF(R5:R40&gt;0,R5:R40))</f>
        <v>1990.5858147789636</v>
      </c>
      <c r="S44" s="125">
        <f t="array" ref="S44">MIN(IF(S5:S40&gt;0,S5:S40))</f>
        <v>134.72327530747495</v>
      </c>
      <c r="T44" s="125">
        <f t="array" ref="T44">MIN(IF(T5:T40&gt;0,T5:T40))</f>
        <v>205.75789213627451</v>
      </c>
      <c r="U44" s="125">
        <f t="array" ref="U44">MIN(IF(U5:U40&gt;0,U5:U40))</f>
        <v>345.72417701831529</v>
      </c>
      <c r="V44" s="125">
        <f t="array" ref="V44">MIN(IF(V5:V40&gt;0,V5:V40))</f>
        <v>346.41662319344607</v>
      </c>
    </row>
    <row r="45" spans="1:22" x14ac:dyDescent="0.2">
      <c r="A45" s="124" t="s">
        <v>226</v>
      </c>
      <c r="B45" s="125">
        <f t="array" ref="B45">MEDIAN(IF(B5:B40&gt;0,B5:B40))</f>
        <v>331.23947535137256</v>
      </c>
      <c r="C45" s="125">
        <f t="array" ref="C45">MEDIAN(IF(C5:C40&gt;0,C5:C40))</f>
        <v>430.96666606926578</v>
      </c>
      <c r="D45" s="125">
        <f t="array" ref="D45">MEDIAN(IF(D5:D40&gt;0,D5:D40))</f>
        <v>490.57248529707931</v>
      </c>
      <c r="E45" s="125">
        <f t="array" ref="E45">MEDIAN(IF(E5:E40&gt;0,E5:E40))</f>
        <v>558.81832919211797</v>
      </c>
      <c r="F45" s="125">
        <f t="array" ref="F45">MEDIAN(IF(F5:F40&gt;0,F5:F40))</f>
        <v>540.97326503244403</v>
      </c>
      <c r="G45" s="125">
        <f t="array" ref="G45">MEDIAN(IF(G5:G40&gt;0,G5:G40))</f>
        <v>652.6590140629894</v>
      </c>
      <c r="H45" s="125">
        <f t="array" ref="H45">MEDIAN(IF(H5:H40&gt;0,H5:H40))</f>
        <v>385.4062107970027</v>
      </c>
      <c r="I45" s="125">
        <f t="array" ref="I45">MEDIAN(IF(I5:I40&gt;0,I5:I40))</f>
        <v>1000.5707289751275</v>
      </c>
      <c r="J45" s="125">
        <f t="array" ref="J45">MEDIAN(IF(J5:J40&gt;0,J5:J40))</f>
        <v>491.9365478902331</v>
      </c>
      <c r="K45" s="125">
        <f t="array" ref="K45">MEDIAN(IF(K5:K40&gt;0,K5:K40))</f>
        <v>420.88754774259417</v>
      </c>
      <c r="L45" s="125">
        <f t="array" ref="L45">MEDIAN(IF(L5:L40&gt;0,L5:L40))</f>
        <v>6074.7341385291211</v>
      </c>
      <c r="M45" s="125">
        <f t="array" ref="M45">MEDIAN(IF(M5:M40&gt;0,M5:M40))</f>
        <v>527.44918299347933</v>
      </c>
      <c r="N45" s="125">
        <f t="array" ref="N45">MEDIAN(IF(N5:N40&gt;0,N5:N40))</f>
        <v>304.37244053249543</v>
      </c>
      <c r="O45" s="125">
        <f t="array" ref="O45">MEDIAN(IF(O5:O40&gt;0,O5:O40))</f>
        <v>433.93806779682234</v>
      </c>
      <c r="P45" s="125">
        <f t="array" ref="P45">MEDIAN(IF(P5:P40&gt;0,P5:P40))</f>
        <v>1866.9639405482094</v>
      </c>
      <c r="Q45" s="125">
        <f t="array" ref="Q45">MEDIAN(IF(Q5:Q40&gt;0,Q5:Q40))</f>
        <v>504.82148444776772</v>
      </c>
      <c r="R45" s="125">
        <f t="array" ref="R45">MEDIAN(IF(R5:R40&gt;0,R5:R40))</f>
        <v>1990.5858147789636</v>
      </c>
      <c r="S45" s="125">
        <f t="array" ref="S45">MEDIAN(IF(S5:S40&gt;0,S5:S40))</f>
        <v>525.27854103851246</v>
      </c>
      <c r="T45" s="125">
        <f t="array" ref="T45">MEDIAN(IF(T5:T40&gt;0,T5:T40))</f>
        <v>561.03508157330884</v>
      </c>
      <c r="U45" s="125">
        <f t="array" ref="U45">MEDIAN(IF(U5:U40&gt;0,U5:U40))</f>
        <v>725.25762071557961</v>
      </c>
      <c r="V45" s="125">
        <f t="array" ref="V45">MEDIAN(IF(V5:V40&gt;0,V5:V40))</f>
        <v>462.72216039625278</v>
      </c>
    </row>
    <row r="46" spans="1:22" ht="15" thickBot="1" x14ac:dyDescent="0.25">
      <c r="B46" s="126"/>
      <c r="C46" s="126"/>
      <c r="D46" s="126"/>
      <c r="E46" s="126"/>
      <c r="F46" s="126"/>
      <c r="G46" s="126"/>
      <c r="H46" s="126"/>
      <c r="I46" s="126"/>
      <c r="J46" s="126"/>
      <c r="K46" s="126"/>
      <c r="L46" s="126"/>
      <c r="M46" s="126"/>
      <c r="N46" s="126"/>
      <c r="O46" s="126"/>
      <c r="P46" s="126"/>
      <c r="Q46" s="126"/>
      <c r="R46" s="126"/>
      <c r="S46" s="126"/>
      <c r="T46" s="126"/>
      <c r="U46" s="126"/>
      <c r="V46" s="126"/>
    </row>
    <row r="47" spans="1:22" x14ac:dyDescent="0.2">
      <c r="A47" s="166" t="s">
        <v>33</v>
      </c>
      <c r="B47" s="167" t="s">
        <v>223</v>
      </c>
      <c r="C47" s="325" t="s">
        <v>33</v>
      </c>
      <c r="D47" s="326"/>
      <c r="E47" s="326"/>
      <c r="F47" s="326"/>
      <c r="G47" s="326"/>
      <c r="H47" s="209" t="s">
        <v>223</v>
      </c>
      <c r="I47" s="325" t="s">
        <v>33</v>
      </c>
      <c r="J47" s="326"/>
      <c r="K47" s="326"/>
      <c r="L47" s="326"/>
      <c r="M47" s="326"/>
      <c r="N47" s="209" t="s">
        <v>223</v>
      </c>
      <c r="O47" s="325" t="s">
        <v>33</v>
      </c>
      <c r="P47" s="326"/>
      <c r="Q47" s="326"/>
      <c r="R47" s="326"/>
      <c r="S47" s="326"/>
      <c r="T47" s="167" t="s">
        <v>223</v>
      </c>
      <c r="U47" s="4"/>
    </row>
    <row r="48" spans="1:22" x14ac:dyDescent="0.2">
      <c r="A48" s="168" t="s">
        <v>46</v>
      </c>
      <c r="B48" s="169" t="s">
        <v>187</v>
      </c>
      <c r="C48" s="327" t="s">
        <v>51</v>
      </c>
      <c r="D48" s="328"/>
      <c r="E48" s="328"/>
      <c r="F48" s="328"/>
      <c r="G48" s="328"/>
      <c r="H48" s="208" t="s">
        <v>191</v>
      </c>
      <c r="I48" s="327" t="s">
        <v>56</v>
      </c>
      <c r="J48" s="328"/>
      <c r="K48" s="328"/>
      <c r="L48" s="328"/>
      <c r="M48" s="328"/>
      <c r="N48" s="211" t="s">
        <v>688</v>
      </c>
      <c r="O48" s="327" t="s">
        <v>61</v>
      </c>
      <c r="P48" s="328"/>
      <c r="Q48" s="328"/>
      <c r="R48" s="328"/>
      <c r="S48" s="328"/>
      <c r="T48" s="169" t="s">
        <v>199</v>
      </c>
    </row>
    <row r="49" spans="1:20" x14ac:dyDescent="0.2">
      <c r="A49" s="168" t="s">
        <v>47</v>
      </c>
      <c r="B49" s="169" t="s">
        <v>188</v>
      </c>
      <c r="C49" s="327" t="s">
        <v>52</v>
      </c>
      <c r="D49" s="328"/>
      <c r="E49" s="328"/>
      <c r="F49" s="328"/>
      <c r="G49" s="328"/>
      <c r="H49" s="208" t="s">
        <v>192</v>
      </c>
      <c r="I49" s="327" t="s">
        <v>57</v>
      </c>
      <c r="J49" s="328"/>
      <c r="K49" s="328"/>
      <c r="L49" s="328"/>
      <c r="M49" s="328"/>
      <c r="N49" s="208" t="s">
        <v>195</v>
      </c>
      <c r="O49" s="331" t="s">
        <v>62</v>
      </c>
      <c r="P49" s="328"/>
      <c r="Q49" s="328"/>
      <c r="R49" s="328"/>
      <c r="S49" s="328"/>
      <c r="T49" s="169" t="s">
        <v>200</v>
      </c>
    </row>
    <row r="50" spans="1:20" x14ac:dyDescent="0.2">
      <c r="A50" s="168" t="s">
        <v>48</v>
      </c>
      <c r="B50" s="169" t="s">
        <v>189</v>
      </c>
      <c r="C50" s="327" t="s">
        <v>53</v>
      </c>
      <c r="D50" s="328"/>
      <c r="E50" s="328"/>
      <c r="F50" s="328"/>
      <c r="G50" s="328"/>
      <c r="H50" s="208" t="s">
        <v>183</v>
      </c>
      <c r="I50" s="327" t="s">
        <v>58</v>
      </c>
      <c r="J50" s="328"/>
      <c r="K50" s="328"/>
      <c r="L50" s="328"/>
      <c r="M50" s="328"/>
      <c r="N50" s="208" t="s">
        <v>196</v>
      </c>
      <c r="O50" s="327" t="s">
        <v>224</v>
      </c>
      <c r="P50" s="328"/>
      <c r="Q50" s="328"/>
      <c r="R50" s="328"/>
      <c r="S50" s="328"/>
      <c r="T50" s="169" t="s">
        <v>201</v>
      </c>
    </row>
    <row r="51" spans="1:20" x14ac:dyDescent="0.2">
      <c r="A51" s="168" t="s">
        <v>49</v>
      </c>
      <c r="B51" s="169" t="s">
        <v>190</v>
      </c>
      <c r="C51" s="327" t="s">
        <v>54</v>
      </c>
      <c r="D51" s="328"/>
      <c r="E51" s="328"/>
      <c r="F51" s="328"/>
      <c r="G51" s="328"/>
      <c r="H51" s="208" t="s">
        <v>193</v>
      </c>
      <c r="I51" s="327" t="s">
        <v>59</v>
      </c>
      <c r="J51" s="328"/>
      <c r="K51" s="328"/>
      <c r="L51" s="328"/>
      <c r="M51" s="328"/>
      <c r="N51" s="208" t="s">
        <v>197</v>
      </c>
      <c r="O51" s="327" t="s">
        <v>64</v>
      </c>
      <c r="P51" s="328"/>
      <c r="Q51" s="328"/>
      <c r="R51" s="328"/>
      <c r="S51" s="328"/>
      <c r="T51" s="169" t="s">
        <v>202</v>
      </c>
    </row>
    <row r="52" spans="1:20" ht="15" thickBot="1" x14ac:dyDescent="0.25">
      <c r="A52" s="170" t="s">
        <v>50</v>
      </c>
      <c r="B52" s="171" t="s">
        <v>186</v>
      </c>
      <c r="C52" s="329" t="s">
        <v>55</v>
      </c>
      <c r="D52" s="330"/>
      <c r="E52" s="330"/>
      <c r="F52" s="330"/>
      <c r="G52" s="330"/>
      <c r="H52" s="210" t="s">
        <v>194</v>
      </c>
      <c r="I52" s="329" t="s">
        <v>60</v>
      </c>
      <c r="J52" s="330"/>
      <c r="K52" s="330"/>
      <c r="L52" s="330"/>
      <c r="M52" s="330"/>
      <c r="N52" s="210" t="s">
        <v>198</v>
      </c>
      <c r="O52" s="329" t="s">
        <v>0</v>
      </c>
      <c r="P52" s="330"/>
      <c r="Q52" s="330"/>
      <c r="R52" s="330"/>
      <c r="S52" s="330"/>
      <c r="T52" s="171" t="s">
        <v>203</v>
      </c>
    </row>
    <row r="57" spans="1:20" x14ac:dyDescent="0.2">
      <c r="A57" s="4"/>
      <c r="B57" s="4"/>
    </row>
    <row r="58" spans="1:20" x14ac:dyDescent="0.2">
      <c r="A58" s="4"/>
      <c r="B58" s="4"/>
    </row>
    <row r="59" spans="1:20" x14ac:dyDescent="0.2">
      <c r="A59" s="4"/>
      <c r="B59" s="4"/>
    </row>
    <row r="60" spans="1:20" x14ac:dyDescent="0.2">
      <c r="A60" s="4"/>
      <c r="B60" s="4"/>
    </row>
    <row r="61" spans="1:20" x14ac:dyDescent="0.2">
      <c r="A61" s="4"/>
      <c r="B61" s="4"/>
    </row>
    <row r="62" spans="1:20" x14ac:dyDescent="0.2">
      <c r="A62" s="4"/>
      <c r="B62" s="4"/>
    </row>
    <row r="63" spans="1:20" x14ac:dyDescent="0.2">
      <c r="A63" s="4"/>
      <c r="B63" s="4"/>
    </row>
    <row r="64" spans="1:20" x14ac:dyDescent="0.2">
      <c r="A64" s="4"/>
      <c r="B64" s="4"/>
    </row>
    <row r="65" spans="1:2" x14ac:dyDescent="0.2">
      <c r="A65" s="4"/>
      <c r="B65" s="4"/>
    </row>
    <row r="66" spans="1:2" x14ac:dyDescent="0.2">
      <c r="A66" s="4"/>
      <c r="B66" s="4"/>
    </row>
    <row r="67" spans="1:2" x14ac:dyDescent="0.2">
      <c r="A67" s="4"/>
      <c r="B67" s="4"/>
    </row>
  </sheetData>
  <mergeCells count="18">
    <mergeCell ref="O49:S49"/>
    <mergeCell ref="O50:S50"/>
    <mergeCell ref="O51:S51"/>
    <mergeCell ref="O52:S52"/>
    <mergeCell ref="I49:M49"/>
    <mergeCell ref="I50:M50"/>
    <mergeCell ref="I51:M51"/>
    <mergeCell ref="I52:M52"/>
    <mergeCell ref="C49:G49"/>
    <mergeCell ref="C50:G50"/>
    <mergeCell ref="C51:G51"/>
    <mergeCell ref="C52:G52"/>
    <mergeCell ref="C47:G47"/>
    <mergeCell ref="I47:M47"/>
    <mergeCell ref="O47:S47"/>
    <mergeCell ref="O48:S48"/>
    <mergeCell ref="C48:G48"/>
    <mergeCell ref="I48:M48"/>
  </mergeCells>
  <pageMargins left="0.22" right="0.24" top="0.17" bottom="0.49" header="0.17" footer="0.17"/>
  <pageSetup scale="68"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C000"/>
    <pageSetUpPr autoPageBreaks="0"/>
  </sheetPr>
  <dimension ref="A1:AV170"/>
  <sheetViews>
    <sheetView showGridLines="0" zoomScale="70" zoomScaleNormal="70" workbookViewId="0">
      <selection activeCell="J47" sqref="J47"/>
    </sheetView>
  </sheetViews>
  <sheetFormatPr defaultColWidth="9.140625" defaultRowHeight="14.25" outlineLevelCol="1" x14ac:dyDescent="0.2"/>
  <cols>
    <col min="1" max="1" width="22.85546875" style="119" customWidth="1"/>
    <col min="2" max="4" width="16" style="4" customWidth="1" outlineLevel="1"/>
    <col min="5" max="5" width="15.28515625" style="4" customWidth="1" outlineLevel="1"/>
    <col min="6" max="6" width="14.7109375" style="4" customWidth="1" outlineLevel="1"/>
    <col min="7" max="7" width="16.85546875" style="4" bestFit="1" customWidth="1"/>
    <col min="8" max="8" width="11.42578125" style="4" customWidth="1"/>
    <col min="9" max="9" width="8.7109375" style="4" bestFit="1" customWidth="1"/>
    <col min="10" max="13" width="15.85546875" style="4" customWidth="1" outlineLevel="1"/>
    <col min="14" max="14" width="14.5703125" style="4" customWidth="1" outlineLevel="1"/>
    <col min="15" max="15" width="17.28515625" style="4" customWidth="1"/>
    <col min="16" max="16" width="8.28515625" style="4" customWidth="1"/>
    <col min="17" max="20" width="15.85546875" style="4" customWidth="1" outlineLevel="1"/>
    <col min="21" max="21" width="13.85546875" style="4" customWidth="1" outlineLevel="1"/>
    <col min="22" max="22" width="16.42578125" style="4" customWidth="1"/>
    <col min="23" max="23" width="8.28515625" style="4" customWidth="1"/>
    <col min="24" max="25" width="15.85546875" style="4" customWidth="1" outlineLevel="1"/>
    <col min="26" max="28" width="14.5703125" style="4" customWidth="1" outlineLevel="1"/>
    <col min="29" max="29" width="15.85546875" style="4" bestFit="1" customWidth="1"/>
    <col min="30" max="30" width="10.5703125" style="4" bestFit="1" customWidth="1"/>
    <col min="31" max="32" width="15.85546875" style="4" customWidth="1" outlineLevel="1"/>
    <col min="33" max="34" width="14.5703125" style="4" customWidth="1" outlineLevel="1"/>
    <col min="35" max="35" width="13.140625" style="4" customWidth="1" outlineLevel="1"/>
    <col min="36" max="36" width="15.85546875" style="4" bestFit="1" customWidth="1"/>
    <col min="37" max="37" width="10.5703125" style="4" bestFit="1" customWidth="1"/>
    <col min="38" max="41" width="15.85546875" style="4" customWidth="1" outlineLevel="1"/>
    <col min="42" max="42" width="14.5703125" style="4" customWidth="1" outlineLevel="1"/>
    <col min="43" max="43" width="16.28515625" style="4" customWidth="1"/>
    <col min="44" max="44" width="10.5703125" style="4" bestFit="1" customWidth="1"/>
    <col min="45" max="48" width="9.140625" style="4"/>
    <col min="49" max="16384" width="9.140625" style="1"/>
  </cols>
  <sheetData>
    <row r="1" spans="1:44" x14ac:dyDescent="0.2">
      <c r="A1" s="28" t="str">
        <f>'Relative Weights'!B1</f>
        <v>THECB Texas Public University Expenditure Study Fiscal Year 2017</v>
      </c>
      <c r="B1" s="1"/>
    </row>
    <row r="2" spans="1:44" x14ac:dyDescent="0.2">
      <c r="A2" s="28" t="str">
        <f>'Relative Weights'!B2</f>
        <v>Institution Survey for the Year Ended August 31, 2017</v>
      </c>
      <c r="B2" s="1"/>
    </row>
    <row r="3" spans="1:44" x14ac:dyDescent="0.2">
      <c r="A3" s="28">
        <v>21</v>
      </c>
      <c r="L3" s="10"/>
      <c r="S3" s="10"/>
      <c r="Z3" s="10"/>
      <c r="AG3" s="10"/>
      <c r="AN3" s="10"/>
    </row>
    <row r="4" spans="1:44" x14ac:dyDescent="0.2">
      <c r="B4" s="4" t="s">
        <v>913</v>
      </c>
      <c r="V4" s="127" t="s">
        <v>205</v>
      </c>
      <c r="AC4" s="10" t="s">
        <v>206</v>
      </c>
      <c r="AJ4" s="10" t="s">
        <v>207</v>
      </c>
    </row>
    <row r="5" spans="1:44" ht="15" thickBot="1" x14ac:dyDescent="0.25">
      <c r="B5" s="128"/>
      <c r="D5" s="10"/>
      <c r="G5" s="10" t="s">
        <v>208</v>
      </c>
      <c r="J5" s="128"/>
      <c r="L5" s="127"/>
      <c r="O5" s="10" t="s">
        <v>209</v>
      </c>
      <c r="V5" s="127" t="s">
        <v>210</v>
      </c>
      <c r="Z5" s="127"/>
      <c r="AC5" s="10" t="s">
        <v>210</v>
      </c>
      <c r="AG5" s="10"/>
      <c r="AJ5" s="10" t="s">
        <v>211</v>
      </c>
      <c r="AN5" s="10"/>
      <c r="AQ5" s="10" t="s">
        <v>212</v>
      </c>
    </row>
    <row r="6" spans="1:44" x14ac:dyDescent="0.2">
      <c r="A6" s="216" t="s">
        <v>184</v>
      </c>
      <c r="B6" s="163" t="s">
        <v>213</v>
      </c>
      <c r="C6" s="150" t="s">
        <v>214</v>
      </c>
      <c r="D6" s="150" t="s">
        <v>215</v>
      </c>
      <c r="E6" s="150" t="s">
        <v>216</v>
      </c>
      <c r="F6" s="150" t="s">
        <v>217</v>
      </c>
      <c r="G6" s="151" t="s">
        <v>32</v>
      </c>
      <c r="H6" s="164" t="s">
        <v>951</v>
      </c>
      <c r="I6" s="165" t="s">
        <v>218</v>
      </c>
      <c r="J6" s="149" t="s">
        <v>213</v>
      </c>
      <c r="K6" s="150" t="s">
        <v>214</v>
      </c>
      <c r="L6" s="150" t="s">
        <v>215</v>
      </c>
      <c r="M6" s="150" t="s">
        <v>216</v>
      </c>
      <c r="N6" s="150" t="s">
        <v>217</v>
      </c>
      <c r="O6" s="151" t="s">
        <v>32</v>
      </c>
      <c r="P6" s="151" t="s">
        <v>219</v>
      </c>
      <c r="Q6" s="149" t="s">
        <v>213</v>
      </c>
      <c r="R6" s="150" t="s">
        <v>214</v>
      </c>
      <c r="S6" s="150" t="s">
        <v>215</v>
      </c>
      <c r="T6" s="150" t="s">
        <v>216</v>
      </c>
      <c r="U6" s="150" t="s">
        <v>217</v>
      </c>
      <c r="V6" s="150" t="s">
        <v>32</v>
      </c>
      <c r="W6" s="151" t="s">
        <v>219</v>
      </c>
      <c r="X6" s="149" t="s">
        <v>213</v>
      </c>
      <c r="Y6" s="150" t="s">
        <v>214</v>
      </c>
      <c r="Z6" s="150" t="s">
        <v>215</v>
      </c>
      <c r="AA6" s="150" t="s">
        <v>216</v>
      </c>
      <c r="AB6" s="150" t="s">
        <v>217</v>
      </c>
      <c r="AC6" s="150" t="s">
        <v>32</v>
      </c>
      <c r="AD6" s="151" t="s">
        <v>219</v>
      </c>
      <c r="AE6" s="149" t="s">
        <v>213</v>
      </c>
      <c r="AF6" s="150" t="s">
        <v>214</v>
      </c>
      <c r="AG6" s="150" t="s">
        <v>215</v>
      </c>
      <c r="AH6" s="150" t="s">
        <v>216</v>
      </c>
      <c r="AI6" s="150" t="s">
        <v>217</v>
      </c>
      <c r="AJ6" s="150" t="s">
        <v>32</v>
      </c>
      <c r="AK6" s="151" t="s">
        <v>219</v>
      </c>
      <c r="AL6" s="149" t="s">
        <v>213</v>
      </c>
      <c r="AM6" s="150" t="s">
        <v>214</v>
      </c>
      <c r="AN6" s="150" t="s">
        <v>215</v>
      </c>
      <c r="AO6" s="150" t="s">
        <v>216</v>
      </c>
      <c r="AP6" s="150" t="s">
        <v>217</v>
      </c>
      <c r="AQ6" s="150" t="s">
        <v>32</v>
      </c>
      <c r="AR6" s="151" t="s">
        <v>219</v>
      </c>
    </row>
    <row r="7" spans="1:44" x14ac:dyDescent="0.2">
      <c r="A7" s="129" t="s">
        <v>705</v>
      </c>
      <c r="B7" s="130">
        <f ca="1">OFFSET(UTA!C$31,'Discipline Analysis'!$A$3,0)</f>
        <v>348287</v>
      </c>
      <c r="C7" s="133">
        <f ca="1">OFFSET(UTA!D$31,'Discipline Analysis'!$A$3,0)</f>
        <v>336452</v>
      </c>
      <c r="D7" s="133">
        <f ca="1">OFFSET(UTA!E$31,'Discipline Analysis'!$A$3,0)</f>
        <v>197853</v>
      </c>
      <c r="E7" s="133">
        <f ca="1">OFFSET(UTA!F$31,'Discipline Analysis'!$A$3,0)</f>
        <v>13652</v>
      </c>
      <c r="F7" s="212">
        <f ca="1">OFFSET(UTA!G$31,'Discipline Analysis'!$A$3,0)</f>
        <v>0</v>
      </c>
      <c r="G7" s="181">
        <f ca="1">SUM(B7:F7)</f>
        <v>896244</v>
      </c>
      <c r="H7" s="131">
        <f ca="1">(B7/30)+(C7/30)+(D7/24)+(E7/18)+(F7/24)</f>
        <v>31826.95277777778</v>
      </c>
      <c r="I7" s="132">
        <f ca="1">IF((G7=0),0,(O7+V7+AC7+AJ7+AQ7)/G7)</f>
        <v>475.35981102002791</v>
      </c>
      <c r="J7" s="130">
        <f ca="1">OFFSET(UTA!C$115,'Discipline Analysis'!$A$3,0)</f>
        <v>25567638.985667277</v>
      </c>
      <c r="K7" s="133">
        <f ca="1">OFFSET(UTA!D$115,'Discipline Analysis'!$A$3,0)</f>
        <v>33661297.332178429</v>
      </c>
      <c r="L7" s="133">
        <f ca="1">OFFSET(UTA!E$115,'Discipline Analysis'!$A$3,0)</f>
        <v>34203663.34935879</v>
      </c>
      <c r="M7" s="133">
        <f ca="1">OFFSET(UTA!F$115,'Discipline Analysis'!$A$3,0)</f>
        <v>13738415.832795504</v>
      </c>
      <c r="N7" s="133">
        <f ca="1">OFFSET(UTA!G$115,'Discipline Analysis'!$A$3,0)</f>
        <v>0</v>
      </c>
      <c r="O7" s="181">
        <f t="shared" ref="O7:O42" ca="1" si="0">SUM(J7:N7)</f>
        <v>107171015.5</v>
      </c>
      <c r="P7" s="213">
        <f t="shared" ref="P7:P22" ca="1" si="1">O7/O$43</f>
        <v>4.7514156765549875E-2</v>
      </c>
      <c r="Q7" s="130">
        <f ca="1">OFFSET(UTA!C$192,'Discipline Analysis'!$A$3,0)</f>
        <v>10308537.45858527</v>
      </c>
      <c r="R7" s="133">
        <f ca="1">OFFSET(UTA!D$192,'Discipline Analysis'!$A$3,0)</f>
        <v>13571794.589553557</v>
      </c>
      <c r="S7" s="133">
        <f ca="1">OFFSET(UTA!E$192,'Discipline Analysis'!$A$3,0)</f>
        <v>13790469.470229937</v>
      </c>
      <c r="T7" s="133">
        <f ca="1">OFFSET(UTA!F$192,'Discipline Analysis'!$A$3,0)</f>
        <v>5539149.4816312343</v>
      </c>
      <c r="U7" s="133">
        <f ca="1">OFFSET(UTA!G$192,'Discipline Analysis'!$A$3,0)</f>
        <v>0</v>
      </c>
      <c r="V7" s="181">
        <f t="shared" ref="V7:V42" ca="1" si="2">SUM(Q7:U7)</f>
        <v>43209951</v>
      </c>
      <c r="W7" s="213">
        <f t="shared" ref="W7:W22" ca="1" si="3">V7/V$43</f>
        <v>2.8782276231211972E-2</v>
      </c>
      <c r="X7" s="130">
        <f ca="1">OFFSET(UTA!C$217,'Discipline Analysis'!$A$3,0)</f>
        <v>9618304.6484158579</v>
      </c>
      <c r="Y7" s="133">
        <f ca="1">OFFSET(UTA!D$217,'Discipline Analysis'!$A$3,0)</f>
        <v>22042415.787034705</v>
      </c>
      <c r="Z7" s="133">
        <f ca="1">OFFSET(UTA!E$217,'Discipline Analysis'!$A$3,0)</f>
        <v>11759696.161738781</v>
      </c>
      <c r="AA7" s="133">
        <f ca="1">OFFSET(UTA!F$217,'Discipline Analysis'!$A$3,0)</f>
        <v>1142524.4028106583</v>
      </c>
      <c r="AB7" s="133">
        <f ca="1">OFFSET(UTA!G$217,'Discipline Analysis'!$A$3,0)</f>
        <v>0</v>
      </c>
      <c r="AC7" s="181">
        <f t="shared" ref="AC7:AC42" ca="1" si="4">SUM(X7:AB7)</f>
        <v>44562941</v>
      </c>
      <c r="AD7" s="134">
        <f t="shared" ref="AD7:AD22" ca="1" si="5">AC7/AC$43</f>
        <v>4.5558778772964541E-2</v>
      </c>
      <c r="AE7" s="130">
        <f ca="1">OFFSET(UTA!C$242,'Discipline Analysis'!$A$3,0)</f>
        <v>17490933.57880421</v>
      </c>
      <c r="AF7" s="133">
        <f ca="1">OFFSET(UTA!D$242,'Discipline Analysis'!$A$3,0)</f>
        <v>40084239.84687452</v>
      </c>
      <c r="AG7" s="133">
        <f ca="1">OFFSET(UTA!E$242,'Discipline Analysis'!$A$3,0)</f>
        <v>21385064.415252104</v>
      </c>
      <c r="AH7" s="133">
        <f ca="1">OFFSET(UTA!F$242,'Discipline Analysis'!$A$3,0)</f>
        <v>2077686.1590691584</v>
      </c>
      <c r="AI7" s="133">
        <f ca="1">OFFSET(UTA!G$242,'Discipline Analysis'!$A$3,0)</f>
        <v>0</v>
      </c>
      <c r="AJ7" s="181">
        <f t="shared" ref="AJ7:AJ42" ca="1" si="6">SUM(AE7:AI7)</f>
        <v>81037924</v>
      </c>
      <c r="AK7" s="134">
        <f t="shared" ref="AK7:AK22" ca="1" si="7">AJ7/AJ$43</f>
        <v>0.11708047096346262</v>
      </c>
      <c r="AL7" s="130">
        <f ca="1">OFFSET(UTA!C$167,'Discipline Analysis'!$A$3,0)</f>
        <v>55405506.602807507</v>
      </c>
      <c r="AM7" s="133">
        <f ca="1">OFFSET(UTA!D$167,'Discipline Analysis'!$A$3,0)</f>
        <v>51156963.112906545</v>
      </c>
      <c r="AN7" s="133">
        <f ca="1">OFFSET(UTA!E$167,'Discipline Analysis'!$A$3,0)</f>
        <v>39626814.815136924</v>
      </c>
      <c r="AO7" s="133">
        <f ca="1">OFFSET(UTA!F$167,'Discipline Analysis'!$A$3,0)</f>
        <v>3867262.4369829237</v>
      </c>
      <c r="AP7" s="133">
        <f ca="1">OFFSET(UTA!G$167,'Discipline Analysis'!$A$3,0)</f>
        <v>0</v>
      </c>
      <c r="AQ7" s="181">
        <f t="shared" ref="AQ7:AQ42" ca="1" si="8">SUM(AL7:AP7)</f>
        <v>150056546.96783391</v>
      </c>
      <c r="AR7" s="134">
        <f t="shared" ref="AR7:AR22" ca="1" si="9">AQ7/AQ$43</f>
        <v>4.5779204253942843E-2</v>
      </c>
    </row>
    <row r="8" spans="1:44" x14ac:dyDescent="0.2">
      <c r="A8" s="217" t="s">
        <v>706</v>
      </c>
      <c r="B8" s="130">
        <f ca="1">OFFSET(UT!C$31,'Discipline Analysis'!$A$3,0)</f>
        <v>617578</v>
      </c>
      <c r="C8" s="133">
        <f ca="1">OFFSET(UT!D$31,'Discipline Analysis'!$A$3,0)</f>
        <v>463947</v>
      </c>
      <c r="D8" s="133">
        <f ca="1">OFFSET(UT!E$31,'Discipline Analysis'!$A$3,0)</f>
        <v>111787</v>
      </c>
      <c r="E8" s="133">
        <f ca="1">OFFSET(UT!F$31,'Discipline Analysis'!$A$3,0)</f>
        <v>82140</v>
      </c>
      <c r="F8" s="212">
        <f ca="1">OFFSET(UT!G$31,'Discipline Analysis'!$A$3,0)</f>
        <v>46835</v>
      </c>
      <c r="G8" s="181">
        <f t="shared" ref="G8:G42" ca="1" si="10">SUM(B8:F8)</f>
        <v>1322287</v>
      </c>
      <c r="H8" s="131">
        <f t="shared" ref="H8:H43" ca="1" si="11">(B8/30)+(C8/30)+(D8/24)+(E8/18)+(F8/24)</f>
        <v>47223.416666666672</v>
      </c>
      <c r="I8" s="132">
        <f t="shared" ref="I8:I43" ca="1" si="12">IF((G8=0),0,(O8+V8+AC8+AJ8+AQ8)/G8)</f>
        <v>1263.548024732906</v>
      </c>
      <c r="J8" s="130">
        <f ca="1">OFFSET(UT!C$115,'Discipline Analysis'!$A$3,0)</f>
        <v>64122341.740165561</v>
      </c>
      <c r="K8" s="133">
        <f ca="1">OFFSET(UT!D$115,'Discipline Analysis'!$A$3,0)</f>
        <v>81356466</v>
      </c>
      <c r="L8" s="133">
        <f ca="1">OFFSET(UT!E$115,'Discipline Analysis'!$A$3,0)</f>
        <v>62814044</v>
      </c>
      <c r="M8" s="133">
        <f ca="1">OFFSET(UT!F$115,'Discipline Analysis'!$A$3,0)</f>
        <v>102241255</v>
      </c>
      <c r="N8" s="133">
        <f ca="1">OFFSET(UT!G$115,'Discipline Analysis'!$A$3,0)</f>
        <v>26987818</v>
      </c>
      <c r="O8" s="181">
        <f t="shared" ca="1" si="0"/>
        <v>337521924.74016559</v>
      </c>
      <c r="P8" s="213">
        <f t="shared" ca="1" si="1"/>
        <v>0.1496399895913495</v>
      </c>
      <c r="Q8" s="130">
        <f ca="1">OFFSET(UT!C$192,'Discipline Analysis'!$A$3,0)</f>
        <v>54292328.678853653</v>
      </c>
      <c r="R8" s="133">
        <f ca="1">OFFSET(UT!D$192,'Discipline Analysis'!$A$3,0)</f>
        <v>68884446.081531674</v>
      </c>
      <c r="S8" s="133">
        <f ca="1">OFFSET(UT!E$192,'Discipline Analysis'!$A$3,0)</f>
        <v>53184594.167118311</v>
      </c>
      <c r="T8" s="133">
        <f ca="1">OFFSET(UT!F$192,'Discipline Analysis'!$A$3,0)</f>
        <v>86567578.013475046</v>
      </c>
      <c r="U8" s="133">
        <f ca="1">OFFSET(UT!G$192,'Discipline Analysis'!$A$3,0)</f>
        <v>22850561.059021294</v>
      </c>
      <c r="V8" s="181">
        <f t="shared" ca="1" si="2"/>
        <v>285779508</v>
      </c>
      <c r="W8" s="213">
        <f t="shared" ca="1" si="3"/>
        <v>0.1903585759788492</v>
      </c>
      <c r="X8" s="130">
        <f ca="1">OFFSET(UT!C$217,'Discipline Analysis'!$A$3,0)</f>
        <v>54751799.367426522</v>
      </c>
      <c r="Y8" s="133">
        <f ca="1">OFFSET(UT!D$217,'Discipline Analysis'!$A$3,0)</f>
        <v>72971661.750570387</v>
      </c>
      <c r="Z8" s="133">
        <f ca="1">OFFSET(UT!E$217,'Discipline Analysis'!$A$3,0)</f>
        <v>16029027.272849593</v>
      </c>
      <c r="AA8" s="133">
        <f ca="1">OFFSET(UT!F$217,'Discipline Analysis'!$A$3,0)</f>
        <v>14547272.321620094</v>
      </c>
      <c r="AB8" s="133">
        <f ca="1">OFFSET(UT!G$217,'Discipline Analysis'!$A$3,0)</f>
        <v>4760058.2875333941</v>
      </c>
      <c r="AC8" s="181">
        <f t="shared" ca="1" si="4"/>
        <v>163059819</v>
      </c>
      <c r="AD8" s="134">
        <f t="shared" ca="1" si="5"/>
        <v>0.16670367919793805</v>
      </c>
      <c r="AE8" s="130">
        <f ca="1">OFFSET(UT!C$242,'Discipline Analysis'!$A$3,0)</f>
        <v>18076707.06203077</v>
      </c>
      <c r="AF8" s="133">
        <f ca="1">OFFSET(UT!D$242,'Discipline Analysis'!$A$3,0)</f>
        <v>24092127.903278019</v>
      </c>
      <c r="AG8" s="133">
        <f ca="1">OFFSET(UT!E$242,'Discipline Analysis'!$A$3,0)</f>
        <v>5292100.6039663823</v>
      </c>
      <c r="AH8" s="133">
        <f ca="1">OFFSET(UT!F$242,'Discipline Analysis'!$A$3,0)</f>
        <v>4802888.3680115445</v>
      </c>
      <c r="AI8" s="133">
        <f ca="1">OFFSET(UT!G$242,'Discipline Analysis'!$A$3,0)</f>
        <v>1571568.0627132857</v>
      </c>
      <c r="AJ8" s="181">
        <f t="shared" ca="1" si="6"/>
        <v>53835392</v>
      </c>
      <c r="AK8" s="134">
        <f t="shared" ca="1" si="7"/>
        <v>7.7779300588482841E-2</v>
      </c>
      <c r="AL8" s="130">
        <f ca="1">OFFSET(UT!C$167,'Discipline Analysis'!$A$3,0)</f>
        <v>141009739.14396027</v>
      </c>
      <c r="AM8" s="133">
        <f ca="1">OFFSET(UT!D$167,'Discipline Analysis'!$A$3,0)</f>
        <v>199635398.6296725</v>
      </c>
      <c r="AN8" s="133">
        <f ca="1">OFFSET(UT!E$167,'Discipline Analysis'!$A$3,0)</f>
        <v>157139328.91216487</v>
      </c>
      <c r="AO8" s="133">
        <f ca="1">OFFSET(UT!F$167,'Discipline Analysis'!$A$3,0)</f>
        <v>309498547.77498227</v>
      </c>
      <c r="AP8" s="133">
        <f ca="1">OFFSET(UT!G$167,'Discipline Analysis'!$A$3,0)</f>
        <v>23293468.779054701</v>
      </c>
      <c r="AQ8" s="181">
        <f t="shared" ca="1" si="8"/>
        <v>830576483.23983455</v>
      </c>
      <c r="AR8" s="134">
        <f t="shared" ca="1" si="9"/>
        <v>0.25339201283172635</v>
      </c>
    </row>
    <row r="9" spans="1:44" x14ac:dyDescent="0.2">
      <c r="A9" s="217" t="s">
        <v>707</v>
      </c>
      <c r="B9" s="130">
        <f ca="1">OFFSET(UTD!C$31,'Discipline Analysis'!$A$3,0)</f>
        <v>228873</v>
      </c>
      <c r="C9" s="133">
        <f ca="1">OFFSET(UTD!D$31,'Discipline Analysis'!$A$3,0)</f>
        <v>231638</v>
      </c>
      <c r="D9" s="133">
        <f ca="1">OFFSET(UTD!E$31,'Discipline Analysis'!$A$3,0)</f>
        <v>139385</v>
      </c>
      <c r="E9" s="133">
        <f ca="1">OFFSET(UTD!F$31,'Discipline Analysis'!$A$3,0)</f>
        <v>22568</v>
      </c>
      <c r="F9" s="212">
        <f ca="1">OFFSET(UTD!G$31,'Discipline Analysis'!$A$3,0)</f>
        <v>1100</v>
      </c>
      <c r="G9" s="181">
        <f t="shared" ca="1" si="10"/>
        <v>623564</v>
      </c>
      <c r="H9" s="131">
        <f t="shared" ca="1" si="11"/>
        <v>22457.68611111111</v>
      </c>
      <c r="I9" s="132">
        <f t="shared" ca="1" si="12"/>
        <v>686.9866284775901</v>
      </c>
      <c r="J9" s="130">
        <f ca="1">OFFSET(UTD!C$115,'Discipline Analysis'!$A$3,0)</f>
        <v>20348226</v>
      </c>
      <c r="K9" s="133">
        <f ca="1">OFFSET(UTD!D$115,'Discipline Analysis'!$A$3,0)</f>
        <v>34374720</v>
      </c>
      <c r="L9" s="133">
        <f ca="1">OFFSET(UTD!E$115,'Discipline Analysis'!$A$3,0)</f>
        <v>41774509</v>
      </c>
      <c r="M9" s="133">
        <f ca="1">OFFSET(UTD!F$115,'Discipline Analysis'!$A$3,0)</f>
        <v>29469931</v>
      </c>
      <c r="N9" s="133">
        <f ca="1">OFFSET(UTD!G$115,'Discipline Analysis'!$A$3,0)</f>
        <v>604673</v>
      </c>
      <c r="O9" s="181">
        <f t="shared" ca="1" si="0"/>
        <v>126572059</v>
      </c>
      <c r="P9" s="213">
        <f t="shared" ca="1" si="1"/>
        <v>5.6115588952914491E-2</v>
      </c>
      <c r="Q9" s="130">
        <f ca="1">OFFSET(UTD!C$192,'Discipline Analysis'!$A$3,0)</f>
        <v>11391161.56183045</v>
      </c>
      <c r="R9" s="133">
        <f ca="1">OFFSET(UTD!D$192,'Discipline Analysis'!$A$3,0)</f>
        <v>19243347.757327076</v>
      </c>
      <c r="S9" s="133">
        <f ca="1">OFFSET(UTD!E$192,'Discipline Analysis'!$A$3,0)</f>
        <v>23385831.334148746</v>
      </c>
      <c r="T9" s="133">
        <f ca="1">OFFSET(UTD!F$192,'Discipline Analysis'!$A$3,0)</f>
        <v>16497592.725626087</v>
      </c>
      <c r="U9" s="133">
        <f ca="1">OFFSET(UTD!G$192,'Discipline Analysis'!$A$3,0)</f>
        <v>338502.62106764026</v>
      </c>
      <c r="V9" s="181">
        <f t="shared" ca="1" si="2"/>
        <v>70856436</v>
      </c>
      <c r="W9" s="213">
        <f t="shared" ca="1" si="3"/>
        <v>4.7197681703253773E-2</v>
      </c>
      <c r="X9" s="130">
        <f ca="1">OFFSET(UTD!C$217,'Discipline Analysis'!$A$3,0)</f>
        <v>9498625.5800395608</v>
      </c>
      <c r="Y9" s="133">
        <f ca="1">OFFSET(UTD!D$217,'Discipline Analysis'!$A$3,0)</f>
        <v>17964186.704288434</v>
      </c>
      <c r="Z9" s="133">
        <f ca="1">OFFSET(UTD!E$217,'Discipline Analysis'!$A$3,0)</f>
        <v>11878694.73791662</v>
      </c>
      <c r="AA9" s="133">
        <f ca="1">OFFSET(UTD!F$217,'Discipline Analysis'!$A$3,0)</f>
        <v>2027466.3196730488</v>
      </c>
      <c r="AB9" s="133">
        <f ca="1">OFFSET(UTD!G$217,'Discipline Analysis'!$A$3,0)</f>
        <v>66499.658082334936</v>
      </c>
      <c r="AC9" s="181">
        <f t="shared" ca="1" si="4"/>
        <v>41435473</v>
      </c>
      <c r="AD9" s="134">
        <f t="shared" ca="1" si="5"/>
        <v>4.2361421966295838E-2</v>
      </c>
      <c r="AE9" s="130">
        <f ca="1">OFFSET(UTD!C$242,'Discipline Analysis'!$A$3,0)</f>
        <v>5042780.7501959465</v>
      </c>
      <c r="AF9" s="133">
        <f ca="1">OFFSET(UTD!D$242,'Discipline Analysis'!$A$3,0)</f>
        <v>9537111.8844474293</v>
      </c>
      <c r="AG9" s="133">
        <f ca="1">OFFSET(UTD!E$242,'Discipline Analysis'!$A$3,0)</f>
        <v>6306349.551002128</v>
      </c>
      <c r="AH9" s="133">
        <f ca="1">OFFSET(UTD!F$242,'Discipline Analysis'!$A$3,0)</f>
        <v>1076373.4229089685</v>
      </c>
      <c r="AI9" s="133">
        <f ca="1">OFFSET(UTD!G$242,'Discipline Analysis'!$A$3,0)</f>
        <v>35304.391445526817</v>
      </c>
      <c r="AJ9" s="181">
        <f t="shared" ca="1" si="6"/>
        <v>21997920</v>
      </c>
      <c r="AK9" s="134">
        <f t="shared" ca="1" si="7"/>
        <v>3.178174744230336E-2</v>
      </c>
      <c r="AL9" s="130">
        <f ca="1">OFFSET(UTD!C$167,'Discipline Analysis'!$A$3,0)</f>
        <v>48230373.120766222</v>
      </c>
      <c r="AM9" s="133">
        <f ca="1">OFFSET(UTD!D$167,'Discipline Analysis'!$A$3,0)</f>
        <v>56627386.503274597</v>
      </c>
      <c r="AN9" s="133">
        <f ca="1">OFFSET(UTD!E$167,'Discipline Analysis'!$A$3,0)</f>
        <v>41486213.105784208</v>
      </c>
      <c r="AO9" s="133">
        <f ca="1">OFFSET(UTD!F$167,'Discipline Analysis'!$A$3,0)</f>
        <v>21068740.837076392</v>
      </c>
      <c r="AP9" s="133">
        <f ca="1">OFFSET(UTD!G$167,'Discipline Analysis'!$A$3,0)</f>
        <v>105528.43309859154</v>
      </c>
      <c r="AQ9" s="181">
        <f t="shared" ca="1" si="8"/>
        <v>167518242</v>
      </c>
      <c r="AR9" s="134">
        <f t="shared" ca="1" si="9"/>
        <v>5.1106412694031406E-2</v>
      </c>
    </row>
    <row r="10" spans="1:44" x14ac:dyDescent="0.2">
      <c r="A10" s="217" t="s">
        <v>708</v>
      </c>
      <c r="B10" s="130">
        <f ca="1">OFFSET(UTEP!C$31,'Discipline Analysis'!$A$3,0)</f>
        <v>301386</v>
      </c>
      <c r="C10" s="133">
        <f ca="1">OFFSET(UTEP!D$31,'Discipline Analysis'!$A$3,0)</f>
        <v>197676</v>
      </c>
      <c r="D10" s="133">
        <f ca="1">OFFSET(UTEP!E$31,'Discipline Analysis'!$A$3,0)</f>
        <v>45592</v>
      </c>
      <c r="E10" s="133">
        <f ca="1">OFFSET(UTEP!F$31,'Discipline Analysis'!$A$3,0)</f>
        <v>8226</v>
      </c>
      <c r="F10" s="212">
        <f ca="1">OFFSET(UTEP!G$31,'Discipline Analysis'!$A$3,0)</f>
        <v>2766</v>
      </c>
      <c r="G10" s="181">
        <f t="shared" ca="1" si="10"/>
        <v>555646</v>
      </c>
      <c r="H10" s="131">
        <f t="shared" ca="1" si="11"/>
        <v>19107.316666666669</v>
      </c>
      <c r="I10" s="132">
        <f t="shared" ca="1" si="12"/>
        <v>481.55649313047007</v>
      </c>
      <c r="J10" s="130">
        <f ca="1">OFFSET(UTEP!C$115,'Discipline Analysis'!$A$3,0)</f>
        <v>20106838</v>
      </c>
      <c r="K10" s="133">
        <f ca="1">OFFSET(UTEP!D$115,'Discipline Analysis'!$A$3,0)</f>
        <v>28854602</v>
      </c>
      <c r="L10" s="133">
        <f ca="1">OFFSET(UTEP!E$115,'Discipline Analysis'!$A$3,0)</f>
        <v>20788316</v>
      </c>
      <c r="M10" s="133">
        <f ca="1">OFFSET(UTEP!F$115,'Discipline Analysis'!$A$3,0)</f>
        <v>9507542</v>
      </c>
      <c r="N10" s="133">
        <f ca="1">OFFSET(UTEP!G$115,'Discipline Analysis'!$A$3,0)</f>
        <v>865788</v>
      </c>
      <c r="O10" s="181">
        <f t="shared" ca="1" si="0"/>
        <v>80123086</v>
      </c>
      <c r="P10" s="213">
        <f t="shared" ca="1" si="1"/>
        <v>3.55224857297693E-2</v>
      </c>
      <c r="Q10" s="130">
        <f ca="1">OFFSET(UTEP!C$192,'Discipline Analysis'!$A$3,0)</f>
        <v>5865253.1830010395</v>
      </c>
      <c r="R10" s="133">
        <f ca="1">OFFSET(UTEP!D$192,'Discipline Analysis'!$A$3,0)</f>
        <v>8417014.4616835397</v>
      </c>
      <c r="S10" s="133">
        <f ca="1">OFFSET(UTEP!E$192,'Discipline Analysis'!$A$3,0)</f>
        <v>6064043.3164195893</v>
      </c>
      <c r="T10" s="133">
        <f ca="1">OFFSET(UTEP!F$192,'Discipline Analysis'!$A$3,0)</f>
        <v>2773391.8668870796</v>
      </c>
      <c r="U10" s="133">
        <f ca="1">OFFSET(UTEP!G$192,'Discipline Analysis'!$A$3,0)</f>
        <v>252554.17200875163</v>
      </c>
      <c r="V10" s="181">
        <f t="shared" ca="1" si="2"/>
        <v>23372257</v>
      </c>
      <c r="W10" s="213">
        <f t="shared" ca="1" si="3"/>
        <v>1.55683295526273E-2</v>
      </c>
      <c r="X10" s="130">
        <f ca="1">OFFSET(UTEP!C$217,'Discipline Analysis'!$A$3,0)</f>
        <v>9878036.1671131887</v>
      </c>
      <c r="Y10" s="133">
        <f ca="1">OFFSET(UTEP!D$217,'Discipline Analysis'!$A$3,0)</f>
        <v>14159530.67983925</v>
      </c>
      <c r="Z10" s="133">
        <f ca="1">OFFSET(UTEP!E$217,'Discipline Analysis'!$A$3,0)</f>
        <v>2948928.9810783658</v>
      </c>
      <c r="AA10" s="133">
        <f ca="1">OFFSET(UTEP!F$217,'Discipline Analysis'!$A$3,0)</f>
        <v>795334.90539182862</v>
      </c>
      <c r="AB10" s="133">
        <f ca="1">OFFSET(UTEP!G$217,'Discipline Analysis'!$A$3,0)</f>
        <v>116789.26657736104</v>
      </c>
      <c r="AC10" s="181">
        <f t="shared" ca="1" si="4"/>
        <v>27898619.999999989</v>
      </c>
      <c r="AD10" s="134">
        <f t="shared" ca="1" si="5"/>
        <v>2.8522064031882535E-2</v>
      </c>
      <c r="AE10" s="130">
        <f ca="1">OFFSET(UTEP!C$242,'Discipline Analysis'!$A$3,0)</f>
        <v>6536973.9174480904</v>
      </c>
      <c r="AF10" s="133">
        <f ca="1">OFFSET(UTEP!D$242,'Discipline Analysis'!$A$3,0)</f>
        <v>9370332.4397186879</v>
      </c>
      <c r="AG10" s="133">
        <f ca="1">OFFSET(UTEP!E$242,'Discipline Analysis'!$A$3,0)</f>
        <v>1951508.5293871397</v>
      </c>
      <c r="AH10" s="133">
        <f ca="1">OFFSET(UTEP!F$242,'Discipline Analysis'!$A$3,0)</f>
        <v>526327.64693569986</v>
      </c>
      <c r="AI10" s="133">
        <f ca="1">OFFSET(UTEP!G$242,'Discipline Analysis'!$A$3,0)</f>
        <v>77287.466510381782</v>
      </c>
      <c r="AJ10" s="181">
        <f t="shared" ca="1" si="6"/>
        <v>18462430</v>
      </c>
      <c r="AK10" s="134">
        <f t="shared" ca="1" si="7"/>
        <v>2.6673807679599013E-2</v>
      </c>
      <c r="AL10" s="130">
        <f ca="1">OFFSET(UTEP!C$167,'Discipline Analysis'!$A$3,0)</f>
        <v>26342254.411978871</v>
      </c>
      <c r="AM10" s="133">
        <f ca="1">OFFSET(UTEP!D$167,'Discipline Analysis'!$A$3,0)</f>
        <v>39793823.402400918</v>
      </c>
      <c r="AN10" s="133">
        <f ca="1">OFFSET(UTEP!E$167,'Discipline Analysis'!$A$3,0)</f>
        <v>30934917.356255718</v>
      </c>
      <c r="AO10" s="133">
        <f ca="1">OFFSET(UTEP!F$167,'Discipline Analysis'!$A$3,0)</f>
        <v>19077267.48538005</v>
      </c>
      <c r="AP10" s="133">
        <f ca="1">OFFSET(UTEP!G$167,'Discipline Analysis'!$A$3,0)</f>
        <v>1570283.5259575772</v>
      </c>
      <c r="AQ10" s="181">
        <f t="shared" ca="1" si="8"/>
        <v>117718546.18197314</v>
      </c>
      <c r="AR10" s="134">
        <f t="shared" ca="1" si="9"/>
        <v>3.5913537123421546E-2</v>
      </c>
    </row>
    <row r="11" spans="1:44" x14ac:dyDescent="0.2">
      <c r="A11" s="217" t="s">
        <v>883</v>
      </c>
      <c r="B11" s="130">
        <f ca="1">OFFSET(UTRGV!C$31,'Discipline Analysis'!$A$3,0)</f>
        <v>364438</v>
      </c>
      <c r="C11" s="133">
        <f ca="1">OFFSET(UTRGV!D$31,'Discipline Analysis'!$A$3,0)</f>
        <v>259466</v>
      </c>
      <c r="D11" s="133">
        <f ca="1">OFFSET(UTRGV!E$31,'Discipline Analysis'!$A$3,0)</f>
        <v>54102</v>
      </c>
      <c r="E11" s="133">
        <f ca="1">OFFSET(UTRGV!F$31,'Discipline Analysis'!$A$3,0)</f>
        <v>3184</v>
      </c>
      <c r="F11" s="212">
        <f ca="1">OFFSET(UTRGV!G$31,'Discipline Analysis'!$A$3,0)</f>
        <v>0</v>
      </c>
      <c r="G11" s="181">
        <f t="shared" ca="1" si="10"/>
        <v>681190</v>
      </c>
      <c r="H11" s="131">
        <f t="shared" ca="1" si="11"/>
        <v>23227.93888888889</v>
      </c>
      <c r="I11" s="132">
        <f t="shared" ca="1" si="12"/>
        <v>359.53416227484257</v>
      </c>
      <c r="J11" s="130">
        <f ca="1">OFFSET(UTRGV!C$115,'Discipline Analysis'!$A$3,0)</f>
        <v>21403768</v>
      </c>
      <c r="K11" s="133">
        <f ca="1">OFFSET(UTRGV!D$115,'Discipline Analysis'!$A$3,0)</f>
        <v>22130642</v>
      </c>
      <c r="L11" s="133">
        <f ca="1">OFFSET(UTRGV!E$115,'Discipline Analysis'!$A$3,0)</f>
        <v>12446124</v>
      </c>
      <c r="M11" s="133">
        <f ca="1">OFFSET(UTRGV!F$115,'Discipline Analysis'!$A$3,0)</f>
        <v>1944890</v>
      </c>
      <c r="N11" s="133">
        <f ca="1">OFFSET(UTRGV!G$115,'Discipline Analysis'!$A$3,0)</f>
        <v>0</v>
      </c>
      <c r="O11" s="181">
        <f t="shared" ca="1" si="0"/>
        <v>57925424</v>
      </c>
      <c r="P11" s="213">
        <f t="shared" ca="1" si="1"/>
        <v>2.5681175678016647E-2</v>
      </c>
      <c r="Q11" s="130">
        <f ca="1">OFFSET(UTRGV!C$192,'Discipline Analysis'!$A$3,0)</f>
        <v>13205438.089953454</v>
      </c>
      <c r="R11" s="133">
        <f ca="1">OFFSET(UTRGV!D$192,'Discipline Analysis'!$A$3,0)</f>
        <v>13653896.025313096</v>
      </c>
      <c r="S11" s="133">
        <f ca="1">OFFSET(UTRGV!E$192,'Discipline Analysis'!$A$3,0)</f>
        <v>7678859.1589052835</v>
      </c>
      <c r="T11" s="133">
        <f ca="1">OFFSET(UTRGV!F$192,'Discipline Analysis'!$A$3,0)</f>
        <v>1199934.7258281615</v>
      </c>
      <c r="U11" s="133">
        <f ca="1">OFFSET(UTRGV!G$192,'Discipline Analysis'!$A$3,0)</f>
        <v>0</v>
      </c>
      <c r="V11" s="181">
        <f t="shared" ca="1" si="2"/>
        <v>35738128</v>
      </c>
      <c r="W11" s="213">
        <f t="shared" ca="1" si="3"/>
        <v>2.3805272819735691E-2</v>
      </c>
      <c r="X11" s="130">
        <f ca="1">OFFSET(UTRGV!C$217,'Discipline Analysis'!$A$3,0)</f>
        <v>14070813.416230367</v>
      </c>
      <c r="Y11" s="133">
        <f ca="1">OFFSET(UTRGV!D$217,'Discipline Analysis'!$A$3,0)</f>
        <v>20655669.836169284</v>
      </c>
      <c r="Z11" s="133">
        <f ca="1">OFFSET(UTRGV!E$217,'Discipline Analysis'!$A$3,0)</f>
        <v>4025105.413612565</v>
      </c>
      <c r="AA11" s="133">
        <f ca="1">OFFSET(UTRGV!F$217,'Discipline Analysis'!$A$3,0)</f>
        <v>339689.33398778358</v>
      </c>
      <c r="AB11" s="133">
        <f ca="1">OFFSET(UTRGV!G$217,'Discipline Analysis'!$A$3,0)</f>
        <v>0</v>
      </c>
      <c r="AC11" s="181">
        <f t="shared" ca="1" si="4"/>
        <v>39091278</v>
      </c>
      <c r="AD11" s="134">
        <f t="shared" ca="1" si="5"/>
        <v>3.9964841780852293E-2</v>
      </c>
      <c r="AE11" s="130">
        <f ca="1">OFFSET(UTRGV!C$242,'Discipline Analysis'!$A$3,0)</f>
        <v>9820980.3337696344</v>
      </c>
      <c r="AF11" s="133">
        <f ca="1">OFFSET(UTRGV!D$242,'Discipline Analysis'!$A$3,0)</f>
        <v>14417000.726330716</v>
      </c>
      <c r="AG11" s="133">
        <f ca="1">OFFSET(UTRGV!E$242,'Discipline Analysis'!$A$3,0)</f>
        <v>2809395.5863874345</v>
      </c>
      <c r="AH11" s="133">
        <f ca="1">OFFSET(UTRGV!F$242,'Discipline Analysis'!$A$3,0)</f>
        <v>237092.35351221642</v>
      </c>
      <c r="AI11" s="133">
        <f ca="1">OFFSET(UTRGV!G$242,'Discipline Analysis'!$A$3,0)</f>
        <v>0</v>
      </c>
      <c r="AJ11" s="181">
        <f t="shared" ca="1" si="6"/>
        <v>27284469</v>
      </c>
      <c r="AK11" s="134">
        <f t="shared" ca="1" si="7"/>
        <v>3.9419549796315068E-2</v>
      </c>
      <c r="AL11" s="130">
        <f ca="1">OFFSET(UTRGV!C$167,'Discipline Analysis'!$A$3,0)</f>
        <v>30849278.024449803</v>
      </c>
      <c r="AM11" s="133">
        <f ca="1">OFFSET(UTRGV!D$167,'Discipline Analysis'!$A$3,0)</f>
        <v>31229186.382501494</v>
      </c>
      <c r="AN11" s="133">
        <f ca="1">OFFSET(UTRGV!E$167,'Discipline Analysis'!$A$3,0)</f>
        <v>18511839.87457829</v>
      </c>
      <c r="AO11" s="133">
        <f ca="1">OFFSET(UTRGV!F$167,'Discipline Analysis'!$A$3,0)</f>
        <v>4281472.7184704226</v>
      </c>
      <c r="AP11" s="133">
        <f ca="1">OFFSET(UTRGV!G$167,'Discipline Analysis'!$A$3,0)</f>
        <v>0</v>
      </c>
      <c r="AQ11" s="181">
        <f t="shared" ca="1" si="8"/>
        <v>84871777</v>
      </c>
      <c r="AR11" s="134">
        <f t="shared" ca="1" si="9"/>
        <v>2.5892655090290422E-2</v>
      </c>
    </row>
    <row r="12" spans="1:44" x14ac:dyDescent="0.2">
      <c r="A12" s="218" t="s">
        <v>709</v>
      </c>
      <c r="B12" s="130">
        <f ca="1">OFFSET(UTPB!C$31,'Discipline Analysis'!$A$3,0)</f>
        <v>65225</v>
      </c>
      <c r="C12" s="133">
        <f ca="1">OFFSET(UTPB!D$31,'Discipline Analysis'!$A$3,0)</f>
        <v>49407</v>
      </c>
      <c r="D12" s="133">
        <f ca="1">OFFSET(UTPB!E$31,'Discipline Analysis'!$A$3,0)</f>
        <v>10368</v>
      </c>
      <c r="E12" s="133">
        <f ca="1">OFFSET(UTPB!F$31,'Discipline Analysis'!$A$3,0)</f>
        <v>0</v>
      </c>
      <c r="F12" s="212">
        <f ca="1">OFFSET(UTPB!G$31,'Discipline Analysis'!$A$3,0)</f>
        <v>0</v>
      </c>
      <c r="G12" s="181">
        <f t="shared" ca="1" si="10"/>
        <v>125000</v>
      </c>
      <c r="H12" s="131">
        <f t="shared" ca="1" si="11"/>
        <v>4253.0666666666666</v>
      </c>
      <c r="I12" s="132">
        <f t="shared" ca="1" si="12"/>
        <v>382.629452152</v>
      </c>
      <c r="J12" s="130">
        <f ca="1">OFFSET(UTPB!C$115,'Discipline Analysis'!$A$3,0)</f>
        <v>4753104</v>
      </c>
      <c r="K12" s="133">
        <f ca="1">OFFSET(UTPB!D$115,'Discipline Analysis'!$A$3,0)</f>
        <v>6890186</v>
      </c>
      <c r="L12" s="133">
        <f ca="1">OFFSET(UTPB!E$115,'Discipline Analysis'!$A$3,0)</f>
        <v>2649714</v>
      </c>
      <c r="M12" s="133">
        <f ca="1">OFFSET(UTPB!F$115,'Discipline Analysis'!$A$3,0)</f>
        <v>0</v>
      </c>
      <c r="N12" s="133">
        <f ca="1">OFFSET(UTPB!G$115,'Discipline Analysis'!$A$3,0)</f>
        <v>0</v>
      </c>
      <c r="O12" s="181">
        <f t="shared" ca="1" si="0"/>
        <v>14293004</v>
      </c>
      <c r="P12" s="213">
        <f t="shared" ca="1" si="1"/>
        <v>6.3367882588238741E-3</v>
      </c>
      <c r="Q12" s="130">
        <f ca="1">OFFSET(UTPB!C$192,'Discipline Analysis'!$A$3,0)</f>
        <v>1835935.0401200475</v>
      </c>
      <c r="R12" s="133">
        <f ca="1">OFFSET(UTPB!D$192,'Discipline Analysis'!$A$3,0)</f>
        <v>2661404.8231102428</v>
      </c>
      <c r="S12" s="133">
        <f ca="1">OFFSET(UTPB!E$192,'Discipline Analysis'!$A$3,0)</f>
        <v>1023479.1367697092</v>
      </c>
      <c r="T12" s="133">
        <f ca="1">OFFSET(UTPB!F$192,'Discipline Analysis'!$A$3,0)</f>
        <v>0</v>
      </c>
      <c r="U12" s="133">
        <f ca="1">OFFSET(UTPB!G$192,'Discipline Analysis'!$A$3,0)</f>
        <v>0</v>
      </c>
      <c r="V12" s="181">
        <f t="shared" ca="1" si="2"/>
        <v>5520818.9999999991</v>
      </c>
      <c r="W12" s="213">
        <f t="shared" ca="1" si="3"/>
        <v>3.6774338735196302E-3</v>
      </c>
      <c r="X12" s="130">
        <f ca="1">OFFSET(UTPB!C$217,'Discipline Analysis'!$A$3,0)</f>
        <v>3290040.7645616191</v>
      </c>
      <c r="Y12" s="133">
        <f ca="1">OFFSET(UTPB!D$217,'Discipline Analysis'!$A$3,0)</f>
        <v>2723135.3123850399</v>
      </c>
      <c r="Z12" s="133">
        <f ca="1">OFFSET(UTPB!E$217,'Discipline Analysis'!$A$3,0)</f>
        <v>475404.92305334145</v>
      </c>
      <c r="AA12" s="133">
        <f ca="1">OFFSET(UTPB!F$217,'Discipline Analysis'!$A$3,0)</f>
        <v>0</v>
      </c>
      <c r="AB12" s="133">
        <f ca="1">OFFSET(UTPB!G$217,'Discipline Analysis'!$A$3,0)</f>
        <v>0</v>
      </c>
      <c r="AC12" s="181">
        <f t="shared" ca="1" si="4"/>
        <v>6488581</v>
      </c>
      <c r="AD12" s="134">
        <f t="shared" ca="1" si="5"/>
        <v>6.6335798243087468E-3</v>
      </c>
      <c r="AE12" s="130">
        <f ca="1">OFFSET(UTPB!C$242,'Discipline Analysis'!$A$3,0)</f>
        <v>1631422.5450643776</v>
      </c>
      <c r="AF12" s="133">
        <f ca="1">OFFSET(UTPB!D$242,'Discipline Analysis'!$A$3,0)</f>
        <v>1350312.8562231762</v>
      </c>
      <c r="AG12" s="133">
        <f ca="1">OFFSET(UTPB!E$242,'Discipline Analysis'!$A$3,0)</f>
        <v>235737.59871244634</v>
      </c>
      <c r="AH12" s="133">
        <f ca="1">OFFSET(UTPB!F$242,'Discipline Analysis'!$A$3,0)</f>
        <v>0</v>
      </c>
      <c r="AI12" s="133">
        <f ca="1">OFFSET(UTPB!G$242,'Discipline Analysis'!$A$3,0)</f>
        <v>0</v>
      </c>
      <c r="AJ12" s="181">
        <f t="shared" ca="1" si="6"/>
        <v>3217473</v>
      </c>
      <c r="AK12" s="134">
        <f t="shared" ca="1" si="7"/>
        <v>4.6484810513189477E-3</v>
      </c>
      <c r="AL12" s="130">
        <f ca="1">OFFSET(UTPB!C$167,'Discipline Analysis'!$A$3,0)</f>
        <v>8146417.957581888</v>
      </c>
      <c r="AM12" s="133">
        <f ca="1">OFFSET(UTPB!D$167,'Discipline Analysis'!$A$3,0)</f>
        <v>8299157.4326746324</v>
      </c>
      <c r="AN12" s="133">
        <f ca="1">OFFSET(UTPB!E$167,'Discipline Analysis'!$A$3,0)</f>
        <v>1863229.1287434828</v>
      </c>
      <c r="AO12" s="133">
        <f ca="1">OFFSET(UTPB!F$167,'Discipline Analysis'!$A$3,0)</f>
        <v>0</v>
      </c>
      <c r="AP12" s="133">
        <f ca="1">OFFSET(UTPB!G$167,'Discipline Analysis'!$A$3,0)</f>
        <v>0</v>
      </c>
      <c r="AQ12" s="181">
        <f t="shared" ca="1" si="8"/>
        <v>18308804.519000001</v>
      </c>
      <c r="AR12" s="134">
        <f t="shared" ca="1" si="9"/>
        <v>5.5856443364679124E-3</v>
      </c>
    </row>
    <row r="13" spans="1:44" x14ac:dyDescent="0.2">
      <c r="A13" s="217" t="s">
        <v>710</v>
      </c>
      <c r="B13" s="130">
        <f ca="1">OFFSET(UTSA!C$31,'Discipline Analysis'!$A$3,0)</f>
        <v>386399</v>
      </c>
      <c r="C13" s="133">
        <f ca="1">OFFSET(UTSA!D$31,'Discipline Analysis'!$A$3,0)</f>
        <v>249071</v>
      </c>
      <c r="D13" s="133">
        <f ca="1">OFFSET(UTSA!E$31,'Discipline Analysis'!$A$3,0)</f>
        <v>57550</v>
      </c>
      <c r="E13" s="133">
        <f ca="1">OFFSET(UTSA!F$31,'Discipline Analysis'!$A$3,0)</f>
        <v>10504</v>
      </c>
      <c r="F13" s="212">
        <f ca="1">OFFSET(UTSA!G$31,'Discipline Analysis'!$A$3,0)</f>
        <v>0</v>
      </c>
      <c r="G13" s="181">
        <f t="shared" ca="1" si="10"/>
        <v>703524</v>
      </c>
      <c r="H13" s="131">
        <f t="shared" ca="1" si="11"/>
        <v>24163.805555555558</v>
      </c>
      <c r="I13" s="132">
        <f t="shared" ca="1" si="12"/>
        <v>457.16147799972146</v>
      </c>
      <c r="J13" s="130">
        <f ca="1">OFFSET(UTSA!C$115,'Discipline Analysis'!$A$3,0)</f>
        <v>22290811.989999998</v>
      </c>
      <c r="K13" s="133">
        <f ca="1">OFFSET(UTSA!D$115,'Discipline Analysis'!$A$3,0)</f>
        <v>30472117.829999998</v>
      </c>
      <c r="L13" s="133">
        <f ca="1">OFFSET(UTSA!E$115,'Discipline Analysis'!$A$3,0)</f>
        <v>23409767.359999999</v>
      </c>
      <c r="M13" s="133">
        <f ca="1">OFFSET(UTSA!F$115,'Discipline Analysis'!$A$3,0)</f>
        <v>13571128.689999999</v>
      </c>
      <c r="N13" s="133">
        <f ca="1">OFFSET(UTSA!G$115,'Discipline Analysis'!$A$3,0)</f>
        <v>0</v>
      </c>
      <c r="O13" s="181">
        <f t="shared" ca="1" si="0"/>
        <v>89743825.86999999</v>
      </c>
      <c r="P13" s="213">
        <f t="shared" ca="1" si="1"/>
        <v>3.978783061104231E-2</v>
      </c>
      <c r="Q13" s="130">
        <f ca="1">OFFSET(UTSA!C$192,'Discipline Analysis'!$A$3,0)</f>
        <v>14307040.830225978</v>
      </c>
      <c r="R13" s="133">
        <f ca="1">OFFSET(UTSA!D$192,'Discipline Analysis'!$A$3,0)</f>
        <v>19558095.693097576</v>
      </c>
      <c r="S13" s="133">
        <f ca="1">OFFSET(UTSA!E$192,'Discipline Analysis'!$A$3,0)</f>
        <v>15025226.429430366</v>
      </c>
      <c r="T13" s="133">
        <f ca="1">OFFSET(UTSA!F$192,'Discipline Analysis'!$A$3,0)</f>
        <v>8710436.0472460818</v>
      </c>
      <c r="U13" s="133">
        <f ca="1">OFFSET(UTSA!G$192,'Discipline Analysis'!$A$3,0)</f>
        <v>0</v>
      </c>
      <c r="V13" s="181">
        <f t="shared" ca="1" si="2"/>
        <v>57600799</v>
      </c>
      <c r="W13" s="213">
        <f t="shared" ca="1" si="3"/>
        <v>3.8368062670483434E-2</v>
      </c>
      <c r="X13" s="130">
        <f ca="1">OFFSET(UTSA!C$217,'Discipline Analysis'!$A$3,0)</f>
        <v>14260403.438309334</v>
      </c>
      <c r="Y13" s="133">
        <f ca="1">OFFSET(UTSA!D$217,'Discipline Analysis'!$A$3,0)</f>
        <v>19249182.530405056</v>
      </c>
      <c r="Z13" s="133">
        <f ca="1">OFFSET(UTSA!E$217,'Discipline Analysis'!$A$3,0)</f>
        <v>4578446.6126592765</v>
      </c>
      <c r="AA13" s="133">
        <f ca="1">OFFSET(UTSA!F$217,'Discipline Analysis'!$A$3,0)</f>
        <v>1000185.4186263338</v>
      </c>
      <c r="AB13" s="133">
        <f ca="1">OFFSET(UTSA!G$217,'Discipline Analysis'!$A$3,0)</f>
        <v>0</v>
      </c>
      <c r="AC13" s="181">
        <f t="shared" ca="1" si="4"/>
        <v>39088218</v>
      </c>
      <c r="AD13" s="134">
        <f t="shared" ca="1" si="5"/>
        <v>3.9961713399737475E-2</v>
      </c>
      <c r="AE13" s="130">
        <f ca="1">OFFSET(UTSA!C$242,'Discipline Analysis'!$A$3,0)</f>
        <v>9990326.9689906407</v>
      </c>
      <c r="AF13" s="133">
        <f ca="1">OFFSET(UTSA!D$242,'Discipline Analysis'!$A$3,0)</f>
        <v>13485286.597707106</v>
      </c>
      <c r="AG13" s="133">
        <f ca="1">OFFSET(UTSA!E$242,'Discipline Analysis'!$A$3,0)</f>
        <v>3207495.416830692</v>
      </c>
      <c r="AH13" s="133">
        <f ca="1">OFFSET(UTSA!F$242,'Discipline Analysis'!$A$3,0)</f>
        <v>700694.01647156326</v>
      </c>
      <c r="AI13" s="133">
        <f ca="1">OFFSET(UTSA!G$242,'Discipline Analysis'!$A$3,0)</f>
        <v>0</v>
      </c>
      <c r="AJ13" s="181">
        <f t="shared" ca="1" si="6"/>
        <v>27383803.000000004</v>
      </c>
      <c r="AK13" s="134">
        <f t="shared" ca="1" si="7"/>
        <v>3.9563063733107001E-2</v>
      </c>
      <c r="AL13" s="130">
        <f ca="1">OFFSET(UTSA!C$167,'Discipline Analysis'!$A$3,0)</f>
        <v>24791817.349961583</v>
      </c>
      <c r="AM13" s="133">
        <f ca="1">OFFSET(UTSA!D$167,'Discipline Analysis'!$A$3,0)</f>
        <v>36159736.686156541</v>
      </c>
      <c r="AN13" s="133">
        <f ca="1">OFFSET(UTSA!E$167,'Discipline Analysis'!$A$3,0)</f>
        <v>29203480.376711857</v>
      </c>
      <c r="AO13" s="133">
        <f ca="1">OFFSET(UTSA!F$167,'Discipline Analysis'!$A$3,0)</f>
        <v>17652391.365446031</v>
      </c>
      <c r="AP13" s="133">
        <f ca="1">OFFSET(UTSA!G$167,'Discipline Analysis'!$A$3,0)</f>
        <v>0</v>
      </c>
      <c r="AQ13" s="181">
        <f t="shared" ca="1" si="8"/>
        <v>107807425.77827601</v>
      </c>
      <c r="AR13" s="134">
        <f t="shared" ca="1" si="9"/>
        <v>3.2889855621250692E-2</v>
      </c>
    </row>
    <row r="14" spans="1:44" x14ac:dyDescent="0.2">
      <c r="A14" s="217" t="s">
        <v>711</v>
      </c>
      <c r="B14" s="130">
        <f ca="1">OFFSET(UTT!C$31,'Discipline Analysis'!$A$3,0)</f>
        <v>74958</v>
      </c>
      <c r="C14" s="133">
        <f ca="1">OFFSET(UTT!D$31,'Discipline Analysis'!$A$3,0)</f>
        <v>90615</v>
      </c>
      <c r="D14" s="133">
        <f ca="1">OFFSET(UTT!E$31,'Discipline Analysis'!$A$3,0)</f>
        <v>40791</v>
      </c>
      <c r="E14" s="133">
        <f ca="1">OFFSET(UTT!F$31,'Discipline Analysis'!$A$3,0)</f>
        <v>1400</v>
      </c>
      <c r="F14" s="212">
        <f ca="1">OFFSET(UTT!G$31,'Discipline Analysis'!$A$3,0)</f>
        <v>0</v>
      </c>
      <c r="G14" s="181">
        <f t="shared" ca="1" si="10"/>
        <v>207764</v>
      </c>
      <c r="H14" s="131">
        <f t="shared" ca="1" si="11"/>
        <v>7296.5027777777777</v>
      </c>
      <c r="I14" s="132">
        <f t="shared" ca="1" si="12"/>
        <v>468.28284279278409</v>
      </c>
      <c r="J14" s="130">
        <f ca="1">OFFSET(UTT!C$115,'Discipline Analysis'!$A$3,0)</f>
        <v>5563217.4199999999</v>
      </c>
      <c r="K14" s="133">
        <f ca="1">OFFSET(UTT!D$115,'Discipline Analysis'!$A$3,0)</f>
        <v>11825813.26</v>
      </c>
      <c r="L14" s="133">
        <f ca="1">OFFSET(UTT!E$115,'Discipline Analysis'!$A$3,0)</f>
        <v>8025503</v>
      </c>
      <c r="M14" s="133">
        <f ca="1">OFFSET(UTT!F$115,'Discipline Analysis'!$A$3,0)</f>
        <v>1127519.8700000001</v>
      </c>
      <c r="N14" s="133">
        <f ca="1">OFFSET(UTT!G$115,'Discipline Analysis'!$A$3,0)</f>
        <v>0</v>
      </c>
      <c r="O14" s="181">
        <f t="shared" ca="1" si="0"/>
        <v>26542053.550000001</v>
      </c>
      <c r="P14" s="213">
        <f t="shared" ca="1" si="1"/>
        <v>1.1767391466532474E-2</v>
      </c>
      <c r="Q14" s="130">
        <f ca="1">OFFSET(UTT!C$192,'Discipline Analysis'!$A$3,0)</f>
        <v>4074079.5571851539</v>
      </c>
      <c r="R14" s="133">
        <f ca="1">OFFSET(UTT!D$192,'Discipline Analysis'!$A$3,0)</f>
        <v>8660330.9582056776</v>
      </c>
      <c r="S14" s="133">
        <f ca="1">OFFSET(UTT!E$192,'Discipline Analysis'!$A$3,0)</f>
        <v>5877271.2335280478</v>
      </c>
      <c r="T14" s="133">
        <f ca="1">OFFSET(UTT!F$192,'Discipline Analysis'!$A$3,0)</f>
        <v>825710.25108112022</v>
      </c>
      <c r="U14" s="133">
        <f ca="1">OFFSET(UTT!G$192,'Discipline Analysis'!$A$3,0)</f>
        <v>0</v>
      </c>
      <c r="V14" s="181">
        <f t="shared" ca="1" si="2"/>
        <v>19437392</v>
      </c>
      <c r="W14" s="213">
        <f t="shared" ca="1" si="3"/>
        <v>1.2947304331781114E-2</v>
      </c>
      <c r="X14" s="130">
        <f ca="1">OFFSET(UTT!C$217,'Discipline Analysis'!$A$3,0)</f>
        <v>3931283.1920135943</v>
      </c>
      <c r="Y14" s="133">
        <f ca="1">OFFSET(UTT!D$217,'Discipline Analysis'!$A$3,0)</f>
        <v>6838059.2625318607</v>
      </c>
      <c r="Z14" s="133">
        <f ca="1">OFFSET(UTT!E$217,'Discipline Analysis'!$A$3,0)</f>
        <v>3210222.4613423967</v>
      </c>
      <c r="AA14" s="133">
        <f ca="1">OFFSET(UTT!F$217,'Discipline Analysis'!$A$3,0)</f>
        <v>165243.08411214952</v>
      </c>
      <c r="AB14" s="133">
        <f ca="1">OFFSET(UTT!G$217,'Discipline Analysis'!$A$3,0)</f>
        <v>0</v>
      </c>
      <c r="AC14" s="181">
        <f t="shared" ca="1" si="4"/>
        <v>14144808</v>
      </c>
      <c r="AD14" s="134">
        <f t="shared" ca="1" si="5"/>
        <v>1.4460898764694616E-2</v>
      </c>
      <c r="AE14" s="130">
        <f ca="1">OFFSET(UTT!C$242,'Discipline Analysis'!$A$3,0)</f>
        <v>2997472.778462193</v>
      </c>
      <c r="AF14" s="133">
        <f ca="1">OFFSET(UTT!D$242,'Discipline Analysis'!$A$3,0)</f>
        <v>5213792.926083263</v>
      </c>
      <c r="AG14" s="133">
        <f ca="1">OFFSET(UTT!E$242,'Discipline Analysis'!$A$3,0)</f>
        <v>2447687.9356414615</v>
      </c>
      <c r="AH14" s="133">
        <f ca="1">OFFSET(UTT!F$242,'Discipline Analysis'!$A$3,0)</f>
        <v>125992.35981308413</v>
      </c>
      <c r="AI14" s="133">
        <f ca="1">OFFSET(UTT!G$242,'Discipline Analysis'!$A$3,0)</f>
        <v>0</v>
      </c>
      <c r="AJ14" s="181">
        <f t="shared" ca="1" si="6"/>
        <v>10784946.000000002</v>
      </c>
      <c r="AK14" s="134">
        <f t="shared" ca="1" si="7"/>
        <v>1.5581674537905396E-2</v>
      </c>
      <c r="AL14" s="130">
        <f ca="1">OFFSET(UTT!C$167,'Discipline Analysis'!$A$3,0)</f>
        <v>8415340.7902901266</v>
      </c>
      <c r="AM14" s="133">
        <f ca="1">OFFSET(UTT!D$167,'Discipline Analysis'!$A$3,0)</f>
        <v>12434804.275134351</v>
      </c>
      <c r="AN14" s="133">
        <f ca="1">OFFSET(UTT!E$167,'Discipline Analysis'!$A$3,0)</f>
        <v>5313068.4864104819</v>
      </c>
      <c r="AO14" s="133">
        <f ca="1">OFFSET(UTT!F$167,'Discipline Analysis'!$A$3,0)</f>
        <v>219903.44816504128</v>
      </c>
      <c r="AP14" s="133">
        <f ca="1">OFFSET(UTT!G$167,'Discipline Analysis'!$A$3,0)</f>
        <v>0</v>
      </c>
      <c r="AQ14" s="181">
        <f t="shared" ca="1" si="8"/>
        <v>26383117.000000004</v>
      </c>
      <c r="AR14" s="134">
        <f t="shared" ca="1" si="9"/>
        <v>8.048953054061515E-3</v>
      </c>
    </row>
    <row r="15" spans="1:44" x14ac:dyDescent="0.2">
      <c r="A15" s="217" t="s">
        <v>109</v>
      </c>
      <c r="B15" s="130">
        <f ca="1">OFFSET(TAMU!C$31,'Discipline Analysis'!$A$3,0)</f>
        <v>713677</v>
      </c>
      <c r="C15" s="133">
        <f ca="1">OFFSET(TAMU!D$31,'Discipline Analysis'!$A$3,0)</f>
        <v>584591</v>
      </c>
      <c r="D15" s="133">
        <f ca="1">OFFSET(TAMU!E$31,'Discipline Analysis'!$A$3,0)</f>
        <v>136002</v>
      </c>
      <c r="E15" s="133">
        <f ca="1">OFFSET(TAMU!F$31,'Discipline Analysis'!$A$3,0)</f>
        <v>76623</v>
      </c>
      <c r="F15" s="212">
        <f ca="1">OFFSET(TAMU!G$31,'Discipline Analysis'!$A$3,0)</f>
        <v>25944</v>
      </c>
      <c r="G15" s="181">
        <f t="shared" ca="1" si="10"/>
        <v>1536837</v>
      </c>
      <c r="H15" s="131">
        <f t="shared" ca="1" si="11"/>
        <v>54280.183333333334</v>
      </c>
      <c r="I15" s="132">
        <f t="shared" ca="1" si="12"/>
        <v>776.07234199267725</v>
      </c>
      <c r="J15" s="130">
        <f ca="1">OFFSET(TAMU!C$115,'Discipline Analysis'!$A$3,0)</f>
        <v>46600011.006469853</v>
      </c>
      <c r="K15" s="133">
        <f ca="1">OFFSET(TAMU!D$115,'Discipline Analysis'!$A$3,0)</f>
        <v>76613055.107286975</v>
      </c>
      <c r="L15" s="133">
        <f ca="1">OFFSET(TAMU!E$115,'Discipline Analysis'!$A$3,0)</f>
        <v>66552413.546454914</v>
      </c>
      <c r="M15" s="133">
        <f ca="1">OFFSET(TAMU!F$115,'Discipline Analysis'!$A$3,0)</f>
        <v>84716980.558988288</v>
      </c>
      <c r="N15" s="133">
        <f ca="1">OFFSET(TAMU!G$115,'Discipline Analysis'!$A$3,0)</f>
        <v>29022353.150799997</v>
      </c>
      <c r="O15" s="181">
        <f t="shared" ca="1" si="0"/>
        <v>303504813.37</v>
      </c>
      <c r="P15" s="213">
        <f t="shared" ca="1" si="1"/>
        <v>0.13455853911882676</v>
      </c>
      <c r="Q15" s="130">
        <f ca="1">OFFSET(TAMU!C$192,'Discipline Analysis'!$A$3,0)</f>
        <v>33452900.619700775</v>
      </c>
      <c r="R15" s="133">
        <f ca="1">OFFSET(TAMU!D$192,'Discipline Analysis'!$A$3,0)</f>
        <v>54998461.659588426</v>
      </c>
      <c r="S15" s="133">
        <f ca="1">OFFSET(TAMU!E$192,'Discipline Analysis'!$A$3,0)</f>
        <v>47776196.363165639</v>
      </c>
      <c r="T15" s="133">
        <f ca="1">OFFSET(TAMU!F$192,'Discipline Analysis'!$A$3,0)</f>
        <v>60816052.834139593</v>
      </c>
      <c r="U15" s="133">
        <f ca="1">OFFSET(TAMU!G$192,'Discipline Analysis'!$A$3,0)</f>
        <v>20834370.523405597</v>
      </c>
      <c r="V15" s="181">
        <f t="shared" ca="1" si="2"/>
        <v>217877982</v>
      </c>
      <c r="W15" s="213">
        <f t="shared" ca="1" si="3"/>
        <v>0.14512916857098565</v>
      </c>
      <c r="X15" s="130">
        <f ca="1">OFFSET(TAMU!C$217,'Discipline Analysis'!$A$3,0)</f>
        <v>31495241.036634404</v>
      </c>
      <c r="Y15" s="133">
        <f ca="1">OFFSET(TAMU!D$217,'Discipline Analysis'!$A$3,0)</f>
        <v>41744877.140183665</v>
      </c>
      <c r="Z15" s="133">
        <f ca="1">OFFSET(TAMU!E$217,'Discipline Analysis'!$A$3,0)</f>
        <v>10423026.534839083</v>
      </c>
      <c r="AA15" s="133">
        <f ca="1">OFFSET(TAMU!F$217,'Discipline Analysis'!$A$3,0)</f>
        <v>5928445.0072309086</v>
      </c>
      <c r="AB15" s="133">
        <f ca="1">OFFSET(TAMU!G$217,'Discipline Analysis'!$A$3,0)</f>
        <v>1528851.2811119384</v>
      </c>
      <c r="AC15" s="181">
        <f t="shared" ca="1" si="4"/>
        <v>91120441</v>
      </c>
      <c r="AD15" s="134">
        <f t="shared" ca="1" si="5"/>
        <v>9.3156688496254497E-2</v>
      </c>
      <c r="AE15" s="130">
        <f ca="1">OFFSET(TAMU!C$242,'Discipline Analysis'!$A$3,0)</f>
        <v>25710104.121370062</v>
      </c>
      <c r="AF15" s="133">
        <f ca="1">OFFSET(TAMU!D$242,'Discipline Analysis'!$A$3,0)</f>
        <v>34077057.437329359</v>
      </c>
      <c r="AG15" s="133">
        <f ca="1">OFFSET(TAMU!E$242,'Discipline Analysis'!$A$3,0)</f>
        <v>8508494.8916190937</v>
      </c>
      <c r="AH15" s="133">
        <f ca="1">OFFSET(TAMU!F$242,'Discipline Analysis'!$A$3,0)</f>
        <v>4839491.0912550678</v>
      </c>
      <c r="AI15" s="133">
        <f ca="1">OFFSET(TAMU!G$242,'Discipline Analysis'!$A$3,0)</f>
        <v>1248027.4584264085</v>
      </c>
      <c r="AJ15" s="181">
        <f t="shared" ca="1" si="6"/>
        <v>74383175</v>
      </c>
      <c r="AK15" s="134">
        <f t="shared" ca="1" si="7"/>
        <v>0.10746594595337436</v>
      </c>
      <c r="AL15" s="130">
        <f ca="1">OFFSET(TAMU!C$167,'Discipline Analysis'!$A$3,0)</f>
        <v>60091226.951444618</v>
      </c>
      <c r="AM15" s="133">
        <f ca="1">OFFSET(TAMU!D$167,'Discipline Analysis'!$A$3,0)</f>
        <v>106966678.42408736</v>
      </c>
      <c r="AN15" s="133">
        <f ca="1">OFFSET(TAMU!E$167,'Discipline Analysis'!$A$3,0)</f>
        <v>116521802.13853255</v>
      </c>
      <c r="AO15" s="133">
        <f ca="1">OFFSET(TAMU!F$167,'Discipline Analysis'!$A$3,0)</f>
        <v>172115033.1067355</v>
      </c>
      <c r="AP15" s="133">
        <f ca="1">OFFSET(TAMU!G$167,'Discipline Analysis'!$A$3,0)</f>
        <v>50115537.860200003</v>
      </c>
      <c r="AQ15" s="181">
        <f t="shared" ca="1" si="8"/>
        <v>505810278.48100001</v>
      </c>
      <c r="AR15" s="134">
        <f t="shared" ca="1" si="9"/>
        <v>0.15431244101124783</v>
      </c>
    </row>
    <row r="16" spans="1:44" x14ac:dyDescent="0.2">
      <c r="A16" s="217" t="s">
        <v>697</v>
      </c>
      <c r="B16" s="130">
        <f ca="1">OFFSET(TAMUG!C$31,'Discipline Analysis'!$A$3,0)</f>
        <v>39445</v>
      </c>
      <c r="C16" s="133">
        <f ca="1">OFFSET(TAMUG!D$31,'Discipline Analysis'!$A$3,0)</f>
        <v>23302</v>
      </c>
      <c r="D16" s="133">
        <f ca="1">OFFSET(TAMUG!E$31,'Discipline Analysis'!$A$3,0)</f>
        <v>2281</v>
      </c>
      <c r="E16" s="133">
        <f ca="1">OFFSET(TAMUG!F$31,'Discipline Analysis'!$A$3,0)</f>
        <v>415</v>
      </c>
      <c r="F16" s="212">
        <f ca="1">OFFSET(TAMUG!G$31,'Discipline Analysis'!$A$3,0)</f>
        <v>0</v>
      </c>
      <c r="G16" s="181">
        <f t="shared" ca="1" si="10"/>
        <v>65443</v>
      </c>
      <c r="H16" s="131">
        <f t="shared" ca="1" si="11"/>
        <v>2209.6638888888888</v>
      </c>
      <c r="I16" s="132">
        <f t="shared" ca="1" si="12"/>
        <v>681.94254190669733</v>
      </c>
      <c r="J16" s="130">
        <f ca="1">OFFSET(TAMUG!C$115,'Discipline Analysis'!$A$3,0)</f>
        <v>4307300.3648472195</v>
      </c>
      <c r="K16" s="133">
        <f ca="1">OFFSET(TAMUG!D$115,'Discipline Analysis'!$A$3,0)</f>
        <v>3683839.5589073603</v>
      </c>
      <c r="L16" s="133">
        <f ca="1">OFFSET(TAMUG!E$115,'Discipline Analysis'!$A$3,0)</f>
        <v>1484918.4474388491</v>
      </c>
      <c r="M16" s="133">
        <f ca="1">OFFSET(TAMUG!F$115,'Discipline Analysis'!$A$3,0)</f>
        <v>452707.17880657228</v>
      </c>
      <c r="N16" s="133">
        <f ca="1">OFFSET(TAMUG!G$115,'Discipline Analysis'!$A$3,0)</f>
        <v>0</v>
      </c>
      <c r="O16" s="181">
        <f t="shared" ca="1" si="0"/>
        <v>9928765.5500000026</v>
      </c>
      <c r="P16" s="213">
        <f t="shared" ca="1" si="1"/>
        <v>4.4019077418473388E-3</v>
      </c>
      <c r="Q16" s="130">
        <f ca="1">OFFSET(TAMUG!C$192,'Discipline Analysis'!$A$3,0)</f>
        <v>2234886.1738971691</v>
      </c>
      <c r="R16" s="133">
        <f ca="1">OFFSET(TAMUG!D$192,'Discipline Analysis'!$A$3,0)</f>
        <v>1911397.2557494326</v>
      </c>
      <c r="S16" s="133">
        <f ca="1">OFFSET(TAMUG!E$192,'Discipline Analysis'!$A$3,0)</f>
        <v>770464.89133423753</v>
      </c>
      <c r="T16" s="133">
        <f ca="1">OFFSET(TAMUG!F$192,'Discipline Analysis'!$A$3,0)</f>
        <v>234891.67901915958</v>
      </c>
      <c r="U16" s="133">
        <f ca="1">OFFSET(TAMUG!G$192,'Discipline Analysis'!$A$3,0)</f>
        <v>0</v>
      </c>
      <c r="V16" s="181">
        <f t="shared" ca="1" si="2"/>
        <v>5151639.9999999991</v>
      </c>
      <c r="W16" s="213">
        <f t="shared" ca="1" si="3"/>
        <v>3.4315226491175798E-3</v>
      </c>
      <c r="X16" s="130">
        <f ca="1">OFFSET(TAMUG!C$217,'Discipline Analysis'!$A$3,0)</f>
        <v>3728329.7851239671</v>
      </c>
      <c r="Y16" s="133">
        <f ca="1">OFFSET(TAMUG!D$217,'Discipline Analysis'!$A$3,0)</f>
        <v>4408416</v>
      </c>
      <c r="Z16" s="133">
        <f ca="1">OFFSET(TAMUG!E$217,'Discipline Analysis'!$A$3,0)</f>
        <v>586979.17355371895</v>
      </c>
      <c r="AA16" s="133">
        <f ca="1">OFFSET(TAMUG!F$217,'Discipline Analysis'!$A$3,0)</f>
        <v>93107.041322314049</v>
      </c>
      <c r="AB16" s="133">
        <f ca="1">OFFSET(TAMUG!G$217,'Discipline Analysis'!$A$3,0)</f>
        <v>0</v>
      </c>
      <c r="AC16" s="181">
        <f t="shared" ca="1" si="4"/>
        <v>8816831.9999999981</v>
      </c>
      <c r="AD16" s="134">
        <f t="shared" ca="1" si="5"/>
        <v>9.0138597128585924E-3</v>
      </c>
      <c r="AE16" s="130">
        <f ca="1">OFFSET(TAMUG!C$242,'Discipline Analysis'!$A$3,0)</f>
        <v>1775145.8870523416</v>
      </c>
      <c r="AF16" s="133">
        <f ca="1">OFFSET(TAMUG!D$242,'Discipline Analysis'!$A$3,0)</f>
        <v>2098951</v>
      </c>
      <c r="AG16" s="133">
        <f ca="1">OFFSET(TAMUG!E$242,'Discipline Analysis'!$A$3,0)</f>
        <v>279474.6510560147</v>
      </c>
      <c r="AH16" s="133">
        <f ca="1">OFFSET(TAMUG!F$242,'Discipline Analysis'!$A$3,0)</f>
        <v>44330.46189164371</v>
      </c>
      <c r="AI16" s="133">
        <f ca="1">OFFSET(TAMUG!G$242,'Discipline Analysis'!$A$3,0)</f>
        <v>0</v>
      </c>
      <c r="AJ16" s="181">
        <f t="shared" ca="1" si="6"/>
        <v>4197902</v>
      </c>
      <c r="AK16" s="134">
        <f t="shared" ca="1" si="7"/>
        <v>6.0649671037780002E-3</v>
      </c>
      <c r="AL16" s="130">
        <f ca="1">OFFSET(TAMUG!C$167,'Discipline Analysis'!$A$3,0)</f>
        <v>5112993.0427325489</v>
      </c>
      <c r="AM16" s="133">
        <f ca="1">OFFSET(TAMUG!D$167,'Discipline Analysis'!$A$3,0)</f>
        <v>6349911.3371714558</v>
      </c>
      <c r="AN16" s="133">
        <f ca="1">OFFSET(TAMUG!E$167,'Discipline Analysis'!$A$3,0)</f>
        <v>2800534.0661695865</v>
      </c>
      <c r="AO16" s="133">
        <f ca="1">OFFSET(TAMUG!F$167,'Discipline Analysis'!$A$3,0)</f>
        <v>2269787.7739264057</v>
      </c>
      <c r="AP16" s="133">
        <f ca="1">OFFSET(TAMUG!G$167,'Discipline Analysis'!$A$3,0)</f>
        <v>0</v>
      </c>
      <c r="AQ16" s="181">
        <f t="shared" ca="1" si="8"/>
        <v>16533226.219999997</v>
      </c>
      <c r="AR16" s="134">
        <f t="shared" ca="1" si="9"/>
        <v>5.0439514662713614E-3</v>
      </c>
    </row>
    <row r="17" spans="1:44" x14ac:dyDescent="0.2">
      <c r="A17" s="217" t="s">
        <v>693</v>
      </c>
      <c r="B17" s="130">
        <f ca="1">OFFSET(PVAMU!C$31,'Discipline Analysis'!$A$3,0)</f>
        <v>152992</v>
      </c>
      <c r="C17" s="133">
        <f ca="1">OFFSET(PVAMU!D$31,'Discipline Analysis'!$A$3,0)</f>
        <v>52003</v>
      </c>
      <c r="D17" s="133">
        <f ca="1">OFFSET(PVAMU!E$31,'Discipline Analysis'!$A$3,0)</f>
        <v>20721</v>
      </c>
      <c r="E17" s="133">
        <f ca="1">OFFSET(PVAMU!F$31,'Discipline Analysis'!$A$3,0)</f>
        <v>1873</v>
      </c>
      <c r="F17" s="212">
        <f ca="1">OFFSET(PVAMU!G$31,'Discipline Analysis'!$A$3,0)</f>
        <v>0</v>
      </c>
      <c r="G17" s="181">
        <f t="shared" ca="1" si="10"/>
        <v>227589</v>
      </c>
      <c r="H17" s="131">
        <f t="shared" ca="1" si="11"/>
        <v>7800.5972222222226</v>
      </c>
      <c r="I17" s="132">
        <f t="shared" ca="1" si="12"/>
        <v>521.45165627512756</v>
      </c>
      <c r="J17" s="130">
        <f ca="1">OFFSET(PVAMU!C$115,'Discipline Analysis'!$A$3,0)</f>
        <v>11478514</v>
      </c>
      <c r="K17" s="133">
        <f ca="1">OFFSET(PVAMU!D$115,'Discipline Analysis'!$A$3,0)</f>
        <v>8518166</v>
      </c>
      <c r="L17" s="133">
        <f ca="1">OFFSET(PVAMU!E$115,'Discipline Analysis'!$A$3,0)</f>
        <v>4808923</v>
      </c>
      <c r="M17" s="133">
        <f ca="1">OFFSET(PVAMU!F$115,'Discipline Analysis'!$A$3,0)</f>
        <v>1477099</v>
      </c>
      <c r="N17" s="133">
        <f ca="1">OFFSET(PVAMU!G$115,'Discipline Analysis'!$A$3,0)</f>
        <v>0</v>
      </c>
      <c r="O17" s="181">
        <f t="shared" ca="1" si="0"/>
        <v>26282702</v>
      </c>
      <c r="P17" s="213">
        <f t="shared" ca="1" si="1"/>
        <v>1.1652408230191971E-2</v>
      </c>
      <c r="Q17" s="130">
        <f ca="1">OFFSET(PVAMU!C$192,'Discipline Analysis'!$A$3,0)</f>
        <v>10136580.446200088</v>
      </c>
      <c r="R17" s="133">
        <f ca="1">OFFSET(PVAMU!D$192,'Discipline Analysis'!$A$3,0)</f>
        <v>7522321.6971366182</v>
      </c>
      <c r="S17" s="133">
        <f ca="1">OFFSET(PVAMU!E$192,'Discipline Analysis'!$A$3,0)</f>
        <v>4246719.9891102519</v>
      </c>
      <c r="T17" s="133">
        <f ca="1">OFFSET(PVAMU!F$192,'Discipline Analysis'!$A$3,0)</f>
        <v>1304413.8675530392</v>
      </c>
      <c r="U17" s="133">
        <f ca="1">OFFSET(PVAMU!G$192,'Discipline Analysis'!$A$3,0)</f>
        <v>0</v>
      </c>
      <c r="V17" s="181">
        <f t="shared" ca="1" si="2"/>
        <v>23210036</v>
      </c>
      <c r="W17" s="213">
        <f t="shared" ca="1" si="3"/>
        <v>1.546027366447081E-2</v>
      </c>
      <c r="X17" s="130">
        <f ca="1">OFFSET(PVAMU!C$217,'Discipline Analysis'!$A$3,0)</f>
        <v>8244927.3122574762</v>
      </c>
      <c r="Y17" s="133">
        <f ca="1">OFFSET(PVAMU!D$217,'Discipline Analysis'!$A$3,0)</f>
        <v>6798130.2288290346</v>
      </c>
      <c r="Z17" s="133">
        <f ca="1">OFFSET(PVAMU!E$217,'Discipline Analysis'!$A$3,0)</f>
        <v>2385096.447158183</v>
      </c>
      <c r="AA17" s="133">
        <f ca="1">OFFSET(PVAMU!F$217,'Discipline Analysis'!$A$3,0)</f>
        <v>252231.01175530706</v>
      </c>
      <c r="AB17" s="133">
        <f ca="1">OFFSET(PVAMU!G$217,'Discipline Analysis'!$A$3,0)</f>
        <v>0</v>
      </c>
      <c r="AC17" s="181">
        <f t="shared" ca="1" si="4"/>
        <v>17680385</v>
      </c>
      <c r="AD17" s="134">
        <f t="shared" ca="1" si="5"/>
        <v>1.8075484489137303E-2</v>
      </c>
      <c r="AE17" s="130">
        <f ca="1">OFFSET(PVAMU!C$242,'Discipline Analysis'!$A$3,0)</f>
        <v>8058740.5754393982</v>
      </c>
      <c r="AF17" s="133">
        <f ca="1">OFFSET(PVAMU!D$242,'Discipline Analysis'!$A$3,0)</f>
        <v>6644615.0265921028</v>
      </c>
      <c r="AG17" s="133">
        <f ca="1">OFFSET(PVAMU!E$242,'Discipline Analysis'!$A$3,0)</f>
        <v>2331236.2604428218</v>
      </c>
      <c r="AH17" s="133">
        <f ca="1">OFFSET(PVAMU!F$242,'Discipline Analysis'!$A$3,0)</f>
        <v>246535.13752567908</v>
      </c>
      <c r="AI17" s="133">
        <f ca="1">OFFSET(PVAMU!G$242,'Discipline Analysis'!$A$3,0)</f>
        <v>0</v>
      </c>
      <c r="AJ17" s="181">
        <f t="shared" ca="1" si="6"/>
        <v>17281127</v>
      </c>
      <c r="AK17" s="134">
        <f t="shared" ca="1" si="7"/>
        <v>2.4967106609732625E-2</v>
      </c>
      <c r="AL17" s="130">
        <f ca="1">OFFSET(PVAMU!C$167,'Discipline Analysis'!$A$3,0)</f>
        <v>17261306.516739387</v>
      </c>
      <c r="AM17" s="133">
        <f ca="1">OFFSET(PVAMU!D$167,'Discipline Analysis'!$A$3,0)</f>
        <v>11612360.405657332</v>
      </c>
      <c r="AN17" s="133">
        <f ca="1">OFFSET(PVAMU!E$167,'Discipline Analysis'!$A$3,0)</f>
        <v>4199388.1877558306</v>
      </c>
      <c r="AO17" s="133">
        <f ca="1">OFFSET(PVAMU!F$167,'Discipline Analysis'!$A$3,0)</f>
        <v>1149355.8898474514</v>
      </c>
      <c r="AP17" s="133">
        <f ca="1">OFFSET(PVAMU!G$167,'Discipline Analysis'!$A$3,0)</f>
        <v>0</v>
      </c>
      <c r="AQ17" s="181">
        <f t="shared" ca="1" si="8"/>
        <v>34222411</v>
      </c>
      <c r="AR17" s="134">
        <f t="shared" ca="1" si="9"/>
        <v>1.0440562407231804E-2</v>
      </c>
    </row>
    <row r="18" spans="1:44" x14ac:dyDescent="0.2">
      <c r="A18" s="217" t="s">
        <v>696</v>
      </c>
      <c r="B18" s="130">
        <f ca="1">OFFSET(TAR!C$31,'Discipline Analysis'!$A$3,0)</f>
        <v>157420</v>
      </c>
      <c r="C18" s="133">
        <f ca="1">OFFSET(TAR!D$31,'Discipline Analysis'!$A$3,0)</f>
        <v>131215</v>
      </c>
      <c r="D18" s="133">
        <f ca="1">OFFSET(TAR!E$31,'Discipline Analysis'!$A$3,0)</f>
        <v>22960</v>
      </c>
      <c r="E18" s="133">
        <f ca="1">OFFSET(TAR!F$31,'Discipline Analysis'!$A$3,0)</f>
        <v>1853</v>
      </c>
      <c r="F18" s="212">
        <f ca="1">OFFSET(TAR!G$31,'Discipline Analysis'!$A$3,0)</f>
        <v>0</v>
      </c>
      <c r="G18" s="181">
        <f t="shared" ca="1" si="10"/>
        <v>313448</v>
      </c>
      <c r="H18" s="131">
        <f t="shared" ca="1" si="11"/>
        <v>10680.777777777777</v>
      </c>
      <c r="I18" s="132">
        <f t="shared" ca="1" si="12"/>
        <v>357.44754791863403</v>
      </c>
      <c r="J18" s="130">
        <f ca="1">OFFSET(TAR!C$115,'Discipline Analysis'!$A$3,0)</f>
        <v>10428366</v>
      </c>
      <c r="K18" s="133">
        <f ca="1">OFFSET(TAR!D$115,'Discipline Analysis'!$A$3,0)</f>
        <v>15704227</v>
      </c>
      <c r="L18" s="133">
        <f ca="1">OFFSET(TAR!E$115,'Discipline Analysis'!$A$3,0)</f>
        <v>6954673</v>
      </c>
      <c r="M18" s="133">
        <f ca="1">OFFSET(TAR!F$115,'Discipline Analysis'!$A$3,0)</f>
        <v>497981</v>
      </c>
      <c r="N18" s="133">
        <f ca="1">OFFSET(TAR!G$115,'Discipline Analysis'!$A$3,0)</f>
        <v>0</v>
      </c>
      <c r="O18" s="181">
        <f t="shared" ca="1" si="0"/>
        <v>33585247</v>
      </c>
      <c r="P18" s="213">
        <f t="shared" ca="1" si="1"/>
        <v>1.4889983859187316E-2</v>
      </c>
      <c r="Q18" s="130">
        <f ca="1">OFFSET(TAR!C$192,'Discipline Analysis'!$A$3,0)</f>
        <v>4181250.6200277763</v>
      </c>
      <c r="R18" s="133">
        <f ca="1">OFFSET(TAR!D$192,'Discipline Analysis'!$A$3,0)</f>
        <v>6296605.7080089962</v>
      </c>
      <c r="S18" s="133">
        <f ca="1">OFFSET(TAR!E$192,'Discipline Analysis'!$A$3,0)</f>
        <v>2788474.3202665146</v>
      </c>
      <c r="T18" s="133">
        <f ca="1">OFFSET(TAR!F$192,'Discipline Analysis'!$A$3,0)</f>
        <v>199665.35169671374</v>
      </c>
      <c r="U18" s="133">
        <f ca="1">OFFSET(TAR!G$192,'Discipline Analysis'!$A$3,0)</f>
        <v>0</v>
      </c>
      <c r="V18" s="181">
        <f t="shared" ca="1" si="2"/>
        <v>13465996</v>
      </c>
      <c r="W18" s="213">
        <f t="shared" ca="1" si="3"/>
        <v>8.9697397851803973E-3</v>
      </c>
      <c r="X18" s="130">
        <f ca="1">OFFSET(TAR!C$217,'Discipline Analysis'!$A$3,0)</f>
        <v>5121624.6627336806</v>
      </c>
      <c r="Y18" s="133">
        <f ca="1">OFFSET(TAR!D$217,'Discipline Analysis'!$A$3,0)</f>
        <v>6963427.5210695686</v>
      </c>
      <c r="Z18" s="133">
        <f ca="1">OFFSET(TAR!E$217,'Discipline Analysis'!$A$3,0)</f>
        <v>1530794.3619368682</v>
      </c>
      <c r="AA18" s="133">
        <f ca="1">OFFSET(TAR!F$217,'Discipline Analysis'!$A$3,0)</f>
        <v>144434.45425988355</v>
      </c>
      <c r="AB18" s="133">
        <f ca="1">OFFSET(TAR!G$217,'Discipline Analysis'!$A$3,0)</f>
        <v>0</v>
      </c>
      <c r="AC18" s="181">
        <f t="shared" ca="1" si="4"/>
        <v>13760281</v>
      </c>
      <c r="AD18" s="134">
        <f t="shared" ca="1" si="5"/>
        <v>1.4067778828440146E-2</v>
      </c>
      <c r="AE18" s="130">
        <f ca="1">OFFSET(TAR!C$242,'Discipline Analysis'!$A$3,0)</f>
        <v>4377935.6558381859</v>
      </c>
      <c r="AF18" s="133">
        <f ca="1">OFFSET(TAR!D$242,'Discipline Analysis'!$A$3,0)</f>
        <v>5952298.272295434</v>
      </c>
      <c r="AG18" s="133">
        <f ca="1">OFFSET(TAR!E$242,'Discipline Analysis'!$A$3,0)</f>
        <v>1308514.3211768311</v>
      </c>
      <c r="AH18" s="133">
        <f ca="1">OFFSET(TAR!F$242,'Discipline Analysis'!$A$3,0)</f>
        <v>123461.75068954949</v>
      </c>
      <c r="AI18" s="133">
        <f ca="1">OFFSET(TAR!G$242,'Discipline Analysis'!$A$3,0)</f>
        <v>0</v>
      </c>
      <c r="AJ18" s="181">
        <f t="shared" ca="1" si="6"/>
        <v>11762210</v>
      </c>
      <c r="AK18" s="134">
        <f t="shared" ca="1" si="7"/>
        <v>1.6993587920282233E-2</v>
      </c>
      <c r="AL18" s="130">
        <f ca="1">OFFSET(TAR!C$167,'Discipline Analysis'!$A$3,0)</f>
        <v>12388605.198529428</v>
      </c>
      <c r="AM18" s="133">
        <f ca="1">OFFSET(TAR!D$167,'Discipline Analysis'!$A$3,0)</f>
        <v>18437247.724542331</v>
      </c>
      <c r="AN18" s="133">
        <f ca="1">OFFSET(TAR!E$167,'Discipline Analysis'!$A$3,0)</f>
        <v>8062312.421581733</v>
      </c>
      <c r="AO18" s="133">
        <f ca="1">OFFSET(TAR!F$167,'Discipline Analysis'!$A$3,0)</f>
        <v>579319.65534650593</v>
      </c>
      <c r="AP18" s="133">
        <f ca="1">OFFSET(TAR!G$167,'Discipline Analysis'!$A$3,0)</f>
        <v>0</v>
      </c>
      <c r="AQ18" s="181">
        <f t="shared" ca="1" si="8"/>
        <v>39467484.999999993</v>
      </c>
      <c r="AR18" s="134">
        <f t="shared" ca="1" si="9"/>
        <v>1.2040727936993834E-2</v>
      </c>
    </row>
    <row r="19" spans="1:44" x14ac:dyDescent="0.2">
      <c r="A19" s="218" t="s">
        <v>703</v>
      </c>
      <c r="B19" s="130">
        <f ca="1">OFFSET(TAMUCT!C$31,'Discipline Analysis'!$A$3,0)</f>
        <v>3281</v>
      </c>
      <c r="C19" s="133">
        <f ca="1">OFFSET(TAMUCT!D$31,'Discipline Analysis'!$A$3,0)</f>
        <v>37009</v>
      </c>
      <c r="D19" s="133">
        <f ca="1">OFFSET(TAMUCT!E$31,'Discipline Analysis'!$A$3,0)</f>
        <v>10207</v>
      </c>
      <c r="E19" s="133">
        <f ca="1">OFFSET(TAMUCT!F$31,'Discipline Analysis'!$A$3,0)</f>
        <v>0</v>
      </c>
      <c r="F19" s="212">
        <f ca="1">OFFSET(TAMUCT!G$31,'Discipline Analysis'!$A$3,0)</f>
        <v>0</v>
      </c>
      <c r="G19" s="181">
        <f ca="1">SUM(B19:F19)</f>
        <v>50497</v>
      </c>
      <c r="H19" s="131">
        <f ca="1">(B19/30)+(C19/30)+(D19/24)+(E19/18)+(F19/24)</f>
        <v>1768.2916666666667</v>
      </c>
      <c r="I19" s="132">
        <f ca="1">IF((G19=0),0,(O19+V19+AC19+AJ19+AQ19)/G19)</f>
        <v>551.7965027625404</v>
      </c>
      <c r="J19" s="130">
        <f ca="1">OFFSET(TAMUCT!C$115,'Discipline Analysis'!$A$3,0)</f>
        <v>328180</v>
      </c>
      <c r="K19" s="133">
        <f ca="1">OFFSET(TAMUCT!D$115,'Discipline Analysis'!$A$3,0)</f>
        <v>4398900</v>
      </c>
      <c r="L19" s="133">
        <f ca="1">OFFSET(TAMUCT!E$115,'Discipline Analysis'!$A$3,0)</f>
        <v>3272866</v>
      </c>
      <c r="M19" s="133">
        <f ca="1">OFFSET(TAMUCT!F$115,'Discipline Analysis'!$A$3,0)</f>
        <v>0</v>
      </c>
      <c r="N19" s="133">
        <f ca="1">OFFSET(TAMUCT!G$115,'Discipline Analysis'!$A$3,0)</f>
        <v>0</v>
      </c>
      <c r="O19" s="181">
        <f ca="1">SUM(J19:N19)</f>
        <v>7999946</v>
      </c>
      <c r="P19" s="213">
        <f t="shared" ca="1" si="1"/>
        <v>3.5467676272968943E-3</v>
      </c>
      <c r="Q19" s="130">
        <f ca="1">OFFSET(TAMUCT!C$192,'Discipline Analysis'!$A$3,0)</f>
        <v>247369.436891199</v>
      </c>
      <c r="R19" s="133">
        <f ca="1">OFFSET(TAMUCT!D$192,'Discipline Analysis'!$A$3,0)</f>
        <v>3315721.2991062691</v>
      </c>
      <c r="S19" s="133">
        <f ca="1">OFFSET(TAMUCT!E$192,'Discipline Analysis'!$A$3,0)</f>
        <v>2466960.2640025322</v>
      </c>
      <c r="T19" s="133">
        <f ca="1">OFFSET(TAMUCT!F$192,'Discipline Analysis'!$A$3,0)</f>
        <v>0</v>
      </c>
      <c r="U19" s="133">
        <f ca="1">OFFSET(TAMUCT!G$192,'Discipline Analysis'!$A$3,0)</f>
        <v>0</v>
      </c>
      <c r="V19" s="181">
        <f ca="1">SUM(Q19:U19)</f>
        <v>6030051</v>
      </c>
      <c r="W19" s="213">
        <f t="shared" ca="1" si="3"/>
        <v>4.016634815676972E-3</v>
      </c>
      <c r="X19" s="130">
        <f ca="1">OFFSET(TAMUCT!C$217,'Discipline Analysis'!$A$3,0)</f>
        <v>361109.44329896907</v>
      </c>
      <c r="Y19" s="133">
        <f ca="1">OFFSET(TAMUCT!D$217,'Discipline Analysis'!$A$3,0)</f>
        <v>3044353.223367698</v>
      </c>
      <c r="Z19" s="133">
        <f ca="1">OFFSET(TAMUCT!E$217,'Discipline Analysis'!$A$3,0)</f>
        <v>972989.33333333326</v>
      </c>
      <c r="AA19" s="133">
        <f ca="1">OFFSET(TAMUCT!F$217,'Discipline Analysis'!$A$3,0)</f>
        <v>0</v>
      </c>
      <c r="AB19" s="133">
        <f ca="1">OFFSET(TAMUCT!G$217,'Discipline Analysis'!$A$3,0)</f>
        <v>0</v>
      </c>
      <c r="AC19" s="181">
        <f ca="1">SUM(X19:AB19)</f>
        <v>4378452</v>
      </c>
      <c r="AD19" s="134">
        <f t="shared" ca="1" si="5"/>
        <v>4.4762962578265234E-3</v>
      </c>
      <c r="AE19" s="130">
        <f ca="1">OFFSET(TAMUCT!C$242,'Discipline Analysis'!$A$3,0)</f>
        <v>409730.6391752577</v>
      </c>
      <c r="AF19" s="133">
        <f ca="1">OFFSET(TAMUCT!D$242,'Discipline Analysis'!$A$3,0)</f>
        <v>3454256.9163802979</v>
      </c>
      <c r="AG19" s="133">
        <f ca="1">OFFSET(TAMUCT!E$242,'Discipline Analysis'!$A$3,0)</f>
        <v>1103996.4444444445</v>
      </c>
      <c r="AH19" s="133">
        <f ca="1">OFFSET(TAMUCT!F$242,'Discipline Analysis'!$A$3,0)</f>
        <v>0</v>
      </c>
      <c r="AI19" s="133">
        <f ca="1">OFFSET(TAMUCT!G$242,'Discipline Analysis'!$A$3,0)</f>
        <v>0</v>
      </c>
      <c r="AJ19" s="181">
        <f ca="1">SUM(AE19:AI19)</f>
        <v>4967984</v>
      </c>
      <c r="AK19" s="134">
        <f t="shared" ca="1" si="7"/>
        <v>7.177551913335624E-3</v>
      </c>
      <c r="AL19" s="130">
        <f ca="1">OFFSET(TAMUCT!C$167,'Discipline Analysis'!$A$3,0)</f>
        <v>184095.28185364249</v>
      </c>
      <c r="AM19" s="133">
        <f ca="1">OFFSET(TAMUCT!D$167,'Discipline Analysis'!$A$3,0)</f>
        <v>2467598.971898125</v>
      </c>
      <c r="AN19" s="133">
        <f ca="1">OFFSET(TAMUCT!E$167,'Discipline Analysis'!$A$3,0)</f>
        <v>1835940.7462482327</v>
      </c>
      <c r="AO19" s="133">
        <f ca="1">OFFSET(TAMUCT!F$167,'Discipline Analysis'!$A$3,0)</f>
        <v>0</v>
      </c>
      <c r="AP19" s="133">
        <f ca="1">OFFSET(TAMUCT!G$167,'Discipline Analysis'!$A$3,0)</f>
        <v>0</v>
      </c>
      <c r="AQ19" s="181">
        <f ca="1">SUM(AL19:AP19)</f>
        <v>4487635</v>
      </c>
      <c r="AR19" s="134">
        <f t="shared" ca="1" si="9"/>
        <v>1.3690862773630328E-3</v>
      </c>
    </row>
    <row r="20" spans="1:44" x14ac:dyDescent="0.2">
      <c r="A20" s="217" t="s">
        <v>698</v>
      </c>
      <c r="B20" s="130">
        <f ca="1">OFFSET(TAMUC!C$31,'Discipline Analysis'!$A$3,0)</f>
        <v>96449</v>
      </c>
      <c r="C20" s="133">
        <f ca="1">OFFSET(TAMUC!D$31,'Discipline Analysis'!$A$3,0)</f>
        <v>91201</v>
      </c>
      <c r="D20" s="133">
        <f ca="1">OFFSET(TAMUC!E$31,'Discipline Analysis'!$A$3,0)</f>
        <v>75239</v>
      </c>
      <c r="E20" s="133">
        <f ca="1">OFFSET(TAMUC!F$31,'Discipline Analysis'!$A$3,0)</f>
        <v>7459</v>
      </c>
      <c r="F20" s="212">
        <f ca="1">OFFSET(TAMUC!G$31,'Discipline Analysis'!$A$3,0)</f>
        <v>0</v>
      </c>
      <c r="G20" s="181">
        <f t="shared" ca="1" si="10"/>
        <v>270348</v>
      </c>
      <c r="H20" s="131">
        <f t="shared" ca="1" si="11"/>
        <v>9804.3472222222226</v>
      </c>
      <c r="I20" s="132">
        <f t="shared" ca="1" si="12"/>
        <v>384.24332711912052</v>
      </c>
      <c r="J20" s="130">
        <f ca="1">OFFSET(TAMUC!C$115,'Discipline Analysis'!$A$3,0)</f>
        <v>8306568.0700000012</v>
      </c>
      <c r="K20" s="133">
        <f ca="1">OFFSET(TAMUC!D$115,'Discipline Analysis'!$A$3,0)</f>
        <v>12174123.210000001</v>
      </c>
      <c r="L20" s="133">
        <f ca="1">OFFSET(TAMUC!E$115,'Discipline Analysis'!$A$3,0)</f>
        <v>14226031.59</v>
      </c>
      <c r="M20" s="133">
        <f ca="1">OFFSET(TAMUC!F$115,'Discipline Analysis'!$A$3,0)</f>
        <v>1423879.1300000001</v>
      </c>
      <c r="N20" s="133">
        <f ca="1">OFFSET(TAMUC!G$115,'Discipline Analysis'!$A$3,0)</f>
        <v>0</v>
      </c>
      <c r="O20" s="181">
        <f t="shared" ca="1" si="0"/>
        <v>36130602.000000007</v>
      </c>
      <c r="P20" s="213">
        <f t="shared" ca="1" si="1"/>
        <v>1.6018464315677685E-2</v>
      </c>
      <c r="Q20" s="130">
        <f ca="1">OFFSET(TAMUC!C$192,'Discipline Analysis'!$A$3,0)</f>
        <v>2666394.7305002683</v>
      </c>
      <c r="R20" s="133">
        <f ca="1">OFFSET(TAMUC!D$192,'Discipline Analysis'!$A$3,0)</f>
        <v>3907873.5889544114</v>
      </c>
      <c r="S20" s="133">
        <f ca="1">OFFSET(TAMUC!E$192,'Discipline Analysis'!$A$3,0)</f>
        <v>4566532.8144968003</v>
      </c>
      <c r="T20" s="133">
        <f ca="1">OFFSET(TAMUC!F$192,'Discipline Analysis'!$A$3,0)</f>
        <v>457062.86604851793</v>
      </c>
      <c r="U20" s="133">
        <f ca="1">OFFSET(TAMUC!G$192,'Discipline Analysis'!$A$3,0)</f>
        <v>0</v>
      </c>
      <c r="V20" s="181">
        <f t="shared" ca="1" si="2"/>
        <v>11597863.999999998</v>
      </c>
      <c r="W20" s="213">
        <f t="shared" ca="1" si="3"/>
        <v>7.725371531664753E-3</v>
      </c>
      <c r="X20" s="130">
        <f ca="1">OFFSET(TAMUC!C$217,'Discipline Analysis'!$A$3,0)</f>
        <v>3627126.3399273311</v>
      </c>
      <c r="Y20" s="133">
        <f ca="1">OFFSET(TAMUC!D$217,'Discipline Analysis'!$A$3,0)</f>
        <v>5372527.9644731544</v>
      </c>
      <c r="Z20" s="133">
        <f ca="1">OFFSET(TAMUC!E$217,'Discipline Analysis'!$A$3,0)</f>
        <v>4709554.9842551472</v>
      </c>
      <c r="AA20" s="133">
        <f ca="1">OFFSET(TAMUC!F$217,'Discipline Analysis'!$A$3,0)</f>
        <v>721230.71134436817</v>
      </c>
      <c r="AB20" s="133">
        <f ca="1">OFFSET(TAMUC!G$217,'Discipline Analysis'!$A$3,0)</f>
        <v>0</v>
      </c>
      <c r="AC20" s="181">
        <f t="shared" ca="1" si="4"/>
        <v>14430440</v>
      </c>
      <c r="AD20" s="134">
        <f t="shared" ca="1" si="5"/>
        <v>1.4752913717174512E-2</v>
      </c>
      <c r="AE20" s="130">
        <f ca="1">OFFSET(TAMUC!C$242,'Discipline Analysis'!$A$3,0)</f>
        <v>3280199.64473153</v>
      </c>
      <c r="AF20" s="133">
        <f ca="1">OFFSET(TAMUC!D$242,'Discipline Analysis'!$A$3,0)</f>
        <v>4858657.424303594</v>
      </c>
      <c r="AG20" s="133">
        <f ca="1">OFFSET(TAMUC!E$242,'Discipline Analysis'!$A$3,0)</f>
        <v>4259096.358498184</v>
      </c>
      <c r="AH20" s="133">
        <f ca="1">OFFSET(TAMUC!F$242,'Discipline Analysis'!$A$3,0)</f>
        <v>652246.5724666937</v>
      </c>
      <c r="AI20" s="133">
        <f ca="1">OFFSET(TAMUC!G$242,'Discipline Analysis'!$A$3,0)</f>
        <v>0</v>
      </c>
      <c r="AJ20" s="181">
        <f t="shared" ca="1" si="6"/>
        <v>13050200.000000002</v>
      </c>
      <c r="AK20" s="134">
        <f t="shared" ca="1" si="7"/>
        <v>1.885442625809837E-2</v>
      </c>
      <c r="AL20" s="130">
        <f ca="1">OFFSET(TAMUC!C$167,'Discipline Analysis'!$A$3,0)</f>
        <v>6591417.2505742777</v>
      </c>
      <c r="AM20" s="133">
        <f ca="1">OFFSET(TAMUC!D$167,'Discipline Analysis'!$A$3,0)</f>
        <v>9660394.6492441967</v>
      </c>
      <c r="AN20" s="133">
        <f ca="1">OFFSET(TAMUC!E$167,'Discipline Analysis'!$A$3,0)</f>
        <v>11288622.357553331</v>
      </c>
      <c r="AO20" s="133">
        <f ca="1">OFFSET(TAMUC!F$167,'Discipline Analysis'!$A$3,0)</f>
        <v>1129874.7426281786</v>
      </c>
      <c r="AP20" s="133">
        <f ca="1">OFFSET(TAMUC!G$167,'Discipline Analysis'!$A$3,0)</f>
        <v>0</v>
      </c>
      <c r="AQ20" s="181">
        <f t="shared" ca="1" si="8"/>
        <v>28670308.999999985</v>
      </c>
      <c r="AR20" s="134">
        <f t="shared" ca="1" si="9"/>
        <v>8.746728871590009E-3</v>
      </c>
    </row>
    <row r="21" spans="1:44" x14ac:dyDescent="0.2">
      <c r="A21" s="217" t="s">
        <v>699</v>
      </c>
      <c r="B21" s="130">
        <f ca="1">OFFSET(TAMUCC!C$31,'Discipline Analysis'!$A$3,0)</f>
        <v>148722</v>
      </c>
      <c r="C21" s="133">
        <f ca="1">OFFSET(TAMUCC!D$31,'Discipline Analysis'!$A$3,0)</f>
        <v>82546</v>
      </c>
      <c r="D21" s="133">
        <f ca="1">OFFSET(TAMUCC!E$31,'Discipline Analysis'!$A$3,0)</f>
        <v>30666</v>
      </c>
      <c r="E21" s="133">
        <f ca="1">OFFSET(TAMUCC!F$31,'Discipline Analysis'!$A$3,0)</f>
        <v>3433</v>
      </c>
      <c r="F21" s="212">
        <f ca="1">OFFSET(TAMUCC!G$31,'Discipline Analysis'!$A$3,0)</f>
        <v>0</v>
      </c>
      <c r="G21" s="181">
        <f t="shared" ca="1" si="10"/>
        <v>265367</v>
      </c>
      <c r="H21" s="131">
        <f t="shared" ca="1" si="11"/>
        <v>9177.4055555555551</v>
      </c>
      <c r="I21" s="132">
        <f t="shared" ca="1" si="12"/>
        <v>500.41600847128689</v>
      </c>
      <c r="J21" s="130">
        <f ca="1">OFFSET(TAMUCC!C$115,'Discipline Analysis'!$A$3,0)</f>
        <v>9735915</v>
      </c>
      <c r="K21" s="133">
        <f ca="1">OFFSET(TAMUCC!D$115,'Discipline Analysis'!$A$3,0)</f>
        <v>15219987</v>
      </c>
      <c r="L21" s="133">
        <f ca="1">OFFSET(TAMUCC!E$115,'Discipline Analysis'!$A$3,0)</f>
        <v>9981406</v>
      </c>
      <c r="M21" s="133">
        <f ca="1">OFFSET(TAMUCC!F$115,'Discipline Analysis'!$A$3,0)</f>
        <v>3681222</v>
      </c>
      <c r="N21" s="133">
        <f ca="1">OFFSET(TAMUCC!G$115,'Discipline Analysis'!$A$3,0)</f>
        <v>0</v>
      </c>
      <c r="O21" s="181">
        <f t="shared" ca="1" si="0"/>
        <v>38618530</v>
      </c>
      <c r="P21" s="213">
        <f t="shared" ca="1" si="1"/>
        <v>1.7121484572245105E-2</v>
      </c>
      <c r="Q21" s="130">
        <f ca="1">OFFSET(TAMUCC!C$192,'Discipline Analysis'!$A$3,0)</f>
        <v>6815881.1837668354</v>
      </c>
      <c r="R21" s="133">
        <f ca="1">OFFSET(TAMUCC!D$192,'Discipline Analysis'!$A$3,0)</f>
        <v>10655148.798081724</v>
      </c>
      <c r="S21" s="133">
        <f ca="1">OFFSET(TAMUCC!E$192,'Discipline Analysis'!$A$3,0)</f>
        <v>6987743.560100656</v>
      </c>
      <c r="T21" s="133">
        <f ca="1">OFFSET(TAMUCC!F$192,'Discipline Analysis'!$A$3,0)</f>
        <v>2577135.4580507856</v>
      </c>
      <c r="U21" s="133">
        <f ca="1">OFFSET(TAMUCC!G$192,'Discipline Analysis'!$A$3,0)</f>
        <v>0</v>
      </c>
      <c r="V21" s="181">
        <f t="shared" ca="1" si="2"/>
        <v>27035909</v>
      </c>
      <c r="W21" s="213">
        <f t="shared" ca="1" si="3"/>
        <v>1.8008698991579735E-2</v>
      </c>
      <c r="X21" s="130">
        <f ca="1">OFFSET(TAMUCC!C$217,'Discipline Analysis'!$A$3,0)</f>
        <v>6777173.2715948215</v>
      </c>
      <c r="Y21" s="133">
        <f ca="1">OFFSET(TAMUCC!D$217,'Discipline Analysis'!$A$3,0)</f>
        <v>6188074.6582527449</v>
      </c>
      <c r="Z21" s="133">
        <f ca="1">OFFSET(TAMUCC!E$217,'Discipline Analysis'!$A$3,0)</f>
        <v>2247208.0724471398</v>
      </c>
      <c r="AA21" s="133">
        <f ca="1">OFFSET(TAMUCC!F$217,'Discipline Analysis'!$A$3,0)</f>
        <v>279313.99770529423</v>
      </c>
      <c r="AB21" s="133">
        <f ca="1">OFFSET(TAMUCC!G$217,'Discipline Analysis'!$A$3,0)</f>
        <v>0</v>
      </c>
      <c r="AC21" s="181">
        <f t="shared" ca="1" si="4"/>
        <v>15491770</v>
      </c>
      <c r="AD21" s="134">
        <f t="shared" ca="1" si="5"/>
        <v>1.5837961014100236E-2</v>
      </c>
      <c r="AE21" s="130">
        <f ca="1">OFFSET(TAMUCC!C$242,'Discipline Analysis'!$A$3,0)</f>
        <v>4263099.0753974756</v>
      </c>
      <c r="AF21" s="133">
        <f ca="1">OFFSET(TAMUCC!D$242,'Discipline Analysis'!$A$3,0)</f>
        <v>3892533.7005408946</v>
      </c>
      <c r="AG21" s="133">
        <f ca="1">OFFSET(TAMUCC!E$242,'Discipline Analysis'!$A$3,0)</f>
        <v>1413579.1239141123</v>
      </c>
      <c r="AH21" s="133">
        <f ca="1">OFFSET(TAMUCC!F$242,'Discipline Analysis'!$A$3,0)</f>
        <v>175699.10014751679</v>
      </c>
      <c r="AI21" s="133">
        <f ca="1">OFFSET(TAMUCC!G$242,'Discipline Analysis'!$A$3,0)</f>
        <v>0</v>
      </c>
      <c r="AJ21" s="181">
        <f t="shared" ca="1" si="6"/>
        <v>9744911</v>
      </c>
      <c r="AK21" s="134">
        <f t="shared" ca="1" si="7"/>
        <v>1.4079072032706903E-2</v>
      </c>
      <c r="AL21" s="130">
        <f ca="1">OFFSET(TAMUCC!C$167,'Discipline Analysis'!$A$3,0)</f>
        <v>10603258.433617327</v>
      </c>
      <c r="AM21" s="133">
        <f ca="1">OFFSET(TAMUCC!D$167,'Discipline Analysis'!$A$3,0)</f>
        <v>14570892.37445648</v>
      </c>
      <c r="AN21" s="133">
        <f ca="1">OFFSET(TAMUCC!E$167,'Discipline Analysis'!$A$3,0)</f>
        <v>11733958.035308003</v>
      </c>
      <c r="AO21" s="133">
        <f ca="1">OFFSET(TAMUCC!F$167,'Discipline Analysis'!$A$3,0)</f>
        <v>4994666.0766181843</v>
      </c>
      <c r="AP21" s="133">
        <f ca="1">OFFSET(TAMUCC!G$167,'Discipline Analysis'!$A$3,0)</f>
        <v>0</v>
      </c>
      <c r="AQ21" s="181">
        <f t="shared" ca="1" si="8"/>
        <v>41902774.919999994</v>
      </c>
      <c r="AR21" s="134">
        <f t="shared" ca="1" si="9"/>
        <v>1.2783685421475642E-2</v>
      </c>
    </row>
    <row r="22" spans="1:44" x14ac:dyDescent="0.2">
      <c r="A22" s="217" t="s">
        <v>700</v>
      </c>
      <c r="B22" s="130">
        <f ca="1">OFFSET(TAMUK!C$31,'Discipline Analysis'!$A$3,0)</f>
        <v>105999</v>
      </c>
      <c r="C22" s="133">
        <f ca="1">OFFSET(TAMUK!D$31,'Discipline Analysis'!$A$3,0)</f>
        <v>58608</v>
      </c>
      <c r="D22" s="133">
        <f ca="1">OFFSET(TAMUK!E$31,'Discipline Analysis'!$A$3,0)</f>
        <v>41638</v>
      </c>
      <c r="E22" s="133">
        <f ca="1">OFFSET(TAMUK!F$31,'Discipline Analysis'!$A$3,0)</f>
        <v>2927</v>
      </c>
      <c r="F22" s="212">
        <f ca="1">OFFSET(TAMUK!G$31,'Discipline Analysis'!$A$3,0)</f>
        <v>0</v>
      </c>
      <c r="G22" s="181">
        <f t="shared" ca="1" si="10"/>
        <v>209172</v>
      </c>
      <c r="H22" s="131">
        <f t="shared" ca="1" si="11"/>
        <v>7384.4277777777779</v>
      </c>
      <c r="I22" s="132">
        <f t="shared" ca="1" si="12"/>
        <v>512.12041702522333</v>
      </c>
      <c r="J22" s="130">
        <f ca="1">OFFSET(TAMUK!C$115,'Discipline Analysis'!$A$3,0)</f>
        <v>10109893.588688541</v>
      </c>
      <c r="K22" s="133">
        <f ca="1">OFFSET(TAMUK!D$115,'Discipline Analysis'!$A$3,0)</f>
        <v>9734566.2706993297</v>
      </c>
      <c r="L22" s="133">
        <f ca="1">OFFSET(TAMUK!E$115,'Discipline Analysis'!$A$3,0)</f>
        <v>6555012.0331589309</v>
      </c>
      <c r="M22" s="133">
        <f ca="1">OFFSET(TAMUK!F$115,'Discipline Analysis'!$A$3,0)</f>
        <v>982177.94745319639</v>
      </c>
      <c r="N22" s="133">
        <f ca="1">OFFSET(TAMUK!G$115,'Discipline Analysis'!$A$3,0)</f>
        <v>0</v>
      </c>
      <c r="O22" s="181">
        <f t="shared" ca="1" si="0"/>
        <v>27381649.84</v>
      </c>
      <c r="P22" s="213">
        <f t="shared" ca="1" si="1"/>
        <v>1.2139625596784175E-2</v>
      </c>
      <c r="Q22" s="130">
        <f ca="1">OFFSET(TAMUK!C$192,'Discipline Analysis'!$A$3,0)</f>
        <v>5663268.3993271999</v>
      </c>
      <c r="R22" s="133">
        <f ca="1">OFFSET(TAMUK!D$192,'Discipline Analysis'!$A$3,0)</f>
        <v>5453020.9500611918</v>
      </c>
      <c r="S22" s="133">
        <f ca="1">OFFSET(TAMUK!E$192,'Discipline Analysis'!$A$3,0)</f>
        <v>3671927.1255370448</v>
      </c>
      <c r="T22" s="133">
        <f ca="1">OFFSET(TAMUK!F$192,'Discipline Analysis'!$A$3,0)</f>
        <v>550187.52507456276</v>
      </c>
      <c r="U22" s="133">
        <f ca="1">OFFSET(TAMUK!G$192,'Discipline Analysis'!$A$3,0)</f>
        <v>0</v>
      </c>
      <c r="V22" s="181">
        <f t="shared" ca="1" si="2"/>
        <v>15338403.999999998</v>
      </c>
      <c r="W22" s="213">
        <f t="shared" ca="1" si="3"/>
        <v>1.0216956294949895E-2</v>
      </c>
      <c r="X22" s="130">
        <f ca="1">OFFSET(TAMUK!C$217,'Discipline Analysis'!$A$3,0)</f>
        <v>4690573.110368615</v>
      </c>
      <c r="Y22" s="133">
        <f ca="1">OFFSET(TAMUK!D$217,'Discipline Analysis'!$A$3,0)</f>
        <v>3890542.5100237117</v>
      </c>
      <c r="Z22" s="133">
        <f ca="1">OFFSET(TAMUK!E$217,'Discipline Analysis'!$A$3,0)</f>
        <v>2876330.4891140331</v>
      </c>
      <c r="AA22" s="133">
        <f ca="1">OFFSET(TAMUK!F$217,'Discipline Analysis'!$A$3,0)</f>
        <v>231819.89049364085</v>
      </c>
      <c r="AB22" s="133">
        <f ca="1">OFFSET(TAMUK!G$217,'Discipline Analysis'!$A$3,0)</f>
        <v>0</v>
      </c>
      <c r="AC22" s="181">
        <f t="shared" ca="1" si="4"/>
        <v>11689266</v>
      </c>
      <c r="AD22" s="134">
        <f t="shared" ca="1" si="5"/>
        <v>1.1950483333502071E-2</v>
      </c>
      <c r="AE22" s="130">
        <f ca="1">OFFSET(TAMUK!C$242,'Discipline Analysis'!$A$3,0)</f>
        <v>6159248.8590213405</v>
      </c>
      <c r="AF22" s="133">
        <f ca="1">OFFSET(TAMUK!D$242,'Discipline Analysis'!$A$3,0)</f>
        <v>5108718.9032119</v>
      </c>
      <c r="AG22" s="133">
        <f ca="1">OFFSET(TAMUK!E$242,'Discipline Analysis'!$A$3,0)</f>
        <v>3776944.7072644974</v>
      </c>
      <c r="AH22" s="133">
        <f ca="1">OFFSET(TAMUK!F$242,'Discipline Analysis'!$A$3,0)</f>
        <v>304405.5305022634</v>
      </c>
      <c r="AI22" s="133">
        <f ca="1">OFFSET(TAMUK!G$242,'Discipline Analysis'!$A$3,0)</f>
        <v>0</v>
      </c>
      <c r="AJ22" s="181">
        <f t="shared" ca="1" si="6"/>
        <v>15349318.000000002</v>
      </c>
      <c r="AK22" s="134">
        <f t="shared" ca="1" si="7"/>
        <v>2.2176103381028794E-2</v>
      </c>
      <c r="AL22" s="130">
        <f ca="1">OFFSET(TAMUK!C$167,'Discipline Analysis'!$A$3,0)</f>
        <v>15362795.50958691</v>
      </c>
      <c r="AM22" s="133">
        <f ca="1">OFFSET(TAMUK!D$167,'Discipline Analysis'!$A$3,0)</f>
        <v>12793542.950951444</v>
      </c>
      <c r="AN22" s="133">
        <f ca="1">OFFSET(TAMUK!E$167,'Discipline Analysis'!$A$3,0)</f>
        <v>8605354.0124385506</v>
      </c>
      <c r="AO22" s="133">
        <f ca="1">OFFSET(TAMUK!F$167,'Discipline Analysis'!$A$3,0)</f>
        <v>600921.55702309054</v>
      </c>
      <c r="AP22" s="133">
        <f ca="1">OFFSET(TAMUK!G$167,'Discipline Analysis'!$A$3,0)</f>
        <v>0</v>
      </c>
      <c r="AQ22" s="181">
        <f t="shared" ca="1" si="8"/>
        <v>37362614.030000001</v>
      </c>
      <c r="AR22" s="134">
        <f t="shared" ca="1" si="9"/>
        <v>1.1398574562076576E-2</v>
      </c>
    </row>
    <row r="23" spans="1:44" x14ac:dyDescent="0.2">
      <c r="A23" s="218" t="s">
        <v>701</v>
      </c>
      <c r="B23" s="130">
        <f ca="1">OFFSET(TAMUSA!C$31,'Discipline Analysis'!$A$3,0)</f>
        <v>33537</v>
      </c>
      <c r="C23" s="133">
        <f ca="1">OFFSET(TAMUSA!D$31,'Discipline Analysis'!$A$3,0)</f>
        <v>70379</v>
      </c>
      <c r="D23" s="133">
        <f ca="1">OFFSET(TAMUSA!E$31,'Discipline Analysis'!$A$3,0)</f>
        <v>14620</v>
      </c>
      <c r="E23" s="133">
        <f ca="1">OFFSET(TAMUSA!F$31,'Discipline Analysis'!$A$3,0)</f>
        <v>0</v>
      </c>
      <c r="F23" s="212">
        <f ca="1">OFFSET(TAMUSA!G$31,'Discipline Analysis'!$A$3,0)</f>
        <v>0</v>
      </c>
      <c r="G23" s="181">
        <f t="shared" ref="G23" ca="1" si="13">SUM(B23:F23)</f>
        <v>118536</v>
      </c>
      <c r="H23" s="131">
        <f t="shared" ref="H23" ca="1" si="14">(B23/30)+(C23/30)+(D23/24)+(E23/18)+(F23/24)</f>
        <v>4073.0333333333333</v>
      </c>
      <c r="I23" s="132">
        <f t="shared" ref="I23" ca="1" si="15">IF((G23=0),0,(O23+V23+AC23+AJ23+AQ23)/G23)</f>
        <v>385.05515623945467</v>
      </c>
      <c r="J23" s="130">
        <f ca="1">OFFSET(TAMUSA!C$115,'Discipline Analysis'!$A$3,0)</f>
        <v>2817962</v>
      </c>
      <c r="K23" s="133">
        <f ca="1">OFFSET(TAMUSA!D$115,'Discipline Analysis'!$A$3,0)</f>
        <v>6523030</v>
      </c>
      <c r="L23" s="133">
        <f ca="1">OFFSET(TAMUSA!E$115,'Discipline Analysis'!$A$3,0)</f>
        <v>2973524</v>
      </c>
      <c r="M23" s="133">
        <f ca="1">OFFSET(TAMUSA!F$115,'Discipline Analysis'!$A$3,0)</f>
        <v>0</v>
      </c>
      <c r="N23" s="133">
        <f ca="1">OFFSET(TAMUSA!G$115,'Discipline Analysis'!$A$3,0)</f>
        <v>0</v>
      </c>
      <c r="O23" s="181">
        <f t="shared" ref="O23" ca="1" si="16">SUM(J23:N23)</f>
        <v>12314516</v>
      </c>
      <c r="P23" s="213">
        <f t="shared" ref="P23" ca="1" si="17">O23/O$43</f>
        <v>5.4596276893156079E-3</v>
      </c>
      <c r="Q23" s="130">
        <f ca="1">OFFSET(TAMUSA!C$192,'Discipline Analysis'!$A$3,0)</f>
        <v>1358596.4220659584</v>
      </c>
      <c r="R23" s="133">
        <f ca="1">OFFSET(TAMUSA!D$192,'Discipline Analysis'!$A$3,0)</f>
        <v>3144884.5722649596</v>
      </c>
      <c r="S23" s="133">
        <f ca="1">OFFSET(TAMUSA!E$192,'Discipline Analysis'!$A$3,0)</f>
        <v>1433596.005669082</v>
      </c>
      <c r="T23" s="133">
        <f ca="1">OFFSET(TAMUSA!F$192,'Discipline Analysis'!$A$3,0)</f>
        <v>0</v>
      </c>
      <c r="U23" s="133">
        <f ca="1">OFFSET(TAMUSA!G$192,'Discipline Analysis'!$A$3,0)</f>
        <v>0</v>
      </c>
      <c r="V23" s="181">
        <f t="shared" ref="V23" ca="1" si="18">SUM(Q23:U23)</f>
        <v>5937077</v>
      </c>
      <c r="W23" s="213">
        <f t="shared" ref="W23" ca="1" si="19">V23/V$43</f>
        <v>3.954704559141372E-3</v>
      </c>
      <c r="X23" s="130">
        <f ca="1">OFFSET(TAMUSA!C$217,'Discipline Analysis'!$A$3,0)</f>
        <v>1483550.4201680676</v>
      </c>
      <c r="Y23" s="133">
        <f ca="1">OFFSET(TAMUSA!D$217,'Discipline Analysis'!$A$3,0)</f>
        <v>5293307.8991596643</v>
      </c>
      <c r="Z23" s="133">
        <f ca="1">OFFSET(TAMUSA!E$217,'Discipline Analysis'!$A$3,0)</f>
        <v>1344096.6806722688</v>
      </c>
      <c r="AA23" s="133">
        <f ca="1">OFFSET(TAMUSA!F$217,'Discipline Analysis'!$A$3,0)</f>
        <v>0</v>
      </c>
      <c r="AB23" s="133">
        <f ca="1">OFFSET(TAMUSA!G$217,'Discipline Analysis'!$A$3,0)</f>
        <v>0</v>
      </c>
      <c r="AC23" s="181">
        <f t="shared" ref="AC23" ca="1" si="20">SUM(X23:AB23)</f>
        <v>8120955</v>
      </c>
      <c r="AD23" s="134">
        <f t="shared" ref="AD23" ca="1" si="21">AC23/AC$43</f>
        <v>8.3024321099049603E-3</v>
      </c>
      <c r="AE23" s="130">
        <f ca="1">OFFSET(TAMUSA!C$242,'Discipline Analysis'!$A$3,0)</f>
        <v>2193664.4135915232</v>
      </c>
      <c r="AF23" s="133">
        <f ca="1">OFFSET(TAMUSA!D$242,'Discipline Analysis'!$A$3,0)</f>
        <v>7826994.6276945574</v>
      </c>
      <c r="AG23" s="133">
        <f ca="1">OFFSET(TAMUSA!E$242,'Discipline Analysis'!$A$3,0)</f>
        <v>1987459.9587139206</v>
      </c>
      <c r="AH23" s="133">
        <f ca="1">OFFSET(TAMUSA!F$242,'Discipline Analysis'!$A$3,0)</f>
        <v>0</v>
      </c>
      <c r="AI23" s="133">
        <f ca="1">OFFSET(TAMUSA!G$242,'Discipline Analysis'!$A$3,0)</f>
        <v>0</v>
      </c>
      <c r="AJ23" s="181">
        <f t="shared" ref="AJ23" ca="1" si="22">SUM(AE23:AI23)</f>
        <v>12008119.000000002</v>
      </c>
      <c r="AK23" s="134">
        <f t="shared" ref="AK23" ca="1" si="23">AJ23/AJ$43</f>
        <v>1.7348867770913087E-2</v>
      </c>
      <c r="AL23" s="130">
        <f ca="1">OFFSET(TAMUSA!C$167,'Discipline Analysis'!$A$3,0)</f>
        <v>1661834.7804511352</v>
      </c>
      <c r="AM23" s="133">
        <f ca="1">OFFSET(TAMUSA!D$167,'Discipline Analysis'!$A$3,0)</f>
        <v>3846821.9684744412</v>
      </c>
      <c r="AN23" s="133">
        <f ca="1">OFFSET(TAMUSA!E$167,'Discipline Analysis'!$A$3,0)</f>
        <v>1753574.2510744231</v>
      </c>
      <c r="AO23" s="133">
        <f ca="1">OFFSET(TAMUSA!F$167,'Discipline Analysis'!$A$3,0)</f>
        <v>0</v>
      </c>
      <c r="AP23" s="133">
        <f ca="1">OFFSET(TAMUSA!G$167,'Discipline Analysis'!$A$3,0)</f>
        <v>0</v>
      </c>
      <c r="AQ23" s="181">
        <f t="shared" ref="AQ23" ca="1" si="24">SUM(AL23:AP23)</f>
        <v>7262230.9999999991</v>
      </c>
      <c r="AR23" s="134">
        <f t="shared" ref="AR23" ca="1" si="25">AQ23/AQ$43</f>
        <v>2.2155591542405771E-3</v>
      </c>
    </row>
    <row r="24" spans="1:44" x14ac:dyDescent="0.2">
      <c r="A24" s="217" t="s">
        <v>716</v>
      </c>
      <c r="B24" s="130">
        <f ca="1">OFFSET(TAMIU!C$31,'Discipline Analysis'!$A$3,0)</f>
        <v>94933</v>
      </c>
      <c r="C24" s="133">
        <f ca="1">OFFSET(TAMIU!D$31,'Discipline Analysis'!$A$3,0)</f>
        <v>67956</v>
      </c>
      <c r="D24" s="133">
        <f ca="1">OFFSET(TAMIU!E$31,'Discipline Analysis'!$A$3,0)</f>
        <v>13014</v>
      </c>
      <c r="E24" s="133">
        <f ca="1">OFFSET(TAMIU!F$31,'Discipline Analysis'!$A$3,0)</f>
        <v>204</v>
      </c>
      <c r="F24" s="212">
        <f ca="1">OFFSET(TAMIU!G$31,'Discipline Analysis'!$A$3,0)</f>
        <v>0</v>
      </c>
      <c r="G24" s="181">
        <f t="shared" ca="1" si="10"/>
        <v>176107</v>
      </c>
      <c r="H24" s="131">
        <f t="shared" ca="1" si="11"/>
        <v>5983.2166666666662</v>
      </c>
      <c r="I24" s="132">
        <f t="shared" ca="1" si="12"/>
        <v>409.44486022702108</v>
      </c>
      <c r="J24" s="130">
        <f ca="1">OFFSET(TAMIU!C$115,'Discipline Analysis'!$A$3,0)</f>
        <v>5801948</v>
      </c>
      <c r="K24" s="133">
        <f ca="1">OFFSET(TAMIU!D$115,'Discipline Analysis'!$A$3,0)</f>
        <v>7698421</v>
      </c>
      <c r="L24" s="133">
        <f ca="1">OFFSET(TAMIU!E$115,'Discipline Analysis'!$A$3,0)</f>
        <v>4150679</v>
      </c>
      <c r="M24" s="133">
        <f ca="1">OFFSET(TAMIU!F$115,'Discipline Analysis'!$A$3,0)</f>
        <v>663127</v>
      </c>
      <c r="N24" s="133">
        <f ca="1">OFFSET(TAMIU!G$115,'Discipline Analysis'!$A$3,0)</f>
        <v>0</v>
      </c>
      <c r="O24" s="181">
        <f t="shared" ca="1" si="0"/>
        <v>18314175</v>
      </c>
      <c r="P24" s="213">
        <f t="shared" ref="P24:P43" ca="1" si="26">O24/O$43</f>
        <v>8.1195701834299999E-3</v>
      </c>
      <c r="Q24" s="130">
        <f ca="1">OFFSET(TAMIU!C$192,'Discipline Analysis'!$A$3,0)</f>
        <v>6716175.0266573299</v>
      </c>
      <c r="R24" s="133">
        <f ca="1">OFFSET(TAMIU!D$192,'Discipline Analysis'!$A$3,0)</f>
        <v>8911479.8796704747</v>
      </c>
      <c r="S24" s="133">
        <f ca="1">OFFSET(TAMIU!E$192,'Discipline Analysis'!$A$3,0)</f>
        <v>4804711.5629907427</v>
      </c>
      <c r="T24" s="133">
        <f ca="1">OFFSET(TAMIU!F$192,'Discipline Analysis'!$A$3,0)</f>
        <v>767617.53068145306</v>
      </c>
      <c r="U24" s="133">
        <f ca="1">OFFSET(TAMIU!G$192,'Discipline Analysis'!$A$3,0)</f>
        <v>0</v>
      </c>
      <c r="V24" s="181">
        <f t="shared" ca="1" si="2"/>
        <v>21199984</v>
      </c>
      <c r="W24" s="213">
        <f t="shared" ref="W24:W43" ca="1" si="27">V24/V$43</f>
        <v>1.4121372078974912E-2</v>
      </c>
      <c r="X24" s="130">
        <f ca="1">OFFSET(TAMIU!C$217,'Discipline Analysis'!$A$3,0)</f>
        <v>3032758.5948579158</v>
      </c>
      <c r="Y24" s="133">
        <f ca="1">OFFSET(TAMIU!D$217,'Discipline Analysis'!$A$3,0)</f>
        <v>3375998.0254397835</v>
      </c>
      <c r="Z24" s="133">
        <f ca="1">OFFSET(TAMIU!E$217,'Discipline Analysis'!$A$3,0)</f>
        <v>758432.73612990533</v>
      </c>
      <c r="AA24" s="133">
        <f ca="1">OFFSET(TAMIU!F$217,'Discipline Analysis'!$A$3,0)</f>
        <v>18474.643572395129</v>
      </c>
      <c r="AB24" s="133">
        <f ca="1">OFFSET(TAMIU!G$217,'Discipline Analysis'!$A$3,0)</f>
        <v>0</v>
      </c>
      <c r="AC24" s="181">
        <f t="shared" ca="1" si="4"/>
        <v>7185663.9999999991</v>
      </c>
      <c r="AD24" s="134">
        <f t="shared" ref="AD24:AD43" ca="1" si="28">AC24/AC$43</f>
        <v>7.3462403774664569E-3</v>
      </c>
      <c r="AE24" s="130">
        <f ca="1">OFFSET(TAMIU!C$242,'Discipline Analysis'!$A$3,0)</f>
        <v>3220083.4557510144</v>
      </c>
      <c r="AF24" s="133">
        <f ca="1">OFFSET(TAMIU!D$242,'Discipline Analysis'!$A$3,0)</f>
        <v>3584523.8083897159</v>
      </c>
      <c r="AG24" s="133">
        <f ca="1">OFFSET(TAMIU!E$242,'Discipline Analysis'!$A$3,0)</f>
        <v>805278.96617050085</v>
      </c>
      <c r="AH24" s="133">
        <f ca="1">OFFSET(TAMIU!F$242,'Discipline Analysis'!$A$3,0)</f>
        <v>19615.769688768607</v>
      </c>
      <c r="AI24" s="133">
        <f ca="1">OFFSET(TAMIU!G$242,'Discipline Analysis'!$A$3,0)</f>
        <v>0</v>
      </c>
      <c r="AJ24" s="181">
        <f t="shared" ca="1" si="6"/>
        <v>7629502</v>
      </c>
      <c r="AK24" s="134">
        <f t="shared" ref="AK24:AK43" ca="1" si="29">AJ24/AJ$43</f>
        <v>1.1022810596390402E-2</v>
      </c>
      <c r="AL24" s="130">
        <f ca="1">OFFSET(TAMIU!C$167,'Discipline Analysis'!$A$3,0)</f>
        <v>5631703</v>
      </c>
      <c r="AM24" s="133">
        <f ca="1">OFFSET(TAMIU!D$167,'Discipline Analysis'!$A$3,0)</f>
        <v>7472524</v>
      </c>
      <c r="AN24" s="133">
        <f ca="1">OFFSET(TAMIU!E$167,'Discipline Analysis'!$A$3,0)</f>
        <v>4028885</v>
      </c>
      <c r="AO24" s="133">
        <f ca="1">OFFSET(TAMIU!F$167,'Discipline Analysis'!$A$3,0)</f>
        <v>643669</v>
      </c>
      <c r="AP24" s="133">
        <f ca="1">OFFSET(TAMIU!G$167,'Discipline Analysis'!$A$3,0)</f>
        <v>0</v>
      </c>
      <c r="AQ24" s="181">
        <f t="shared" ca="1" si="8"/>
        <v>17776781</v>
      </c>
      <c r="AR24" s="134">
        <f t="shared" ref="AR24:AR43" ca="1" si="30">AQ24/AQ$43</f>
        <v>5.4233347682661115E-3</v>
      </c>
    </row>
    <row r="25" spans="1:44" x14ac:dyDescent="0.2">
      <c r="A25" s="217" t="s">
        <v>702</v>
      </c>
      <c r="B25" s="130">
        <f ca="1">OFFSET(TAMUT!C$31,'Discipline Analysis'!$A$3,0)</f>
        <v>16758</v>
      </c>
      <c r="C25" s="133">
        <f ca="1">OFFSET(TAMUT!D$31,'Discipline Analysis'!$A$3,0)</f>
        <v>21694</v>
      </c>
      <c r="D25" s="133">
        <f ca="1">OFFSET(TAMUT!E$31,'Discipline Analysis'!$A$3,0)</f>
        <v>5651</v>
      </c>
      <c r="E25" s="133">
        <f ca="1">OFFSET(TAMUT!F$31,'Discipline Analysis'!$A$3,0)</f>
        <v>438</v>
      </c>
      <c r="F25" s="212">
        <f ca="1">OFFSET(TAMUT!G$31,'Discipline Analysis'!$A$3,0)</f>
        <v>0</v>
      </c>
      <c r="G25" s="181">
        <f t="shared" ca="1" si="10"/>
        <v>44541</v>
      </c>
      <c r="H25" s="131">
        <f t="shared" ca="1" si="11"/>
        <v>1541.5249999999999</v>
      </c>
      <c r="I25" s="132">
        <f t="shared" ca="1" si="12"/>
        <v>581.88058193574454</v>
      </c>
      <c r="J25" s="130">
        <f ca="1">OFFSET(TAMUT!C$115,'Discipline Analysis'!$A$3,0)</f>
        <v>1854668</v>
      </c>
      <c r="K25" s="133">
        <f ca="1">OFFSET(TAMUT!D$115,'Discipline Analysis'!$A$3,0)</f>
        <v>3157052</v>
      </c>
      <c r="L25" s="133">
        <f ca="1">OFFSET(TAMUT!E$115,'Discipline Analysis'!$A$3,0)</f>
        <v>1792448</v>
      </c>
      <c r="M25" s="133">
        <f ca="1">OFFSET(TAMUT!F$115,'Discipline Analysis'!$A$3,0)</f>
        <v>184094</v>
      </c>
      <c r="N25" s="133">
        <f ca="1">OFFSET(TAMUT!G$115,'Discipline Analysis'!$A$3,0)</f>
        <v>0</v>
      </c>
      <c r="O25" s="181">
        <f t="shared" ca="1" si="0"/>
        <v>6988262</v>
      </c>
      <c r="P25" s="213">
        <f t="shared" ca="1" si="26"/>
        <v>3.0982385921941285E-3</v>
      </c>
      <c r="Q25" s="130">
        <f ca="1">OFFSET(TAMUT!C$192,'Discipline Analysis'!$A$3,0)</f>
        <v>1377262.8256605146</v>
      </c>
      <c r="R25" s="133">
        <f ca="1">OFFSET(TAMUT!D$192,'Discipline Analysis'!$A$3,0)</f>
        <v>2344403.6120088226</v>
      </c>
      <c r="S25" s="133">
        <f ca="1">OFFSET(TAMUT!E$192,'Discipline Analysis'!$A$3,0)</f>
        <v>1331058.710955027</v>
      </c>
      <c r="T25" s="133">
        <f ca="1">OFFSET(TAMUT!F$192,'Discipline Analysis'!$A$3,0)</f>
        <v>136706.85137563533</v>
      </c>
      <c r="U25" s="133">
        <f ca="1">OFFSET(TAMUT!G$192,'Discipline Analysis'!$A$3,0)</f>
        <v>0</v>
      </c>
      <c r="V25" s="181">
        <f t="shared" ca="1" si="2"/>
        <v>5189432</v>
      </c>
      <c r="W25" s="213">
        <f t="shared" ca="1" si="27"/>
        <v>3.4566960121544875E-3</v>
      </c>
      <c r="X25" s="130">
        <f ca="1">OFFSET(TAMUT!C$217,'Discipline Analysis'!$A$3,0)</f>
        <v>1231937.4902157553</v>
      </c>
      <c r="Y25" s="133">
        <f ca="1">OFFSET(TAMUT!D$217,'Discipline Analysis'!$A$3,0)</f>
        <v>2671280.277972905</v>
      </c>
      <c r="Z25" s="133">
        <f ca="1">OFFSET(TAMUT!E$217,'Discipline Analysis'!$A$3,0)</f>
        <v>1017035.6156547919</v>
      </c>
      <c r="AA25" s="133">
        <f ca="1">OFFSET(TAMUT!F$217,'Discipline Analysis'!$A$3,0)</f>
        <v>59972.61615654792</v>
      </c>
      <c r="AB25" s="133">
        <f ca="1">OFFSET(TAMUT!G$217,'Discipline Analysis'!$A$3,0)</f>
        <v>0</v>
      </c>
      <c r="AC25" s="181">
        <f t="shared" ca="1" si="4"/>
        <v>4980226</v>
      </c>
      <c r="AD25" s="134">
        <f t="shared" ca="1" si="28"/>
        <v>5.0915179627252635E-3</v>
      </c>
      <c r="AE25" s="130">
        <f ca="1">OFFSET(TAMUT!C$242,'Discipline Analysis'!$A$3,0)</f>
        <v>878781.28148519818</v>
      </c>
      <c r="AF25" s="133">
        <f ca="1">OFFSET(TAMUT!D$242,'Discipline Analysis'!$A$3,0)</f>
        <v>1905511.5413948819</v>
      </c>
      <c r="AG25" s="133">
        <f ca="1">OFFSET(TAMUT!E$242,'Discipline Analysis'!$A$3,0)</f>
        <v>725484.74962368293</v>
      </c>
      <c r="AH25" s="133">
        <f ca="1">OFFSET(TAMUT!F$242,'Discipline Analysis'!$A$3,0)</f>
        <v>42780.427496236829</v>
      </c>
      <c r="AI25" s="133">
        <f ca="1">OFFSET(TAMUT!G$242,'Discipline Analysis'!$A$3,0)</f>
        <v>0</v>
      </c>
      <c r="AJ25" s="181">
        <f t="shared" ca="1" si="6"/>
        <v>3552557.9999999995</v>
      </c>
      <c r="AK25" s="134">
        <f t="shared" ca="1" si="29"/>
        <v>5.1325989516342596E-3</v>
      </c>
      <c r="AL25" s="130">
        <f ca="1">OFFSET(TAMUT!C$167,'Discipline Analysis'!$A$3,0)</f>
        <v>1395256.1214428854</v>
      </c>
      <c r="AM25" s="133">
        <f ca="1">OFFSET(TAMUT!D$167,'Discipline Analysis'!$A$3,0)</f>
        <v>2319183.3002435747</v>
      </c>
      <c r="AN25" s="133">
        <f ca="1">OFFSET(TAMUT!E$167,'Discipline Analysis'!$A$3,0)</f>
        <v>1353679.3369972324</v>
      </c>
      <c r="AO25" s="133">
        <f ca="1">OFFSET(TAMUT!F$167,'Discipline Analysis'!$A$3,0)</f>
        <v>138946.24131630766</v>
      </c>
      <c r="AP25" s="133">
        <f ca="1">OFFSET(TAMUT!G$167,'Discipline Analysis'!$A$3,0)</f>
        <v>0</v>
      </c>
      <c r="AQ25" s="181">
        <f t="shared" ca="1" si="8"/>
        <v>5207065</v>
      </c>
      <c r="AR25" s="134">
        <f t="shared" ca="1" si="30"/>
        <v>1.5885697559710938E-3</v>
      </c>
    </row>
    <row r="26" spans="1:44" x14ac:dyDescent="0.2">
      <c r="A26" s="217" t="s">
        <v>127</v>
      </c>
      <c r="B26" s="130">
        <f ca="1">OFFSET(WTAMU!C$31,'Discipline Analysis'!$A$3,0)</f>
        <v>106836</v>
      </c>
      <c r="C26" s="133">
        <f ca="1">OFFSET(WTAMU!D$31,'Discipline Analysis'!$A$3,0)</f>
        <v>81588</v>
      </c>
      <c r="D26" s="133">
        <f ca="1">OFFSET(WTAMU!E$31,'Discipline Analysis'!$A$3,0)</f>
        <v>38379</v>
      </c>
      <c r="E26" s="133">
        <f ca="1">OFFSET(WTAMU!F$31,'Discipline Analysis'!$A$3,0)</f>
        <v>192</v>
      </c>
      <c r="F26" s="212">
        <f ca="1">OFFSET(WTAMU!G$31,'Discipline Analysis'!$A$3,0)</f>
        <v>0</v>
      </c>
      <c r="G26" s="181">
        <f t="shared" ca="1" si="10"/>
        <v>226995</v>
      </c>
      <c r="H26" s="131">
        <f t="shared" ca="1" si="11"/>
        <v>7890.5916666666662</v>
      </c>
      <c r="I26" s="132">
        <f t="shared" ca="1" si="12"/>
        <v>368.98039163858238</v>
      </c>
      <c r="J26" s="130">
        <f ca="1">OFFSET(WTAMU!C$115,'Discipline Analysis'!$A$3,0)</f>
        <v>8203856</v>
      </c>
      <c r="K26" s="133">
        <f ca="1">OFFSET(WTAMU!D$115,'Discipline Analysis'!$A$3,0)</f>
        <v>9486352</v>
      </c>
      <c r="L26" s="133">
        <f ca="1">OFFSET(WTAMU!E$115,'Discipline Analysis'!$A$3,0)</f>
        <v>6589115</v>
      </c>
      <c r="M26" s="133">
        <f ca="1">OFFSET(WTAMU!F$115,'Discipline Analysis'!$A$3,0)</f>
        <v>127257</v>
      </c>
      <c r="N26" s="133">
        <f ca="1">OFFSET(WTAMU!G$115,'Discipline Analysis'!$A$3,0)</f>
        <v>0</v>
      </c>
      <c r="O26" s="181">
        <f t="shared" ca="1" si="0"/>
        <v>24406580</v>
      </c>
      <c r="P26" s="213">
        <f t="shared" ca="1" si="26"/>
        <v>1.0820631518891731E-2</v>
      </c>
      <c r="Q26" s="130">
        <f ca="1">OFFSET(WTAMU!C$192,'Discipline Analysis'!$A$3,0)</f>
        <v>4538454.8006860446</v>
      </c>
      <c r="R26" s="133">
        <f ca="1">OFFSET(WTAMU!D$192,'Discipline Analysis'!$A$3,0)</f>
        <v>5247944.3538986621</v>
      </c>
      <c r="S26" s="133">
        <f ca="1">OFFSET(WTAMU!E$192,'Discipline Analysis'!$A$3,0)</f>
        <v>3645164.0062944083</v>
      </c>
      <c r="T26" s="133">
        <f ca="1">OFFSET(WTAMU!F$192,'Discipline Analysis'!$A$3,0)</f>
        <v>70399.839120884601</v>
      </c>
      <c r="U26" s="133">
        <f ca="1">OFFSET(WTAMU!G$192,'Discipline Analysis'!$A$3,0)</f>
        <v>0</v>
      </c>
      <c r="V26" s="181">
        <f t="shared" ca="1" si="2"/>
        <v>13501963</v>
      </c>
      <c r="W26" s="213">
        <f t="shared" ca="1" si="27"/>
        <v>8.9936975103166276E-3</v>
      </c>
      <c r="X26" s="130">
        <f ca="1">OFFSET(WTAMU!C$217,'Discipline Analysis'!$A$3,0)</f>
        <v>3697757.0141399861</v>
      </c>
      <c r="Y26" s="133">
        <f ca="1">OFFSET(WTAMU!D$217,'Discipline Analysis'!$A$3,0)</f>
        <v>5823368.4447025545</v>
      </c>
      <c r="Z26" s="133">
        <f ca="1">OFFSET(WTAMU!E$217,'Discipline Analysis'!$A$3,0)</f>
        <v>2941311.6651853356</v>
      </c>
      <c r="AA26" s="133">
        <f ca="1">OFFSET(WTAMU!F$217,'Discipline Analysis'!$A$3,0)</f>
        <v>20171.875972124028</v>
      </c>
      <c r="AB26" s="133">
        <f ca="1">OFFSET(WTAMU!G$217,'Discipline Analysis'!$A$3,0)</f>
        <v>0</v>
      </c>
      <c r="AC26" s="181">
        <f t="shared" ca="1" si="4"/>
        <v>12482609</v>
      </c>
      <c r="AD26" s="134">
        <f t="shared" ca="1" si="28"/>
        <v>1.2761554986696596E-2</v>
      </c>
      <c r="AE26" s="130">
        <f ca="1">OFFSET(WTAMU!C$242,'Discipline Analysis'!$A$3,0)</f>
        <v>3509034.268154732</v>
      </c>
      <c r="AF26" s="133">
        <f ca="1">OFFSET(WTAMU!D$242,'Discipline Analysis'!$A$3,0)</f>
        <v>5526160.6834663162</v>
      </c>
      <c r="AG26" s="133">
        <f ca="1">OFFSET(WTAMU!E$242,'Discipline Analysis'!$A$3,0)</f>
        <v>2791195.6861933139</v>
      </c>
      <c r="AH26" s="133">
        <f ca="1">OFFSET(WTAMU!F$242,'Discipline Analysis'!$A$3,0)</f>
        <v>19142.362185637816</v>
      </c>
      <c r="AI26" s="133">
        <f ca="1">OFFSET(WTAMU!G$242,'Discipline Analysis'!$A$3,0)</f>
        <v>0</v>
      </c>
      <c r="AJ26" s="181">
        <f t="shared" ca="1" si="6"/>
        <v>11845533</v>
      </c>
      <c r="AK26" s="134">
        <f t="shared" ca="1" si="29"/>
        <v>1.7113969781027933E-2</v>
      </c>
      <c r="AL26" s="130">
        <f ca="1">OFFSET(WTAMU!C$167,'Discipline Analysis'!$A$3,0)</f>
        <v>7241675.0510959057</v>
      </c>
      <c r="AM26" s="133">
        <f ca="1">OFFSET(WTAMU!D$167,'Discipline Analysis'!$A$3,0)</f>
        <v>8371861.4300095094</v>
      </c>
      <c r="AN26" s="133">
        <f ca="1">OFFSET(WTAMU!E$167,'Discipline Analysis'!$A$3,0)</f>
        <v>5812932.4214762961</v>
      </c>
      <c r="AO26" s="133">
        <f ca="1">OFFSET(WTAMU!F$167,'Discipline Analysis'!$A$3,0)</f>
        <v>93550.097418287813</v>
      </c>
      <c r="AP26" s="133">
        <f ca="1">OFFSET(WTAMU!G$167,'Discipline Analysis'!$A$3,0)</f>
        <v>0</v>
      </c>
      <c r="AQ26" s="181">
        <f t="shared" ca="1" si="8"/>
        <v>21520019</v>
      </c>
      <c r="AR26" s="134">
        <f t="shared" ca="1" si="30"/>
        <v>6.5653206424969354E-3</v>
      </c>
    </row>
    <row r="27" spans="1:44" x14ac:dyDescent="0.2">
      <c r="A27" s="217" t="s">
        <v>119</v>
      </c>
      <c r="B27" s="130">
        <f ca="1">OFFSET(UH!C$31,'Discipline Analysis'!$A$3,0)</f>
        <v>490808</v>
      </c>
      <c r="C27" s="133">
        <f ca="1">OFFSET(UH!D$31,'Discipline Analysis'!$A$3,0)</f>
        <v>412015</v>
      </c>
      <c r="D27" s="133">
        <f ca="1">OFFSET(UH!E$31,'Discipline Analysis'!$A$3,0)</f>
        <v>88243</v>
      </c>
      <c r="E27" s="133">
        <f ca="1">OFFSET(UH!F$31,'Discipline Analysis'!$A$3,0)</f>
        <v>29155</v>
      </c>
      <c r="F27" s="212">
        <f ca="1">OFFSET(UH!G$31,'Discipline Analysis'!$A$3,0)</f>
        <v>55647</v>
      </c>
      <c r="G27" s="181">
        <f t="shared" ca="1" si="10"/>
        <v>1075868</v>
      </c>
      <c r="H27" s="131">
        <f t="shared" ca="1" si="11"/>
        <v>37709.238888888882</v>
      </c>
      <c r="I27" s="132">
        <f t="shared" ca="1" si="12"/>
        <v>625.10338921689277</v>
      </c>
      <c r="J27" s="130">
        <f ca="1">OFFSET(UH!C$115,'Discipline Analysis'!$A$3,0)</f>
        <v>34546529.739999995</v>
      </c>
      <c r="K27" s="133">
        <f ca="1">OFFSET(UH!D$115,'Discipline Analysis'!$A$3,0)</f>
        <v>49126058.370000005</v>
      </c>
      <c r="L27" s="133">
        <f ca="1">OFFSET(UH!E$115,'Discipline Analysis'!$A$3,0)</f>
        <v>38941059.170000002</v>
      </c>
      <c r="M27" s="133">
        <f ca="1">OFFSET(UH!F$115,'Discipline Analysis'!$A$3,0)</f>
        <v>39895525.140000001</v>
      </c>
      <c r="N27" s="133">
        <f ca="1">OFFSET(UH!G$115,'Discipline Analysis'!$A$3,0)</f>
        <v>17875900.84</v>
      </c>
      <c r="O27" s="181">
        <f t="shared" ca="1" si="0"/>
        <v>180385073.26000002</v>
      </c>
      <c r="P27" s="213">
        <f t="shared" ca="1" si="26"/>
        <v>7.9973532107110057E-2</v>
      </c>
      <c r="Q27" s="130">
        <f ca="1">OFFSET(UH!C$192,'Discipline Analysis'!$A$3,0)</f>
        <v>32964042.639994953</v>
      </c>
      <c r="R27" s="133">
        <f ca="1">OFFSET(UH!D$192,'Discipline Analysis'!$A$3,0)</f>
        <v>46875720.804122686</v>
      </c>
      <c r="S27" s="133">
        <f ca="1">OFFSET(UH!E$192,'Discipline Analysis'!$A$3,0)</f>
        <v>37157270.052515738</v>
      </c>
      <c r="T27" s="133">
        <f ca="1">OFFSET(UH!F$192,'Discipline Analysis'!$A$3,0)</f>
        <v>38068014.407167204</v>
      </c>
      <c r="U27" s="133">
        <f ca="1">OFFSET(UH!G$192,'Discipline Analysis'!$A$3,0)</f>
        <v>17057052.096199393</v>
      </c>
      <c r="V27" s="181">
        <f t="shared" ca="1" si="2"/>
        <v>172122099.99999997</v>
      </c>
      <c r="W27" s="213">
        <f t="shared" ca="1" si="27"/>
        <v>0.11465104016656462</v>
      </c>
      <c r="X27" s="130">
        <f ca="1">OFFSET(UH!C$217,'Discipline Analysis'!$A$3,0)</f>
        <v>21557044.202905826</v>
      </c>
      <c r="Y27" s="133">
        <f ca="1">OFFSET(UH!D$217,'Discipline Analysis'!$A$3,0)</f>
        <v>37852730.503586613</v>
      </c>
      <c r="Z27" s="133">
        <f ca="1">OFFSET(UH!E$217,'Discipline Analysis'!$A$3,0)</f>
        <v>7118016.5095033562</v>
      </c>
      <c r="AA27" s="133">
        <f ca="1">OFFSET(UH!F$217,'Discipline Analysis'!$A$3,0)</f>
        <v>2929394.6914835298</v>
      </c>
      <c r="AB27" s="133">
        <f ca="1">OFFSET(UH!G$217,'Discipline Analysis'!$A$3,0)</f>
        <v>2785813.0925206747</v>
      </c>
      <c r="AC27" s="181">
        <f t="shared" ca="1" si="4"/>
        <v>72242999</v>
      </c>
      <c r="AD27" s="134">
        <f t="shared" ca="1" si="28"/>
        <v>7.3857396650200857E-2</v>
      </c>
      <c r="AE27" s="130">
        <f ca="1">OFFSET(UH!C$242,'Discipline Analysis'!$A$3,0)</f>
        <v>9376544.4955909885</v>
      </c>
      <c r="AF27" s="133">
        <f ca="1">OFFSET(UH!D$242,'Discipline Analysis'!$A$3,0)</f>
        <v>16464586.169872528</v>
      </c>
      <c r="AG27" s="133">
        <f ca="1">OFFSET(UH!E$242,'Discipline Analysis'!$A$3,0)</f>
        <v>3096083.0201717913</v>
      </c>
      <c r="AH27" s="133">
        <f ca="1">OFFSET(UH!F$242,'Discipline Analysis'!$A$3,0)</f>
        <v>1274182.0915383562</v>
      </c>
      <c r="AI27" s="133">
        <f ca="1">OFFSET(UH!G$242,'Discipline Analysis'!$A$3,0)</f>
        <v>1211729.2228263353</v>
      </c>
      <c r="AJ27" s="181">
        <f t="shared" ca="1" si="6"/>
        <v>31423124.999999996</v>
      </c>
      <c r="AK27" s="134">
        <f t="shared" ca="1" si="29"/>
        <v>4.53989205614862E-2</v>
      </c>
      <c r="AL27" s="130">
        <f ca="1">OFFSET(UH!C$167,'Discipline Analysis'!$A$3,0)</f>
        <v>36163000.922959223</v>
      </c>
      <c r="AM27" s="133">
        <f ca="1">OFFSET(UH!D$167,'Discipline Analysis'!$A$3,0)</f>
        <v>49073412.386102691</v>
      </c>
      <c r="AN27" s="133">
        <f ca="1">OFFSET(UH!E$167,'Discipline Analysis'!$A$3,0)</f>
        <v>44734299.40644522</v>
      </c>
      <c r="AO27" s="133">
        <f ca="1">OFFSET(UH!F$167,'Discipline Analysis'!$A$3,0)</f>
        <v>59042378.643339798</v>
      </c>
      <c r="AP27" s="133">
        <f ca="1">OFFSET(UH!G$167,'Discipline Analysis'!$A$3,0)</f>
        <v>27342344.531153072</v>
      </c>
      <c r="AQ27" s="181">
        <f t="shared" ca="1" si="8"/>
        <v>216355435.89000002</v>
      </c>
      <c r="AR27" s="134">
        <f t="shared" ca="1" si="30"/>
        <v>6.6005648478518503E-2</v>
      </c>
    </row>
    <row r="28" spans="1:44" x14ac:dyDescent="0.2">
      <c r="A28" s="217" t="s">
        <v>712</v>
      </c>
      <c r="B28" s="130">
        <f ca="1">OFFSET(UHCL!C$31,'Discipline Analysis'!$A$3,0)</f>
        <v>33116</v>
      </c>
      <c r="C28" s="133">
        <f ca="1">OFFSET(UHCL!D$31,'Discipline Analysis'!$A$3,0)</f>
        <v>92879</v>
      </c>
      <c r="D28" s="133">
        <f ca="1">OFFSET(UHCL!E$31,'Discipline Analysis'!$A$3,0)</f>
        <v>45366</v>
      </c>
      <c r="E28" s="133">
        <f ca="1">OFFSET(UHCL!F$31,'Discipline Analysis'!$A$3,0)</f>
        <v>1389</v>
      </c>
      <c r="F28" s="212">
        <f ca="1">OFFSET(UHCL!G$31,'Discipline Analysis'!$A$3,0)</f>
        <v>0</v>
      </c>
      <c r="G28" s="181">
        <f t="shared" ca="1" si="10"/>
        <v>172750</v>
      </c>
      <c r="H28" s="131">
        <f ca="1">(B28/30)+(C28/30)+(D28/24)+(E28/18)+(F28/24)</f>
        <v>6167.25</v>
      </c>
      <c r="I28" s="132">
        <f t="shared" ca="1" si="12"/>
        <v>558.02181186685959</v>
      </c>
      <c r="J28" s="130">
        <f ca="1">OFFSET(UHCL!C$115,'Discipline Analysis'!$A$3,0)</f>
        <v>4306026</v>
      </c>
      <c r="K28" s="133">
        <f ca="1">OFFSET(UHCL!D$115,'Discipline Analysis'!$A$3,0)</f>
        <v>14500241</v>
      </c>
      <c r="L28" s="133">
        <f ca="1">OFFSET(UHCL!E$115,'Discipline Analysis'!$A$3,0)</f>
        <v>12823718</v>
      </c>
      <c r="M28" s="133">
        <f ca="1">OFFSET(UHCL!F$115,'Discipline Analysis'!$A$3,0)</f>
        <v>514337</v>
      </c>
      <c r="N28" s="133">
        <f ca="1">OFFSET(UHCL!G$115,'Discipline Analysis'!$A$3,0)</f>
        <v>0</v>
      </c>
      <c r="O28" s="181">
        <f t="shared" ca="1" si="0"/>
        <v>32144322</v>
      </c>
      <c r="P28" s="213">
        <f t="shared" ca="1" si="26"/>
        <v>1.4251151279147053E-2</v>
      </c>
      <c r="Q28" s="130">
        <f ca="1">OFFSET(UHCL!C$192,'Discipline Analysis'!$A$3,0)</f>
        <v>2623698.9635421145</v>
      </c>
      <c r="R28" s="133">
        <f ca="1">OFFSET(UHCL!D$192,'Discipline Analysis'!$A$3,0)</f>
        <v>8835122.5196528938</v>
      </c>
      <c r="S28" s="133">
        <f ca="1">OFFSET(UHCL!E$192,'Discipline Analysis'!$A$3,0)</f>
        <v>7813602.5247772215</v>
      </c>
      <c r="T28" s="133">
        <f ca="1">OFFSET(UHCL!F$192,'Discipline Analysis'!$A$3,0)</f>
        <v>313389.99202776776</v>
      </c>
      <c r="U28" s="133">
        <f ca="1">OFFSET(UHCL!G$192,'Discipline Analysis'!$A$3,0)</f>
        <v>0</v>
      </c>
      <c r="V28" s="181">
        <f t="shared" ca="1" si="2"/>
        <v>19585813.999999996</v>
      </c>
      <c r="W28" s="213">
        <f t="shared" ca="1" si="27"/>
        <v>1.3046168665202572E-2</v>
      </c>
      <c r="X28" s="130">
        <f ca="1">OFFSET(UHCL!C$217,'Discipline Analysis'!$A$3,0)</f>
        <v>1683765.8239704692</v>
      </c>
      <c r="Y28" s="133">
        <f ca="1">OFFSET(UHCL!D$217,'Discipline Analysis'!$A$3,0)</f>
        <v>9842948.8120890502</v>
      </c>
      <c r="Z28" s="133">
        <f ca="1">OFFSET(UHCL!E$217,'Discipline Analysis'!$A$3,0)</f>
        <v>5316844.6520936657</v>
      </c>
      <c r="AA28" s="133">
        <f ca="1">OFFSET(UHCL!F$217,'Discipline Analysis'!$A$3,0)</f>
        <v>208503.71184681047</v>
      </c>
      <c r="AB28" s="133">
        <f ca="1">OFFSET(UHCL!G$217,'Discipline Analysis'!$A$3,0)</f>
        <v>0</v>
      </c>
      <c r="AC28" s="181">
        <f t="shared" ca="1" si="4"/>
        <v>17052062.999999996</v>
      </c>
      <c r="AD28" s="134">
        <f t="shared" ca="1" si="28"/>
        <v>1.7433121522200563E-2</v>
      </c>
      <c r="AE28" s="130">
        <f ca="1">OFFSET(UHCL!C$242,'Discipline Analysis'!$A$3,0)</f>
        <v>780550.25031722232</v>
      </c>
      <c r="AF28" s="133">
        <f ca="1">OFFSET(UHCL!D$242,'Discipline Analysis'!$A$3,0)</f>
        <v>4562936.2763871253</v>
      </c>
      <c r="AG28" s="133">
        <f ca="1">OFFSET(UHCL!E$242,'Discipline Analysis'!$A$3,0)</f>
        <v>2464751.5497750607</v>
      </c>
      <c r="AH28" s="133">
        <f ca="1">OFFSET(UHCL!F$242,'Discipline Analysis'!$A$3,0)</f>
        <v>96656.923520590615</v>
      </c>
      <c r="AI28" s="133">
        <f ca="1">OFFSET(UHCL!G$242,'Discipline Analysis'!$A$3,0)</f>
        <v>0</v>
      </c>
      <c r="AJ28" s="181">
        <f t="shared" ca="1" si="6"/>
        <v>7904894.9999999991</v>
      </c>
      <c r="AK28" s="134">
        <f t="shared" ca="1" si="29"/>
        <v>1.1420687794479049E-2</v>
      </c>
      <c r="AL28" s="130">
        <f ca="1">OFFSET(UHCL!C$167,'Discipline Analysis'!$A$3,0)</f>
        <v>2637862.4556565075</v>
      </c>
      <c r="AM28" s="133">
        <f ca="1">OFFSET(UHCL!D$167,'Discipline Analysis'!$A$3,0)</f>
        <v>8887922.7813274991</v>
      </c>
      <c r="AN28" s="133">
        <f ca="1">OFFSET(UHCL!E$167,'Discipline Analysis'!$A$3,0)</f>
        <v>7866322.5436103642</v>
      </c>
      <c r="AO28" s="133">
        <f ca="1">OFFSET(UHCL!F$167,'Discipline Analysis'!$A$3,0)</f>
        <v>319066.21940562979</v>
      </c>
      <c r="AP28" s="133">
        <f ca="1">OFFSET(UHCL!G$167,'Discipline Analysis'!$A$3,0)</f>
        <v>0</v>
      </c>
      <c r="AQ28" s="181">
        <f t="shared" ca="1" si="8"/>
        <v>19711174</v>
      </c>
      <c r="AR28" s="134">
        <f t="shared" ca="1" si="30"/>
        <v>6.0134787776000053E-3</v>
      </c>
    </row>
    <row r="29" spans="1:44" x14ac:dyDescent="0.2">
      <c r="A29" s="217" t="s">
        <v>713</v>
      </c>
      <c r="B29" s="130">
        <f ca="1">OFFSET(UHD!C$31,'Discipline Analysis'!$A$3,0)</f>
        <v>110371</v>
      </c>
      <c r="C29" s="133">
        <f ca="1">OFFSET(UHD!D$31,'Discipline Analysis'!$A$3,0)</f>
        <v>144475</v>
      </c>
      <c r="D29" s="133">
        <f ca="1">OFFSET(UHD!E$31,'Discipline Analysis'!$A$3,0)</f>
        <v>27105</v>
      </c>
      <c r="E29" s="133">
        <f ca="1">OFFSET(UHD!F$31,'Discipline Analysis'!$A$3,0)</f>
        <v>0</v>
      </c>
      <c r="F29" s="212">
        <f ca="1">OFFSET(UHD!G$31,'Discipline Analysis'!$A$3,0)</f>
        <v>0</v>
      </c>
      <c r="G29" s="181">
        <f t="shared" ca="1" si="10"/>
        <v>281951</v>
      </c>
      <c r="H29" s="131">
        <f ca="1">(B29/30)+(C29/30)+(D29/24)+(E29/18)+(F29/24)</f>
        <v>9624.2416666666668</v>
      </c>
      <c r="I29" s="132">
        <f t="shared" ca="1" si="12"/>
        <v>384.42449574571469</v>
      </c>
      <c r="J29" s="130">
        <f ca="1">OFFSET(UHD!C$115,'Discipline Analysis'!$A$3,0)</f>
        <v>10131895.460000001</v>
      </c>
      <c r="K29" s="133">
        <f ca="1">OFFSET(UHD!D$115,'Discipline Analysis'!$A$3,0)</f>
        <v>18766053.539999999</v>
      </c>
      <c r="L29" s="133">
        <f ca="1">OFFSET(UHD!E$115,'Discipline Analysis'!$A$3,0)</f>
        <v>4158829</v>
      </c>
      <c r="M29" s="133">
        <f ca="1">OFFSET(UHD!F$115,'Discipline Analysis'!$A$3,0)</f>
        <v>0</v>
      </c>
      <c r="N29" s="133">
        <f ca="1">OFFSET(UHD!G$115,'Discipline Analysis'!$A$3,0)</f>
        <v>0</v>
      </c>
      <c r="O29" s="181">
        <f t="shared" ca="1" si="0"/>
        <v>33056778</v>
      </c>
      <c r="P29" s="213">
        <f t="shared" ca="1" si="26"/>
        <v>1.4655687685034394E-2</v>
      </c>
      <c r="Q29" s="130">
        <f ca="1">OFFSET(UHD!C$192,'Discipline Analysis'!$A$3,0)</f>
        <v>8736497.2451500241</v>
      </c>
      <c r="R29" s="133">
        <f ca="1">OFFSET(UHD!D$192,'Discipline Analysis'!$A$3,0)</f>
        <v>16181530.465035796</v>
      </c>
      <c r="S29" s="133">
        <f ca="1">OFFSET(UHD!E$192,'Discipline Analysis'!$A$3,0)</f>
        <v>3586061.2898141798</v>
      </c>
      <c r="T29" s="133">
        <f ca="1">OFFSET(UHD!F$192,'Discipline Analysis'!$A$3,0)</f>
        <v>0</v>
      </c>
      <c r="U29" s="133">
        <f ca="1">OFFSET(UHD!G$192,'Discipline Analysis'!$A$3,0)</f>
        <v>0</v>
      </c>
      <c r="V29" s="181">
        <f t="shared" ca="1" si="2"/>
        <v>28504089</v>
      </c>
      <c r="W29" s="213">
        <f t="shared" ca="1" si="27"/>
        <v>1.8986658034327569E-2</v>
      </c>
      <c r="X29" s="130">
        <f ca="1">OFFSET(UHD!C$217,'Discipline Analysis'!$A$3,0)</f>
        <v>4678031.8171990179</v>
      </c>
      <c r="Y29" s="133">
        <f ca="1">OFFSET(UHD!D$217,'Discipline Analysis'!$A$3,0)</f>
        <v>15938001.514917517</v>
      </c>
      <c r="Z29" s="133">
        <f ca="1">OFFSET(UHD!E$217,'Discipline Analysis'!$A$3,0)</f>
        <v>2213210.6678834679</v>
      </c>
      <c r="AA29" s="133">
        <f ca="1">OFFSET(UHD!F$217,'Discipline Analysis'!$A$3,0)</f>
        <v>0</v>
      </c>
      <c r="AB29" s="133">
        <f ca="1">OFFSET(UHD!G$217,'Discipline Analysis'!$A$3,0)</f>
        <v>0</v>
      </c>
      <c r="AC29" s="181">
        <f t="shared" ca="1" si="4"/>
        <v>22829244.000000004</v>
      </c>
      <c r="AD29" s="134">
        <f t="shared" ca="1" si="28"/>
        <v>2.3339403854651969E-2</v>
      </c>
      <c r="AE29" s="130">
        <f ca="1">OFFSET(UHD!C$242,'Discipline Analysis'!$A$3,0)</f>
        <v>1267483.6923832921</v>
      </c>
      <c r="AF29" s="133">
        <f ca="1">OFFSET(UHD!D$242,'Discipline Analysis'!$A$3,0)</f>
        <v>4318302.6107406095</v>
      </c>
      <c r="AG29" s="133">
        <f ca="1">OFFSET(UHD!E$242,'Discipline Analysis'!$A$3,0)</f>
        <v>599655.69687609689</v>
      </c>
      <c r="AH29" s="133">
        <f ca="1">OFFSET(UHD!F$242,'Discipline Analysis'!$A$3,0)</f>
        <v>0</v>
      </c>
      <c r="AI29" s="133">
        <f ca="1">OFFSET(UHD!G$242,'Discipline Analysis'!$A$3,0)</f>
        <v>0</v>
      </c>
      <c r="AJ29" s="181">
        <f t="shared" ca="1" si="6"/>
        <v>6185441.9999999981</v>
      </c>
      <c r="AK29" s="134">
        <f t="shared" ca="1" si="29"/>
        <v>8.9364883344887017E-3</v>
      </c>
      <c r="AL29" s="130">
        <f ca="1">OFFSET(UHD!C$167,'Discipline Analysis'!$A$3,0)</f>
        <v>4591288.6892481865</v>
      </c>
      <c r="AM29" s="133">
        <f ca="1">OFFSET(UHD!D$167,'Discipline Analysis'!$A$3,0)</f>
        <v>10555130.229015511</v>
      </c>
      <c r="AN29" s="133">
        <f ca="1">OFFSET(UHD!E$167,'Discipline Analysis'!$A$3,0)</f>
        <v>2666899.0817363034</v>
      </c>
      <c r="AO29" s="133">
        <f ca="1">OFFSET(UHD!F$167,'Discipline Analysis'!$A$3,0)</f>
        <v>0</v>
      </c>
      <c r="AP29" s="133">
        <f ca="1">OFFSET(UHD!G$167,'Discipline Analysis'!$A$3,0)</f>
        <v>0</v>
      </c>
      <c r="AQ29" s="181">
        <f t="shared" ca="1" si="8"/>
        <v>17813318</v>
      </c>
      <c r="AR29" s="134">
        <f t="shared" ca="1" si="30"/>
        <v>5.434481464759033E-3</v>
      </c>
    </row>
    <row r="30" spans="1:44" x14ac:dyDescent="0.2">
      <c r="A30" s="217" t="s">
        <v>714</v>
      </c>
      <c r="B30" s="130">
        <f ca="1">OFFSET(UHV!C$31,'Discipline Analysis'!$A$3,0)</f>
        <v>22727</v>
      </c>
      <c r="C30" s="133">
        <f ca="1">OFFSET(UHV!D$31,'Discipline Analysis'!$A$3,0)</f>
        <v>43163</v>
      </c>
      <c r="D30" s="133">
        <f ca="1">OFFSET(UHV!E$31,'Discipline Analysis'!$A$3,0)</f>
        <v>18173</v>
      </c>
      <c r="E30" s="133">
        <f ca="1">OFFSET(UHV!F$31,'Discipline Analysis'!$A$3,0)</f>
        <v>0</v>
      </c>
      <c r="F30" s="212">
        <f ca="1">OFFSET(UHV!G$31,'Discipline Analysis'!$A$3,0)</f>
        <v>0</v>
      </c>
      <c r="G30" s="181">
        <f t="shared" ca="1" si="10"/>
        <v>84063</v>
      </c>
      <c r="H30" s="131">
        <f t="shared" ca="1" si="11"/>
        <v>2953.541666666667</v>
      </c>
      <c r="I30" s="132">
        <f t="shared" ca="1" si="12"/>
        <v>475.05414986379265</v>
      </c>
      <c r="J30" s="130">
        <f ca="1">OFFSET(UHV!C$115,'Discipline Analysis'!$A$3,0)</f>
        <v>1785040</v>
      </c>
      <c r="K30" s="133">
        <f ca="1">OFFSET(UHV!D$115,'Discipline Analysis'!$A$3,0)</f>
        <v>5279731</v>
      </c>
      <c r="L30" s="133">
        <f ca="1">OFFSET(UHV!E$115,'Discipline Analysis'!$A$3,0)</f>
        <v>4506992</v>
      </c>
      <c r="M30" s="133">
        <f ca="1">OFFSET(UHV!F$115,'Discipline Analysis'!$A$3,0)</f>
        <v>0</v>
      </c>
      <c r="N30" s="133">
        <f ca="1">OFFSET(UHV!G$115,'Discipline Analysis'!$A$3,0)</f>
        <v>0</v>
      </c>
      <c r="O30" s="181">
        <f t="shared" ca="1" si="0"/>
        <v>11571763</v>
      </c>
      <c r="P30" s="213">
        <f t="shared" ca="1" si="26"/>
        <v>5.1303289296142736E-3</v>
      </c>
      <c r="Q30" s="130">
        <f ca="1">OFFSET(UHV!C$192,'Discipline Analysis'!$A$3,0)</f>
        <v>1517723.2426761594</v>
      </c>
      <c r="R30" s="133">
        <f ca="1">OFFSET(UHV!D$192,'Discipline Analysis'!$A$3,0)</f>
        <v>4489070.5271466412</v>
      </c>
      <c r="S30" s="133">
        <f ca="1">OFFSET(UHV!E$192,'Discipline Analysis'!$A$3,0)</f>
        <v>3832052.2301771999</v>
      </c>
      <c r="T30" s="133">
        <f ca="1">OFFSET(UHV!F$192,'Discipline Analysis'!$A$3,0)</f>
        <v>0</v>
      </c>
      <c r="U30" s="133">
        <f ca="1">OFFSET(UHV!G$192,'Discipline Analysis'!$A$3,0)</f>
        <v>0</v>
      </c>
      <c r="V30" s="181">
        <f t="shared" ca="1" si="2"/>
        <v>9838846</v>
      </c>
      <c r="W30" s="213">
        <f t="shared" ca="1" si="27"/>
        <v>6.5536844364474049E-3</v>
      </c>
      <c r="X30" s="130">
        <f ca="1">OFFSET(UHV!C$217,'Discipline Analysis'!$A$3,0)</f>
        <v>1321403.5463320466</v>
      </c>
      <c r="Y30" s="133">
        <f ca="1">OFFSET(UHV!D$217,'Discipline Analysis'!$A$3,0)</f>
        <v>3719931.3233590736</v>
      </c>
      <c r="Z30" s="133">
        <f ca="1">OFFSET(UHV!E$217,'Discipline Analysis'!$A$3,0)</f>
        <v>1752581.1303088805</v>
      </c>
      <c r="AA30" s="133">
        <f ca="1">OFFSET(UHV!F$217,'Discipline Analysis'!$A$3,0)</f>
        <v>0</v>
      </c>
      <c r="AB30" s="133">
        <f ca="1">OFFSET(UHV!G$217,'Discipline Analysis'!$A$3,0)</f>
        <v>0</v>
      </c>
      <c r="AC30" s="181">
        <f t="shared" ca="1" si="4"/>
        <v>6793916.0000000009</v>
      </c>
      <c r="AD30" s="134">
        <f t="shared" ca="1" si="28"/>
        <v>6.9457380751890728E-3</v>
      </c>
      <c r="AE30" s="130">
        <f ca="1">OFFSET(UHV!C$242,'Discipline Analysis'!$A$3,0)</f>
        <v>590291.72152509657</v>
      </c>
      <c r="AF30" s="133">
        <f ca="1">OFFSET(UHV!D$242,'Discipline Analysis'!$A$3,0)</f>
        <v>1661751.7569980698</v>
      </c>
      <c r="AG30" s="133">
        <f ca="1">OFFSET(UHV!E$242,'Discipline Analysis'!$A$3,0)</f>
        <v>782905.52147683408</v>
      </c>
      <c r="AH30" s="133">
        <f ca="1">OFFSET(UHV!F$242,'Discipline Analysis'!$A$3,0)</f>
        <v>0</v>
      </c>
      <c r="AI30" s="133">
        <f ca="1">OFFSET(UHV!G$242,'Discipline Analysis'!$A$3,0)</f>
        <v>0</v>
      </c>
      <c r="AJ30" s="181">
        <f t="shared" ca="1" si="6"/>
        <v>3034949.0000000005</v>
      </c>
      <c r="AK30" s="134">
        <f t="shared" ca="1" si="29"/>
        <v>4.3847774070580828E-3</v>
      </c>
      <c r="AL30" s="130">
        <f ca="1">OFFSET(UHV!C$167,'Discipline Analysis'!$A$3,0)</f>
        <v>1341276.3200164051</v>
      </c>
      <c r="AM30" s="133">
        <f ca="1">OFFSET(UHV!D$167,'Discipline Analysis'!$A$3,0)</f>
        <v>3967180.669172076</v>
      </c>
      <c r="AN30" s="133">
        <f ca="1">OFFSET(UHV!E$167,'Discipline Analysis'!$A$3,0)</f>
        <v>3386546.0108115179</v>
      </c>
      <c r="AO30" s="133">
        <f ca="1">OFFSET(UHV!F$167,'Discipline Analysis'!$A$3,0)</f>
        <v>0</v>
      </c>
      <c r="AP30" s="133">
        <f ca="1">OFFSET(UHV!G$167,'Discipline Analysis'!$A$3,0)</f>
        <v>0</v>
      </c>
      <c r="AQ30" s="181">
        <f t="shared" ca="1" si="8"/>
        <v>8695003</v>
      </c>
      <c r="AR30" s="134">
        <f t="shared" ca="1" si="30"/>
        <v>2.652668786327409E-3</v>
      </c>
    </row>
    <row r="31" spans="1:44" x14ac:dyDescent="0.2">
      <c r="A31" s="217" t="s">
        <v>692</v>
      </c>
      <c r="B31" s="130">
        <f ca="1">OFFSET(MID!C$31,'Discipline Analysis'!$A$3,0)</f>
        <v>75234</v>
      </c>
      <c r="C31" s="133">
        <f ca="1">OFFSET(MID!D$31,'Discipline Analysis'!$A$3,0)</f>
        <v>52425</v>
      </c>
      <c r="D31" s="133">
        <f ca="1">OFFSET(MID!E$31,'Discipline Analysis'!$A$3,0)</f>
        <v>9978</v>
      </c>
      <c r="E31" s="133">
        <f ca="1">OFFSET(MID!F$31,'Discipline Analysis'!$A$3,0)</f>
        <v>0</v>
      </c>
      <c r="F31" s="212">
        <f ca="1">OFFSET(MID!G$31,'Discipline Analysis'!$A$3,0)</f>
        <v>0</v>
      </c>
      <c r="G31" s="181">
        <f t="shared" ca="1" si="10"/>
        <v>137637</v>
      </c>
      <c r="H31" s="131">
        <f t="shared" ca="1" si="11"/>
        <v>4671.05</v>
      </c>
      <c r="I31" s="132">
        <f t="shared" ca="1" si="12"/>
        <v>452.45208773803557</v>
      </c>
      <c r="J31" s="130">
        <f ca="1">OFFSET(MID!C$115,'Discipline Analysis'!$A$3,0)</f>
        <v>6564815</v>
      </c>
      <c r="K31" s="133">
        <f ca="1">OFFSET(MID!D$115,'Discipline Analysis'!$A$3,0)</f>
        <v>8430968</v>
      </c>
      <c r="L31" s="133">
        <f ca="1">OFFSET(MID!E$115,'Discipline Analysis'!$A$3,0)</f>
        <v>3776527</v>
      </c>
      <c r="M31" s="133">
        <f ca="1">OFFSET(MID!F$115,'Discipline Analysis'!$A$3,0)</f>
        <v>0</v>
      </c>
      <c r="N31" s="133">
        <f ca="1">OFFSET(MID!G$115,'Discipline Analysis'!$A$3,0)</f>
        <v>0</v>
      </c>
      <c r="O31" s="181">
        <f t="shared" ca="1" si="0"/>
        <v>18772310</v>
      </c>
      <c r="P31" s="213">
        <f t="shared" ca="1" si="26"/>
        <v>8.3226838528137267E-3</v>
      </c>
      <c r="Q31" s="130">
        <f ca="1">OFFSET(MID!C$192,'Discipline Analysis'!$A$3,0)</f>
        <v>2951144.7538353032</v>
      </c>
      <c r="R31" s="133">
        <f ca="1">OFFSET(MID!D$192,'Discipline Analysis'!$A$3,0)</f>
        <v>3790054.5533961458</v>
      </c>
      <c r="S31" s="133">
        <f ca="1">OFFSET(MID!E$192,'Discipline Analysis'!$A$3,0)</f>
        <v>1697698.6927685512</v>
      </c>
      <c r="T31" s="133">
        <f ca="1">OFFSET(MID!F$192,'Discipline Analysis'!$A$3,0)</f>
        <v>0</v>
      </c>
      <c r="U31" s="133">
        <f ca="1">OFFSET(MID!G$192,'Discipline Analysis'!$A$3,0)</f>
        <v>0</v>
      </c>
      <c r="V31" s="181">
        <f t="shared" ca="1" si="2"/>
        <v>8438898</v>
      </c>
      <c r="W31" s="213">
        <f t="shared" ca="1" si="27"/>
        <v>5.6211749308167983E-3</v>
      </c>
      <c r="X31" s="130">
        <f ca="1">OFFSET(MID!C$217,'Discipline Analysis'!$A$3,0)</f>
        <v>2901970.02780711</v>
      </c>
      <c r="Y31" s="133">
        <f ca="1">OFFSET(MID!D$217,'Discipline Analysis'!$A$3,0)</f>
        <v>4015500.8760999646</v>
      </c>
      <c r="Z31" s="133">
        <f ca="1">OFFSET(MID!E$217,'Discipline Analysis'!$A$3,0)</f>
        <v>798483.09609292506</v>
      </c>
      <c r="AA31" s="133">
        <f ca="1">OFFSET(MID!F$217,'Discipline Analysis'!$A$3,0)</f>
        <v>0</v>
      </c>
      <c r="AB31" s="133">
        <f ca="1">OFFSET(MID!G$217,'Discipline Analysis'!$A$3,0)</f>
        <v>0</v>
      </c>
      <c r="AC31" s="181">
        <f t="shared" ca="1" si="4"/>
        <v>7715954</v>
      </c>
      <c r="AD31" s="134">
        <f t="shared" ca="1" si="28"/>
        <v>7.8883806458907389E-3</v>
      </c>
      <c r="AE31" s="130">
        <f ca="1">OFFSET(MID!C$242,'Discipline Analysis'!$A$3,0)</f>
        <v>4796807.1585709266</v>
      </c>
      <c r="AF31" s="133">
        <f ca="1">OFFSET(MID!D$242,'Discipline Analysis'!$A$3,0)</f>
        <v>6637416.3630763814</v>
      </c>
      <c r="AG31" s="133">
        <f ca="1">OFFSET(MID!E$242,'Discipline Analysis'!$A$3,0)</f>
        <v>1319851.4783526927</v>
      </c>
      <c r="AH31" s="133">
        <f ca="1">OFFSET(MID!F$242,'Discipline Analysis'!$A$3,0)</f>
        <v>0</v>
      </c>
      <c r="AI31" s="133">
        <f ca="1">OFFSET(MID!G$242,'Discipline Analysis'!$A$3,0)</f>
        <v>0</v>
      </c>
      <c r="AJ31" s="181">
        <f t="shared" ca="1" si="6"/>
        <v>12754075</v>
      </c>
      <c r="AK31" s="134">
        <f t="shared" ca="1" si="29"/>
        <v>1.8426596265019381E-2</v>
      </c>
      <c r="AL31" s="130">
        <f ca="1">OFFSET(MID!C$167,'Discipline Analysis'!$A$3,0)</f>
        <v>7976656.6860558884</v>
      </c>
      <c r="AM31" s="133">
        <f ca="1">OFFSET(MID!D$167,'Discipline Analysis'!$A$3,0)</f>
        <v>5558340.8244493874</v>
      </c>
      <c r="AN31" s="133">
        <f ca="1">OFFSET(MID!E$167,'Discipline Analysis'!$A$3,0)</f>
        <v>1057913.4894947242</v>
      </c>
      <c r="AO31" s="133">
        <f ca="1">OFFSET(MID!F$167,'Discipline Analysis'!$A$3,0)</f>
        <v>0</v>
      </c>
      <c r="AP31" s="133">
        <f ca="1">OFFSET(MID!G$167,'Discipline Analysis'!$A$3,0)</f>
        <v>0</v>
      </c>
      <c r="AQ31" s="181">
        <f t="shared" ca="1" si="8"/>
        <v>14592911</v>
      </c>
      <c r="AR31" s="134">
        <f t="shared" ca="1" si="30"/>
        <v>4.4520007079185478E-3</v>
      </c>
    </row>
    <row r="32" spans="1:44" x14ac:dyDescent="0.2">
      <c r="A32" s="217" t="s">
        <v>97</v>
      </c>
      <c r="B32" s="130">
        <f ca="1">OFFSET(UNT!C$31,'Discipline Analysis'!$A$3,0)</f>
        <v>460197</v>
      </c>
      <c r="C32" s="133">
        <f ca="1">OFFSET(UNT!D$31,'Discipline Analysis'!$A$3,0)</f>
        <v>350215</v>
      </c>
      <c r="D32" s="133">
        <f ca="1">OFFSET(UNT!E$31,'Discipline Analysis'!$A$3,0)</f>
        <v>81311</v>
      </c>
      <c r="E32" s="133">
        <f ca="1">OFFSET(UNT!F$31,'Discipline Analysis'!$A$3,0)</f>
        <v>22948</v>
      </c>
      <c r="F32" s="212">
        <f ca="1">OFFSET(UNT!G$31,'Discipline Analysis'!$A$3,0)</f>
        <v>1180</v>
      </c>
      <c r="G32" s="181">
        <f t="shared" ca="1" si="10"/>
        <v>915851</v>
      </c>
      <c r="H32" s="131">
        <f t="shared" ca="1" si="11"/>
        <v>31725.747222222224</v>
      </c>
      <c r="I32" s="132">
        <f t="shared" ca="1" si="12"/>
        <v>420.11762966901819</v>
      </c>
      <c r="J32" s="130">
        <f ca="1">OFFSET(UNT!C$115,'Discipline Analysis'!$A$3,0)</f>
        <v>26312845</v>
      </c>
      <c r="K32" s="133">
        <f ca="1">OFFSET(UNT!D$115,'Discipline Analysis'!$A$3,0)</f>
        <v>30493617</v>
      </c>
      <c r="L32" s="133">
        <f ca="1">OFFSET(UNT!E$115,'Discipline Analysis'!$A$3,0)</f>
        <v>19907349</v>
      </c>
      <c r="M32" s="133">
        <f ca="1">OFFSET(UNT!F$115,'Discipline Analysis'!$A$3,0)</f>
        <v>15310329</v>
      </c>
      <c r="N32" s="133">
        <f ca="1">OFFSET(UNT!G$115,'Discipline Analysis'!$A$3,0)</f>
        <v>384212</v>
      </c>
      <c r="O32" s="181">
        <f t="shared" ca="1" si="0"/>
        <v>92408352</v>
      </c>
      <c r="P32" s="213">
        <f t="shared" ca="1" si="26"/>
        <v>4.0969145462413897E-2</v>
      </c>
      <c r="Q32" s="130">
        <f ca="1">OFFSET(UNT!C$192,'Discipline Analysis'!$A$3,0)</f>
        <v>18635539.341463801</v>
      </c>
      <c r="R32" s="133">
        <f ca="1">OFFSET(UNT!D$192,'Discipline Analysis'!$A$3,0)</f>
        <v>21596486.403010745</v>
      </c>
      <c r="S32" s="133">
        <f ca="1">OFFSET(UNT!E$192,'Discipline Analysis'!$A$3,0)</f>
        <v>14098976.582492316</v>
      </c>
      <c r="T32" s="133">
        <f ca="1">OFFSET(UNT!F$192,'Discipline Analysis'!$A$3,0)</f>
        <v>10843230.308628887</v>
      </c>
      <c r="U32" s="133">
        <f ca="1">OFFSET(UNT!G$192,'Discipline Analysis'!$A$3,0)</f>
        <v>272110.36440424778</v>
      </c>
      <c r="V32" s="181">
        <f t="shared" ca="1" si="2"/>
        <v>65446342.999999993</v>
      </c>
      <c r="W32" s="213">
        <f t="shared" ca="1" si="27"/>
        <v>4.3594002746002787E-2</v>
      </c>
      <c r="X32" s="130">
        <f ca="1">OFFSET(UNT!C$217,'Discipline Analysis'!$A$3,0)</f>
        <v>12383917.908844361</v>
      </c>
      <c r="Y32" s="133">
        <f ca="1">OFFSET(UNT!D$217,'Discipline Analysis'!$A$3,0)</f>
        <v>19659831.330998711</v>
      </c>
      <c r="Z32" s="133">
        <f ca="1">OFFSET(UNT!E$217,'Discipline Analysis'!$A$3,0)</f>
        <v>4023551.1903946917</v>
      </c>
      <c r="AA32" s="133">
        <f ca="1">OFFSET(UNT!F$217,'Discipline Analysis'!$A$3,0)</f>
        <v>1779820.3133310515</v>
      </c>
      <c r="AB32" s="133">
        <f ca="1">OFFSET(UNT!G$217,'Discipline Analysis'!$A$3,0)</f>
        <v>42899.256431185655</v>
      </c>
      <c r="AC32" s="181">
        <f t="shared" ca="1" si="4"/>
        <v>37890020</v>
      </c>
      <c r="AD32" s="134">
        <f t="shared" ca="1" si="28"/>
        <v>3.8736739545157085E-2</v>
      </c>
      <c r="AE32" s="130">
        <f ca="1">OFFSET(UNT!C$242,'Discipline Analysis'!$A$3,0)</f>
        <v>16486537.136707127</v>
      </c>
      <c r="AF32" s="133">
        <f ca="1">OFFSET(UNT!D$242,'Discipline Analysis'!$A$3,0)</f>
        <v>26172859.165064905</v>
      </c>
      <c r="AG32" s="133">
        <f ca="1">OFFSET(UNT!E$242,'Discipline Analysis'!$A$3,0)</f>
        <v>5356497.5648384625</v>
      </c>
      <c r="AH32" s="133">
        <f ca="1">OFFSET(UNT!F$242,'Discipline Analysis'!$A$3,0)</f>
        <v>2369449.9518154771</v>
      </c>
      <c r="AI32" s="133">
        <f ca="1">OFFSET(UNT!G$242,'Discipline Analysis'!$A$3,0)</f>
        <v>57111.181574027753</v>
      </c>
      <c r="AJ32" s="181">
        <f t="shared" ca="1" si="6"/>
        <v>50442454.999999993</v>
      </c>
      <c r="AK32" s="134">
        <f t="shared" ca="1" si="29"/>
        <v>7.2877315908947388E-2</v>
      </c>
      <c r="AL32" s="130">
        <f ca="1">OFFSET(UNT!C$167,'Discipline Analysis'!$A$3,0)</f>
        <v>40418472.901269898</v>
      </c>
      <c r="AM32" s="133">
        <f ca="1">OFFSET(UNT!D$167,'Discipline Analysis'!$A$3,0)</f>
        <v>44766865.945855156</v>
      </c>
      <c r="AN32" s="133">
        <f ca="1">OFFSET(UNT!E$167,'Discipline Analysis'!$A$3,0)</f>
        <v>29723647.284202203</v>
      </c>
      <c r="AO32" s="133">
        <f ca="1">OFFSET(UNT!F$167,'Discipline Analysis'!$A$3,0)</f>
        <v>23079980.53129806</v>
      </c>
      <c r="AP32" s="133">
        <f ca="1">OFFSET(UNT!G$167,'Discipline Analysis'!$A$3,0)</f>
        <v>589014.58737467648</v>
      </c>
      <c r="AQ32" s="181">
        <f t="shared" ca="1" si="8"/>
        <v>138577981.25</v>
      </c>
      <c r="AR32" s="134">
        <f t="shared" ca="1" si="30"/>
        <v>4.227732702727531E-2</v>
      </c>
    </row>
    <row r="33" spans="1:44" x14ac:dyDescent="0.2">
      <c r="A33" s="218" t="s">
        <v>715</v>
      </c>
      <c r="B33" s="130">
        <f ca="1">OFFSET(UNTD!C$31,'Discipline Analysis'!$A$3,0)</f>
        <v>26069</v>
      </c>
      <c r="C33" s="133">
        <f ca="1">OFFSET(UNTD!D$31,'Discipline Analysis'!$A$3,0)</f>
        <v>29733</v>
      </c>
      <c r="D33" s="133">
        <f ca="1">OFFSET(UNTD!E$31,'Discipline Analysis'!$A$3,0)</f>
        <v>6031</v>
      </c>
      <c r="E33" s="133">
        <f ca="1">OFFSET(UNTD!F$31,'Discipline Analysis'!$A$3,0)</f>
        <v>0</v>
      </c>
      <c r="F33" s="212">
        <f ca="1">OFFSET(UNTD!G$31,'Discipline Analysis'!$A$3,0)</f>
        <v>9596</v>
      </c>
      <c r="G33" s="181">
        <f t="shared" ca="1" si="10"/>
        <v>71429</v>
      </c>
      <c r="H33" s="131">
        <f t="shared" ca="1" si="11"/>
        <v>2511.1916666666666</v>
      </c>
      <c r="I33" s="132">
        <f t="shared" ca="1" si="12"/>
        <v>415.28513628918228</v>
      </c>
      <c r="J33" s="130">
        <f ca="1">OFFSET(UNTD!C$115,'Discipline Analysis'!$A$3,0)</f>
        <v>1663222</v>
      </c>
      <c r="K33" s="133">
        <f ca="1">OFFSET(UNTD!D$115,'Discipline Analysis'!$A$3,0)</f>
        <v>2078199</v>
      </c>
      <c r="L33" s="133">
        <f ca="1">OFFSET(UNTD!E$115,'Discipline Analysis'!$A$3,0)</f>
        <v>696045</v>
      </c>
      <c r="M33" s="133">
        <f ca="1">OFFSET(UNTD!F$115,'Discipline Analysis'!$A$3,0)</f>
        <v>0</v>
      </c>
      <c r="N33" s="133">
        <f ca="1">OFFSET(UNTD!G$115,'Discipline Analysis'!$A$3,0)</f>
        <v>1041821</v>
      </c>
      <c r="O33" s="181">
        <f t="shared" ca="1" si="0"/>
        <v>5479287</v>
      </c>
      <c r="P33" s="213">
        <f t="shared" ca="1" si="26"/>
        <v>2.4292361163773752E-3</v>
      </c>
      <c r="Q33" s="130">
        <f ca="1">OFFSET(UNTD!C$192,'Discipline Analysis'!$A$3,0)</f>
        <v>1648716.3919320158</v>
      </c>
      <c r="R33" s="133">
        <f ca="1">OFFSET(UNTD!D$192,'Discipline Analysis'!$A$3,0)</f>
        <v>2060074.215586809</v>
      </c>
      <c r="S33" s="133">
        <f ca="1">OFFSET(UNTD!E$192,'Discipline Analysis'!$A$3,0)</f>
        <v>689974.51995122724</v>
      </c>
      <c r="T33" s="133">
        <f ca="1">OFFSET(UNTD!F$192,'Discipline Analysis'!$A$3,0)</f>
        <v>0</v>
      </c>
      <c r="U33" s="133">
        <f ca="1">OFFSET(UNTD!G$192,'Discipline Analysis'!$A$3,0)</f>
        <v>1032734.8725299478</v>
      </c>
      <c r="V33" s="181">
        <f t="shared" ca="1" si="2"/>
        <v>5431500</v>
      </c>
      <c r="W33" s="213">
        <f t="shared" ca="1" si="27"/>
        <v>3.6179382233001798E-3</v>
      </c>
      <c r="X33" s="130">
        <f ca="1">OFFSET(UNTD!C$217,'Discipline Analysis'!$A$3,0)</f>
        <v>1432389.7161716172</v>
      </c>
      <c r="Y33" s="133">
        <f ca="1">OFFSET(UNTD!D$217,'Discipline Analysis'!$A$3,0)</f>
        <v>3409045.333333333</v>
      </c>
      <c r="Z33" s="133">
        <f ca="1">OFFSET(UNTD!E$217,'Discipline Analysis'!$A$3,0)</f>
        <v>732016.54125412542</v>
      </c>
      <c r="AA33" s="133">
        <f ca="1">OFFSET(UNTD!F$217,'Discipline Analysis'!$A$3,0)</f>
        <v>0</v>
      </c>
      <c r="AB33" s="133">
        <f ca="1">OFFSET(UNTD!G$217,'Discipline Analysis'!$A$3,0)</f>
        <v>818508.40924092417</v>
      </c>
      <c r="AC33" s="181">
        <f t="shared" ca="1" si="4"/>
        <v>6391960</v>
      </c>
      <c r="AD33" s="134">
        <f t="shared" ca="1" si="28"/>
        <v>6.534799657088127E-3</v>
      </c>
      <c r="AE33" s="130">
        <f ca="1">OFFSET(UNTD!C$242,'Discipline Analysis'!$A$3,0)</f>
        <v>1228816.7765676565</v>
      </c>
      <c r="AF33" s="133">
        <f ca="1">OFFSET(UNTD!D$242,'Discipline Analysis'!$A$3,0)</f>
        <v>2924547.7333333334</v>
      </c>
      <c r="AG33" s="133">
        <f ca="1">OFFSET(UNTD!E$242,'Discipline Analysis'!$A$3,0)</f>
        <v>627981.47491749178</v>
      </c>
      <c r="AH33" s="133">
        <f ca="1">OFFSET(UNTD!F$242,'Discipline Analysis'!$A$3,0)</f>
        <v>0</v>
      </c>
      <c r="AI33" s="133">
        <f ca="1">OFFSET(UNTD!G$242,'Discipline Analysis'!$A$3,0)</f>
        <v>702181.01518151816</v>
      </c>
      <c r="AJ33" s="181">
        <f t="shared" ca="1" si="6"/>
        <v>5483527</v>
      </c>
      <c r="AK33" s="134">
        <f t="shared" ca="1" si="29"/>
        <v>7.9223885806954195E-3</v>
      </c>
      <c r="AL33" s="130">
        <f ca="1">OFFSET(UNTD!C$167,'Discipline Analysis'!$A$3,0)</f>
        <v>2509902.8382309698</v>
      </c>
      <c r="AM33" s="133">
        <f ca="1">OFFSET(UNTD!D$167,'Discipline Analysis'!$A$3,0)</f>
        <v>2862669.8795167231</v>
      </c>
      <c r="AN33" s="133">
        <f ca="1">OFFSET(UNTD!E$167,'Discipline Analysis'!$A$3,0)</f>
        <v>580659.94159235049</v>
      </c>
      <c r="AO33" s="133">
        <f ca="1">OFFSET(UNTD!F$167,'Discipline Analysis'!$A$3,0)</f>
        <v>0</v>
      </c>
      <c r="AP33" s="133">
        <f ca="1">OFFSET(UNTD!G$167,'Discipline Analysis'!$A$3,0)</f>
        <v>923895.3406599561</v>
      </c>
      <c r="AQ33" s="181">
        <f t="shared" ca="1" si="8"/>
        <v>6877128</v>
      </c>
      <c r="AR33" s="134">
        <f t="shared" ca="1" si="30"/>
        <v>2.0980720518645295E-3</v>
      </c>
    </row>
    <row r="34" spans="1:44" x14ac:dyDescent="0.2">
      <c r="A34" s="217" t="s">
        <v>103</v>
      </c>
      <c r="B34" s="130">
        <f ca="1">OFFSET(SFASU!C$31,'Discipline Analysis'!$A$3,0)</f>
        <v>184740</v>
      </c>
      <c r="C34" s="133">
        <f ca="1">OFFSET(SFASU!D$31,'Discipline Analysis'!$A$3,0)</f>
        <v>104289</v>
      </c>
      <c r="D34" s="133">
        <f ca="1">OFFSET(SFASU!E$31,'Discipline Analysis'!$A$3,0)</f>
        <v>28229</v>
      </c>
      <c r="E34" s="133">
        <f ca="1">OFFSET(SFASU!F$31,'Discipline Analysis'!$A$3,0)</f>
        <v>810</v>
      </c>
      <c r="F34" s="212">
        <f ca="1">OFFSET(SFASU!G$31,'Discipline Analysis'!$A$3,0)</f>
        <v>0</v>
      </c>
      <c r="G34" s="181">
        <f t="shared" ca="1" si="10"/>
        <v>318068</v>
      </c>
      <c r="H34" s="131">
        <f t="shared" ca="1" si="11"/>
        <v>10855.508333333333</v>
      </c>
      <c r="I34" s="132">
        <f t="shared" ca="1" si="12"/>
        <v>387.49291378374477</v>
      </c>
      <c r="J34" s="130">
        <f ca="1">OFFSET(SFASU!C$115,'Discipline Analysis'!$A$3,0)</f>
        <v>15546629.51529875</v>
      </c>
      <c r="K34" s="133">
        <f ca="1">OFFSET(SFASU!D$115,'Discipline Analysis'!$A$3,0)</f>
        <v>15967995.147291653</v>
      </c>
      <c r="L34" s="133">
        <f ca="1">OFFSET(SFASU!E$115,'Discipline Analysis'!$A$3,0)</f>
        <v>7832444.9371988196</v>
      </c>
      <c r="M34" s="133">
        <f ca="1">OFFSET(SFASU!F$115,'Discipline Analysis'!$A$3,0)</f>
        <v>408839.4002107759</v>
      </c>
      <c r="N34" s="133">
        <f ca="1">OFFSET(SFASU!G$115,'Discipline Analysis'!$A$3,0)</f>
        <v>0</v>
      </c>
      <c r="O34" s="181">
        <f t="shared" ca="1" si="0"/>
        <v>39755909</v>
      </c>
      <c r="P34" s="213">
        <f t="shared" ca="1" si="26"/>
        <v>1.762574035311754E-2</v>
      </c>
      <c r="Q34" s="130">
        <f ca="1">OFFSET(SFASU!C$192,'Discipline Analysis'!$A$3,0)</f>
        <v>6502000.8443587329</v>
      </c>
      <c r="R34" s="133">
        <f ca="1">OFFSET(SFASU!D$192,'Discipline Analysis'!$A$3,0)</f>
        <v>6678226.8033233825</v>
      </c>
      <c r="S34" s="133">
        <f ca="1">OFFSET(SFASU!E$192,'Discipline Analysis'!$A$3,0)</f>
        <v>3275730.1860795892</v>
      </c>
      <c r="T34" s="133">
        <f ca="1">OFFSET(SFASU!F$192,'Discipline Analysis'!$A$3,0)</f>
        <v>170987.16623829579</v>
      </c>
      <c r="U34" s="133">
        <f ca="1">OFFSET(SFASU!G$192,'Discipline Analysis'!$A$3,0)</f>
        <v>0</v>
      </c>
      <c r="V34" s="181">
        <f t="shared" ca="1" si="2"/>
        <v>16626945</v>
      </c>
      <c r="W34" s="213">
        <f t="shared" ca="1" si="27"/>
        <v>1.1075257268196595E-2</v>
      </c>
      <c r="X34" s="130">
        <f ca="1">OFFSET(SFASU!C$217,'Discipline Analysis'!$A$3,0)</f>
        <v>10990668.108432781</v>
      </c>
      <c r="Y34" s="133">
        <f ca="1">OFFSET(SFASU!D$217,'Discipline Analysis'!$A$3,0)</f>
        <v>10707302.732237415</v>
      </c>
      <c r="Z34" s="133">
        <f ca="1">OFFSET(SFASU!E$217,'Discipline Analysis'!$A$3,0)</f>
        <v>2911823.520904134</v>
      </c>
      <c r="AA34" s="133">
        <f ca="1">OFFSET(SFASU!F$217,'Discipline Analysis'!$A$3,0)</f>
        <v>117254.63842566978</v>
      </c>
      <c r="AB34" s="133">
        <f ca="1">OFFSET(SFASU!G$217,'Discipline Analysis'!$A$3,0)</f>
        <v>0</v>
      </c>
      <c r="AC34" s="181">
        <f t="shared" ca="1" si="4"/>
        <v>24727049.000000004</v>
      </c>
      <c r="AD34" s="134">
        <f t="shared" ca="1" si="28"/>
        <v>2.5279618665636414E-2</v>
      </c>
      <c r="AE34" s="130">
        <f ca="1">OFFSET(SFASU!C$242,'Discipline Analysis'!$A$3,0)</f>
        <v>5190257.278431992</v>
      </c>
      <c r="AF34" s="133">
        <f ca="1">OFFSET(SFASU!D$242,'Discipline Analysis'!$A$3,0)</f>
        <v>5056440.1899944665</v>
      </c>
      <c r="AG34" s="133">
        <f ca="1">OFFSET(SFASU!E$242,'Discipline Analysis'!$A$3,0)</f>
        <v>1375085.9432545642</v>
      </c>
      <c r="AH34" s="133">
        <f ca="1">OFFSET(SFASU!F$242,'Discipline Analysis'!$A$3,0)</f>
        <v>55372.588318975737</v>
      </c>
      <c r="AI34" s="133">
        <f ca="1">OFFSET(SFASU!G$242,'Discipline Analysis'!$A$3,0)</f>
        <v>0</v>
      </c>
      <c r="AJ34" s="181">
        <f t="shared" ca="1" si="6"/>
        <v>11677155.999999998</v>
      </c>
      <c r="AK34" s="134">
        <f t="shared" ca="1" si="29"/>
        <v>1.6870705177415738E-2</v>
      </c>
      <c r="AL34" s="130">
        <f ca="1">OFFSET(SFASU!C$167,'Discipline Analysis'!$A$3,0)</f>
        <v>11602270.516497375</v>
      </c>
      <c r="AM34" s="133">
        <f ca="1">OFFSET(SFASU!D$167,'Discipline Analysis'!$A$3,0)</f>
        <v>11870701.561974995</v>
      </c>
      <c r="AN34" s="133">
        <f ca="1">OFFSET(SFASU!E$167,'Discipline Analysis'!$A$3,0)</f>
        <v>6558121.7061601877</v>
      </c>
      <c r="AO34" s="133">
        <f ca="1">OFFSET(SFASU!F$167,'Discipline Analysis'!$A$3,0)</f>
        <v>430943.3167355737</v>
      </c>
      <c r="AP34" s="133">
        <f ca="1">OFFSET(SFASU!G$167,'Discipline Analysis'!$A$3,0)</f>
        <v>0</v>
      </c>
      <c r="AQ34" s="181">
        <f t="shared" ca="1" si="8"/>
        <v>30462037.101368129</v>
      </c>
      <c r="AR34" s="134">
        <f t="shared" ca="1" si="30"/>
        <v>9.2933487184244431E-3</v>
      </c>
    </row>
    <row r="35" spans="1:44" x14ac:dyDescent="0.2">
      <c r="A35" s="217" t="s">
        <v>113</v>
      </c>
      <c r="B35" s="130">
        <f ca="1">OFFSET(TSU!C$31,'Discipline Analysis'!$A$3,0)</f>
        <v>131501</v>
      </c>
      <c r="C35" s="133">
        <f ca="1">OFFSET(TSU!D$31,'Discipline Analysis'!$A$3,0)</f>
        <v>52175</v>
      </c>
      <c r="D35" s="133">
        <f ca="1">OFFSET(TSU!E$31,'Discipline Analysis'!$A$3,0)</f>
        <v>18372</v>
      </c>
      <c r="E35" s="133">
        <f ca="1">OFFSET(TSU!F$31,'Discipline Analysis'!$A$3,0)</f>
        <v>3166</v>
      </c>
      <c r="F35" s="212">
        <f ca="1">OFFSET(TSU!G$31,'Discipline Analysis'!$A$3,0)</f>
        <v>31603</v>
      </c>
      <c r="G35" s="181">
        <f t="shared" ca="1" si="10"/>
        <v>236817</v>
      </c>
      <c r="H35" s="131">
        <f t="shared" ca="1" si="11"/>
        <v>8380.7138888888894</v>
      </c>
      <c r="I35" s="132">
        <f t="shared" ca="1" si="12"/>
        <v>592.51110773297523</v>
      </c>
      <c r="J35" s="130">
        <f ca="1">OFFSET(TSU!C$115,'Discipline Analysis'!$A$3,0)</f>
        <v>10218227.077908792</v>
      </c>
      <c r="K35" s="133">
        <f ca="1">OFFSET(TSU!D$115,'Discipline Analysis'!$A$3,0)</f>
        <v>8098441.5467902832</v>
      </c>
      <c r="L35" s="133">
        <f ca="1">OFFSET(TSU!E$115,'Discipline Analysis'!$A$3,0)</f>
        <v>6285351.2217031997</v>
      </c>
      <c r="M35" s="133">
        <f ca="1">OFFSET(TSU!F$115,'Discipline Analysis'!$A$3,0)</f>
        <v>2735618.0563092786</v>
      </c>
      <c r="N35" s="133">
        <f ca="1">OFFSET(TSU!G$115,'Discipline Analysis'!$A$3,0)</f>
        <v>8439741.067288449</v>
      </c>
      <c r="O35" s="181">
        <f t="shared" ca="1" si="0"/>
        <v>35777378.969999999</v>
      </c>
      <c r="P35" s="213">
        <f t="shared" ca="1" si="26"/>
        <v>1.5861863257618077E-2</v>
      </c>
      <c r="Q35" s="130">
        <f ca="1">OFFSET(TSU!C$192,'Discipline Analysis'!$A$3,0)</f>
        <v>4158059.2117114067</v>
      </c>
      <c r="R35" s="133">
        <f ca="1">OFFSET(TSU!D$192,'Discipline Analysis'!$A$3,0)</f>
        <v>3295463.99951695</v>
      </c>
      <c r="S35" s="133">
        <f ca="1">OFFSET(TSU!E$192,'Discipline Analysis'!$A$3,0)</f>
        <v>2557670.9488817849</v>
      </c>
      <c r="T35" s="133">
        <f ca="1">OFFSET(TSU!F$192,'Discipline Analysis'!$A$3,0)</f>
        <v>1113193.2939083567</v>
      </c>
      <c r="U35" s="133">
        <f ca="1">OFFSET(TSU!G$192,'Discipline Analysis'!$A$3,0)</f>
        <v>3434347.5459815022</v>
      </c>
      <c r="V35" s="181">
        <f t="shared" ca="1" si="2"/>
        <v>14558735.000000002</v>
      </c>
      <c r="W35" s="213">
        <f t="shared" ca="1" si="27"/>
        <v>9.6976164667952041E-3</v>
      </c>
      <c r="X35" s="130">
        <f ca="1">OFFSET(TSU!C$217,'Discipline Analysis'!$A$3,0)</f>
        <v>11255544.060821483</v>
      </c>
      <c r="Y35" s="133">
        <f ca="1">OFFSET(TSU!D$217,'Discipline Analysis'!$A$3,0)</f>
        <v>9577113.3072669823</v>
      </c>
      <c r="Z35" s="133">
        <f ca="1">OFFSET(TSU!E$217,'Discipline Analysis'!$A$3,0)</f>
        <v>3221706.9707740913</v>
      </c>
      <c r="AA35" s="133">
        <f ca="1">OFFSET(TSU!F$217,'Discipline Analysis'!$A$3,0)</f>
        <v>757494.02922590822</v>
      </c>
      <c r="AB35" s="133">
        <f ca="1">OFFSET(TSU!G$217,'Discipline Analysis'!$A$3,0)</f>
        <v>3042548.631911532</v>
      </c>
      <c r="AC35" s="181">
        <f t="shared" ca="1" si="4"/>
        <v>27854406.999999996</v>
      </c>
      <c r="AD35" s="134">
        <f t="shared" ca="1" si="28"/>
        <v>2.8476863014160463E-2</v>
      </c>
      <c r="AE35" s="130">
        <f ca="1">OFFSET(TSU!C$242,'Discipline Analysis'!$A$3,0)</f>
        <v>5731583.2484766394</v>
      </c>
      <c r="AF35" s="133">
        <f ca="1">OFFSET(TSU!D$242,'Discipline Analysis'!$A$3,0)</f>
        <v>4876887.5057549076</v>
      </c>
      <c r="AG35" s="133">
        <f ca="1">OFFSET(TSU!E$242,'Discipline Analysis'!$A$3,0)</f>
        <v>1640567.6709546382</v>
      </c>
      <c r="AH35" s="133">
        <f ca="1">OFFSET(TSU!F$242,'Discipline Analysis'!$A$3,0)</f>
        <v>385733.47190250503</v>
      </c>
      <c r="AI35" s="133">
        <f ca="1">OFFSET(TSU!G$242,'Discipline Analysis'!$A$3,0)</f>
        <v>1549336.1029113065</v>
      </c>
      <c r="AJ35" s="181">
        <f t="shared" ca="1" si="6"/>
        <v>14184107.999999994</v>
      </c>
      <c r="AK35" s="134">
        <f t="shared" ca="1" si="29"/>
        <v>2.0492652857649923E-2</v>
      </c>
      <c r="AL35" s="130">
        <f ca="1">OFFSET(TSU!C$167,'Discipline Analysis'!$A$3,0)</f>
        <v>18136940.159284804</v>
      </c>
      <c r="AM35" s="133">
        <f ca="1">OFFSET(TSU!D$167,'Discipline Analysis'!$A$3,0)</f>
        <v>9672952.9453008268</v>
      </c>
      <c r="AN35" s="133">
        <f ca="1">OFFSET(TSU!E$167,'Discipline Analysis'!$A$3,0)</f>
        <v>2345487.1747917579</v>
      </c>
      <c r="AO35" s="133">
        <f ca="1">OFFSET(TSU!F$167,'Discipline Analysis'!$A$3,0)</f>
        <v>569311.07787009282</v>
      </c>
      <c r="AP35" s="133">
        <f ca="1">OFFSET(TSU!G$167,'Discipline Analysis'!$A$3,0)</f>
        <v>17217382.672752529</v>
      </c>
      <c r="AQ35" s="181">
        <f t="shared" ca="1" si="8"/>
        <v>47942074.030000016</v>
      </c>
      <c r="AR35" s="134">
        <f t="shared" ca="1" si="30"/>
        <v>1.4626152898530217E-2</v>
      </c>
    </row>
    <row r="36" spans="1:44" x14ac:dyDescent="0.2">
      <c r="A36" s="217" t="s">
        <v>115</v>
      </c>
      <c r="B36" s="130">
        <f ca="1">OFFSET(TTU!C$31,'Discipline Analysis'!$A$3,0)</f>
        <v>491820</v>
      </c>
      <c r="C36" s="133">
        <f ca="1">OFFSET(TTU!D$31,'Discipline Analysis'!$A$3,0)</f>
        <v>307540</v>
      </c>
      <c r="D36" s="133">
        <f ca="1">OFFSET(TTU!E$31,'Discipline Analysis'!$A$3,0)</f>
        <v>65900</v>
      </c>
      <c r="E36" s="133">
        <f ca="1">OFFSET(TTU!F$31,'Discipline Analysis'!$A$3,0)</f>
        <v>44719</v>
      </c>
      <c r="F36" s="212">
        <f ca="1">OFFSET(TTU!G$31,'Discipline Analysis'!$A$3,0)</f>
        <v>15362</v>
      </c>
      <c r="G36" s="181">
        <f t="shared" ca="1" si="10"/>
        <v>925341</v>
      </c>
      <c r="H36" s="131">
        <f t="shared" ca="1" si="11"/>
        <v>32515.638888888887</v>
      </c>
      <c r="I36" s="132">
        <f t="shared" ca="1" si="12"/>
        <v>584.08847873378568</v>
      </c>
      <c r="J36" s="130">
        <f ca="1">OFFSET(TTU!C$115,'Discipline Analysis'!$A$3,0)</f>
        <v>35816666.561431766</v>
      </c>
      <c r="K36" s="133">
        <f ca="1">OFFSET(TTU!D$115,'Discipline Analysis'!$A$3,0)</f>
        <v>46459553.991391867</v>
      </c>
      <c r="L36" s="133">
        <f ca="1">OFFSET(TTU!E$115,'Discipline Analysis'!$A$3,0)</f>
        <v>28827420.294364098</v>
      </c>
      <c r="M36" s="133">
        <f ca="1">OFFSET(TTU!F$115,'Discipline Analysis'!$A$3,0)</f>
        <v>49226550.753345855</v>
      </c>
      <c r="N36" s="133">
        <f ca="1">OFFSET(TTU!G$115,'Discipline Analysis'!$A$3,0)</f>
        <v>3429822.3994664233</v>
      </c>
      <c r="O36" s="181">
        <f t="shared" ca="1" si="0"/>
        <v>163760014</v>
      </c>
      <c r="P36" s="213">
        <f t="shared" ca="1" si="26"/>
        <v>7.260282960671062E-2</v>
      </c>
      <c r="Q36" s="130">
        <f ca="1">OFFSET(TTU!C$192,'Discipline Analysis'!$A$3,0)</f>
        <v>18779634.204217091</v>
      </c>
      <c r="R36" s="133">
        <f ca="1">OFFSET(TTU!D$192,'Discipline Analysis'!$A$3,0)</f>
        <v>24359984.13623827</v>
      </c>
      <c r="S36" s="133">
        <f ca="1">OFFSET(TTU!E$192,'Discipline Analysis'!$A$3,0)</f>
        <v>15114985.847464109</v>
      </c>
      <c r="T36" s="133">
        <f ca="1">OFFSET(TTU!F$192,'Discipline Analysis'!$A$3,0)</f>
        <v>25810794.388069585</v>
      </c>
      <c r="U36" s="133">
        <f ca="1">OFFSET(TTU!G$192,'Discipline Analysis'!$A$3,0)</f>
        <v>1798347.4240109404</v>
      </c>
      <c r="V36" s="181">
        <f t="shared" ca="1" si="2"/>
        <v>85863746</v>
      </c>
      <c r="W36" s="213">
        <f t="shared" ca="1" si="27"/>
        <v>5.7194095305005598E-2</v>
      </c>
      <c r="X36" s="130">
        <f ca="1">OFFSET(TTU!C$217,'Discipline Analysis'!$A$3,0)</f>
        <v>15677944.797018636</v>
      </c>
      <c r="Y36" s="133">
        <f ca="1">OFFSET(TTU!D$217,'Discipline Analysis'!$A$3,0)</f>
        <v>19718156.797267087</v>
      </c>
      <c r="Z36" s="133">
        <f ca="1">OFFSET(TTU!E$217,'Discipline Analysis'!$A$3,0)</f>
        <v>3663969.4554037265</v>
      </c>
      <c r="AA36" s="133">
        <f ca="1">OFFSET(TTU!F$217,'Discipline Analysis'!$A$3,0)</f>
        <v>2780209.7083229809</v>
      </c>
      <c r="AB36" s="133">
        <f ca="1">OFFSET(TTU!G$217,'Discipline Analysis'!$A$3,0)</f>
        <v>618866.24198757764</v>
      </c>
      <c r="AC36" s="181">
        <f t="shared" ca="1" si="4"/>
        <v>42459147.000000015</v>
      </c>
      <c r="AD36" s="134">
        <f t="shared" ca="1" si="28"/>
        <v>4.3407971773267426E-2</v>
      </c>
      <c r="AE36" s="130">
        <f ca="1">OFFSET(TTU!C$242,'Discipline Analysis'!$A$3,0)</f>
        <v>16242934.113347137</v>
      </c>
      <c r="AF36" s="133">
        <f ca="1">OFFSET(TTU!D$242,'Discipline Analysis'!$A$3,0)</f>
        <v>20428744.063160803</v>
      </c>
      <c r="AG36" s="133">
        <f ca="1">OFFSET(TTU!E$242,'Discipline Analysis'!$A$3,0)</f>
        <v>3796008.6751138722</v>
      </c>
      <c r="AH36" s="133">
        <f ca="1">OFFSET(TTU!F$242,'Discipline Analysis'!$A$3,0)</f>
        <v>2880400.6965355412</v>
      </c>
      <c r="AI36" s="133">
        <f ca="1">OFFSET(TTU!G$242,'Discipline Analysis'!$A$3,0)</f>
        <v>641168.45184265007</v>
      </c>
      <c r="AJ36" s="181">
        <f t="shared" ca="1" si="6"/>
        <v>43989256.000000007</v>
      </c>
      <c r="AK36" s="134">
        <f t="shared" ca="1" si="29"/>
        <v>6.3553982575026535E-2</v>
      </c>
      <c r="AL36" s="130">
        <f ca="1">OFFSET(TTU!C$167,'Discipline Analysis'!$A$3,0)</f>
        <v>46959294.673564635</v>
      </c>
      <c r="AM36" s="133">
        <f ca="1">OFFSET(TTU!D$167,'Discipline Analysis'!$A$3,0)</f>
        <v>54929734.228989422</v>
      </c>
      <c r="AN36" s="133">
        <f ca="1">OFFSET(TTU!E$167,'Discipline Analysis'!$A$3,0)</f>
        <v>37016042.565595798</v>
      </c>
      <c r="AO36" s="133">
        <f ca="1">OFFSET(TTU!F$167,'Discipline Analysis'!$A$3,0)</f>
        <v>63393699.681569248</v>
      </c>
      <c r="AP36" s="133">
        <f ca="1">OFFSET(TTU!G$167,'Discipline Analysis'!$A$3,0)</f>
        <v>2110082.8502808865</v>
      </c>
      <c r="AQ36" s="181">
        <f t="shared" ca="1" si="8"/>
        <v>204408854</v>
      </c>
      <c r="AR36" s="134">
        <f t="shared" ca="1" si="30"/>
        <v>6.2360989024932652E-2</v>
      </c>
    </row>
    <row r="37" spans="1:44" x14ac:dyDescent="0.2">
      <c r="A37" s="217" t="s">
        <v>690</v>
      </c>
      <c r="B37" s="130">
        <f ca="1">OFFSET(ASU!C$31,'Discipline Analysis'!$A$3,0)</f>
        <v>131275</v>
      </c>
      <c r="C37" s="133">
        <f ca="1">OFFSET(ASU!D$31,'Discipline Analysis'!$A$3,0)</f>
        <v>47319</v>
      </c>
      <c r="D37" s="133">
        <f ca="1">OFFSET(ASU!E$31,'Discipline Analysis'!$A$3,0)</f>
        <v>26017</v>
      </c>
      <c r="E37" s="133">
        <f ca="1">OFFSET(ASU!F$31,'Discipline Analysis'!$A$3,0)</f>
        <v>0</v>
      </c>
      <c r="F37" s="212">
        <f ca="1">OFFSET(ASU!G$31,'Discipline Analysis'!$A$3,0)</f>
        <v>2413</v>
      </c>
      <c r="G37" s="181">
        <f ca="1">SUM(B37:F37)</f>
        <v>207024</v>
      </c>
      <c r="H37" s="131">
        <f ca="1">(B37/30)+(C37/30)+(D37/24)+(E37/18)+(F37/24)</f>
        <v>7137.7166666666672</v>
      </c>
      <c r="I37" s="132">
        <f ca="1">IF((G37=0),0,(O37+V37+AC37+AJ37+AQ37)/G37)</f>
        <v>346.41662319344618</v>
      </c>
      <c r="J37" s="130">
        <f ca="1">OFFSET(ASU!C$115,'Discipline Analysis'!$A$3,0)</f>
        <v>9366441</v>
      </c>
      <c r="K37" s="133">
        <f ca="1">OFFSET(ASU!D$115,'Discipline Analysis'!$A$3,0)</f>
        <v>6353313</v>
      </c>
      <c r="L37" s="133">
        <f ca="1">OFFSET(ASU!E$115,'Discipline Analysis'!$A$3,0)</f>
        <v>3405019</v>
      </c>
      <c r="M37" s="133">
        <f ca="1">OFFSET(ASU!F$115,'Discipline Analysis'!$A$3,0)</f>
        <v>0</v>
      </c>
      <c r="N37" s="133">
        <f ca="1">OFFSET(ASU!G$115,'Discipline Analysis'!$A$3,0)</f>
        <v>759487</v>
      </c>
      <c r="O37" s="181">
        <f ca="1">SUM(J37:N37)</f>
        <v>19884260</v>
      </c>
      <c r="P37" s="213">
        <f t="shared" ca="1" si="26"/>
        <v>8.8156657133378821E-3</v>
      </c>
      <c r="Q37" s="130">
        <f ca="1">OFFSET(ASU!C$192,'Discipline Analysis'!$A$3,0)</f>
        <v>3391577.1948036789</v>
      </c>
      <c r="R37" s="133">
        <f ca="1">OFFSET(ASU!D$192,'Discipline Analysis'!$A$3,0)</f>
        <v>2300527.1140073105</v>
      </c>
      <c r="S37" s="133">
        <f ca="1">OFFSET(ASU!E$192,'Discipline Analysis'!$A$3,0)</f>
        <v>1232953.347837586</v>
      </c>
      <c r="T37" s="133">
        <f ca="1">OFFSET(ASU!F$192,'Discipline Analysis'!$A$3,0)</f>
        <v>0</v>
      </c>
      <c r="U37" s="133">
        <f ca="1">OFFSET(ASU!G$192,'Discipline Analysis'!$A$3,0)</f>
        <v>275009.34335142467</v>
      </c>
      <c r="V37" s="181">
        <f ca="1">SUM(Q37:U37)</f>
        <v>7200067</v>
      </c>
      <c r="W37" s="213">
        <f t="shared" ca="1" si="27"/>
        <v>4.7959859356756429E-3</v>
      </c>
      <c r="X37" s="130">
        <f ca="1">OFFSET(ASU!C$217,'Discipline Analysis'!$A$3,0)</f>
        <v>10821603.08116095</v>
      </c>
      <c r="Y37" s="133">
        <f ca="1">OFFSET(ASU!D$217,'Discipline Analysis'!$A$3,0)</f>
        <v>4785247.3205277044</v>
      </c>
      <c r="Z37" s="133">
        <f ca="1">OFFSET(ASU!E$217,'Discipline Analysis'!$A$3,0)</f>
        <v>2622478.466701847</v>
      </c>
      <c r="AA37" s="133">
        <f ca="1">OFFSET(ASU!F$217,'Discipline Analysis'!$A$3,0)</f>
        <v>0</v>
      </c>
      <c r="AB37" s="133">
        <f ca="1">OFFSET(ASU!G$217,'Discipline Analysis'!$A$3,0)</f>
        <v>149357.13160949867</v>
      </c>
      <c r="AC37" s="181">
        <f ca="1">SUM(X37:AB37)</f>
        <v>18378686</v>
      </c>
      <c r="AD37" s="134">
        <f t="shared" ca="1" si="28"/>
        <v>1.8789390260660323E-2</v>
      </c>
      <c r="AE37" s="130">
        <f ca="1">OFFSET(ASU!C$242,'Discipline Analysis'!$A$3,0)</f>
        <v>3595081.6922427439</v>
      </c>
      <c r="AF37" s="133">
        <f ca="1">OFFSET(ASU!D$242,'Discipline Analysis'!$A$3,0)</f>
        <v>1589723.343746702</v>
      </c>
      <c r="AG37" s="133">
        <f ca="1">OFFSET(ASU!E$242,'Discipline Analysis'!$A$3,0)</f>
        <v>871222.52158311359</v>
      </c>
      <c r="AH37" s="133">
        <f ca="1">OFFSET(ASU!F$242,'Discipline Analysis'!$A$3,0)</f>
        <v>0</v>
      </c>
      <c r="AI37" s="133">
        <f ca="1">OFFSET(ASU!G$242,'Discipline Analysis'!$A$3,0)</f>
        <v>49618.442427440634</v>
      </c>
      <c r="AJ37" s="181">
        <f ca="1">SUM(AE37:AI37)</f>
        <v>6105646</v>
      </c>
      <c r="AK37" s="134">
        <f t="shared" ca="1" si="29"/>
        <v>8.8212021474807483E-3</v>
      </c>
      <c r="AL37" s="130">
        <f ca="1">OFFSET(ASU!C$167,'Discipline Analysis'!$A$3,0)</f>
        <v>9461225.8178290427</v>
      </c>
      <c r="AM37" s="133">
        <f ca="1">OFFSET(ASU!D$167,'Discipline Analysis'!$A$3,0)</f>
        <v>6414232.0623102449</v>
      </c>
      <c r="AN37" s="133">
        <f ca="1">OFFSET(ASU!E$167,'Discipline Analysis'!$A$3,0)</f>
        <v>3492142.1099119042</v>
      </c>
      <c r="AO37" s="133">
        <f ca="1">OFFSET(ASU!F$167,'Discipline Analysis'!$A$3,0)</f>
        <v>0</v>
      </c>
      <c r="AP37" s="133">
        <f ca="1">OFFSET(ASU!G$167,'Discipline Analysis'!$A$3,0)</f>
        <v>780296.0099488101</v>
      </c>
      <c r="AQ37" s="181">
        <f ca="1">SUM(AL37:AP37)</f>
        <v>20147896</v>
      </c>
      <c r="AR37" s="134">
        <f t="shared" ca="1" si="30"/>
        <v>6.1467137882955138E-3</v>
      </c>
    </row>
    <row r="38" spans="1:44" x14ac:dyDescent="0.2">
      <c r="A38" s="217" t="s">
        <v>117</v>
      </c>
      <c r="B38" s="130">
        <f ca="1">OFFSET(TWU!C$31,'Discipline Analysis'!$A$3,0)</f>
        <v>125052</v>
      </c>
      <c r="C38" s="133">
        <f ca="1">OFFSET(TWU!D$31,'Discipline Analysis'!$A$3,0)</f>
        <v>118519</v>
      </c>
      <c r="D38" s="133">
        <f ca="1">OFFSET(TWU!E$31,'Discipline Analysis'!$A$3,0)</f>
        <v>74684</v>
      </c>
      <c r="E38" s="133">
        <f ca="1">OFFSET(TWU!F$31,'Discipline Analysis'!$A$3,0)</f>
        <v>9132</v>
      </c>
      <c r="F38" s="212">
        <f ca="1">OFFSET(TWU!G$31,'Discipline Analysis'!$A$3,0)</f>
        <v>9663</v>
      </c>
      <c r="G38" s="181">
        <f t="shared" ca="1" si="10"/>
        <v>337050</v>
      </c>
      <c r="H38" s="131">
        <f t="shared" ca="1" si="11"/>
        <v>12140.825000000001</v>
      </c>
      <c r="I38" s="132">
        <f t="shared" ca="1" si="12"/>
        <v>396.97514315383472</v>
      </c>
      <c r="J38" s="130">
        <f ca="1">OFFSET(TWU!C$115,'Discipline Analysis'!$A$3,0)</f>
        <v>7493942</v>
      </c>
      <c r="K38" s="133">
        <f ca="1">OFFSET(TWU!D$115,'Discipline Analysis'!$A$3,0)</f>
        <v>15459599</v>
      </c>
      <c r="L38" s="133">
        <f ca="1">OFFSET(TWU!E$115,'Discipline Analysis'!$A$3,0)</f>
        <v>15932972</v>
      </c>
      <c r="M38" s="133">
        <f ca="1">OFFSET(TWU!F$115,'Discipline Analysis'!$A$3,0)</f>
        <v>7274954</v>
      </c>
      <c r="N38" s="133">
        <f ca="1">OFFSET(TWU!G$115,'Discipline Analysis'!$A$3,0)</f>
        <v>1928232</v>
      </c>
      <c r="O38" s="181">
        <f t="shared" ca="1" si="0"/>
        <v>48089699</v>
      </c>
      <c r="P38" s="213">
        <f t="shared" ca="1" si="26"/>
        <v>2.1320517365948699E-2</v>
      </c>
      <c r="Q38" s="130">
        <f ca="1">OFFSET(TWU!C$192,'Discipline Analysis'!$A$3,0)</f>
        <v>3709054.3613734404</v>
      </c>
      <c r="R38" s="133">
        <f ca="1">OFFSET(TWU!D$192,'Discipline Analysis'!$A$3,0)</f>
        <v>7651579.5152984206</v>
      </c>
      <c r="S38" s="133">
        <f ca="1">OFFSET(TWU!E$192,'Discipline Analysis'!$A$3,0)</f>
        <v>7885870.9189690705</v>
      </c>
      <c r="T38" s="133">
        <f ca="1">OFFSET(TWU!F$192,'Discipline Analysis'!$A$3,0)</f>
        <v>3600668.3615233693</v>
      </c>
      <c r="U38" s="133">
        <f ca="1">OFFSET(TWU!G$192,'Discipline Analysis'!$A$3,0)</f>
        <v>954359.84283569758</v>
      </c>
      <c r="V38" s="181">
        <f t="shared" ca="1" si="2"/>
        <v>23801532.999999996</v>
      </c>
      <c r="W38" s="213">
        <f t="shared" ca="1" si="27"/>
        <v>1.5854271566572875E-2</v>
      </c>
      <c r="X38" s="130">
        <f ca="1">OFFSET(TWU!C$217,'Discipline Analysis'!$A$3,0)</f>
        <v>4976084.6644316921</v>
      </c>
      <c r="Y38" s="133">
        <f ca="1">OFFSET(TWU!D$217,'Discipline Analysis'!$A$3,0)</f>
        <v>7445617.4424601905</v>
      </c>
      <c r="Z38" s="133">
        <f ca="1">OFFSET(TWU!E$217,'Discipline Analysis'!$A$3,0)</f>
        <v>4844726.5379408151</v>
      </c>
      <c r="AA38" s="133">
        <f ca="1">OFFSET(TWU!F$217,'Discipline Analysis'!$A$3,0)</f>
        <v>862186.97569466825</v>
      </c>
      <c r="AB38" s="133">
        <f ca="1">OFFSET(TWU!G$217,'Discipline Analysis'!$A$3,0)</f>
        <v>394074.37947263231</v>
      </c>
      <c r="AC38" s="181">
        <f t="shared" ca="1" si="4"/>
        <v>18522689.999999996</v>
      </c>
      <c r="AD38" s="134">
        <f t="shared" ca="1" si="28"/>
        <v>1.8936612284862493E-2</v>
      </c>
      <c r="AE38" s="130">
        <f ca="1">OFFSET(TWU!C$242,'Discipline Analysis'!$A$3,0)</f>
        <v>3401283.4599316609</v>
      </c>
      <c r="AF38" s="133">
        <f ca="1">OFFSET(TWU!D$242,'Discipline Analysis'!$A$3,0)</f>
        <v>5089273.4275675323</v>
      </c>
      <c r="AG38" s="133">
        <f ca="1">OFFSET(TWU!E$242,'Discipline Analysis'!$A$3,0)</f>
        <v>3311496.7595254984</v>
      </c>
      <c r="AH38" s="133">
        <f ca="1">OFFSET(TWU!F$242,'Discipline Analysis'!$A$3,0)</f>
        <v>589327.25175681768</v>
      </c>
      <c r="AI38" s="133">
        <f ca="1">OFFSET(TWU!G$242,'Discipline Analysis'!$A$3,0)</f>
        <v>269360.1012184901</v>
      </c>
      <c r="AJ38" s="181">
        <f t="shared" ca="1" si="6"/>
        <v>12660740.999999998</v>
      </c>
      <c r="AK38" s="134">
        <f t="shared" ca="1" si="29"/>
        <v>1.8291750897103689E-2</v>
      </c>
      <c r="AL38" s="130">
        <f ca="1">OFFSET(TWU!C$167,'Discipline Analysis'!$A$3,0)</f>
        <v>8558853.4891739897</v>
      </c>
      <c r="AM38" s="133">
        <f ca="1">OFFSET(TWU!D$167,'Discipline Analysis'!$A$3,0)</f>
        <v>12474941.226610929</v>
      </c>
      <c r="AN38" s="133">
        <f ca="1">OFFSET(TWU!E$167,'Discipline Analysis'!$A$3,0)</f>
        <v>7750048.9841916598</v>
      </c>
      <c r="AO38" s="133">
        <f ca="1">OFFSET(TWU!F$167,'Discipline Analysis'!$A$3,0)</f>
        <v>949668.59701388516</v>
      </c>
      <c r="AP38" s="133">
        <f ca="1">OFFSET(TWU!G$167,'Discipline Analysis'!$A$3,0)</f>
        <v>992296.70300953579</v>
      </c>
      <c r="AQ38" s="181">
        <f t="shared" ca="1" si="8"/>
        <v>30725808.999999996</v>
      </c>
      <c r="AR38" s="134">
        <f t="shared" ca="1" si="30"/>
        <v>9.3738201664746706E-3</v>
      </c>
    </row>
    <row r="39" spans="1:44" x14ac:dyDescent="0.2">
      <c r="A39" s="217" t="s">
        <v>691</v>
      </c>
      <c r="B39" s="130">
        <f ca="1">OFFSET(LU!C$31,'Discipline Analysis'!$A$3,0)</f>
        <v>140456</v>
      </c>
      <c r="C39" s="133">
        <f ca="1">OFFSET(LU!D$31,'Discipline Analysis'!$A$3,0)</f>
        <v>87184</v>
      </c>
      <c r="D39" s="133">
        <f ca="1">OFFSET(LU!E$31,'Discipline Analysis'!$A$3,0)</f>
        <v>94147</v>
      </c>
      <c r="E39" s="133">
        <f ca="1">OFFSET(LU!F$31,'Discipline Analysis'!$A$3,0)</f>
        <v>5794</v>
      </c>
      <c r="F39" s="212">
        <f ca="1">OFFSET(LU!G$31,'Discipline Analysis'!$A$3,0)</f>
        <v>864</v>
      </c>
      <c r="G39" s="181">
        <f t="shared" ca="1" si="10"/>
        <v>328445</v>
      </c>
      <c r="H39" s="131">
        <f t="shared" ca="1" si="11"/>
        <v>11868.680555555555</v>
      </c>
      <c r="I39" s="132">
        <f t="shared" ca="1" si="12"/>
        <v>420.48593828494876</v>
      </c>
      <c r="J39" s="130">
        <f ca="1">OFFSET(LU!C$115,'Discipline Analysis'!$A$3,0)</f>
        <v>11344414</v>
      </c>
      <c r="K39" s="133">
        <f ca="1">OFFSET(LU!D$115,'Discipline Analysis'!$A$3,0)</f>
        <v>13976390</v>
      </c>
      <c r="L39" s="133">
        <f ca="1">OFFSET(LU!E$115,'Discipline Analysis'!$A$3,0)</f>
        <v>10521916</v>
      </c>
      <c r="M39" s="133">
        <f ca="1">OFFSET(LU!F$115,'Discipline Analysis'!$A$3,0)</f>
        <v>3203750</v>
      </c>
      <c r="N39" s="133">
        <f ca="1">OFFSET(LU!G$115,'Discipline Analysis'!$A$3,0)</f>
        <v>293905</v>
      </c>
      <c r="O39" s="181">
        <f t="shared" ca="1" si="0"/>
        <v>39340375</v>
      </c>
      <c r="P39" s="213">
        <f t="shared" ca="1" si="26"/>
        <v>1.7441513792183103E-2</v>
      </c>
      <c r="Q39" s="130">
        <f ca="1">OFFSET(LU!C$192,'Discipline Analysis'!$A$3,0)</f>
        <v>9600796.784168018</v>
      </c>
      <c r="R39" s="133">
        <f ca="1">OFFSET(LU!D$192,'Discipline Analysis'!$A$3,0)</f>
        <v>11828242.53119448</v>
      </c>
      <c r="S39" s="133">
        <f ca="1">OFFSET(LU!E$192,'Discipline Analysis'!$A$3,0)</f>
        <v>8904715.3335629366</v>
      </c>
      <c r="T39" s="133">
        <f ca="1">OFFSET(LU!F$192,'Discipline Analysis'!$A$3,0)</f>
        <v>2711339.05173756</v>
      </c>
      <c r="U39" s="133">
        <f ca="1">OFFSET(LU!G$192,'Discipline Analysis'!$A$3,0)</f>
        <v>248732.29933700428</v>
      </c>
      <c r="V39" s="181">
        <f t="shared" ca="1" si="2"/>
        <v>33293825.999999996</v>
      </c>
      <c r="W39" s="213">
        <f t="shared" ca="1" si="27"/>
        <v>2.217711602417478E-2</v>
      </c>
      <c r="X39" s="130">
        <f ca="1">OFFSET(LU!C$217,'Discipline Analysis'!$A$3,0)</f>
        <v>7136451.4852338275</v>
      </c>
      <c r="Y39" s="133">
        <f ca="1">OFFSET(LU!D$217,'Discipline Analysis'!$A$3,0)</f>
        <v>9394988.3032450825</v>
      </c>
      <c r="Z39" s="133">
        <f ca="1">OFFSET(LU!E$217,'Discipline Analysis'!$A$3,0)</f>
        <v>6516460.9861719105</v>
      </c>
      <c r="AA39" s="133">
        <f ca="1">OFFSET(LU!F$217,'Discipline Analysis'!$A$3,0)</f>
        <v>510098.00319644221</v>
      </c>
      <c r="AB39" s="133">
        <f ca="1">OFFSET(LU!G$217,'Discipline Analysis'!$A$3,0)</f>
        <v>45925.22215273435</v>
      </c>
      <c r="AC39" s="181">
        <f t="shared" ca="1" si="4"/>
        <v>23603923.999999996</v>
      </c>
      <c r="AD39" s="134">
        <f t="shared" ca="1" si="28"/>
        <v>2.4131395450086388E-2</v>
      </c>
      <c r="AE39" s="130">
        <f ca="1">OFFSET(LU!C$242,'Discipline Analysis'!$A$3,0)</f>
        <v>2739768.2527968865</v>
      </c>
      <c r="AF39" s="133">
        <f ca="1">OFFSET(LU!D$242,'Discipline Analysis'!$A$3,0)</f>
        <v>3606847.2884441665</v>
      </c>
      <c r="AG39" s="133">
        <f ca="1">OFFSET(LU!E$242,'Discipline Analysis'!$A$3,0)</f>
        <v>2501746.5567368497</v>
      </c>
      <c r="AH39" s="133">
        <f ca="1">OFFSET(LU!F$242,'Discipline Analysis'!$A$3,0)</f>
        <v>195832.66527690919</v>
      </c>
      <c r="AI39" s="133">
        <f ca="1">OFFSET(LU!G$242,'Discipline Analysis'!$A$3,0)</f>
        <v>17631.236745187965</v>
      </c>
      <c r="AJ39" s="181">
        <f t="shared" ca="1" si="6"/>
        <v>9061826</v>
      </c>
      <c r="AK39" s="134">
        <f t="shared" ca="1" si="29"/>
        <v>1.3092177137570191E-2</v>
      </c>
      <c r="AL39" s="130">
        <f ca="1">OFFSET(LU!C$167,'Discipline Analysis'!$A$3,0)</f>
        <v>9460283.9740328379</v>
      </c>
      <c r="AM39" s="133">
        <f ca="1">OFFSET(LU!D$167,'Discipline Analysis'!$A$3,0)</f>
        <v>11655129.857904762</v>
      </c>
      <c r="AN39" s="133">
        <f ca="1">OFFSET(LU!E$167,'Discipline Analysis'!$A$3,0)</f>
        <v>8774390.0487869792</v>
      </c>
      <c r="AO39" s="133">
        <f ca="1">OFFSET(LU!F$167,'Discipline Analysis'!$A$3,0)</f>
        <v>2671657.1505419053</v>
      </c>
      <c r="AP39" s="133">
        <f ca="1">OFFSET(LU!G$167,'Discipline Analysis'!$A$3,0)</f>
        <v>245091.96873352124</v>
      </c>
      <c r="AQ39" s="181">
        <f t="shared" ca="1" si="8"/>
        <v>32806553.000000007</v>
      </c>
      <c r="AR39" s="134">
        <f t="shared" ca="1" si="30"/>
        <v>1.0008612892956544E-2</v>
      </c>
    </row>
    <row r="40" spans="1:44" x14ac:dyDescent="0.2">
      <c r="A40" s="217" t="s">
        <v>694</v>
      </c>
      <c r="B40" s="130">
        <f ca="1">OFFSET(SHSU!C$31,'Discipline Analysis'!$A$3,0)</f>
        <v>268675</v>
      </c>
      <c r="C40" s="133">
        <f ca="1">OFFSET(SHSU!D$31,'Discipline Analysis'!$A$3,0)</f>
        <v>207236</v>
      </c>
      <c r="D40" s="133">
        <f ca="1">OFFSET(SHSU!E$31,'Discipline Analysis'!$A$3,0)</f>
        <v>36200</v>
      </c>
      <c r="E40" s="133">
        <f ca="1">OFFSET(SHSU!F$31,'Discipline Analysis'!$A$3,0)</f>
        <v>3522</v>
      </c>
      <c r="F40" s="212">
        <f ca="1">OFFSET(SHSU!G$31,'Discipline Analysis'!$A$3,0)</f>
        <v>0</v>
      </c>
      <c r="G40" s="181">
        <f t="shared" ca="1" si="10"/>
        <v>515633</v>
      </c>
      <c r="H40" s="131">
        <f t="shared" ca="1" si="11"/>
        <v>17567.7</v>
      </c>
      <c r="I40" s="132">
        <f t="shared" ca="1" si="12"/>
        <v>373.03678003541279</v>
      </c>
      <c r="J40" s="130">
        <f ca="1">OFFSET(SHSU!C$115,'Discipline Analysis'!$A$3,0)</f>
        <v>15278891</v>
      </c>
      <c r="K40" s="133">
        <f ca="1">OFFSET(SHSU!D$115,'Discipline Analysis'!$A$3,0)</f>
        <v>20993042</v>
      </c>
      <c r="L40" s="133">
        <f ca="1">OFFSET(SHSU!E$115,'Discipline Analysis'!$A$3,0)</f>
        <v>8894976</v>
      </c>
      <c r="M40" s="133">
        <f ca="1">OFFSET(SHSU!F$115,'Discipline Analysis'!$A$3,0)</f>
        <v>2183854</v>
      </c>
      <c r="N40" s="133">
        <f ca="1">OFFSET(SHSU!G$115,'Discipline Analysis'!$A$3,0)</f>
        <v>0</v>
      </c>
      <c r="O40" s="181">
        <f t="shared" ca="1" si="0"/>
        <v>47350763</v>
      </c>
      <c r="P40" s="213">
        <f t="shared" ca="1" si="26"/>
        <v>2.0992910869174312E-2</v>
      </c>
      <c r="Q40" s="130">
        <f ca="1">OFFSET(SHSU!C$192,'Discipline Analysis'!$A$3,0)</f>
        <v>13967909.706404416</v>
      </c>
      <c r="R40" s="133">
        <f ca="1">OFFSET(SHSU!D$192,'Discipline Analysis'!$A$3,0)</f>
        <v>19191766.936406288</v>
      </c>
      <c r="S40" s="133">
        <f ca="1">OFFSET(SHSU!E$192,'Discipline Analysis'!$A$3,0)</f>
        <v>8131756.5266114073</v>
      </c>
      <c r="T40" s="133">
        <f ca="1">OFFSET(SHSU!F$192,'Discipline Analysis'!$A$3,0)</f>
        <v>1996471.8305778936</v>
      </c>
      <c r="U40" s="133">
        <f ca="1">OFFSET(SHSU!G$192,'Discipline Analysis'!$A$3,0)</f>
        <v>0</v>
      </c>
      <c r="V40" s="181">
        <f t="shared" ca="1" si="2"/>
        <v>43287905.000000007</v>
      </c>
      <c r="W40" s="213">
        <f t="shared" ca="1" si="27"/>
        <v>2.8834201621299269E-2</v>
      </c>
      <c r="X40" s="130">
        <f ca="1">OFFSET(SHSU!C$217,'Discipline Analysis'!$A$3,0)</f>
        <v>7371658.2152659064</v>
      </c>
      <c r="Y40" s="133">
        <f ca="1">OFFSET(SHSU!D$217,'Discipline Analysis'!$A$3,0)</f>
        <v>10183065.553645553</v>
      </c>
      <c r="Z40" s="133">
        <f ca="1">OFFSET(SHSU!E$217,'Discipline Analysis'!$A$3,0)</f>
        <v>2154372.4749719198</v>
      </c>
      <c r="AA40" s="133">
        <f ca="1">OFFSET(SHSU!F$217,'Discipline Analysis'!$A$3,0)</f>
        <v>252480.75611661864</v>
      </c>
      <c r="AB40" s="133">
        <f ca="1">OFFSET(SHSU!G$217,'Discipline Analysis'!$A$3,0)</f>
        <v>0</v>
      </c>
      <c r="AC40" s="181">
        <f t="shared" ca="1" si="4"/>
        <v>19961576.999999996</v>
      </c>
      <c r="AD40" s="134">
        <f t="shared" ca="1" si="28"/>
        <v>2.0407653761058926E-2</v>
      </c>
      <c r="AE40" s="130">
        <f ca="1">OFFSET(SHSU!C$242,'Discipline Analysis'!$A$3,0)</f>
        <v>9678270.9567807782</v>
      </c>
      <c r="AF40" s="133">
        <f ca="1">OFFSET(SHSU!D$242,'Discipline Analysis'!$A$3,0)</f>
        <v>13369375.616838403</v>
      </c>
      <c r="AG40" s="133">
        <f ca="1">OFFSET(SHSU!E$242,'Discipline Analysis'!$A$3,0)</f>
        <v>2828481.7263270989</v>
      </c>
      <c r="AH40" s="133">
        <f ca="1">OFFSET(SHSU!F$242,'Discipline Analysis'!$A$3,0)</f>
        <v>331482.70005371876</v>
      </c>
      <c r="AI40" s="133">
        <f ca="1">OFFSET(SHSU!G$242,'Discipline Analysis'!$A$3,0)</f>
        <v>0</v>
      </c>
      <c r="AJ40" s="181">
        <f t="shared" ca="1" si="6"/>
        <v>26207610.999999996</v>
      </c>
      <c r="AK40" s="134">
        <f t="shared" ca="1" si="29"/>
        <v>3.7863746839161667E-2</v>
      </c>
      <c r="AL40" s="130">
        <f ca="1">OFFSET(SHSU!C$167,'Discipline Analysis'!$A$3,0)</f>
        <v>27209830.844292965</v>
      </c>
      <c r="AM40" s="133">
        <f ca="1">OFFSET(SHSU!D$167,'Discipline Analysis'!$A$3,0)</f>
        <v>23152497.552672867</v>
      </c>
      <c r="AN40" s="133">
        <f ca="1">OFFSET(SHSU!E$167,'Discipline Analysis'!$A$3,0)</f>
        <v>4684583.6061720466</v>
      </c>
      <c r="AO40" s="133">
        <f ca="1">OFFSET(SHSU!F$167,'Discipline Analysis'!$A$3,0)</f>
        <v>495305.99686212529</v>
      </c>
      <c r="AP40" s="133">
        <f ca="1">OFFSET(SHSU!G$167,'Discipline Analysis'!$A$3,0)</f>
        <v>0</v>
      </c>
      <c r="AQ40" s="181">
        <f t="shared" ca="1" si="8"/>
        <v>55542218.000000007</v>
      </c>
      <c r="AR40" s="134">
        <f t="shared" ca="1" si="30"/>
        <v>1.6944802435604953E-2</v>
      </c>
    </row>
    <row r="41" spans="1:44" x14ac:dyDescent="0.2">
      <c r="A41" s="218" t="s">
        <v>704</v>
      </c>
      <c r="B41" s="130">
        <f ca="1">OFFSET(TXST!C$31,'Discipline Analysis'!$A$3,0)</f>
        <v>527744</v>
      </c>
      <c r="C41" s="133">
        <f ca="1">OFFSET(TXST!D$31,'Discipline Analysis'!$A$3,0)</f>
        <v>344557</v>
      </c>
      <c r="D41" s="133">
        <f ca="1">OFFSET(TXST!E$31,'Discipline Analysis'!$A$3,0)</f>
        <v>66916</v>
      </c>
      <c r="E41" s="133">
        <f ca="1">OFFSET(TXST!F$31,'Discipline Analysis'!$A$3,0)</f>
        <v>5189</v>
      </c>
      <c r="F41" s="212">
        <f ca="1">OFFSET(TXST!G$31,'Discipline Analysis'!$A$3,0)</f>
        <v>4022</v>
      </c>
      <c r="G41" s="181">
        <f t="shared" ca="1" si="10"/>
        <v>948428</v>
      </c>
      <c r="H41" s="131">
        <f t="shared" ca="1" si="11"/>
        <v>32320.727777777778</v>
      </c>
      <c r="I41" s="132">
        <f t="shared" ca="1" si="12"/>
        <v>384.00041083987702</v>
      </c>
      <c r="J41" s="130">
        <f ca="1">OFFSET(TXST!C$115,'Discipline Analysis'!$A$3,0)</f>
        <v>29135001.555314399</v>
      </c>
      <c r="K41" s="133">
        <f ca="1">OFFSET(TXST!D$115,'Discipline Analysis'!$A$3,0)</f>
        <v>39652871.022479333</v>
      </c>
      <c r="L41" s="133">
        <f ca="1">OFFSET(TXST!E$115,'Discipline Analysis'!$A$3,0)</f>
        <v>20766973.111699454</v>
      </c>
      <c r="M41" s="133">
        <f ca="1">OFFSET(TXST!F$115,'Discipline Analysis'!$A$3,0)</f>
        <v>3410775.3516757614</v>
      </c>
      <c r="N41" s="133">
        <f ca="1">OFFSET(TXST!G$115,'Discipline Analysis'!$A$3,0)</f>
        <v>1263074.9537992745</v>
      </c>
      <c r="O41" s="181">
        <f t="shared" ca="1" si="0"/>
        <v>94228695.994968221</v>
      </c>
      <c r="P41" s="213">
        <f t="shared" ca="1" si="26"/>
        <v>4.1776193053972337E-2</v>
      </c>
      <c r="Q41" s="130">
        <f ca="1">OFFSET(TXST!C$192,'Discipline Analysis'!$A$3,0)</f>
        <v>16852061.262518633</v>
      </c>
      <c r="R41" s="133">
        <f ca="1">OFFSET(TXST!D$192,'Discipline Analysis'!$A$3,0)</f>
        <v>22935732.831072453</v>
      </c>
      <c r="S41" s="133">
        <f ca="1">OFFSET(TXST!E$192,'Discipline Analysis'!$A$3,0)</f>
        <v>12011885.513409229</v>
      </c>
      <c r="T41" s="133">
        <f ca="1">OFFSET(TXST!F$192,'Discipline Analysis'!$A$3,0)</f>
        <v>1972836.5234510868</v>
      </c>
      <c r="U41" s="133">
        <f ca="1">OFFSET(TXST!G$192,'Discipline Analysis'!$A$3,0)</f>
        <v>730578.86954859889</v>
      </c>
      <c r="V41" s="181">
        <f t="shared" ca="1" si="2"/>
        <v>54503095</v>
      </c>
      <c r="W41" s="213">
        <f t="shared" ca="1" si="27"/>
        <v>3.6304672869126559E-2</v>
      </c>
      <c r="X41" s="130">
        <f ca="1">OFFSET(TXST!C$217,'Discipline Analysis'!$A$3,0)</f>
        <v>13513506.884920638</v>
      </c>
      <c r="Y41" s="133">
        <f ca="1">OFFSET(TXST!D$217,'Discipline Analysis'!$A$3,0)</f>
        <v>17974284.930813231</v>
      </c>
      <c r="Z41" s="133">
        <f ca="1">OFFSET(TXST!E$217,'Discipline Analysis'!$A$3,0)</f>
        <v>3179808.3210935891</v>
      </c>
      <c r="AA41" s="133">
        <f ca="1">OFFSET(TXST!F$217,'Discipline Analysis'!$A$3,0)</f>
        <v>328384.18792517006</v>
      </c>
      <c r="AB41" s="133">
        <f ca="1">OFFSET(TXST!G$217,'Discipline Analysis'!$A$3,0)</f>
        <v>111270.67524737168</v>
      </c>
      <c r="AC41" s="181">
        <f t="shared" ca="1" si="4"/>
        <v>35107254.999999993</v>
      </c>
      <c r="AD41" s="134">
        <f t="shared" ca="1" si="28"/>
        <v>3.5891788736992315E-2</v>
      </c>
      <c r="AE41" s="130">
        <f ca="1">OFFSET(TXST!C$242,'Discipline Analysis'!$A$3,0)</f>
        <v>6789637.4047619049</v>
      </c>
      <c r="AF41" s="133">
        <f ca="1">OFFSET(TXST!D$242,'Discipline Analysis'!$A$3,0)</f>
        <v>9030881.3492578827</v>
      </c>
      <c r="AG41" s="133">
        <f ca="1">OFFSET(TXST!E$242,'Discipline Analysis'!$A$3,0)</f>
        <v>1597641.9519171303</v>
      </c>
      <c r="AH41" s="133">
        <f ca="1">OFFSET(TXST!F$242,'Discipline Analysis'!$A$3,0)</f>
        <v>164991.18877551021</v>
      </c>
      <c r="AI41" s="133">
        <f ca="1">OFFSET(TXST!G$242,'Discipline Analysis'!$A$3,0)</f>
        <v>55906.105287569575</v>
      </c>
      <c r="AJ41" s="181">
        <f t="shared" ca="1" si="6"/>
        <v>17639057.999999996</v>
      </c>
      <c r="AK41" s="134">
        <f t="shared" ca="1" si="29"/>
        <v>2.5484231530805659E-2</v>
      </c>
      <c r="AL41" s="130">
        <f ca="1">OFFSET(TXST!C$167,'Discipline Analysis'!$A$3,0)</f>
        <v>79340245.163699552</v>
      </c>
      <c r="AM41" s="133">
        <f ca="1">OFFSET(TXST!D$167,'Discipline Analysis'!$A$3,0)</f>
        <v>62754055.049788512</v>
      </c>
      <c r="AN41" s="133">
        <f ca="1">OFFSET(TXST!E$167,'Discipline Analysis'!$A$3,0)</f>
        <v>17381048.56742717</v>
      </c>
      <c r="AO41" s="133">
        <f ca="1">OFFSET(TXST!F$167,'Discipline Analysis'!$A$3,0)</f>
        <v>2404634.1641360796</v>
      </c>
      <c r="AP41" s="133">
        <f ca="1">OFFSET(TXST!G$167,'Discipline Analysis'!$A$3,0)</f>
        <v>838654.71202334529</v>
      </c>
      <c r="AQ41" s="181">
        <f t="shared" ca="1" si="8"/>
        <v>162718637.65707466</v>
      </c>
      <c r="AR41" s="134">
        <f t="shared" ca="1" si="30"/>
        <v>4.9642150907439786E-2</v>
      </c>
    </row>
    <row r="42" spans="1:44" x14ac:dyDescent="0.2">
      <c r="A42" s="217" t="s">
        <v>695</v>
      </c>
      <c r="B42" s="130">
        <f ca="1">OFFSET(SRSU!C$31,'Discipline Analysis'!$A$3,0)</f>
        <v>27498</v>
      </c>
      <c r="C42" s="133">
        <f ca="1">OFFSET(SRSU!D$31,'Discipline Analysis'!$A$3,0)</f>
        <v>24327</v>
      </c>
      <c r="D42" s="133">
        <f ca="1">OFFSET(SRSU!E$31,'Discipline Analysis'!$A$3,0)</f>
        <v>11991</v>
      </c>
      <c r="E42" s="133">
        <f ca="1">OFFSET(SRSU!F$31,'Discipline Analysis'!$A$3,0)</f>
        <v>0</v>
      </c>
      <c r="F42" s="212">
        <f ca="1">OFFSET(SRSU!G$31,'Discipline Analysis'!$A$3,0)</f>
        <v>0</v>
      </c>
      <c r="G42" s="181">
        <f t="shared" ca="1" si="10"/>
        <v>63816</v>
      </c>
      <c r="H42" s="131">
        <f ca="1">(B42/30)+(C42/30)+(D42/24)+(E42/18)+(F42/24)</f>
        <v>2227.125</v>
      </c>
      <c r="I42" s="132">
        <f t="shared" ca="1" si="12"/>
        <v>552.22726275542186</v>
      </c>
      <c r="J42" s="130">
        <f ca="1">OFFSET(SRSU!C$115,'Discipline Analysis'!$A$3,0)</f>
        <v>3234149</v>
      </c>
      <c r="K42" s="133">
        <f ca="1">OFFSET(SRSU!D$115,'Discipline Analysis'!$A$3,0)</f>
        <v>2770727</v>
      </c>
      <c r="L42" s="133">
        <f ca="1">OFFSET(SRSU!E$115,'Discipline Analysis'!$A$3,0)</f>
        <v>2201627</v>
      </c>
      <c r="M42" s="133">
        <f ca="1">OFFSET(SRSU!F$115,'Discipline Analysis'!$A$3,0)</f>
        <v>0</v>
      </c>
      <c r="N42" s="133">
        <f ca="1">OFFSET(SRSU!G$115,'Discipline Analysis'!$A$3,0)</f>
        <v>0</v>
      </c>
      <c r="O42" s="181">
        <f t="shared" ca="1" si="0"/>
        <v>8206503</v>
      </c>
      <c r="P42" s="213">
        <f t="shared" ca="1" si="26"/>
        <v>3.6383444555394303E-3</v>
      </c>
      <c r="Q42" s="130">
        <f ca="1">OFFSET(SRSU!C$192,'Discipline Analysis'!$A$3,0)</f>
        <v>2251999.8064224189</v>
      </c>
      <c r="R42" s="133">
        <f ca="1">OFFSET(SRSU!D$192,'Discipline Analysis'!$A$3,0)</f>
        <v>1929310.2042142677</v>
      </c>
      <c r="S42" s="133">
        <f ca="1">OFFSET(SRSU!E$192,'Discipline Analysis'!$A$3,0)</f>
        <v>1533034.9893633132</v>
      </c>
      <c r="T42" s="133">
        <f ca="1">OFFSET(SRSU!F$192,'Discipline Analysis'!$A$3,0)</f>
        <v>0</v>
      </c>
      <c r="U42" s="133">
        <f ca="1">OFFSET(SRSU!G$192,'Discipline Analysis'!$A$3,0)</f>
        <v>0</v>
      </c>
      <c r="V42" s="181">
        <f t="shared" ca="1" si="2"/>
        <v>5714345</v>
      </c>
      <c r="W42" s="213">
        <f t="shared" ca="1" si="27"/>
        <v>3.8063421148162137E-3</v>
      </c>
      <c r="X42" s="130">
        <f ca="1">OFFSET(SRSU!C$217,'Discipline Analysis'!$A$3,0)</f>
        <v>3559818.5795786055</v>
      </c>
      <c r="Y42" s="133">
        <f ca="1">OFFSET(SRSU!D$217,'Discipline Analysis'!$A$3,0)</f>
        <v>4711728.6852512145</v>
      </c>
      <c r="Z42" s="133">
        <f ca="1">OFFSET(SRSU!E$217,'Discipline Analysis'!$A$3,0)</f>
        <v>2432195.7351701776</v>
      </c>
      <c r="AA42" s="133">
        <f ca="1">OFFSET(SRSU!F$217,'Discipline Analysis'!$A$3,0)</f>
        <v>0</v>
      </c>
      <c r="AB42" s="133">
        <f ca="1">OFFSET(SRSU!G$217,'Discipline Analysis'!$A$3,0)</f>
        <v>0</v>
      </c>
      <c r="AC42" s="181">
        <f t="shared" ca="1" si="4"/>
        <v>10703742.999999998</v>
      </c>
      <c r="AD42" s="134">
        <f t="shared" ca="1" si="28"/>
        <v>1.0942937078135569E-2</v>
      </c>
      <c r="AE42" s="130">
        <f ca="1">OFFSET(SRSU!C$242,'Discipline Analysis'!$A$3,0)</f>
        <v>1205594.2327390602</v>
      </c>
      <c r="AF42" s="133">
        <f ca="1">OFFSET(SRSU!D$242,'Discipline Analysis'!$A$3,0)</f>
        <v>1595708.545867099</v>
      </c>
      <c r="AG42" s="133">
        <f ca="1">OFFSET(SRSU!E$242,'Discipline Analysis'!$A$3,0)</f>
        <v>823705.2213938412</v>
      </c>
      <c r="AH42" s="133">
        <f ca="1">OFFSET(SRSU!F$242,'Discipline Analysis'!$A$3,0)</f>
        <v>0</v>
      </c>
      <c r="AI42" s="133">
        <f ca="1">OFFSET(SRSU!G$242,'Discipline Analysis'!$A$3,0)</f>
        <v>0</v>
      </c>
      <c r="AJ42" s="181">
        <f t="shared" ca="1" si="6"/>
        <v>3625008.0000000005</v>
      </c>
      <c r="AK42" s="134">
        <f t="shared" ca="1" si="29"/>
        <v>5.2372719208147508E-3</v>
      </c>
      <c r="AL42" s="130">
        <f ca="1">OFFSET(SRSU!C$167,'Discipline Analysis'!$A$3,0)</f>
        <v>2634931.6595248822</v>
      </c>
      <c r="AM42" s="133">
        <f ca="1">OFFSET(SRSU!D$167,'Discipline Analysis'!$A$3,0)</f>
        <v>2378613.4411071511</v>
      </c>
      <c r="AN42" s="133">
        <f ca="1">OFFSET(SRSU!E$167,'Discipline Analysis'!$A$3,0)</f>
        <v>1977790.8993679669</v>
      </c>
      <c r="AO42" s="133">
        <f ca="1">OFFSET(SRSU!F$167,'Discipline Analysis'!$A$3,0)</f>
        <v>0</v>
      </c>
      <c r="AP42" s="133">
        <f ca="1">OFFSET(SRSU!G$167,'Discipline Analysis'!$A$3,0)</f>
        <v>0</v>
      </c>
      <c r="AQ42" s="181">
        <f t="shared" ca="1" si="8"/>
        <v>6991336</v>
      </c>
      <c r="AR42" s="134">
        <f t="shared" ca="1" si="30"/>
        <v>2.132914592660534E-3</v>
      </c>
    </row>
    <row r="43" spans="1:44" ht="15" thickBot="1" x14ac:dyDescent="0.25">
      <c r="A43" s="219" t="s">
        <v>35</v>
      </c>
      <c r="B43" s="135">
        <f t="shared" ref="B43:G43" ca="1" si="31">SUM(B7:B42)</f>
        <v>7304476</v>
      </c>
      <c r="C43" s="136">
        <f t="shared" ca="1" si="31"/>
        <v>5598415</v>
      </c>
      <c r="D43" s="136">
        <f t="shared" ca="1" si="31"/>
        <v>1767469</v>
      </c>
      <c r="E43" s="136">
        <f t="shared" ca="1" si="31"/>
        <v>362915</v>
      </c>
      <c r="F43" s="136">
        <f t="shared" ca="1" si="31"/>
        <v>206995</v>
      </c>
      <c r="G43" s="182">
        <f t="shared" ca="1" si="31"/>
        <v>15240270</v>
      </c>
      <c r="H43" s="137">
        <f t="shared" ca="1" si="11"/>
        <v>532527.64444444445</v>
      </c>
      <c r="I43" s="138">
        <f t="shared" ca="1" si="12"/>
        <v>571.18139540254163</v>
      </c>
      <c r="J43" s="135">
        <f t="shared" ref="J43:O43" ca="1" si="32">SUM(J7:J42)</f>
        <v>526873863.07579213</v>
      </c>
      <c r="K43" s="136">
        <f t="shared" ca="1" si="32"/>
        <v>720884364.18702519</v>
      </c>
      <c r="L43" s="136">
        <f t="shared" ca="1" si="32"/>
        <v>524932869.06137705</v>
      </c>
      <c r="M43" s="136">
        <f t="shared" ca="1" si="32"/>
        <v>389971739.90958524</v>
      </c>
      <c r="N43" s="136">
        <f t="shared" ca="1" si="32"/>
        <v>92896828.411354139</v>
      </c>
      <c r="O43" s="182">
        <f t="shared" ca="1" si="32"/>
        <v>2255559664.645134</v>
      </c>
      <c r="P43" s="139">
        <f t="shared" ca="1" si="26"/>
        <v>1</v>
      </c>
      <c r="Q43" s="135">
        <f t="shared" ref="Q43:V43" ca="1" si="33">SUM(Q7:Q42)</f>
        <v>342959251.03970832</v>
      </c>
      <c r="R43" s="136">
        <f t="shared" ca="1" si="33"/>
        <v>472358487.32357603</v>
      </c>
      <c r="S43" s="136">
        <f t="shared" ca="1" si="33"/>
        <v>340043563.36514831</v>
      </c>
      <c r="T43" s="136">
        <f t="shared" ca="1" si="33"/>
        <v>275828852.23786515</v>
      </c>
      <c r="U43" s="136">
        <f t="shared" ca="1" si="33"/>
        <v>70079261.033702046</v>
      </c>
      <c r="V43" s="136">
        <f t="shared" ca="1" si="33"/>
        <v>1501269415</v>
      </c>
      <c r="W43" s="139">
        <f t="shared" ca="1" si="27"/>
        <v>1</v>
      </c>
      <c r="X43" s="135">
        <f t="shared" ref="X43:AC43" ca="1" si="34">SUM(X7:X42)</f>
        <v>324053217.97552603</v>
      </c>
      <c r="Y43" s="136">
        <f t="shared" ca="1" si="34"/>
        <v>461113640.52379709</v>
      </c>
      <c r="Z43" s="136">
        <f t="shared" ca="1" si="34"/>
        <v>140200628.91519406</v>
      </c>
      <c r="AA43" s="136">
        <f t="shared" ca="1" si="34"/>
        <v>38292744.051603533</v>
      </c>
      <c r="AB43" s="136">
        <f t="shared" ca="1" si="34"/>
        <v>14481461.533879163</v>
      </c>
      <c r="AC43" s="136">
        <f t="shared" ca="1" si="34"/>
        <v>978141693</v>
      </c>
      <c r="AD43" s="139">
        <f t="shared" ca="1" si="28"/>
        <v>1</v>
      </c>
      <c r="AE43" s="135">
        <f t="shared" ref="AE43:AJ43" ca="1" si="35">SUM(AE7:AE42)</f>
        <v>224524807.68294501</v>
      </c>
      <c r="AF43" s="136">
        <f t="shared" ca="1" si="35"/>
        <v>329866765.92836684</v>
      </c>
      <c r="AG43" s="136">
        <f t="shared" ca="1" si="35"/>
        <v>105919779.08951226</v>
      </c>
      <c r="AH43" s="136">
        <f t="shared" ca="1" si="35"/>
        <v>24358192.060065698</v>
      </c>
      <c r="AI43" s="136">
        <f t="shared" ca="1" si="35"/>
        <v>7486229.239110129</v>
      </c>
      <c r="AJ43" s="136">
        <f t="shared" ca="1" si="35"/>
        <v>692155774</v>
      </c>
      <c r="AK43" s="139">
        <f t="shared" ca="1" si="29"/>
        <v>1</v>
      </c>
      <c r="AL43" s="135">
        <f ca="1">SUM(AL7:AL42)</f>
        <v>795719231.65120161</v>
      </c>
      <c r="AM43" s="136">
        <f ca="1">SUM(AM7:AM42)</f>
        <v>961179854.60355639</v>
      </c>
      <c r="AN43" s="136">
        <f ca="1">SUM(AN7:AN42)</f>
        <v>682071818.4512198</v>
      </c>
      <c r="AO43" s="136">
        <f ca="1">SUM(AO7:AO42)</f>
        <v>712737355.58613539</v>
      </c>
      <c r="AP43" s="136">
        <f ca="1">SUM(AP7:AP42)</f>
        <v>126123877.97424719</v>
      </c>
      <c r="AQ43" s="136">
        <f ca="1">SUM(AL43:AP43)</f>
        <v>3277832138.2663598</v>
      </c>
      <c r="AR43" s="139">
        <f t="shared" ca="1" si="30"/>
        <v>1</v>
      </c>
    </row>
    <row r="44" spans="1:44" ht="15" thickBot="1" x14ac:dyDescent="0.25"/>
    <row r="45" spans="1:44" x14ac:dyDescent="0.2">
      <c r="A45" s="161" t="s">
        <v>220</v>
      </c>
      <c r="B45" s="162" t="s">
        <v>213</v>
      </c>
      <c r="C45" s="150" t="s">
        <v>214</v>
      </c>
      <c r="D45" s="150" t="s">
        <v>215</v>
      </c>
      <c r="E45" s="150" t="s">
        <v>216</v>
      </c>
      <c r="F45" s="150" t="s">
        <v>217</v>
      </c>
      <c r="G45" s="151" t="s">
        <v>32</v>
      </c>
      <c r="H45" s="141"/>
      <c r="I45" s="118"/>
      <c r="J45" s="121"/>
      <c r="K45" s="140"/>
      <c r="L45" s="141"/>
      <c r="M45" s="142"/>
      <c r="N45" s="140"/>
      <c r="O45" s="141"/>
      <c r="P45" s="142"/>
      <c r="Q45" s="142"/>
      <c r="R45" s="142"/>
    </row>
    <row r="46" spans="1:44" x14ac:dyDescent="0.2">
      <c r="A46" s="224" t="s">
        <v>232</v>
      </c>
      <c r="B46" s="225">
        <f ca="1">J43+Q43+X43+AE43+AL43</f>
        <v>2214130371.4251733</v>
      </c>
      <c r="C46" s="109">
        <f ca="1">K43+R43+Y43+AF43+AM43</f>
        <v>2945403112.5663214</v>
      </c>
      <c r="D46" s="109">
        <f ca="1">L43+S43+Z43+AG43+AN43</f>
        <v>1793168658.8824515</v>
      </c>
      <c r="E46" s="109">
        <f ca="1">M43+T43+AA43+AH43+AO43</f>
        <v>1441188883.8452551</v>
      </c>
      <c r="F46" s="109">
        <f ca="1">N43+U43+AB43+AI43+AP43</f>
        <v>311067658.19229269</v>
      </c>
      <c r="G46" s="110">
        <f ca="1">SUM(B46:F46)</f>
        <v>8704958684.9114952</v>
      </c>
      <c r="H46" s="141"/>
      <c r="K46" s="140"/>
      <c r="L46" s="141"/>
      <c r="M46" s="142"/>
      <c r="N46" s="140"/>
      <c r="O46" s="121"/>
      <c r="P46" s="142"/>
      <c r="Q46" s="142"/>
      <c r="R46" s="142"/>
    </row>
    <row r="47" spans="1:44" x14ac:dyDescent="0.2">
      <c r="A47" s="226" t="s">
        <v>221</v>
      </c>
      <c r="B47" s="225">
        <f ca="1">B43</f>
        <v>7304476</v>
      </c>
      <c r="C47" s="109">
        <f ca="1">C43</f>
        <v>5598415</v>
      </c>
      <c r="D47" s="109">
        <f ca="1">D43</f>
        <v>1767469</v>
      </c>
      <c r="E47" s="109">
        <f ca="1">E43</f>
        <v>362915</v>
      </c>
      <c r="F47" s="109">
        <f ca="1">F43</f>
        <v>206995</v>
      </c>
      <c r="G47" s="110">
        <f ca="1">SUM(B47:F47)</f>
        <v>15240270</v>
      </c>
      <c r="I47" s="121"/>
      <c r="K47" s="140"/>
      <c r="L47" s="141"/>
      <c r="M47" s="142"/>
      <c r="N47" s="140"/>
      <c r="O47" s="141"/>
      <c r="P47" s="142"/>
      <c r="Q47" s="142"/>
      <c r="R47" s="142"/>
    </row>
    <row r="48" spans="1:44" ht="15" thickBot="1" x14ac:dyDescent="0.25">
      <c r="A48" s="227" t="s">
        <v>689</v>
      </c>
      <c r="B48" s="228">
        <f t="shared" ref="B48:G48" ca="1" si="36">IF((B47)=0,0,(B46/B47))</f>
        <v>303.11967229753009</v>
      </c>
      <c r="C48" s="143">
        <f t="shared" ca="1" si="36"/>
        <v>526.11375051087168</v>
      </c>
      <c r="D48" s="143">
        <f t="shared" ca="1" si="36"/>
        <v>1014.540373201709</v>
      </c>
      <c r="E48" s="143">
        <f t="shared" ca="1" si="36"/>
        <v>3971.1471938201926</v>
      </c>
      <c r="F48" s="143">
        <f t="shared" ca="1" si="36"/>
        <v>1502.7786091079142</v>
      </c>
      <c r="G48" s="144">
        <f t="shared" ca="1" si="36"/>
        <v>571.18139540254174</v>
      </c>
    </row>
    <row r="49" spans="1:9" ht="15" thickBot="1" x14ac:dyDescent="0.25"/>
    <row r="50" spans="1:9" x14ac:dyDescent="0.2">
      <c r="A50" s="161" t="s">
        <v>184</v>
      </c>
      <c r="B50" s="162" t="s">
        <v>213</v>
      </c>
      <c r="C50" s="150" t="s">
        <v>214</v>
      </c>
      <c r="D50" s="150" t="s">
        <v>215</v>
      </c>
      <c r="E50" s="150" t="s">
        <v>216</v>
      </c>
      <c r="F50" s="150" t="s">
        <v>217</v>
      </c>
      <c r="G50" s="151" t="s">
        <v>32</v>
      </c>
      <c r="I50" s="98"/>
    </row>
    <row r="51" spans="1:9" x14ac:dyDescent="0.2">
      <c r="A51" s="180" t="s">
        <v>705</v>
      </c>
      <c r="B51" s="130">
        <f t="shared" ref="B51:B87" ca="1" si="37">(J7+Q7+X7+AE7+AL7)</f>
        <v>118390921.27428013</v>
      </c>
      <c r="C51" s="130">
        <f t="shared" ref="C51:C87" ca="1" si="38">(K7+R7+Y7+AF7+AM7)</f>
        <v>160516710.66854775</v>
      </c>
      <c r="D51" s="130">
        <f t="shared" ref="D51:D87" ca="1" si="39">(L7+S7+Z7+AG7+AN7)</f>
        <v>120765708.21171655</v>
      </c>
      <c r="E51" s="130">
        <f t="shared" ref="E51:E87" ca="1" si="40">(M7+T7+AA7+AH7+AO7)</f>
        <v>26365038.313289478</v>
      </c>
      <c r="F51" s="130">
        <f t="shared" ref="F51:F87" ca="1" si="41">(N7+U7+AB7+AI7+AP7)</f>
        <v>0</v>
      </c>
      <c r="G51" s="181">
        <f t="shared" ref="G51:G87" ca="1" si="42">(O7+V7+AC7+AJ7+AQ7)</f>
        <v>426038378.46783388</v>
      </c>
      <c r="I51" s="98"/>
    </row>
    <row r="52" spans="1:9" x14ac:dyDescent="0.2">
      <c r="A52" s="221" t="s">
        <v>706</v>
      </c>
      <c r="B52" s="130">
        <f t="shared" ca="1" si="37"/>
        <v>332252915.99243677</v>
      </c>
      <c r="C52" s="130">
        <f t="shared" ca="1" si="38"/>
        <v>446940100.36505258</v>
      </c>
      <c r="D52" s="130">
        <f t="shared" ca="1" si="39"/>
        <v>294459094.95609915</v>
      </c>
      <c r="E52" s="130">
        <f t="shared" ca="1" si="40"/>
        <v>517657541.47808897</v>
      </c>
      <c r="F52" s="130">
        <f t="shared" ca="1" si="41"/>
        <v>79463474.188322678</v>
      </c>
      <c r="G52" s="181">
        <f t="shared" ca="1" si="42"/>
        <v>1670773126.98</v>
      </c>
      <c r="I52" s="98"/>
    </row>
    <row r="53" spans="1:9" x14ac:dyDescent="0.2">
      <c r="A53" s="221" t="s">
        <v>707</v>
      </c>
      <c r="B53" s="130">
        <f t="shared" ca="1" si="37"/>
        <v>94511167.01283218</v>
      </c>
      <c r="C53" s="130">
        <f t="shared" ca="1" si="38"/>
        <v>137746752.84933755</v>
      </c>
      <c r="D53" s="130">
        <f t="shared" ca="1" si="39"/>
        <v>124831597.72885171</v>
      </c>
      <c r="E53" s="130">
        <f t="shared" ca="1" si="40"/>
        <v>70140104.3052845</v>
      </c>
      <c r="F53" s="130">
        <f t="shared" ca="1" si="41"/>
        <v>1150508.1036940936</v>
      </c>
      <c r="G53" s="181">
        <f t="shared" ca="1" si="42"/>
        <v>428380130</v>
      </c>
      <c r="I53" s="98"/>
    </row>
    <row r="54" spans="1:9" x14ac:dyDescent="0.2">
      <c r="A54" s="221" t="s">
        <v>708</v>
      </c>
      <c r="B54" s="130">
        <f t="shared" ca="1" si="37"/>
        <v>68729355.679541185</v>
      </c>
      <c r="C54" s="130">
        <f t="shared" ca="1" si="38"/>
        <v>100595302.9836424</v>
      </c>
      <c r="D54" s="130">
        <f t="shared" ca="1" si="39"/>
        <v>62687714.183140814</v>
      </c>
      <c r="E54" s="130">
        <f t="shared" ca="1" si="40"/>
        <v>32679863.90459466</v>
      </c>
      <c r="F54" s="130">
        <f t="shared" ca="1" si="41"/>
        <v>2882702.4310540715</v>
      </c>
      <c r="G54" s="181">
        <f t="shared" ca="1" si="42"/>
        <v>267574939.18197316</v>
      </c>
      <c r="I54" s="98"/>
    </row>
    <row r="55" spans="1:9" x14ac:dyDescent="0.2">
      <c r="A55" s="221" t="s">
        <v>883</v>
      </c>
      <c r="B55" s="130">
        <f t="shared" ca="1" si="37"/>
        <v>89350277.864403248</v>
      </c>
      <c r="C55" s="130">
        <f t="shared" ca="1" si="38"/>
        <v>102086394.97031459</v>
      </c>
      <c r="D55" s="130">
        <f t="shared" ca="1" si="39"/>
        <v>45471324.033483572</v>
      </c>
      <c r="E55" s="130">
        <f t="shared" ca="1" si="40"/>
        <v>8003079.131798584</v>
      </c>
      <c r="F55" s="130">
        <f t="shared" ca="1" si="41"/>
        <v>0</v>
      </c>
      <c r="G55" s="181">
        <f t="shared" ca="1" si="42"/>
        <v>244911076</v>
      </c>
      <c r="I55" s="98"/>
    </row>
    <row r="56" spans="1:9" x14ac:dyDescent="0.2">
      <c r="A56" s="222" t="s">
        <v>709</v>
      </c>
      <c r="B56" s="130">
        <f t="shared" ca="1" si="37"/>
        <v>19656920.307327934</v>
      </c>
      <c r="C56" s="130">
        <f t="shared" ca="1" si="38"/>
        <v>21924196.424393091</v>
      </c>
      <c r="D56" s="130">
        <f t="shared" ca="1" si="39"/>
        <v>6247564.78727898</v>
      </c>
      <c r="E56" s="130">
        <f t="shared" ca="1" si="40"/>
        <v>0</v>
      </c>
      <c r="F56" s="130">
        <f t="shared" ca="1" si="41"/>
        <v>0</v>
      </c>
      <c r="G56" s="181">
        <f t="shared" ca="1" si="42"/>
        <v>47828681.519000001</v>
      </c>
      <c r="I56" s="98"/>
    </row>
    <row r="57" spans="1:9" x14ac:dyDescent="0.2">
      <c r="A57" s="221" t="s">
        <v>710</v>
      </c>
      <c r="B57" s="130">
        <f t="shared" ca="1" si="37"/>
        <v>85640400.577487528</v>
      </c>
      <c r="C57" s="130">
        <f t="shared" ca="1" si="38"/>
        <v>118924419.33736628</v>
      </c>
      <c r="D57" s="130">
        <f t="shared" ca="1" si="39"/>
        <v>75424416.19563219</v>
      </c>
      <c r="E57" s="130">
        <f t="shared" ca="1" si="40"/>
        <v>41634835.537790015</v>
      </c>
      <c r="F57" s="130">
        <f t="shared" ca="1" si="41"/>
        <v>0</v>
      </c>
      <c r="G57" s="181">
        <f t="shared" ca="1" si="42"/>
        <v>321624071.64827603</v>
      </c>
      <c r="I57" s="98"/>
    </row>
    <row r="58" spans="1:9" x14ac:dyDescent="0.2">
      <c r="A58" s="221" t="s">
        <v>711</v>
      </c>
      <c r="B58" s="130">
        <f t="shared" ca="1" si="37"/>
        <v>24981393.73795107</v>
      </c>
      <c r="C58" s="130">
        <f t="shared" ca="1" si="38"/>
        <v>44972800.681955151</v>
      </c>
      <c r="D58" s="130">
        <f t="shared" ca="1" si="39"/>
        <v>24873753.116922386</v>
      </c>
      <c r="E58" s="130">
        <f t="shared" ca="1" si="40"/>
        <v>2464369.0131713953</v>
      </c>
      <c r="F58" s="130">
        <f t="shared" ca="1" si="41"/>
        <v>0</v>
      </c>
      <c r="G58" s="181">
        <f t="shared" ca="1" si="42"/>
        <v>97292316.549999997</v>
      </c>
      <c r="I58" s="98"/>
    </row>
    <row r="59" spans="1:9" x14ac:dyDescent="0.2">
      <c r="A59" s="221" t="s">
        <v>109</v>
      </c>
      <c r="B59" s="130">
        <f t="shared" ca="1" si="37"/>
        <v>197349483.73561972</v>
      </c>
      <c r="C59" s="130">
        <f t="shared" ca="1" si="38"/>
        <v>314400129.76847577</v>
      </c>
      <c r="D59" s="130">
        <f t="shared" ca="1" si="39"/>
        <v>249781933.47461128</v>
      </c>
      <c r="E59" s="130">
        <f t="shared" ca="1" si="40"/>
        <v>328416002.59834933</v>
      </c>
      <c r="F59" s="130">
        <f t="shared" ca="1" si="41"/>
        <v>102749140.27394395</v>
      </c>
      <c r="G59" s="181">
        <f t="shared" ca="1" si="42"/>
        <v>1192696689.8510001</v>
      </c>
      <c r="I59" s="98"/>
    </row>
    <row r="60" spans="1:9" x14ac:dyDescent="0.2">
      <c r="A60" s="221" t="s">
        <v>697</v>
      </c>
      <c r="B60" s="130">
        <f t="shared" ca="1" si="37"/>
        <v>17158655.253653247</v>
      </c>
      <c r="C60" s="130">
        <f t="shared" ca="1" si="38"/>
        <v>18452515.151828252</v>
      </c>
      <c r="D60" s="130">
        <f t="shared" ca="1" si="39"/>
        <v>5922371.2295524068</v>
      </c>
      <c r="E60" s="130">
        <f t="shared" ca="1" si="40"/>
        <v>3094824.1349660954</v>
      </c>
      <c r="F60" s="130">
        <f t="shared" ca="1" si="41"/>
        <v>0</v>
      </c>
      <c r="G60" s="181">
        <f t="shared" ca="1" si="42"/>
        <v>44628365.769999996</v>
      </c>
      <c r="I60" s="98"/>
    </row>
    <row r="61" spans="1:9" x14ac:dyDescent="0.2">
      <c r="A61" s="221" t="s">
        <v>693</v>
      </c>
      <c r="B61" s="130">
        <f t="shared" ca="1" si="37"/>
        <v>55180068.850636348</v>
      </c>
      <c r="C61" s="130">
        <f t="shared" ca="1" si="38"/>
        <v>41095593.358215086</v>
      </c>
      <c r="D61" s="130">
        <f t="shared" ca="1" si="39"/>
        <v>17971363.884467088</v>
      </c>
      <c r="E61" s="130">
        <f t="shared" ca="1" si="40"/>
        <v>4429634.9066814771</v>
      </c>
      <c r="F61" s="130">
        <f t="shared" ca="1" si="41"/>
        <v>0</v>
      </c>
      <c r="G61" s="181">
        <f t="shared" ca="1" si="42"/>
        <v>118676661</v>
      </c>
      <c r="I61" s="98"/>
    </row>
    <row r="62" spans="1:9" x14ac:dyDescent="0.2">
      <c r="A62" s="221" t="s">
        <v>696</v>
      </c>
      <c r="B62" s="130">
        <f t="shared" ca="1" si="37"/>
        <v>36497782.137129076</v>
      </c>
      <c r="C62" s="130">
        <f t="shared" ca="1" si="38"/>
        <v>53353806.225916326</v>
      </c>
      <c r="D62" s="130">
        <f t="shared" ca="1" si="39"/>
        <v>20644768.424961947</v>
      </c>
      <c r="E62" s="130">
        <f t="shared" ca="1" si="40"/>
        <v>1544862.2119926526</v>
      </c>
      <c r="F62" s="130">
        <f t="shared" ca="1" si="41"/>
        <v>0</v>
      </c>
      <c r="G62" s="181">
        <f t="shared" ca="1" si="42"/>
        <v>112041219</v>
      </c>
      <c r="I62" s="98"/>
    </row>
    <row r="63" spans="1:9" x14ac:dyDescent="0.2">
      <c r="A63" s="221" t="s">
        <v>703</v>
      </c>
      <c r="B63" s="130">
        <f t="shared" ca="1" si="37"/>
        <v>1530484.8012190682</v>
      </c>
      <c r="C63" s="130">
        <f t="shared" ca="1" si="38"/>
        <v>16680830.41075239</v>
      </c>
      <c r="D63" s="130">
        <f t="shared" ca="1" si="39"/>
        <v>9652752.788028542</v>
      </c>
      <c r="E63" s="130">
        <f t="shared" ca="1" si="40"/>
        <v>0</v>
      </c>
      <c r="F63" s="130">
        <f t="shared" ca="1" si="41"/>
        <v>0</v>
      </c>
      <c r="G63" s="181">
        <f t="shared" ca="1" si="42"/>
        <v>27864068</v>
      </c>
      <c r="I63" s="98"/>
    </row>
    <row r="64" spans="1:9" x14ac:dyDescent="0.2">
      <c r="A64" s="221" t="s">
        <v>698</v>
      </c>
      <c r="B64" s="130">
        <f t="shared" ca="1" si="37"/>
        <v>24471706.035733409</v>
      </c>
      <c r="C64" s="130">
        <f t="shared" ca="1" si="38"/>
        <v>35973576.836975358</v>
      </c>
      <c r="D64" s="130">
        <f t="shared" ca="1" si="39"/>
        <v>39049838.104803465</v>
      </c>
      <c r="E64" s="130">
        <f t="shared" ca="1" si="40"/>
        <v>4384294.0224877587</v>
      </c>
      <c r="F64" s="130">
        <f t="shared" ca="1" si="41"/>
        <v>0</v>
      </c>
      <c r="G64" s="181">
        <f t="shared" ca="1" si="42"/>
        <v>103879415</v>
      </c>
      <c r="I64" s="98"/>
    </row>
    <row r="65" spans="1:9" x14ac:dyDescent="0.2">
      <c r="A65" s="221" t="s">
        <v>699</v>
      </c>
      <c r="B65" s="130">
        <f t="shared" ca="1" si="37"/>
        <v>38195326.964376464</v>
      </c>
      <c r="C65" s="130">
        <f t="shared" ca="1" si="38"/>
        <v>50526636.531331845</v>
      </c>
      <c r="D65" s="130">
        <f t="shared" ca="1" si="39"/>
        <v>32363894.791769911</v>
      </c>
      <c r="E65" s="130">
        <f t="shared" ca="1" si="40"/>
        <v>11708036.63252178</v>
      </c>
      <c r="F65" s="130">
        <f t="shared" ca="1" si="41"/>
        <v>0</v>
      </c>
      <c r="G65" s="181">
        <f t="shared" ca="1" si="42"/>
        <v>132793894.91999999</v>
      </c>
      <c r="I65" s="98"/>
    </row>
    <row r="66" spans="1:9" x14ac:dyDescent="0.2">
      <c r="A66" s="221" t="s">
        <v>700</v>
      </c>
      <c r="B66" s="130">
        <f t="shared" ca="1" si="37"/>
        <v>41985779.466992609</v>
      </c>
      <c r="C66" s="130">
        <f t="shared" ca="1" si="38"/>
        <v>36980391.584947579</v>
      </c>
      <c r="D66" s="130">
        <f t="shared" ca="1" si="39"/>
        <v>25485568.367513057</v>
      </c>
      <c r="E66" s="130">
        <f t="shared" ca="1" si="40"/>
        <v>2669512.4505467541</v>
      </c>
      <c r="F66" s="130">
        <f t="shared" ca="1" si="41"/>
        <v>0</v>
      </c>
      <c r="G66" s="181">
        <f t="shared" ca="1" si="42"/>
        <v>107121251.87</v>
      </c>
      <c r="I66" s="98"/>
    </row>
    <row r="67" spans="1:9" x14ac:dyDescent="0.2">
      <c r="A67" s="221" t="s">
        <v>701</v>
      </c>
      <c r="B67" s="130">
        <f t="shared" ca="1" si="37"/>
        <v>9515608.0362766851</v>
      </c>
      <c r="C67" s="130">
        <f t="shared" ca="1" si="38"/>
        <v>26635039.067593623</v>
      </c>
      <c r="D67" s="130">
        <f t="shared" ca="1" si="39"/>
        <v>9492250.8961296938</v>
      </c>
      <c r="E67" s="130">
        <f t="shared" ca="1" si="40"/>
        <v>0</v>
      </c>
      <c r="F67" s="130">
        <f t="shared" ca="1" si="41"/>
        <v>0</v>
      </c>
      <c r="G67" s="181">
        <f t="shared" ca="1" si="42"/>
        <v>45642898</v>
      </c>
      <c r="I67" s="98"/>
    </row>
    <row r="68" spans="1:9" x14ac:dyDescent="0.2">
      <c r="A68" s="221" t="s">
        <v>716</v>
      </c>
      <c r="B68" s="130">
        <f t="shared" ca="1" si="37"/>
        <v>24402668.077266261</v>
      </c>
      <c r="C68" s="130">
        <f t="shared" ca="1" si="38"/>
        <v>31042946.713499974</v>
      </c>
      <c r="D68" s="130">
        <f t="shared" ca="1" si="39"/>
        <v>14547987.265291151</v>
      </c>
      <c r="E68" s="130">
        <f t="shared" ca="1" si="40"/>
        <v>2112503.9439426167</v>
      </c>
      <c r="F68" s="130">
        <f t="shared" ca="1" si="41"/>
        <v>0</v>
      </c>
      <c r="G68" s="181">
        <f t="shared" ca="1" si="42"/>
        <v>72106106</v>
      </c>
      <c r="I68" s="98"/>
    </row>
    <row r="69" spans="1:9" x14ac:dyDescent="0.2">
      <c r="A69" s="221" t="s">
        <v>702</v>
      </c>
      <c r="B69" s="130">
        <f t="shared" ca="1" si="37"/>
        <v>6737905.7188043529</v>
      </c>
      <c r="C69" s="130">
        <f t="shared" ca="1" si="38"/>
        <v>12397430.731620185</v>
      </c>
      <c r="D69" s="130">
        <f t="shared" ca="1" si="39"/>
        <v>6219706.4132307349</v>
      </c>
      <c r="E69" s="130">
        <f t="shared" ca="1" si="40"/>
        <v>562500.13634472771</v>
      </c>
      <c r="F69" s="130">
        <f t="shared" ca="1" si="41"/>
        <v>0</v>
      </c>
      <c r="G69" s="181">
        <f t="shared" ca="1" si="42"/>
        <v>25917543</v>
      </c>
      <c r="I69" s="98"/>
    </row>
    <row r="70" spans="1:9" x14ac:dyDescent="0.2">
      <c r="A70" s="221" t="s">
        <v>127</v>
      </c>
      <c r="B70" s="130">
        <f t="shared" ca="1" si="37"/>
        <v>27190777.13407667</v>
      </c>
      <c r="C70" s="130">
        <f t="shared" ca="1" si="38"/>
        <v>34455686.912077039</v>
      </c>
      <c r="D70" s="130">
        <f t="shared" ca="1" si="39"/>
        <v>21779718.779149354</v>
      </c>
      <c r="E70" s="130">
        <f t="shared" ca="1" si="40"/>
        <v>330521.17469693423</v>
      </c>
      <c r="F70" s="130">
        <f t="shared" ca="1" si="41"/>
        <v>0</v>
      </c>
      <c r="G70" s="181">
        <f t="shared" ca="1" si="42"/>
        <v>83756704</v>
      </c>
      <c r="I70" s="98"/>
    </row>
    <row r="71" spans="1:9" x14ac:dyDescent="0.2">
      <c r="A71" s="221" t="s">
        <v>119</v>
      </c>
      <c r="B71" s="130">
        <f t="shared" ca="1" si="37"/>
        <v>134607162.00145096</v>
      </c>
      <c r="C71" s="130">
        <f t="shared" ca="1" si="38"/>
        <v>199392508.23368454</v>
      </c>
      <c r="D71" s="130">
        <f t="shared" ca="1" si="39"/>
        <v>131046728.15863609</v>
      </c>
      <c r="E71" s="130">
        <f t="shared" ca="1" si="40"/>
        <v>141209494.97352889</v>
      </c>
      <c r="F71" s="130">
        <f t="shared" ca="1" si="41"/>
        <v>66272839.782699481</v>
      </c>
      <c r="G71" s="181">
        <f t="shared" ca="1" si="42"/>
        <v>672528733.14999998</v>
      </c>
      <c r="I71" s="98"/>
    </row>
    <row r="72" spans="1:9" x14ac:dyDescent="0.2">
      <c r="A72" s="221" t="s">
        <v>712</v>
      </c>
      <c r="B72" s="130">
        <f t="shared" ca="1" si="37"/>
        <v>12031903.493486313</v>
      </c>
      <c r="C72" s="130">
        <f t="shared" ca="1" si="38"/>
        <v>46629171.38945657</v>
      </c>
      <c r="D72" s="130">
        <f t="shared" ca="1" si="39"/>
        <v>36285239.270256311</v>
      </c>
      <c r="E72" s="130">
        <f t="shared" ca="1" si="40"/>
        <v>1451953.8468007986</v>
      </c>
      <c r="F72" s="130">
        <f t="shared" ca="1" si="41"/>
        <v>0</v>
      </c>
      <c r="G72" s="181">
        <f t="shared" ca="1" si="42"/>
        <v>96398268</v>
      </c>
      <c r="I72" s="98"/>
    </row>
    <row r="73" spans="1:9" x14ac:dyDescent="0.2">
      <c r="A73" s="221" t="s">
        <v>713</v>
      </c>
      <c r="B73" s="130">
        <f t="shared" ca="1" si="37"/>
        <v>29405196.90398052</v>
      </c>
      <c r="C73" s="130">
        <f t="shared" ca="1" si="38"/>
        <v>65759018.359709427</v>
      </c>
      <c r="D73" s="130">
        <f t="shared" ca="1" si="39"/>
        <v>13224655.73631005</v>
      </c>
      <c r="E73" s="130">
        <f t="shared" ca="1" si="40"/>
        <v>0</v>
      </c>
      <c r="F73" s="130">
        <f t="shared" ca="1" si="41"/>
        <v>0</v>
      </c>
      <c r="G73" s="181">
        <f t="shared" ca="1" si="42"/>
        <v>108388871</v>
      </c>
      <c r="I73" s="98"/>
    </row>
    <row r="74" spans="1:9" x14ac:dyDescent="0.2">
      <c r="A74" s="221" t="s">
        <v>714</v>
      </c>
      <c r="B74" s="130">
        <f t="shared" ca="1" si="37"/>
        <v>6555734.8305497076</v>
      </c>
      <c r="C74" s="130">
        <f t="shared" ca="1" si="38"/>
        <v>19117665.276675861</v>
      </c>
      <c r="D74" s="130">
        <f t="shared" ca="1" si="39"/>
        <v>14261076.892774433</v>
      </c>
      <c r="E74" s="130">
        <f t="shared" ca="1" si="40"/>
        <v>0</v>
      </c>
      <c r="F74" s="130">
        <f t="shared" ca="1" si="41"/>
        <v>0</v>
      </c>
      <c r="G74" s="181">
        <f t="shared" ca="1" si="42"/>
        <v>39934477</v>
      </c>
      <c r="I74" s="98"/>
    </row>
    <row r="75" spans="1:9" x14ac:dyDescent="0.2">
      <c r="A75" s="221" t="s">
        <v>692</v>
      </c>
      <c r="B75" s="130">
        <f t="shared" ca="1" si="37"/>
        <v>25191393.626269229</v>
      </c>
      <c r="C75" s="130">
        <f t="shared" ca="1" si="38"/>
        <v>28432280.617021877</v>
      </c>
      <c r="D75" s="130">
        <f t="shared" ca="1" si="39"/>
        <v>8650473.7567088939</v>
      </c>
      <c r="E75" s="130">
        <f t="shared" ca="1" si="40"/>
        <v>0</v>
      </c>
      <c r="F75" s="130">
        <f t="shared" ca="1" si="41"/>
        <v>0</v>
      </c>
      <c r="G75" s="181">
        <f t="shared" ca="1" si="42"/>
        <v>62274148</v>
      </c>
      <c r="I75" s="98"/>
    </row>
    <row r="76" spans="1:9" x14ac:dyDescent="0.2">
      <c r="A76" s="221" t="s">
        <v>97</v>
      </c>
      <c r="B76" s="130">
        <f t="shared" ca="1" si="37"/>
        <v>114237312.28828518</v>
      </c>
      <c r="C76" s="130">
        <f t="shared" ca="1" si="38"/>
        <v>142689659.84492952</v>
      </c>
      <c r="D76" s="130">
        <f t="shared" ca="1" si="39"/>
        <v>73110021.621927679</v>
      </c>
      <c r="E76" s="130">
        <f t="shared" ca="1" si="40"/>
        <v>53382810.105073482</v>
      </c>
      <c r="F76" s="130">
        <f t="shared" ca="1" si="41"/>
        <v>1345347.3897841377</v>
      </c>
      <c r="G76" s="181">
        <f t="shared" ca="1" si="42"/>
        <v>384765151.25</v>
      </c>
      <c r="I76" s="98"/>
    </row>
    <row r="77" spans="1:9" x14ac:dyDescent="0.2">
      <c r="A77" s="222" t="s">
        <v>715</v>
      </c>
      <c r="B77" s="130">
        <f t="shared" ca="1" si="37"/>
        <v>8483047.7229022589</v>
      </c>
      <c r="C77" s="130">
        <f t="shared" ca="1" si="38"/>
        <v>13334536.161770197</v>
      </c>
      <c r="D77" s="130">
        <f t="shared" ca="1" si="39"/>
        <v>3326677.4777151952</v>
      </c>
      <c r="E77" s="130">
        <f t="shared" ca="1" si="40"/>
        <v>0</v>
      </c>
      <c r="F77" s="130">
        <f t="shared" ca="1" si="41"/>
        <v>4519140.6376123466</v>
      </c>
      <c r="G77" s="181">
        <f t="shared" ca="1" si="42"/>
        <v>29663402</v>
      </c>
      <c r="I77" s="98"/>
    </row>
    <row r="78" spans="1:9" x14ac:dyDescent="0.2">
      <c r="A78" s="221" t="s">
        <v>103</v>
      </c>
      <c r="B78" s="130">
        <f t="shared" ca="1" si="37"/>
        <v>49831826.263019629</v>
      </c>
      <c r="C78" s="130">
        <f t="shared" ca="1" si="38"/>
        <v>50280666.434821911</v>
      </c>
      <c r="D78" s="130">
        <f t="shared" ca="1" si="39"/>
        <v>21953206.293597296</v>
      </c>
      <c r="E78" s="130">
        <f t="shared" ca="1" si="40"/>
        <v>1183397.1099292911</v>
      </c>
      <c r="F78" s="130">
        <f t="shared" ca="1" si="41"/>
        <v>0</v>
      </c>
      <c r="G78" s="181">
        <f t="shared" ca="1" si="42"/>
        <v>123249096.10136813</v>
      </c>
      <c r="I78" s="98"/>
    </row>
    <row r="79" spans="1:9" x14ac:dyDescent="0.2">
      <c r="A79" s="221" t="s">
        <v>113</v>
      </c>
      <c r="B79" s="130">
        <f t="shared" ca="1" si="37"/>
        <v>49500353.758203119</v>
      </c>
      <c r="C79" s="130">
        <f t="shared" ca="1" si="38"/>
        <v>35520859.304629952</v>
      </c>
      <c r="D79" s="130">
        <f t="shared" ca="1" si="39"/>
        <v>16050783.98710547</v>
      </c>
      <c r="E79" s="130">
        <f t="shared" ca="1" si="40"/>
        <v>5561349.9292161409</v>
      </c>
      <c r="F79" s="130">
        <f t="shared" ca="1" si="41"/>
        <v>33683356.020845316</v>
      </c>
      <c r="G79" s="181">
        <f t="shared" ca="1" si="42"/>
        <v>140316703</v>
      </c>
      <c r="I79" s="98"/>
    </row>
    <row r="80" spans="1:9" x14ac:dyDescent="0.2">
      <c r="A80" s="221" t="s">
        <v>115</v>
      </c>
      <c r="B80" s="130">
        <f t="shared" ca="1" si="37"/>
        <v>133476474.34957927</v>
      </c>
      <c r="C80" s="130">
        <f t="shared" ca="1" si="38"/>
        <v>165896173.21704745</v>
      </c>
      <c r="D80" s="130">
        <f t="shared" ca="1" si="39"/>
        <v>88418426.837941617</v>
      </c>
      <c r="E80" s="130">
        <f t="shared" ca="1" si="40"/>
        <v>144091655.22784323</v>
      </c>
      <c r="F80" s="130">
        <f t="shared" ca="1" si="41"/>
        <v>8598287.3675884772</v>
      </c>
      <c r="G80" s="181">
        <f t="shared" ca="1" si="42"/>
        <v>540481017</v>
      </c>
      <c r="I80" s="98"/>
    </row>
    <row r="81" spans="1:48" x14ac:dyDescent="0.2">
      <c r="A81" s="221" t="s">
        <v>690</v>
      </c>
      <c r="B81" s="130">
        <f t="shared" ca="1" si="37"/>
        <v>36635928.786036417</v>
      </c>
      <c r="C81" s="130">
        <f t="shared" ca="1" si="38"/>
        <v>21443042.84059196</v>
      </c>
      <c r="D81" s="130">
        <f t="shared" ca="1" si="39"/>
        <v>11623815.44603445</v>
      </c>
      <c r="E81" s="130">
        <f t="shared" ca="1" si="40"/>
        <v>0</v>
      </c>
      <c r="F81" s="130">
        <f t="shared" ca="1" si="41"/>
        <v>2013767.9273371741</v>
      </c>
      <c r="G81" s="181">
        <f t="shared" ca="1" si="42"/>
        <v>71716555</v>
      </c>
      <c r="I81" s="98"/>
    </row>
    <row r="82" spans="1:48" x14ac:dyDescent="0.2">
      <c r="A82" s="221" t="s">
        <v>117</v>
      </c>
      <c r="B82" s="130">
        <f t="shared" ca="1" si="37"/>
        <v>28139217.974910781</v>
      </c>
      <c r="C82" s="130">
        <f t="shared" ca="1" si="38"/>
        <v>48121010.611937068</v>
      </c>
      <c r="D82" s="130">
        <f t="shared" ca="1" si="39"/>
        <v>39725115.200627044</v>
      </c>
      <c r="E82" s="130">
        <f t="shared" ca="1" si="40"/>
        <v>13276805.185988739</v>
      </c>
      <c r="F82" s="130">
        <f t="shared" ca="1" si="41"/>
        <v>4538323.0265363557</v>
      </c>
      <c r="G82" s="181">
        <f t="shared" ca="1" si="42"/>
        <v>133800472</v>
      </c>
      <c r="I82" s="98"/>
    </row>
    <row r="83" spans="1:48" x14ac:dyDescent="0.2">
      <c r="A83" s="221" t="s">
        <v>691</v>
      </c>
      <c r="B83" s="130">
        <f t="shared" ca="1" si="37"/>
        <v>40281714.496231571</v>
      </c>
      <c r="C83" s="130">
        <f t="shared" ca="1" si="38"/>
        <v>50461597.980788492</v>
      </c>
      <c r="D83" s="130">
        <f t="shared" ca="1" si="39"/>
        <v>37219228.925258681</v>
      </c>
      <c r="E83" s="130">
        <f t="shared" ca="1" si="40"/>
        <v>9292676.870752817</v>
      </c>
      <c r="F83" s="130">
        <f t="shared" ca="1" si="41"/>
        <v>851285.72696844791</v>
      </c>
      <c r="G83" s="181">
        <f t="shared" ca="1" si="42"/>
        <v>138106504</v>
      </c>
      <c r="I83" s="98"/>
    </row>
    <row r="84" spans="1:48" x14ac:dyDescent="0.2">
      <c r="A84" s="221" t="s">
        <v>694</v>
      </c>
      <c r="B84" s="130">
        <f t="shared" ca="1" si="37"/>
        <v>73506560.722744063</v>
      </c>
      <c r="C84" s="130">
        <f t="shared" ca="1" si="38"/>
        <v>86889747.659563109</v>
      </c>
      <c r="D84" s="130">
        <f t="shared" ca="1" si="39"/>
        <v>26694170.334082473</v>
      </c>
      <c r="E84" s="130">
        <f t="shared" ca="1" si="40"/>
        <v>5259595.283610357</v>
      </c>
      <c r="F84" s="130">
        <f t="shared" ca="1" si="41"/>
        <v>0</v>
      </c>
      <c r="G84" s="181">
        <f t="shared" ca="1" si="42"/>
        <v>192350074</v>
      </c>
      <c r="I84" s="98"/>
    </row>
    <row r="85" spans="1:48" x14ac:dyDescent="0.2">
      <c r="A85" s="222" t="s">
        <v>704</v>
      </c>
      <c r="B85" s="130">
        <f t="shared" ca="1" si="37"/>
        <v>145630452.27121514</v>
      </c>
      <c r="C85" s="130">
        <f t="shared" ca="1" si="38"/>
        <v>152347825.18341142</v>
      </c>
      <c r="D85" s="130">
        <f t="shared" ca="1" si="39"/>
        <v>54937357.465546563</v>
      </c>
      <c r="E85" s="130">
        <f t="shared" ca="1" si="40"/>
        <v>8281621.4159636088</v>
      </c>
      <c r="F85" s="130">
        <f t="shared" ca="1" si="41"/>
        <v>2999485.31590616</v>
      </c>
      <c r="G85" s="181">
        <f t="shared" ca="1" si="42"/>
        <v>364196741.65204287</v>
      </c>
      <c r="I85" s="98"/>
    </row>
    <row r="86" spans="1:48" x14ac:dyDescent="0.2">
      <c r="A86" s="221" t="s">
        <v>695</v>
      </c>
      <c r="B86" s="130">
        <f t="shared" ca="1" si="37"/>
        <v>12886493.278264968</v>
      </c>
      <c r="C86" s="130">
        <f t="shared" ca="1" si="38"/>
        <v>13386087.876439732</v>
      </c>
      <c r="D86" s="130">
        <f t="shared" ca="1" si="39"/>
        <v>8968353.8452952988</v>
      </c>
      <c r="E86" s="130">
        <f t="shared" ca="1" si="40"/>
        <v>0</v>
      </c>
      <c r="F86" s="130">
        <f t="shared" ca="1" si="41"/>
        <v>0</v>
      </c>
      <c r="G86" s="181">
        <f t="shared" ca="1" si="42"/>
        <v>35240935</v>
      </c>
      <c r="I86" s="98"/>
    </row>
    <row r="87" spans="1:48" ht="15" thickBot="1" x14ac:dyDescent="0.25">
      <c r="A87" s="223" t="s">
        <v>35</v>
      </c>
      <c r="B87" s="135">
        <f t="shared" ca="1" si="37"/>
        <v>2214130371.4251733</v>
      </c>
      <c r="C87" s="136">
        <f t="shared" ca="1" si="38"/>
        <v>2945403112.5663214</v>
      </c>
      <c r="D87" s="136">
        <f t="shared" ca="1" si="39"/>
        <v>1793168658.8824515</v>
      </c>
      <c r="E87" s="136">
        <f t="shared" ca="1" si="40"/>
        <v>1441188883.8452551</v>
      </c>
      <c r="F87" s="136">
        <f t="shared" ca="1" si="41"/>
        <v>311067658.19229269</v>
      </c>
      <c r="G87" s="182">
        <f t="shared" ca="1" si="42"/>
        <v>8704958684.9114933</v>
      </c>
      <c r="I87" s="98"/>
    </row>
    <row r="88" spans="1:48" ht="15" thickBot="1" x14ac:dyDescent="0.25">
      <c r="I88" s="98"/>
    </row>
    <row r="89" spans="1:48" x14ac:dyDescent="0.2">
      <c r="A89" s="161" t="s">
        <v>184</v>
      </c>
      <c r="B89" s="162" t="s">
        <v>213</v>
      </c>
      <c r="C89" s="150" t="s">
        <v>214</v>
      </c>
      <c r="D89" s="150" t="s">
        <v>215</v>
      </c>
      <c r="E89" s="150" t="s">
        <v>216</v>
      </c>
      <c r="F89" s="150" t="s">
        <v>217</v>
      </c>
      <c r="G89" s="151" t="s">
        <v>32</v>
      </c>
      <c r="AP89" s="1"/>
      <c r="AQ89" s="1"/>
      <c r="AR89" s="1"/>
      <c r="AS89" s="1"/>
      <c r="AT89" s="1"/>
      <c r="AU89" s="1"/>
      <c r="AV89" s="1"/>
    </row>
    <row r="90" spans="1:48" x14ac:dyDescent="0.2">
      <c r="A90" s="180" t="s">
        <v>705</v>
      </c>
      <c r="B90" s="130">
        <f t="shared" ref="B90:G99" ca="1" si="43">IF(B7&gt;0,B51/B7,0)</f>
        <v>339.92345759181404</v>
      </c>
      <c r="C90" s="130">
        <f t="shared" ca="1" si="43"/>
        <v>477.08651061235406</v>
      </c>
      <c r="D90" s="130">
        <f t="shared" ca="1" si="43"/>
        <v>610.38098088841991</v>
      </c>
      <c r="E90" s="130">
        <f t="shared" ca="1" si="43"/>
        <v>1931.2216754533752</v>
      </c>
      <c r="F90" s="130">
        <f t="shared" ca="1" si="43"/>
        <v>0</v>
      </c>
      <c r="G90" s="181">
        <f t="shared" ca="1" si="43"/>
        <v>475.35981102002791</v>
      </c>
      <c r="AP90" s="1"/>
      <c r="AQ90" s="1"/>
      <c r="AR90" s="1"/>
      <c r="AS90" s="1"/>
      <c r="AT90" s="1"/>
      <c r="AU90" s="1"/>
      <c r="AV90" s="1"/>
    </row>
    <row r="91" spans="1:48" x14ac:dyDescent="0.2">
      <c r="A91" s="221" t="s">
        <v>706</v>
      </c>
      <c r="B91" s="130">
        <f t="shared" ca="1" si="43"/>
        <v>537.99344535012062</v>
      </c>
      <c r="C91" s="130">
        <f t="shared" ca="1" si="43"/>
        <v>963.3430119497541</v>
      </c>
      <c r="D91" s="130">
        <f t="shared" ca="1" si="43"/>
        <v>2634.1085721604404</v>
      </c>
      <c r="E91" s="130">
        <f t="shared" ca="1" si="43"/>
        <v>6302.1371010237272</v>
      </c>
      <c r="F91" s="130">
        <f t="shared" ca="1" si="43"/>
        <v>1696.6686065618167</v>
      </c>
      <c r="G91" s="181">
        <f t="shared" ca="1" si="43"/>
        <v>1263.548024732906</v>
      </c>
      <c r="AP91" s="1"/>
      <c r="AQ91" s="1"/>
      <c r="AR91" s="1"/>
      <c r="AS91" s="1"/>
      <c r="AT91" s="1"/>
      <c r="AU91" s="1"/>
      <c r="AV91" s="1"/>
    </row>
    <row r="92" spans="1:48" x14ac:dyDescent="0.2">
      <c r="A92" s="221" t="s">
        <v>707</v>
      </c>
      <c r="B92" s="130">
        <f t="shared" ca="1" si="43"/>
        <v>412.94153094874531</v>
      </c>
      <c r="C92" s="130">
        <f t="shared" ca="1" si="43"/>
        <v>594.66388437707781</v>
      </c>
      <c r="D92" s="130">
        <f t="shared" ca="1" si="43"/>
        <v>895.58846166267324</v>
      </c>
      <c r="E92" s="130">
        <f t="shared" ca="1" si="43"/>
        <v>3107.9450684723724</v>
      </c>
      <c r="F92" s="130">
        <f t="shared" ca="1" si="43"/>
        <v>1045.9164579037215</v>
      </c>
      <c r="G92" s="181">
        <f t="shared" ca="1" si="43"/>
        <v>686.9866284775901</v>
      </c>
      <c r="AP92" s="1"/>
      <c r="AQ92" s="1"/>
      <c r="AR92" s="1"/>
      <c r="AS92" s="1"/>
      <c r="AT92" s="1"/>
      <c r="AU92" s="1"/>
      <c r="AV92" s="1"/>
    </row>
    <row r="93" spans="1:48" x14ac:dyDescent="0.2">
      <c r="A93" s="221" t="s">
        <v>708</v>
      </c>
      <c r="B93" s="130">
        <f t="shared" ca="1" si="43"/>
        <v>228.04428765616581</v>
      </c>
      <c r="C93" s="130">
        <f t="shared" ca="1" si="43"/>
        <v>508.88981456343913</v>
      </c>
      <c r="D93" s="130">
        <f t="shared" ca="1" si="43"/>
        <v>1374.9717973140203</v>
      </c>
      <c r="E93" s="130">
        <f t="shared" ca="1" si="43"/>
        <v>3972.752723631736</v>
      </c>
      <c r="F93" s="130">
        <f t="shared" ca="1" si="43"/>
        <v>1042.1917682769601</v>
      </c>
      <c r="G93" s="181">
        <f t="shared" ca="1" si="43"/>
        <v>481.55649313047007</v>
      </c>
      <c r="AP93" s="1"/>
      <c r="AQ93" s="1"/>
      <c r="AR93" s="1"/>
      <c r="AS93" s="1"/>
      <c r="AT93" s="1"/>
      <c r="AU93" s="1"/>
      <c r="AV93" s="1"/>
    </row>
    <row r="94" spans="1:48" x14ac:dyDescent="0.2">
      <c r="A94" s="221" t="s">
        <v>883</v>
      </c>
      <c r="B94" s="130">
        <f t="shared" ca="1" si="43"/>
        <v>245.17278073198526</v>
      </c>
      <c r="C94" s="130">
        <f t="shared" ca="1" si="43"/>
        <v>393.4480624448467</v>
      </c>
      <c r="D94" s="130">
        <f t="shared" ca="1" si="43"/>
        <v>840.47399418660257</v>
      </c>
      <c r="E94" s="130">
        <f t="shared" ca="1" si="43"/>
        <v>2513.5298780774447</v>
      </c>
      <c r="F94" s="130">
        <f t="shared" ca="1" si="43"/>
        <v>0</v>
      </c>
      <c r="G94" s="181">
        <f t="shared" ca="1" si="43"/>
        <v>359.53416227484257</v>
      </c>
      <c r="AP94" s="1"/>
      <c r="AQ94" s="1"/>
      <c r="AR94" s="1"/>
      <c r="AS94" s="1"/>
      <c r="AT94" s="1"/>
      <c r="AU94" s="1"/>
      <c r="AV94" s="1"/>
    </row>
    <row r="95" spans="1:48" x14ac:dyDescent="0.2">
      <c r="A95" s="222" t="s">
        <v>709</v>
      </c>
      <c r="B95" s="130">
        <f t="shared" ca="1" si="43"/>
        <v>301.37095143469429</v>
      </c>
      <c r="C95" s="130">
        <f t="shared" ca="1" si="43"/>
        <v>443.74676512221123</v>
      </c>
      <c r="D95" s="130">
        <f t="shared" ca="1" si="43"/>
        <v>602.58148025453124</v>
      </c>
      <c r="E95" s="130">
        <f t="shared" ca="1" si="43"/>
        <v>0</v>
      </c>
      <c r="F95" s="130">
        <f t="shared" ca="1" si="43"/>
        <v>0</v>
      </c>
      <c r="G95" s="181">
        <f t="shared" ca="1" si="43"/>
        <v>382.629452152</v>
      </c>
      <c r="AP95" s="1"/>
      <c r="AQ95" s="1"/>
      <c r="AR95" s="1"/>
      <c r="AS95" s="1"/>
      <c r="AT95" s="1"/>
      <c r="AU95" s="1"/>
      <c r="AV95" s="1"/>
    </row>
    <row r="96" spans="1:48" x14ac:dyDescent="0.2">
      <c r="A96" s="221" t="s">
        <v>710</v>
      </c>
      <c r="B96" s="130">
        <f t="shared" ca="1" si="43"/>
        <v>221.63722105255843</v>
      </c>
      <c r="C96" s="130">
        <f t="shared" ca="1" si="43"/>
        <v>477.47196316458474</v>
      </c>
      <c r="D96" s="130">
        <f t="shared" ca="1" si="43"/>
        <v>1310.5893344158503</v>
      </c>
      <c r="E96" s="130">
        <f t="shared" ca="1" si="43"/>
        <v>3963.7124464765816</v>
      </c>
      <c r="F96" s="130">
        <f t="shared" ca="1" si="43"/>
        <v>0</v>
      </c>
      <c r="G96" s="181">
        <f t="shared" ca="1" si="43"/>
        <v>457.16147799972146</v>
      </c>
      <c r="AP96" s="1"/>
      <c r="AQ96" s="1"/>
      <c r="AR96" s="1"/>
      <c r="AS96" s="1"/>
      <c r="AT96" s="1"/>
      <c r="AU96" s="1"/>
      <c r="AV96" s="1"/>
    </row>
    <row r="97" spans="1:48" x14ac:dyDescent="0.2">
      <c r="A97" s="221" t="s">
        <v>711</v>
      </c>
      <c r="B97" s="130">
        <f t="shared" ca="1" si="43"/>
        <v>333.27188209331985</v>
      </c>
      <c r="C97" s="130">
        <f t="shared" ca="1" si="43"/>
        <v>496.30635857148542</v>
      </c>
      <c r="D97" s="130">
        <f t="shared" ca="1" si="43"/>
        <v>609.78532315761777</v>
      </c>
      <c r="E97" s="130">
        <f t="shared" ca="1" si="43"/>
        <v>1760.2635808367108</v>
      </c>
      <c r="F97" s="130">
        <f t="shared" ca="1" si="43"/>
        <v>0</v>
      </c>
      <c r="G97" s="181">
        <f t="shared" ca="1" si="43"/>
        <v>468.28284279278409</v>
      </c>
      <c r="AP97" s="1"/>
      <c r="AQ97" s="1"/>
      <c r="AR97" s="1"/>
      <c r="AS97" s="1"/>
      <c r="AT97" s="1"/>
      <c r="AU97" s="1"/>
      <c r="AV97" s="1"/>
    </row>
    <row r="98" spans="1:48" x14ac:dyDescent="0.2">
      <c r="A98" s="221" t="s">
        <v>109</v>
      </c>
      <c r="B98" s="130">
        <f t="shared" ca="1" si="43"/>
        <v>276.52493177672773</v>
      </c>
      <c r="C98" s="130">
        <f t="shared" ca="1" si="43"/>
        <v>537.81212808352473</v>
      </c>
      <c r="D98" s="130">
        <f t="shared" ca="1" si="43"/>
        <v>1836.6048548889817</v>
      </c>
      <c r="E98" s="130">
        <f t="shared" ca="1" si="43"/>
        <v>4286.128219964623</v>
      </c>
      <c r="F98" s="130">
        <f t="shared" ca="1" si="43"/>
        <v>3960.4201462358906</v>
      </c>
      <c r="G98" s="181">
        <f t="shared" ca="1" si="43"/>
        <v>776.07234199267725</v>
      </c>
      <c r="AP98" s="1"/>
      <c r="AQ98" s="1"/>
      <c r="AR98" s="1"/>
      <c r="AS98" s="1"/>
      <c r="AT98" s="1"/>
      <c r="AU98" s="1"/>
      <c r="AV98" s="1"/>
    </row>
    <row r="99" spans="1:48" x14ac:dyDescent="0.2">
      <c r="A99" s="221" t="s">
        <v>697</v>
      </c>
      <c r="B99" s="130">
        <f t="shared" ca="1" si="43"/>
        <v>435.00203457100383</v>
      </c>
      <c r="C99" s="130">
        <f t="shared" ca="1" si="43"/>
        <v>791.88546699117035</v>
      </c>
      <c r="D99" s="130">
        <f t="shared" ca="1" si="43"/>
        <v>2596.3924724035101</v>
      </c>
      <c r="E99" s="130">
        <f t="shared" ca="1" si="43"/>
        <v>7457.4075541351694</v>
      </c>
      <c r="F99" s="130">
        <f t="shared" ca="1" si="43"/>
        <v>0</v>
      </c>
      <c r="G99" s="181">
        <f t="shared" ca="1" si="43"/>
        <v>681.94254190669733</v>
      </c>
      <c r="AP99" s="1"/>
      <c r="AQ99" s="1"/>
      <c r="AR99" s="1"/>
      <c r="AS99" s="1"/>
      <c r="AT99" s="1"/>
      <c r="AU99" s="1"/>
      <c r="AV99" s="1"/>
    </row>
    <row r="100" spans="1:48" x14ac:dyDescent="0.2">
      <c r="A100" s="221" t="s">
        <v>693</v>
      </c>
      <c r="B100" s="130">
        <f t="shared" ref="B100:G109" ca="1" si="44">IF(B17&gt;0,B61/B17,0)</f>
        <v>360.67290348930891</v>
      </c>
      <c r="C100" s="130">
        <f t="shared" ca="1" si="44"/>
        <v>790.25428068025087</v>
      </c>
      <c r="D100" s="130">
        <f t="shared" ca="1" si="44"/>
        <v>867.30195861527375</v>
      </c>
      <c r="E100" s="130">
        <f t="shared" ca="1" si="44"/>
        <v>2364.9946111486797</v>
      </c>
      <c r="F100" s="130">
        <f t="shared" ca="1" si="44"/>
        <v>0</v>
      </c>
      <c r="G100" s="181">
        <f t="shared" ca="1" si="44"/>
        <v>521.45165627512756</v>
      </c>
      <c r="AP100" s="1"/>
      <c r="AQ100" s="1"/>
      <c r="AR100" s="1"/>
      <c r="AS100" s="1"/>
      <c r="AT100" s="1"/>
      <c r="AU100" s="1"/>
      <c r="AV100" s="1"/>
    </row>
    <row r="101" spans="1:48" x14ac:dyDescent="0.2">
      <c r="A101" s="221" t="s">
        <v>696</v>
      </c>
      <c r="B101" s="130">
        <f t="shared" ca="1" si="44"/>
        <v>231.84971501161908</v>
      </c>
      <c r="C101" s="130">
        <f t="shared" ca="1" si="44"/>
        <v>406.6136205915202</v>
      </c>
      <c r="D101" s="130">
        <f t="shared" ca="1" si="44"/>
        <v>899.16238784677466</v>
      </c>
      <c r="E101" s="130">
        <f t="shared" ca="1" si="44"/>
        <v>833.70869508507963</v>
      </c>
      <c r="F101" s="130">
        <f t="shared" ca="1" si="44"/>
        <v>0</v>
      </c>
      <c r="G101" s="181">
        <f t="shared" ca="1" si="44"/>
        <v>357.44754791863403</v>
      </c>
      <c r="AP101" s="1"/>
      <c r="AQ101" s="1"/>
      <c r="AR101" s="1"/>
      <c r="AS101" s="1"/>
      <c r="AT101" s="1"/>
      <c r="AU101" s="1"/>
      <c r="AV101" s="1"/>
    </row>
    <row r="102" spans="1:48" x14ac:dyDescent="0.2">
      <c r="A102" s="221" t="s">
        <v>703</v>
      </c>
      <c r="B102" s="130">
        <f t="shared" ca="1" si="44"/>
        <v>466.46900372419026</v>
      </c>
      <c r="C102" s="130">
        <f t="shared" ca="1" si="44"/>
        <v>450.72361886979894</v>
      </c>
      <c r="D102" s="130">
        <f t="shared" ca="1" si="44"/>
        <v>945.69930322607445</v>
      </c>
      <c r="E102" s="130">
        <f t="shared" ca="1" si="44"/>
        <v>0</v>
      </c>
      <c r="F102" s="130">
        <f t="shared" ca="1" si="44"/>
        <v>0</v>
      </c>
      <c r="G102" s="181">
        <f t="shared" ca="1" si="44"/>
        <v>551.7965027625404</v>
      </c>
      <c r="AP102" s="1"/>
      <c r="AQ102" s="1"/>
      <c r="AR102" s="1"/>
      <c r="AS102" s="1"/>
      <c r="AT102" s="1"/>
      <c r="AU102" s="1"/>
      <c r="AV102" s="1"/>
    </row>
    <row r="103" spans="1:48" x14ac:dyDescent="0.2">
      <c r="A103" s="221" t="s">
        <v>698</v>
      </c>
      <c r="B103" s="130">
        <f t="shared" ca="1" si="44"/>
        <v>253.72690267118799</v>
      </c>
      <c r="C103" s="130">
        <f t="shared" ca="1" si="44"/>
        <v>394.44278940993365</v>
      </c>
      <c r="D103" s="130">
        <f t="shared" ca="1" si="44"/>
        <v>519.01059430353223</v>
      </c>
      <c r="E103" s="130">
        <f t="shared" ca="1" si="44"/>
        <v>587.78576518135924</v>
      </c>
      <c r="F103" s="130">
        <f t="shared" ca="1" si="44"/>
        <v>0</v>
      </c>
      <c r="G103" s="181">
        <f t="shared" ca="1" si="44"/>
        <v>384.24332711912052</v>
      </c>
      <c r="AP103" s="1"/>
      <c r="AQ103" s="1"/>
      <c r="AR103" s="1"/>
      <c r="AS103" s="1"/>
      <c r="AT103" s="1"/>
      <c r="AU103" s="1"/>
      <c r="AV103" s="1"/>
    </row>
    <row r="104" spans="1:48" x14ac:dyDescent="0.2">
      <c r="A104" s="221" t="s">
        <v>699</v>
      </c>
      <c r="B104" s="130">
        <f t="shared" ca="1" si="44"/>
        <v>256.82365059894613</v>
      </c>
      <c r="C104" s="130">
        <f t="shared" ca="1" si="44"/>
        <v>612.10278549332304</v>
      </c>
      <c r="D104" s="130">
        <f t="shared" ca="1" si="44"/>
        <v>1055.3673381520221</v>
      </c>
      <c r="E104" s="130">
        <f t="shared" ca="1" si="44"/>
        <v>3410.4388676148501</v>
      </c>
      <c r="F104" s="130">
        <f t="shared" ca="1" si="44"/>
        <v>0</v>
      </c>
      <c r="G104" s="181">
        <f t="shared" ca="1" si="44"/>
        <v>500.41600847128689</v>
      </c>
      <c r="AP104" s="1"/>
      <c r="AQ104" s="1"/>
      <c r="AR104" s="1"/>
      <c r="AS104" s="1"/>
      <c r="AT104" s="1"/>
      <c r="AU104" s="1"/>
      <c r="AV104" s="1"/>
    </row>
    <row r="105" spans="1:48" x14ac:dyDescent="0.2">
      <c r="A105" s="221" t="s">
        <v>700</v>
      </c>
      <c r="B105" s="130">
        <f t="shared" ca="1" si="44"/>
        <v>396.09599587724989</v>
      </c>
      <c r="C105" s="130">
        <f t="shared" ca="1" si="44"/>
        <v>630.97856239673047</v>
      </c>
      <c r="D105" s="130">
        <f t="shared" ca="1" si="44"/>
        <v>612.07474824710732</v>
      </c>
      <c r="E105" s="130">
        <f t="shared" ca="1" si="44"/>
        <v>912.03021884070859</v>
      </c>
      <c r="F105" s="130">
        <f t="shared" ca="1" si="44"/>
        <v>0</v>
      </c>
      <c r="G105" s="181">
        <f t="shared" ca="1" si="44"/>
        <v>512.12041702522333</v>
      </c>
      <c r="AP105" s="1"/>
      <c r="AQ105" s="1"/>
      <c r="AR105" s="1"/>
      <c r="AS105" s="1"/>
      <c r="AT105" s="1"/>
      <c r="AU105" s="1"/>
      <c r="AV105" s="1"/>
    </row>
    <row r="106" spans="1:48" x14ac:dyDescent="0.2">
      <c r="A106" s="221" t="s">
        <v>701</v>
      </c>
      <c r="B106" s="130">
        <f t="shared" ca="1" si="44"/>
        <v>283.7346225445533</v>
      </c>
      <c r="C106" s="130">
        <f t="shared" ca="1" si="44"/>
        <v>378.45151348546614</v>
      </c>
      <c r="D106" s="130">
        <f t="shared" ca="1" si="44"/>
        <v>649.26476717713365</v>
      </c>
      <c r="E106" s="130">
        <f t="shared" ca="1" si="44"/>
        <v>0</v>
      </c>
      <c r="F106" s="130">
        <f t="shared" ca="1" si="44"/>
        <v>0</v>
      </c>
      <c r="G106" s="181">
        <f t="shared" ca="1" si="44"/>
        <v>385.05515623945467</v>
      </c>
      <c r="AP106" s="1"/>
      <c r="AQ106" s="1"/>
      <c r="AR106" s="1"/>
      <c r="AS106" s="1"/>
      <c r="AT106" s="1"/>
      <c r="AU106" s="1"/>
      <c r="AV106" s="1"/>
    </row>
    <row r="107" spans="1:48" x14ac:dyDescent="0.2">
      <c r="A107" s="221" t="s">
        <v>716</v>
      </c>
      <c r="B107" s="130">
        <f t="shared" ca="1" si="44"/>
        <v>257.05147922499299</v>
      </c>
      <c r="C107" s="130">
        <f t="shared" ca="1" si="44"/>
        <v>456.80950487815608</v>
      </c>
      <c r="D107" s="130">
        <f t="shared" ca="1" si="44"/>
        <v>1117.8720812425966</v>
      </c>
      <c r="E107" s="130">
        <f t="shared" ca="1" si="44"/>
        <v>10355.411489914788</v>
      </c>
      <c r="F107" s="130">
        <f t="shared" ca="1" si="44"/>
        <v>0</v>
      </c>
      <c r="G107" s="181">
        <f t="shared" ca="1" si="44"/>
        <v>409.44486022702108</v>
      </c>
      <c r="O107" s="220"/>
      <c r="AP107" s="1"/>
      <c r="AQ107" s="1"/>
      <c r="AR107" s="1"/>
      <c r="AS107" s="1"/>
      <c r="AT107" s="1"/>
      <c r="AU107" s="1"/>
      <c r="AV107" s="1"/>
    </row>
    <row r="108" spans="1:48" x14ac:dyDescent="0.2">
      <c r="A108" s="221" t="s">
        <v>702</v>
      </c>
      <c r="B108" s="130">
        <f t="shared" ca="1" si="44"/>
        <v>402.07099408069894</v>
      </c>
      <c r="C108" s="130">
        <f t="shared" ca="1" si="44"/>
        <v>571.46818159952909</v>
      </c>
      <c r="D108" s="130">
        <f t="shared" ca="1" si="44"/>
        <v>1100.6381902726482</v>
      </c>
      <c r="E108" s="130">
        <f t="shared" ca="1" si="44"/>
        <v>1284.2468866317984</v>
      </c>
      <c r="F108" s="130">
        <f t="shared" ca="1" si="44"/>
        <v>0</v>
      </c>
      <c r="G108" s="181">
        <f t="shared" ca="1" si="44"/>
        <v>581.88058193574454</v>
      </c>
      <c r="AP108" s="1"/>
      <c r="AQ108" s="1"/>
      <c r="AR108" s="1"/>
      <c r="AS108" s="1"/>
      <c r="AT108" s="1"/>
      <c r="AU108" s="1"/>
      <c r="AV108" s="1"/>
    </row>
    <row r="109" spans="1:48" x14ac:dyDescent="0.2">
      <c r="A109" s="221" t="s">
        <v>127</v>
      </c>
      <c r="B109" s="130">
        <f t="shared" ca="1" si="44"/>
        <v>254.50950179786466</v>
      </c>
      <c r="C109" s="130">
        <f t="shared" ca="1" si="44"/>
        <v>422.31316997692113</v>
      </c>
      <c r="D109" s="130">
        <f t="shared" ca="1" si="44"/>
        <v>567.49052292006968</v>
      </c>
      <c r="E109" s="130">
        <f t="shared" ca="1" si="44"/>
        <v>1721.4644515465325</v>
      </c>
      <c r="F109" s="130">
        <f t="shared" ca="1" si="44"/>
        <v>0</v>
      </c>
      <c r="G109" s="181">
        <f t="shared" ca="1" si="44"/>
        <v>368.98039163858238</v>
      </c>
      <c r="AP109" s="1"/>
      <c r="AQ109" s="1"/>
      <c r="AR109" s="1"/>
      <c r="AS109" s="1"/>
      <c r="AT109" s="1"/>
      <c r="AU109" s="1"/>
      <c r="AV109" s="1"/>
    </row>
    <row r="110" spans="1:48" x14ac:dyDescent="0.2">
      <c r="A110" s="221" t="s">
        <v>119</v>
      </c>
      <c r="B110" s="130">
        <f t="shared" ref="B110:G119" ca="1" si="45">IF(B27&gt;0,B71/B27,0)</f>
        <v>274.25625091981175</v>
      </c>
      <c r="C110" s="130">
        <f t="shared" ca="1" si="45"/>
        <v>483.94477927668783</v>
      </c>
      <c r="D110" s="130">
        <f t="shared" ca="1" si="45"/>
        <v>1485.0665566519281</v>
      </c>
      <c r="E110" s="130">
        <f t="shared" ca="1" si="45"/>
        <v>4843.4057613969781</v>
      </c>
      <c r="F110" s="130">
        <f t="shared" ca="1" si="45"/>
        <v>1190.9508110535965</v>
      </c>
      <c r="G110" s="181">
        <f t="shared" ca="1" si="45"/>
        <v>625.10338921689277</v>
      </c>
      <c r="AP110" s="1"/>
      <c r="AQ110" s="1"/>
      <c r="AR110" s="1"/>
      <c r="AS110" s="1"/>
      <c r="AT110" s="1"/>
      <c r="AU110" s="1"/>
      <c r="AV110" s="1"/>
    </row>
    <row r="111" spans="1:48" x14ac:dyDescent="0.2">
      <c r="A111" s="221" t="s">
        <v>712</v>
      </c>
      <c r="B111" s="130">
        <f t="shared" ca="1" si="45"/>
        <v>363.3259902610917</v>
      </c>
      <c r="C111" s="130">
        <f t="shared" ca="1" si="45"/>
        <v>502.04213427638723</v>
      </c>
      <c r="D111" s="130">
        <f t="shared" ca="1" si="45"/>
        <v>799.83333929057687</v>
      </c>
      <c r="E111" s="130">
        <f t="shared" ca="1" si="45"/>
        <v>1045.3231438450673</v>
      </c>
      <c r="F111" s="130">
        <f t="shared" ca="1" si="45"/>
        <v>0</v>
      </c>
      <c r="G111" s="181">
        <f t="shared" ca="1" si="45"/>
        <v>558.02181186685959</v>
      </c>
      <c r="AP111" s="1"/>
      <c r="AQ111" s="1"/>
      <c r="AR111" s="1"/>
      <c r="AS111" s="1"/>
      <c r="AT111" s="1"/>
      <c r="AU111" s="1"/>
      <c r="AV111" s="1"/>
    </row>
    <row r="112" spans="1:48" x14ac:dyDescent="0.2">
      <c r="A112" s="221" t="s">
        <v>713</v>
      </c>
      <c r="B112" s="130">
        <f t="shared" ca="1" si="45"/>
        <v>266.42140511529766</v>
      </c>
      <c r="C112" s="130">
        <f t="shared" ca="1" si="45"/>
        <v>455.15845897012929</v>
      </c>
      <c r="D112" s="130">
        <f t="shared" ca="1" si="45"/>
        <v>487.90465730714072</v>
      </c>
      <c r="E112" s="130">
        <f t="shared" ca="1" si="45"/>
        <v>0</v>
      </c>
      <c r="F112" s="130">
        <f t="shared" ca="1" si="45"/>
        <v>0</v>
      </c>
      <c r="G112" s="181">
        <f t="shared" ca="1" si="45"/>
        <v>384.42449574571469</v>
      </c>
      <c r="AP112" s="1"/>
      <c r="AQ112" s="1"/>
      <c r="AR112" s="1"/>
      <c r="AS112" s="1"/>
      <c r="AT112" s="1"/>
      <c r="AU112" s="1"/>
      <c r="AV112" s="1"/>
    </row>
    <row r="113" spans="1:48" x14ac:dyDescent="0.2">
      <c r="A113" s="221" t="s">
        <v>714</v>
      </c>
      <c r="B113" s="130">
        <f t="shared" ca="1" si="45"/>
        <v>288.45579401371532</v>
      </c>
      <c r="C113" s="130">
        <f t="shared" ca="1" si="45"/>
        <v>442.91789904955311</v>
      </c>
      <c r="D113" s="130">
        <f t="shared" ca="1" si="45"/>
        <v>784.73982791913454</v>
      </c>
      <c r="E113" s="130">
        <f t="shared" ca="1" si="45"/>
        <v>0</v>
      </c>
      <c r="F113" s="130">
        <f t="shared" ca="1" si="45"/>
        <v>0</v>
      </c>
      <c r="G113" s="181">
        <f t="shared" ca="1" si="45"/>
        <v>475.05414986379265</v>
      </c>
      <c r="AP113" s="1"/>
      <c r="AQ113" s="1"/>
      <c r="AR113" s="1"/>
      <c r="AS113" s="1"/>
      <c r="AT113" s="1"/>
      <c r="AU113" s="1"/>
      <c r="AV113" s="1"/>
    </row>
    <row r="114" spans="1:48" x14ac:dyDescent="0.2">
      <c r="A114" s="221" t="s">
        <v>692</v>
      </c>
      <c r="B114" s="130">
        <f t="shared" ca="1" si="45"/>
        <v>334.84054584721309</v>
      </c>
      <c r="C114" s="130">
        <f t="shared" ca="1" si="45"/>
        <v>542.34202416827611</v>
      </c>
      <c r="D114" s="130">
        <f t="shared" ca="1" si="45"/>
        <v>866.95467595799698</v>
      </c>
      <c r="E114" s="130">
        <f t="shared" ca="1" si="45"/>
        <v>0</v>
      </c>
      <c r="F114" s="130">
        <f t="shared" ca="1" si="45"/>
        <v>0</v>
      </c>
      <c r="G114" s="181">
        <f t="shared" ca="1" si="45"/>
        <v>452.45208773803557</v>
      </c>
      <c r="AP114" s="1"/>
      <c r="AQ114" s="1"/>
      <c r="AR114" s="1"/>
      <c r="AS114" s="1"/>
      <c r="AT114" s="1"/>
      <c r="AU114" s="1"/>
      <c r="AV114" s="1"/>
    </row>
    <row r="115" spans="1:48" x14ac:dyDescent="0.2">
      <c r="A115" s="221" t="s">
        <v>97</v>
      </c>
      <c r="B115" s="130">
        <f t="shared" ca="1" si="45"/>
        <v>248.23567360996526</v>
      </c>
      <c r="C115" s="130">
        <f t="shared" ca="1" si="45"/>
        <v>407.43446124503379</v>
      </c>
      <c r="D115" s="130">
        <f t="shared" ca="1" si="45"/>
        <v>899.14060363207534</v>
      </c>
      <c r="E115" s="130">
        <f t="shared" ca="1" si="45"/>
        <v>2326.2510939983217</v>
      </c>
      <c r="F115" s="130">
        <f t="shared" ca="1" si="45"/>
        <v>1140.124906596727</v>
      </c>
      <c r="G115" s="181">
        <f t="shared" ca="1" si="45"/>
        <v>420.11762966901819</v>
      </c>
      <c r="AP115" s="1"/>
      <c r="AQ115" s="1"/>
      <c r="AR115" s="1"/>
      <c r="AS115" s="1"/>
      <c r="AT115" s="1"/>
      <c r="AU115" s="1"/>
      <c r="AV115" s="1"/>
    </row>
    <row r="116" spans="1:48" x14ac:dyDescent="0.2">
      <c r="A116" s="222" t="s">
        <v>715</v>
      </c>
      <c r="B116" s="130">
        <f t="shared" ca="1" si="45"/>
        <v>325.40748486333416</v>
      </c>
      <c r="C116" s="130">
        <f t="shared" ca="1" si="45"/>
        <v>448.47597490230373</v>
      </c>
      <c r="D116" s="130">
        <f t="shared" ca="1" si="45"/>
        <v>551.59633190436</v>
      </c>
      <c r="E116" s="130">
        <f t="shared" ca="1" si="45"/>
        <v>0</v>
      </c>
      <c r="F116" s="130">
        <f t="shared" ca="1" si="45"/>
        <v>470.94004143521744</v>
      </c>
      <c r="G116" s="181">
        <f t="shared" ca="1" si="45"/>
        <v>415.28513628918228</v>
      </c>
      <c r="AP116" s="1"/>
      <c r="AQ116" s="1"/>
      <c r="AR116" s="1"/>
      <c r="AS116" s="1"/>
      <c r="AT116" s="1"/>
      <c r="AU116" s="1"/>
      <c r="AV116" s="1"/>
    </row>
    <row r="117" spans="1:48" x14ac:dyDescent="0.2">
      <c r="A117" s="221" t="s">
        <v>103</v>
      </c>
      <c r="B117" s="130">
        <f t="shared" ca="1" si="45"/>
        <v>269.74031754368099</v>
      </c>
      <c r="C117" s="130">
        <f t="shared" ca="1" si="45"/>
        <v>482.12818643214445</v>
      </c>
      <c r="D117" s="130">
        <f t="shared" ca="1" si="45"/>
        <v>777.68274801081498</v>
      </c>
      <c r="E117" s="130">
        <f t="shared" ca="1" si="45"/>
        <v>1460.9840863324582</v>
      </c>
      <c r="F117" s="130">
        <f t="shared" ca="1" si="45"/>
        <v>0</v>
      </c>
      <c r="G117" s="181">
        <f t="shared" ca="1" si="45"/>
        <v>387.49291378374477</v>
      </c>
      <c r="AP117" s="1"/>
      <c r="AQ117" s="1"/>
      <c r="AR117" s="1"/>
      <c r="AS117" s="1"/>
      <c r="AT117" s="1"/>
      <c r="AU117" s="1"/>
      <c r="AV117" s="1"/>
    </row>
    <row r="118" spans="1:48" x14ac:dyDescent="0.2">
      <c r="A118" s="221" t="s">
        <v>113</v>
      </c>
      <c r="B118" s="130">
        <f t="shared" ca="1" si="45"/>
        <v>376.42568313703407</v>
      </c>
      <c r="C118" s="130">
        <f t="shared" ca="1" si="45"/>
        <v>680.80228662443608</v>
      </c>
      <c r="D118" s="130">
        <f t="shared" ca="1" si="45"/>
        <v>873.65469122063303</v>
      </c>
      <c r="E118" s="130">
        <f t="shared" ca="1" si="45"/>
        <v>1756.5855746102782</v>
      </c>
      <c r="F118" s="130">
        <f t="shared" ca="1" si="45"/>
        <v>1065.8278018177173</v>
      </c>
      <c r="G118" s="181">
        <f t="shared" ca="1" si="45"/>
        <v>592.51110773297523</v>
      </c>
      <c r="AP118" s="1"/>
      <c r="AQ118" s="1"/>
      <c r="AR118" s="1"/>
      <c r="AS118" s="1"/>
      <c r="AT118" s="1"/>
      <c r="AU118" s="1"/>
      <c r="AV118" s="1"/>
    </row>
    <row r="119" spans="1:48" x14ac:dyDescent="0.2">
      <c r="A119" s="221" t="s">
        <v>115</v>
      </c>
      <c r="B119" s="130">
        <f t="shared" ca="1" si="45"/>
        <v>271.39293715094806</v>
      </c>
      <c r="C119" s="130">
        <f t="shared" ca="1" si="45"/>
        <v>539.42958059780017</v>
      </c>
      <c r="D119" s="130">
        <f t="shared" ca="1" si="45"/>
        <v>1341.706021820055</v>
      </c>
      <c r="E119" s="130">
        <f t="shared" ca="1" si="45"/>
        <v>3222.1573655010898</v>
      </c>
      <c r="F119" s="130">
        <f t="shared" ca="1" si="45"/>
        <v>559.71145473170668</v>
      </c>
      <c r="G119" s="181">
        <f t="shared" ca="1" si="45"/>
        <v>584.08847873378568</v>
      </c>
      <c r="AP119" s="1"/>
      <c r="AQ119" s="1"/>
      <c r="AR119" s="1"/>
      <c r="AS119" s="1"/>
      <c r="AT119" s="1"/>
      <c r="AU119" s="1"/>
      <c r="AV119" s="1"/>
    </row>
    <row r="120" spans="1:48" x14ac:dyDescent="0.2">
      <c r="A120" s="221" t="s">
        <v>690</v>
      </c>
      <c r="B120" s="130">
        <f t="shared" ref="B120:G126" ca="1" si="46">IF(B37&gt;0,B81/B37,0)</f>
        <v>279.07772832631053</v>
      </c>
      <c r="C120" s="130">
        <f t="shared" ca="1" si="46"/>
        <v>453.1592561252765</v>
      </c>
      <c r="D120" s="130">
        <f t="shared" ca="1" si="46"/>
        <v>446.77770096607793</v>
      </c>
      <c r="E120" s="130">
        <f t="shared" ca="1" si="46"/>
        <v>0</v>
      </c>
      <c r="F120" s="130">
        <f t="shared" ca="1" si="46"/>
        <v>834.54949330177124</v>
      </c>
      <c r="G120" s="181">
        <f t="shared" ca="1" si="46"/>
        <v>346.41662319344618</v>
      </c>
      <c r="AP120" s="1"/>
      <c r="AQ120" s="1"/>
      <c r="AR120" s="1"/>
      <c r="AS120" s="1"/>
      <c r="AT120" s="1"/>
      <c r="AU120" s="1"/>
      <c r="AV120" s="1"/>
    </row>
    <row r="121" spans="1:48" x14ac:dyDescent="0.2">
      <c r="A121" s="221" t="s">
        <v>117</v>
      </c>
      <c r="B121" s="130">
        <f t="shared" ca="1" si="46"/>
        <v>225.02013542295029</v>
      </c>
      <c r="C121" s="130">
        <f t="shared" ca="1" si="46"/>
        <v>406.01937758449759</v>
      </c>
      <c r="D121" s="130">
        <f t="shared" ca="1" si="46"/>
        <v>531.90931391766708</v>
      </c>
      <c r="E121" s="130">
        <f t="shared" ca="1" si="46"/>
        <v>1453.8770462098926</v>
      </c>
      <c r="F121" s="130">
        <f t="shared" ca="1" si="46"/>
        <v>469.65983923588487</v>
      </c>
      <c r="G121" s="181">
        <f t="shared" ca="1" si="46"/>
        <v>396.97514315383472</v>
      </c>
      <c r="AP121" s="1"/>
      <c r="AQ121" s="1"/>
      <c r="AR121" s="1"/>
      <c r="AS121" s="1"/>
      <c r="AT121" s="1"/>
      <c r="AU121" s="1"/>
      <c r="AV121" s="1"/>
    </row>
    <row r="122" spans="1:48" x14ac:dyDescent="0.2">
      <c r="A122" s="221" t="s">
        <v>691</v>
      </c>
      <c r="B122" s="130">
        <f t="shared" ca="1" si="46"/>
        <v>286.7924082718543</v>
      </c>
      <c r="C122" s="130">
        <f t="shared" ca="1" si="46"/>
        <v>578.79425101840354</v>
      </c>
      <c r="D122" s="130">
        <f t="shared" ca="1" si="46"/>
        <v>395.33101347104719</v>
      </c>
      <c r="E122" s="130">
        <f t="shared" ca="1" si="46"/>
        <v>1603.8448171820532</v>
      </c>
      <c r="F122" s="130">
        <f t="shared" ca="1" si="46"/>
        <v>985.28440621348136</v>
      </c>
      <c r="G122" s="181">
        <f t="shared" ca="1" si="46"/>
        <v>420.48593828494876</v>
      </c>
      <c r="AP122" s="1"/>
      <c r="AQ122" s="1"/>
      <c r="AR122" s="1"/>
      <c r="AS122" s="1"/>
      <c r="AT122" s="1"/>
      <c r="AU122" s="1"/>
      <c r="AV122" s="1"/>
    </row>
    <row r="123" spans="1:48" x14ac:dyDescent="0.2">
      <c r="A123" s="221" t="s">
        <v>694</v>
      </c>
      <c r="B123" s="130">
        <f t="shared" ca="1" si="46"/>
        <v>273.58913454077998</v>
      </c>
      <c r="C123" s="130">
        <f t="shared" ca="1" si="46"/>
        <v>419.27921625375473</v>
      </c>
      <c r="D123" s="130">
        <f t="shared" ca="1" si="46"/>
        <v>737.40802027852135</v>
      </c>
      <c r="E123" s="130">
        <f t="shared" ca="1" si="46"/>
        <v>1493.354708577614</v>
      </c>
      <c r="F123" s="130">
        <f t="shared" ca="1" si="46"/>
        <v>0</v>
      </c>
      <c r="G123" s="181">
        <f t="shared" ca="1" si="46"/>
        <v>373.03678003541279</v>
      </c>
      <c r="AP123" s="1"/>
      <c r="AQ123" s="1"/>
      <c r="AR123" s="1"/>
      <c r="AS123" s="1"/>
      <c r="AT123" s="1"/>
      <c r="AU123" s="1"/>
      <c r="AV123" s="1"/>
    </row>
    <row r="124" spans="1:48" x14ac:dyDescent="0.2">
      <c r="A124" s="222" t="s">
        <v>704</v>
      </c>
      <c r="B124" s="130">
        <f t="shared" ca="1" si="46"/>
        <v>275.94904398953878</v>
      </c>
      <c r="C124" s="130">
        <f t="shared" ca="1" si="46"/>
        <v>442.15565257246675</v>
      </c>
      <c r="D124" s="130">
        <f t="shared" ca="1" si="46"/>
        <v>820.98985990714573</v>
      </c>
      <c r="E124" s="130">
        <f t="shared" ca="1" si="46"/>
        <v>1595.9956477093099</v>
      </c>
      <c r="F124" s="130">
        <f t="shared" ca="1" si="46"/>
        <v>745.76959619745401</v>
      </c>
      <c r="G124" s="181">
        <f t="shared" ca="1" si="46"/>
        <v>384.00041083987702</v>
      </c>
      <c r="AP124" s="1"/>
      <c r="AQ124" s="1"/>
      <c r="AR124" s="1"/>
      <c r="AS124" s="1"/>
      <c r="AT124" s="1"/>
      <c r="AU124" s="1"/>
      <c r="AV124" s="1"/>
    </row>
    <row r="125" spans="1:48" x14ac:dyDescent="0.2">
      <c r="A125" s="221" t="s">
        <v>695</v>
      </c>
      <c r="B125" s="130">
        <f t="shared" ca="1" si="46"/>
        <v>468.63383803421948</v>
      </c>
      <c r="C125" s="130">
        <f t="shared" ca="1" si="46"/>
        <v>550.2564178254504</v>
      </c>
      <c r="D125" s="130">
        <f t="shared" ca="1" si="46"/>
        <v>747.92376326372266</v>
      </c>
      <c r="E125" s="130">
        <f t="shared" ca="1" si="46"/>
        <v>0</v>
      </c>
      <c r="F125" s="130">
        <f t="shared" ca="1" si="46"/>
        <v>0</v>
      </c>
      <c r="G125" s="181">
        <f t="shared" ca="1" si="46"/>
        <v>552.22726275542186</v>
      </c>
      <c r="AP125" s="1"/>
      <c r="AQ125" s="1"/>
      <c r="AR125" s="1"/>
      <c r="AS125" s="1"/>
      <c r="AT125" s="1"/>
      <c r="AU125" s="1"/>
      <c r="AV125" s="1"/>
    </row>
    <row r="126" spans="1:48" ht="15" thickBot="1" x14ac:dyDescent="0.25">
      <c r="A126" s="223" t="s">
        <v>35</v>
      </c>
      <c r="B126" s="135">
        <f t="shared" ca="1" si="46"/>
        <v>303.11967229753009</v>
      </c>
      <c r="C126" s="136">
        <f t="shared" ca="1" si="46"/>
        <v>526.11375051087168</v>
      </c>
      <c r="D126" s="136">
        <f t="shared" ca="1" si="46"/>
        <v>1014.540373201709</v>
      </c>
      <c r="E126" s="136">
        <f t="shared" ca="1" si="46"/>
        <v>3971.1471938201926</v>
      </c>
      <c r="F126" s="136">
        <f t="shared" ca="1" si="46"/>
        <v>1502.7786091079142</v>
      </c>
      <c r="G126" s="182">
        <f t="shared" ca="1" si="46"/>
        <v>571.18139540254163</v>
      </c>
      <c r="AP126" s="1"/>
      <c r="AQ126" s="1"/>
      <c r="AR126" s="1"/>
      <c r="AS126" s="1"/>
      <c r="AT126" s="1"/>
      <c r="AU126" s="1"/>
      <c r="AV126" s="1"/>
    </row>
    <row r="127" spans="1:48" x14ac:dyDescent="0.2">
      <c r="B127" s="121"/>
      <c r="C127" s="121"/>
      <c r="D127" s="121"/>
      <c r="E127" s="121"/>
      <c r="F127" s="277"/>
      <c r="G127" s="121"/>
      <c r="I127" s="98"/>
    </row>
    <row r="128" spans="1:48" x14ac:dyDescent="0.2">
      <c r="B128" s="121"/>
      <c r="C128" s="121"/>
      <c r="D128" s="121"/>
      <c r="E128" s="121"/>
      <c r="F128" s="121"/>
      <c r="G128" s="121"/>
      <c r="I128" s="98"/>
    </row>
    <row r="129" spans="1:10" x14ac:dyDescent="0.2">
      <c r="B129" s="121"/>
      <c r="C129" s="121"/>
      <c r="D129" s="121"/>
      <c r="E129" s="121"/>
      <c r="F129" s="121"/>
      <c r="G129" s="121"/>
      <c r="I129" s="98"/>
    </row>
    <row r="130" spans="1:10" x14ac:dyDescent="0.2">
      <c r="B130" s="121"/>
      <c r="C130" s="121"/>
      <c r="D130" s="121"/>
      <c r="E130" s="121"/>
      <c r="F130" s="121"/>
      <c r="G130" s="121"/>
      <c r="I130" s="98"/>
    </row>
    <row r="131" spans="1:10" x14ac:dyDescent="0.2">
      <c r="B131" s="121"/>
      <c r="C131" s="121"/>
      <c r="D131" s="121"/>
      <c r="E131" s="121"/>
      <c r="F131" s="121"/>
      <c r="G131" s="121"/>
      <c r="I131" s="98"/>
    </row>
    <row r="132" spans="1:10" x14ac:dyDescent="0.2">
      <c r="B132" s="121"/>
      <c r="C132" s="121"/>
      <c r="D132" s="121"/>
      <c r="E132" s="121"/>
      <c r="F132" s="121"/>
      <c r="G132" s="121"/>
      <c r="I132" s="98"/>
    </row>
    <row r="133" spans="1:10" x14ac:dyDescent="0.2">
      <c r="B133" s="121"/>
      <c r="C133" s="121"/>
      <c r="D133" s="121"/>
      <c r="E133" s="121"/>
      <c r="F133" s="121"/>
      <c r="G133" s="121"/>
      <c r="I133" s="98"/>
    </row>
    <row r="134" spans="1:10" x14ac:dyDescent="0.2">
      <c r="B134" s="121"/>
      <c r="C134" s="121"/>
      <c r="D134" s="121"/>
      <c r="E134" s="121"/>
      <c r="F134" s="121"/>
      <c r="G134" s="121"/>
      <c r="I134" s="98"/>
    </row>
    <row r="135" spans="1:10" x14ac:dyDescent="0.2">
      <c r="B135" s="121"/>
      <c r="C135" s="121"/>
      <c r="D135" s="121"/>
      <c r="E135" s="121"/>
      <c r="F135" s="121"/>
      <c r="G135" s="121"/>
      <c r="I135" s="98"/>
    </row>
    <row r="136" spans="1:10" x14ac:dyDescent="0.2">
      <c r="B136" s="121"/>
      <c r="C136" s="121"/>
      <c r="D136" s="121"/>
      <c r="E136" s="121"/>
      <c r="F136" s="121"/>
      <c r="G136" s="121"/>
      <c r="I136" s="98"/>
    </row>
    <row r="137" spans="1:10" x14ac:dyDescent="0.2">
      <c r="A137" s="146" t="s">
        <v>46</v>
      </c>
      <c r="B137" s="121"/>
      <c r="C137" s="121"/>
      <c r="D137" s="121"/>
      <c r="E137" s="121"/>
      <c r="F137" s="121"/>
      <c r="G137" s="121"/>
      <c r="I137" s="98"/>
      <c r="J137" s="57"/>
    </row>
    <row r="138" spans="1:10" x14ac:dyDescent="0.2">
      <c r="A138" s="147" t="s">
        <v>47</v>
      </c>
      <c r="B138" s="121"/>
      <c r="C138" s="121"/>
      <c r="D138" s="121"/>
      <c r="E138" s="121"/>
      <c r="F138" s="121"/>
      <c r="G138" s="121"/>
      <c r="I138" s="98"/>
    </row>
    <row r="139" spans="1:10" x14ac:dyDescent="0.2">
      <c r="A139" s="147" t="s">
        <v>48</v>
      </c>
      <c r="B139" s="121"/>
      <c r="C139" s="121"/>
      <c r="D139" s="121"/>
      <c r="E139" s="121"/>
      <c r="F139" s="121"/>
      <c r="G139" s="121"/>
      <c r="I139" s="98"/>
    </row>
    <row r="140" spans="1:10" x14ac:dyDescent="0.2">
      <c r="A140" s="147" t="s">
        <v>49</v>
      </c>
      <c r="B140" s="121"/>
      <c r="C140" s="121"/>
      <c r="D140" s="121"/>
      <c r="E140" s="121"/>
      <c r="F140" s="121"/>
      <c r="G140" s="121"/>
      <c r="I140" s="98"/>
      <c r="J140" s="57"/>
    </row>
    <row r="141" spans="1:10" x14ac:dyDescent="0.2">
      <c r="A141" s="147" t="s">
        <v>50</v>
      </c>
      <c r="B141" s="121"/>
      <c r="C141" s="121"/>
      <c r="D141" s="121"/>
      <c r="E141" s="121"/>
      <c r="F141" s="121"/>
      <c r="G141" s="121"/>
      <c r="I141" s="98"/>
    </row>
    <row r="142" spans="1:10" x14ac:dyDescent="0.2">
      <c r="A142" s="147" t="s">
        <v>51</v>
      </c>
      <c r="B142" s="121"/>
      <c r="C142" s="121"/>
      <c r="D142" s="121"/>
      <c r="E142" s="121"/>
      <c r="F142" s="121"/>
      <c r="G142" s="121"/>
      <c r="I142" s="98"/>
      <c r="J142" s="57"/>
    </row>
    <row r="143" spans="1:10" x14ac:dyDescent="0.2">
      <c r="A143" s="147" t="s">
        <v>52</v>
      </c>
      <c r="B143" s="121"/>
      <c r="C143" s="121"/>
      <c r="D143" s="121"/>
      <c r="E143" s="121"/>
      <c r="F143" s="121"/>
      <c r="G143" s="121"/>
      <c r="I143" s="98"/>
    </row>
    <row r="144" spans="1:10" x14ac:dyDescent="0.2">
      <c r="A144" s="147" t="s">
        <v>53</v>
      </c>
      <c r="B144" s="121"/>
      <c r="C144" s="121"/>
      <c r="D144" s="121"/>
      <c r="E144" s="121"/>
      <c r="F144" s="121"/>
      <c r="G144" s="121"/>
      <c r="I144" s="98"/>
    </row>
    <row r="145" spans="1:10" x14ac:dyDescent="0.2">
      <c r="A145" s="147" t="s">
        <v>54</v>
      </c>
      <c r="B145" s="121"/>
      <c r="C145" s="121"/>
      <c r="D145" s="121"/>
      <c r="E145" s="121"/>
      <c r="F145" s="121"/>
      <c r="G145" s="121"/>
      <c r="I145" s="98"/>
    </row>
    <row r="146" spans="1:10" x14ac:dyDescent="0.2">
      <c r="A146" s="147" t="s">
        <v>55</v>
      </c>
      <c r="B146" s="121"/>
      <c r="C146" s="121"/>
      <c r="D146" s="121"/>
      <c r="E146" s="121"/>
      <c r="F146" s="121"/>
      <c r="G146" s="121"/>
      <c r="I146" s="98"/>
      <c r="J146" s="57"/>
    </row>
    <row r="147" spans="1:10" x14ac:dyDescent="0.2">
      <c r="A147" s="147" t="s">
        <v>56</v>
      </c>
      <c r="B147" s="121"/>
      <c r="C147" s="121"/>
      <c r="D147" s="121"/>
      <c r="E147" s="121"/>
      <c r="F147" s="121"/>
      <c r="G147" s="121"/>
      <c r="I147" s="98"/>
    </row>
    <row r="148" spans="1:10" x14ac:dyDescent="0.2">
      <c r="A148" s="147" t="s">
        <v>57</v>
      </c>
      <c r="B148" s="121"/>
      <c r="C148" s="121"/>
      <c r="D148" s="121"/>
      <c r="E148" s="121"/>
      <c r="F148" s="121"/>
      <c r="G148" s="121"/>
      <c r="I148" s="98"/>
    </row>
    <row r="149" spans="1:10" x14ac:dyDescent="0.2">
      <c r="A149" s="147" t="s">
        <v>58</v>
      </c>
      <c r="B149" s="121"/>
      <c r="C149" s="121"/>
      <c r="D149" s="121"/>
      <c r="E149" s="121"/>
      <c r="F149" s="121"/>
      <c r="G149" s="121"/>
      <c r="I149" s="98"/>
    </row>
    <row r="150" spans="1:10" x14ac:dyDescent="0.2">
      <c r="A150" s="147" t="s">
        <v>59</v>
      </c>
      <c r="B150" s="121"/>
      <c r="C150" s="121"/>
      <c r="D150" s="121"/>
      <c r="E150" s="121"/>
      <c r="F150" s="121"/>
      <c r="G150" s="121"/>
      <c r="I150" s="98"/>
    </row>
    <row r="151" spans="1:10" x14ac:dyDescent="0.2">
      <c r="A151" s="147" t="s">
        <v>60</v>
      </c>
      <c r="B151" s="121"/>
      <c r="C151" s="121"/>
      <c r="D151" s="121"/>
      <c r="E151" s="121"/>
      <c r="F151" s="121"/>
      <c r="G151" s="121"/>
      <c r="I151" s="98"/>
    </row>
    <row r="152" spans="1:10" x14ac:dyDescent="0.2">
      <c r="A152" s="147" t="s">
        <v>61</v>
      </c>
      <c r="B152" s="121"/>
      <c r="C152" s="121"/>
      <c r="D152" s="121"/>
      <c r="E152" s="121"/>
      <c r="F152" s="121"/>
      <c r="G152" s="121"/>
      <c r="I152" s="98"/>
    </row>
    <row r="153" spans="1:10" x14ac:dyDescent="0.2">
      <c r="A153" s="147" t="s">
        <v>62</v>
      </c>
      <c r="B153" s="121"/>
      <c r="C153" s="121"/>
      <c r="D153" s="121"/>
      <c r="E153" s="121"/>
      <c r="F153" s="121"/>
      <c r="G153" s="121"/>
      <c r="I153" s="98"/>
    </row>
    <row r="154" spans="1:10" x14ac:dyDescent="0.2">
      <c r="A154" s="147" t="s">
        <v>63</v>
      </c>
      <c r="B154" s="121"/>
      <c r="C154" s="121"/>
      <c r="D154" s="121"/>
      <c r="E154" s="121"/>
      <c r="F154" s="121"/>
      <c r="G154" s="121"/>
      <c r="I154" s="98"/>
    </row>
    <row r="155" spans="1:10" x14ac:dyDescent="0.2">
      <c r="A155" s="147" t="s">
        <v>64</v>
      </c>
      <c r="B155" s="121"/>
      <c r="C155" s="121"/>
      <c r="D155" s="121"/>
      <c r="E155" s="121"/>
      <c r="F155" s="121"/>
      <c r="G155" s="121"/>
      <c r="I155" s="98"/>
    </row>
    <row r="156" spans="1:10" x14ac:dyDescent="0.2">
      <c r="A156" s="147" t="s">
        <v>0</v>
      </c>
      <c r="B156" s="121"/>
      <c r="C156" s="121"/>
      <c r="D156" s="121"/>
      <c r="E156" s="121"/>
      <c r="F156" s="121"/>
      <c r="G156" s="121"/>
      <c r="I156" s="98"/>
    </row>
    <row r="157" spans="1:10" x14ac:dyDescent="0.2">
      <c r="A157" s="147" t="s">
        <v>1</v>
      </c>
      <c r="B157" s="121"/>
      <c r="C157" s="121"/>
      <c r="D157" s="121"/>
      <c r="E157" s="121"/>
      <c r="F157" s="121"/>
      <c r="G157" s="121"/>
      <c r="I157" s="98"/>
    </row>
    <row r="158" spans="1:10" x14ac:dyDescent="0.2">
      <c r="B158" s="121"/>
      <c r="C158" s="121"/>
      <c r="D158" s="121"/>
      <c r="E158" s="121"/>
      <c r="F158" s="121"/>
      <c r="G158" s="121"/>
      <c r="I158" s="98"/>
    </row>
    <row r="159" spans="1:10" x14ac:dyDescent="0.2">
      <c r="B159" s="121"/>
      <c r="C159" s="121"/>
      <c r="D159" s="121"/>
      <c r="E159" s="121"/>
      <c r="F159" s="121"/>
      <c r="G159" s="121"/>
      <c r="H159" s="145"/>
      <c r="I159" s="175"/>
    </row>
    <row r="160" spans="1:10" x14ac:dyDescent="0.2">
      <c r="B160" s="121"/>
      <c r="C160" s="121"/>
      <c r="D160" s="121"/>
      <c r="E160" s="121"/>
      <c r="F160" s="121"/>
      <c r="G160" s="121"/>
      <c r="H160" s="145"/>
      <c r="I160" s="175"/>
      <c r="J160" s="57"/>
    </row>
    <row r="161" spans="2:10" x14ac:dyDescent="0.2">
      <c r="B161" s="121"/>
      <c r="C161" s="121"/>
      <c r="D161" s="121"/>
      <c r="E161" s="121"/>
      <c r="F161" s="121"/>
      <c r="G161" s="121"/>
      <c r="H161" s="145"/>
      <c r="I161" s="175"/>
    </row>
    <row r="162" spans="2:10" x14ac:dyDescent="0.2">
      <c r="B162" s="121"/>
      <c r="C162" s="121"/>
      <c r="D162" s="121"/>
      <c r="E162" s="121"/>
      <c r="F162" s="121"/>
      <c r="G162" s="121"/>
      <c r="H162" s="145"/>
      <c r="I162" s="175"/>
    </row>
    <row r="163" spans="2:10" x14ac:dyDescent="0.2">
      <c r="B163" s="121"/>
      <c r="C163" s="121"/>
      <c r="D163" s="121"/>
      <c r="E163" s="121"/>
      <c r="F163" s="121"/>
      <c r="G163" s="121"/>
      <c r="H163" s="145"/>
      <c r="I163" s="175"/>
      <c r="J163" s="57"/>
    </row>
    <row r="164" spans="2:10" x14ac:dyDescent="0.2">
      <c r="B164" s="121"/>
      <c r="C164" s="121"/>
      <c r="D164" s="121"/>
      <c r="E164" s="121"/>
      <c r="F164" s="121"/>
      <c r="G164" s="121"/>
      <c r="H164" s="145"/>
      <c r="I164" s="175"/>
      <c r="J164" s="57"/>
    </row>
    <row r="165" spans="2:10" x14ac:dyDescent="0.2">
      <c r="B165" s="121"/>
      <c r="C165" s="121"/>
      <c r="D165" s="121"/>
      <c r="E165" s="121"/>
      <c r="F165" s="121"/>
      <c r="G165" s="121"/>
      <c r="H165" s="145"/>
      <c r="I165" s="175"/>
    </row>
    <row r="166" spans="2:10" x14ac:dyDescent="0.2">
      <c r="B166" s="121"/>
      <c r="C166" s="121"/>
      <c r="D166" s="121"/>
      <c r="E166" s="121"/>
      <c r="F166" s="121"/>
      <c r="G166" s="121"/>
      <c r="H166" s="145"/>
      <c r="I166" s="175"/>
      <c r="J166" s="57"/>
    </row>
    <row r="167" spans="2:10" x14ac:dyDescent="0.2">
      <c r="B167" s="121"/>
      <c r="C167" s="121"/>
      <c r="D167" s="121"/>
      <c r="E167" s="121"/>
      <c r="F167" s="121"/>
      <c r="G167" s="121"/>
      <c r="H167" s="145"/>
      <c r="I167" s="175"/>
      <c r="J167" s="57"/>
    </row>
    <row r="168" spans="2:10" x14ac:dyDescent="0.2">
      <c r="B168" s="121"/>
      <c r="C168" s="121"/>
      <c r="D168" s="121"/>
      <c r="E168" s="121"/>
      <c r="F168" s="121"/>
      <c r="G168" s="121"/>
      <c r="H168" s="145"/>
      <c r="I168" s="175"/>
    </row>
    <row r="169" spans="2:10" x14ac:dyDescent="0.2">
      <c r="B169" s="121"/>
      <c r="C169" s="121"/>
      <c r="D169" s="121"/>
      <c r="E169" s="121"/>
      <c r="F169" s="121"/>
      <c r="G169" s="121"/>
      <c r="I169" s="98"/>
    </row>
    <row r="170" spans="2:10" x14ac:dyDescent="0.2">
      <c r="B170" s="121"/>
      <c r="C170" s="121"/>
      <c r="D170" s="121"/>
      <c r="E170" s="121"/>
      <c r="F170" s="121"/>
      <c r="G170" s="121"/>
      <c r="I170" s="98"/>
      <c r="J170" s="57"/>
    </row>
  </sheetData>
  <dataConsolidate>
    <dataRefs count="1">
      <dataRef ref="H5" sheet="LA" r:id="rId1"/>
    </dataRefs>
  </dataConsolidate>
  <printOptions horizontalCentered="1"/>
  <pageMargins left="0.2" right="0.2" top="0.26" bottom="0.41" header="0.17" footer="0.19"/>
  <pageSetup scale="81" fitToHeight="0" orientation="landscape" r:id="rId2"/>
  <headerFooter alignWithMargins="0"/>
  <rowBreaks count="3" manualBreakCount="3">
    <brk id="49" max="16383" man="1"/>
    <brk id="88" max="43" man="1"/>
    <brk id="127" max="16383" man="1"/>
  </rowBreaks>
  <colBreaks count="5" manualBreakCount="5">
    <brk id="9" max="129" man="1"/>
    <brk id="16" max="129" man="1"/>
    <brk id="23" max="129" man="1"/>
    <brk id="30" max="129" man="1"/>
    <brk id="37" max="129" man="1"/>
  </colBreaks>
  <drawing r:id="rId3"/>
  <legacyDrawing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0</xdr:col>
                    <xdr:colOff>0</xdr:colOff>
                    <xdr:row>2</xdr:row>
                    <xdr:rowOff>38100</xdr:rowOff>
                  </from>
                  <to>
                    <xdr:col>1</xdr:col>
                    <xdr:colOff>514350</xdr:colOff>
                    <xdr:row>3</xdr:row>
                    <xdr:rowOff>171450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C000"/>
    <pageSetUpPr fitToPage="1"/>
  </sheetPr>
  <dimension ref="B1:I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customWidth="1"/>
    <col min="10"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122</v>
      </c>
      <c r="C3" s="6"/>
      <c r="D3" s="6"/>
      <c r="E3" s="6"/>
      <c r="F3" s="6"/>
      <c r="G3" s="6"/>
      <c r="H3" s="6"/>
    </row>
    <row r="4" spans="2:8" x14ac:dyDescent="0.2">
      <c r="B4" s="90" t="s">
        <v>135</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ht="14.25" customHeight="1"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ht="15" customHeight="1"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29.25" customHeight="1" thickBot="1" x14ac:dyDescent="0.25">
      <c r="B12" s="335" t="s">
        <v>18</v>
      </c>
      <c r="C12" s="336"/>
      <c r="D12" s="336"/>
      <c r="E12" s="336"/>
      <c r="F12" s="63" t="s">
        <v>19</v>
      </c>
      <c r="G12" s="89"/>
      <c r="H12" s="64" t="s">
        <v>21</v>
      </c>
    </row>
    <row r="13" spans="2:8" ht="14.25" customHeight="1" x14ac:dyDescent="0.2">
      <c r="B13" s="337" t="s">
        <v>14</v>
      </c>
      <c r="C13" s="337"/>
      <c r="D13" s="337"/>
      <c r="E13" s="337"/>
      <c r="F13" s="81">
        <f>Data!G2</f>
        <v>170860817</v>
      </c>
      <c r="G13" s="33"/>
      <c r="H13" s="60">
        <f>F13</f>
        <v>170860817</v>
      </c>
    </row>
    <row r="14" spans="2:8" ht="14.25" customHeight="1" x14ac:dyDescent="0.2">
      <c r="B14" s="338" t="s">
        <v>15</v>
      </c>
      <c r="C14" s="338"/>
      <c r="D14" s="338"/>
      <c r="E14" s="338"/>
      <c r="F14" s="82">
        <f>Data!H2</f>
        <v>86366745</v>
      </c>
      <c r="G14" s="33"/>
      <c r="H14" s="30">
        <f>F14</f>
        <v>86366745</v>
      </c>
    </row>
    <row r="15" spans="2:8" ht="14.25" customHeight="1" x14ac:dyDescent="0.2">
      <c r="B15" s="338" t="s">
        <v>16</v>
      </c>
      <c r="C15" s="338"/>
      <c r="D15" s="338"/>
      <c r="E15" s="338"/>
      <c r="F15" s="82">
        <f>Data!I2</f>
        <v>43209951</v>
      </c>
      <c r="G15" s="33"/>
      <c r="H15" s="30">
        <f>F15</f>
        <v>43209951</v>
      </c>
    </row>
    <row r="16" spans="2:8" ht="14.25" customHeight="1" x14ac:dyDescent="0.2">
      <c r="B16" s="338" t="s">
        <v>20</v>
      </c>
      <c r="C16" s="338"/>
      <c r="D16" s="338"/>
      <c r="E16" s="338"/>
      <c r="F16" s="82">
        <f>Data!J2</f>
        <v>81037924</v>
      </c>
      <c r="G16" s="33"/>
      <c r="H16" s="30">
        <f>F16-G16</f>
        <v>81037924</v>
      </c>
    </row>
    <row r="17" spans="2:9" x14ac:dyDescent="0.2">
      <c r="B17" s="338" t="s">
        <v>17</v>
      </c>
      <c r="C17" s="338"/>
      <c r="D17" s="338"/>
      <c r="E17" s="338"/>
      <c r="F17" s="82">
        <f>Data!K2</f>
        <v>44562941</v>
      </c>
      <c r="G17" s="33"/>
      <c r="H17" s="30">
        <f>F17</f>
        <v>44562941</v>
      </c>
    </row>
    <row r="18" spans="2:9" x14ac:dyDescent="0.2">
      <c r="B18" s="338" t="s">
        <v>1</v>
      </c>
      <c r="C18" s="338"/>
      <c r="D18" s="338"/>
      <c r="E18" s="338"/>
      <c r="F18" s="83">
        <f>SUM(F13:F17)</f>
        <v>426038378</v>
      </c>
      <c r="G18" s="34"/>
      <c r="H18" s="29">
        <f>SUM(H13:H17)</f>
        <v>426038378</v>
      </c>
    </row>
    <row r="19" spans="2:9" ht="13.5" customHeight="1" x14ac:dyDescent="0.2">
      <c r="B19" s="27"/>
      <c r="D19" s="27"/>
      <c r="E19" s="27"/>
      <c r="F19" s="27"/>
      <c r="G19" s="27"/>
      <c r="H19" s="5"/>
    </row>
    <row r="20" spans="2:9" ht="13.5" customHeight="1" x14ac:dyDescent="0.2">
      <c r="B20" s="27"/>
      <c r="D20" s="339" t="s">
        <v>24</v>
      </c>
      <c r="E20" s="339"/>
      <c r="F20" s="339"/>
      <c r="G20" s="35" t="s">
        <v>25</v>
      </c>
      <c r="H20" s="35" t="s">
        <v>26</v>
      </c>
    </row>
    <row r="21" spans="2:9" ht="14.25" customHeight="1" x14ac:dyDescent="0.2">
      <c r="B21" s="344" t="s">
        <v>23</v>
      </c>
      <c r="C21" s="345"/>
      <c r="D21" s="343" t="str">
        <f>Data!L2</f>
        <v>Janet Nascimbeni</v>
      </c>
      <c r="E21" s="343"/>
      <c r="F21" s="343"/>
      <c r="G21" s="91" t="str">
        <f>Data!M2</f>
        <v>817-272-7105</v>
      </c>
      <c r="H21" s="84" t="str">
        <f>Data!N2</f>
        <v>janetg@uta.edu</v>
      </c>
    </row>
    <row r="22" spans="2:9" ht="13.5" customHeight="1" x14ac:dyDescent="0.2">
      <c r="B22" s="27"/>
      <c r="C22" s="27"/>
      <c r="D22" s="27"/>
      <c r="E22" s="27"/>
      <c r="F22" s="27"/>
      <c r="G22" s="27"/>
      <c r="H22" s="5"/>
    </row>
    <row r="23" spans="2:9" ht="13.5" customHeight="1" thickBot="1" x14ac:dyDescent="0.25">
      <c r="B23" s="3" t="s">
        <v>68</v>
      </c>
      <c r="C23" s="27"/>
      <c r="D23" s="27"/>
      <c r="E23" s="27"/>
      <c r="F23" s="27"/>
      <c r="G23" s="27"/>
      <c r="H23" s="5"/>
    </row>
    <row r="24" spans="2:9" s="37" customFormat="1" x14ac:dyDescent="0.2">
      <c r="B24" s="62"/>
      <c r="C24" s="65" t="s">
        <v>27</v>
      </c>
      <c r="D24" s="66" t="s">
        <v>28</v>
      </c>
      <c r="E24" s="66" t="s">
        <v>29</v>
      </c>
      <c r="F24" s="66" t="s">
        <v>30</v>
      </c>
      <c r="G24" s="66" t="s">
        <v>31</v>
      </c>
      <c r="H24" s="67" t="s">
        <v>32</v>
      </c>
    </row>
    <row r="25" spans="2:9" s="37" customFormat="1" ht="15" thickBot="1" x14ac:dyDescent="0.25">
      <c r="B25" s="61" t="s">
        <v>687</v>
      </c>
      <c r="C25" s="85">
        <f>Data!O2</f>
        <v>8570</v>
      </c>
      <c r="D25" s="86">
        <f>Data!P2</f>
        <v>19640</v>
      </c>
      <c r="E25" s="86">
        <f>Data!Q2</f>
        <v>10478</v>
      </c>
      <c r="F25" s="86">
        <f>Data!R2</f>
        <v>1018</v>
      </c>
      <c r="G25" s="86">
        <f>Data!S2</f>
        <v>0</v>
      </c>
      <c r="H25" s="74">
        <f>SUM(C25:G25)</f>
        <v>39706</v>
      </c>
    </row>
    <row r="26" spans="2:9" x14ac:dyDescent="0.2">
      <c r="C26" s="2"/>
      <c r="D26" s="2"/>
      <c r="E26" s="2"/>
      <c r="F26" s="2"/>
      <c r="G26" s="2"/>
      <c r="H26" s="2"/>
      <c r="I26" s="2"/>
    </row>
    <row r="27" spans="2:9" ht="13.5" customHeight="1" x14ac:dyDescent="0.2">
      <c r="B27" s="27"/>
      <c r="D27" s="339" t="s">
        <v>24</v>
      </c>
      <c r="E27" s="339"/>
      <c r="F27" s="339"/>
      <c r="G27" s="35" t="s">
        <v>25</v>
      </c>
      <c r="H27" s="35" t="s">
        <v>26</v>
      </c>
    </row>
    <row r="28" spans="2:9" ht="14.25" customHeight="1" x14ac:dyDescent="0.2">
      <c r="B28" s="344" t="s">
        <v>40</v>
      </c>
      <c r="C28" s="345"/>
      <c r="D28" s="343" t="str">
        <f>Data!T2</f>
        <v>Kanyaboyina, Venkata</v>
      </c>
      <c r="E28" s="343"/>
      <c r="F28" s="343"/>
      <c r="G28" s="91" t="str">
        <f>Data!U2</f>
        <v>(817) 272-0498</v>
      </c>
      <c r="H28" s="84" t="str">
        <f>Data!V2</f>
        <v>venkatak@uta.edu</v>
      </c>
    </row>
    <row r="29" spans="2:9" ht="13.5" customHeight="1" x14ac:dyDescent="0.2">
      <c r="B29" s="27"/>
      <c r="C29" s="27"/>
      <c r="D29" s="27"/>
      <c r="E29" s="27"/>
      <c r="F29" s="27"/>
      <c r="G29" s="27"/>
      <c r="H29" s="5"/>
    </row>
    <row r="30" spans="2:9" ht="15" thickBot="1" x14ac:dyDescent="0.25">
      <c r="B30" s="3" t="s">
        <v>10</v>
      </c>
      <c r="C30" s="1"/>
      <c r="D30" s="1"/>
      <c r="E30" s="1"/>
      <c r="F30" s="1"/>
      <c r="G30" s="1"/>
      <c r="H30" s="1"/>
      <c r="I30" s="1"/>
    </row>
    <row r="31" spans="2:9" ht="15" thickBot="1" x14ac:dyDescent="0.25">
      <c r="B31" s="68" t="s">
        <v>33</v>
      </c>
      <c r="C31" s="69" t="s">
        <v>27</v>
      </c>
      <c r="D31" s="69" t="s">
        <v>28</v>
      </c>
      <c r="E31" s="69" t="s">
        <v>29</v>
      </c>
      <c r="F31" s="69" t="s">
        <v>30</v>
      </c>
      <c r="G31" s="69" t="s">
        <v>31</v>
      </c>
      <c r="H31" s="70" t="s">
        <v>32</v>
      </c>
      <c r="I31" s="1"/>
    </row>
    <row r="32" spans="2:9" x14ac:dyDescent="0.2">
      <c r="B32" s="9" t="s">
        <v>46</v>
      </c>
      <c r="C32" s="87">
        <f>Data!W2</f>
        <v>178755</v>
      </c>
      <c r="D32" s="87">
        <f>Data!AQ2</f>
        <v>62048</v>
      </c>
      <c r="E32" s="87">
        <f>Data!BK2</f>
        <v>10682</v>
      </c>
      <c r="F32" s="87">
        <f>Data!CE2</f>
        <v>2757</v>
      </c>
      <c r="G32" s="87">
        <f>Data!CY2</f>
        <v>0</v>
      </c>
      <c r="H32" s="22">
        <f>SUM(C32:G32)</f>
        <v>254242</v>
      </c>
      <c r="I32" s="1"/>
    </row>
    <row r="33" spans="2:9" x14ac:dyDescent="0.2">
      <c r="B33" s="7" t="s">
        <v>47</v>
      </c>
      <c r="C33" s="87">
        <f>Data!X2</f>
        <v>81944</v>
      </c>
      <c r="D33" s="87">
        <f>Data!AR2</f>
        <v>25684</v>
      </c>
      <c r="E33" s="87">
        <f>Data!BL2</f>
        <v>17096</v>
      </c>
      <c r="F33" s="87">
        <f>Data!CF2</f>
        <v>1893</v>
      </c>
      <c r="G33" s="87">
        <f>Data!CZ2</f>
        <v>0</v>
      </c>
      <c r="H33" s="22">
        <f t="shared" ref="H33:H52" si="0">SUM(C33:G33)</f>
        <v>126617</v>
      </c>
      <c r="I33" s="1"/>
    </row>
    <row r="34" spans="2:9" x14ac:dyDescent="0.2">
      <c r="B34" s="7" t="s">
        <v>48</v>
      </c>
      <c r="C34" s="87">
        <f>Data!Y2</f>
        <v>25658</v>
      </c>
      <c r="D34" s="87">
        <f>Data!AS2</f>
        <v>10634</v>
      </c>
      <c r="E34" s="87">
        <f>Data!BM2</f>
        <v>1121</v>
      </c>
      <c r="F34" s="87">
        <f>Data!CG2</f>
        <v>0</v>
      </c>
      <c r="G34" s="87">
        <f>Data!DA2</f>
        <v>0</v>
      </c>
      <c r="H34" s="22">
        <f t="shared" si="0"/>
        <v>37413</v>
      </c>
      <c r="I34" s="1"/>
    </row>
    <row r="35" spans="2:9" x14ac:dyDescent="0.2">
      <c r="B35" s="7" t="s">
        <v>49</v>
      </c>
      <c r="C35" s="87">
        <f>Data!Z2</f>
        <v>797</v>
      </c>
      <c r="D35" s="87">
        <f>Data!AT2</f>
        <v>6065</v>
      </c>
      <c r="E35" s="87">
        <f>Data!BN2</f>
        <v>25869</v>
      </c>
      <c r="F35" s="87">
        <f>Data!CH2</f>
        <v>976</v>
      </c>
      <c r="G35" s="87">
        <f>Data!DB2</f>
        <v>0</v>
      </c>
      <c r="H35" s="22">
        <f t="shared" si="0"/>
        <v>33707</v>
      </c>
      <c r="I35" s="1"/>
    </row>
    <row r="36" spans="2:9" x14ac:dyDescent="0.2">
      <c r="B36" s="7" t="s">
        <v>50</v>
      </c>
      <c r="C36" s="87">
        <f>Data!AA2</f>
        <v>0</v>
      </c>
      <c r="D36" s="87">
        <f>Data!AU2</f>
        <v>0</v>
      </c>
      <c r="E36" s="87">
        <f>Data!BO2</f>
        <v>0</v>
      </c>
      <c r="F36" s="87">
        <f>Data!CI2</f>
        <v>0</v>
      </c>
      <c r="G36" s="87">
        <f>Data!DC2</f>
        <v>0</v>
      </c>
      <c r="H36" s="22">
        <f t="shared" si="0"/>
        <v>0</v>
      </c>
      <c r="I36" s="1"/>
    </row>
    <row r="37" spans="2:9" x14ac:dyDescent="0.2">
      <c r="B37" s="7" t="s">
        <v>51</v>
      </c>
      <c r="C37" s="87">
        <f>Data!AB2</f>
        <v>29783</v>
      </c>
      <c r="D37" s="87">
        <f>Data!AV2</f>
        <v>29368</v>
      </c>
      <c r="E37" s="87">
        <f>Data!BP2</f>
        <v>43584</v>
      </c>
      <c r="F37" s="87">
        <f>Data!CJ2</f>
        <v>5682</v>
      </c>
      <c r="G37" s="87">
        <f>Data!DD2</f>
        <v>0</v>
      </c>
      <c r="H37" s="22">
        <f t="shared" si="0"/>
        <v>108417</v>
      </c>
      <c r="I37" s="1"/>
    </row>
    <row r="38" spans="2:9" x14ac:dyDescent="0.2">
      <c r="B38" s="7" t="s">
        <v>52</v>
      </c>
      <c r="C38" s="87">
        <f>Data!AC2</f>
        <v>219</v>
      </c>
      <c r="D38" s="87">
        <f>Data!AW2</f>
        <v>1137</v>
      </c>
      <c r="E38" s="87">
        <f>Data!BQ2</f>
        <v>0</v>
      </c>
      <c r="F38" s="87">
        <f>Data!CK2</f>
        <v>0</v>
      </c>
      <c r="G38" s="87">
        <f>Data!DE2</f>
        <v>0</v>
      </c>
      <c r="H38" s="22">
        <f t="shared" si="0"/>
        <v>1356</v>
      </c>
      <c r="I38" s="1"/>
    </row>
    <row r="39" spans="2:9" x14ac:dyDescent="0.2">
      <c r="B39" s="7" t="s">
        <v>53</v>
      </c>
      <c r="C39" s="87">
        <f>Data!AD2</f>
        <v>0</v>
      </c>
      <c r="D39" s="87">
        <f>Data!AX2</f>
        <v>0</v>
      </c>
      <c r="E39" s="87">
        <f>Data!BR2</f>
        <v>0</v>
      </c>
      <c r="F39" s="87">
        <f>Data!CL2</f>
        <v>0</v>
      </c>
      <c r="G39" s="87">
        <f>Data!DF2</f>
        <v>0</v>
      </c>
      <c r="H39" s="22">
        <f t="shared" si="0"/>
        <v>0</v>
      </c>
      <c r="I39" s="1"/>
    </row>
    <row r="40" spans="2:9" x14ac:dyDescent="0.2">
      <c r="B40" s="7" t="s">
        <v>54</v>
      </c>
      <c r="C40" s="87">
        <f>Data!AE2</f>
        <v>3201</v>
      </c>
      <c r="D40" s="87">
        <f>Data!AY2</f>
        <v>10222</v>
      </c>
      <c r="E40" s="87">
        <f>Data!BS2</f>
        <v>28914</v>
      </c>
      <c r="F40" s="87">
        <f>Data!CM2</f>
        <v>418</v>
      </c>
      <c r="G40" s="87">
        <f>Data!DG2</f>
        <v>0</v>
      </c>
      <c r="H40" s="22">
        <f t="shared" si="0"/>
        <v>42755</v>
      </c>
      <c r="I40" s="1"/>
    </row>
    <row r="41" spans="2:9" x14ac:dyDescent="0.2">
      <c r="B41" s="7" t="s">
        <v>55</v>
      </c>
      <c r="C41" s="87">
        <f>Data!AF2</f>
        <v>3</v>
      </c>
      <c r="D41" s="87">
        <f>Data!AZ2</f>
        <v>24</v>
      </c>
      <c r="E41" s="87">
        <f>Data!BT2</f>
        <v>0</v>
      </c>
      <c r="F41" s="87">
        <f>Data!CN2</f>
        <v>0</v>
      </c>
      <c r="G41" s="87">
        <f>Data!DH2</f>
        <v>0</v>
      </c>
      <c r="H41" s="22">
        <f t="shared" si="0"/>
        <v>27</v>
      </c>
      <c r="I41" s="1"/>
    </row>
    <row r="42" spans="2:9" x14ac:dyDescent="0.2">
      <c r="B42" s="7" t="s">
        <v>56</v>
      </c>
      <c r="C42" s="87">
        <f>Data!AG2</f>
        <v>0</v>
      </c>
      <c r="D42" s="87">
        <f>Data!BA2</f>
        <v>0</v>
      </c>
      <c r="E42" s="87">
        <f>Data!BU2</f>
        <v>0</v>
      </c>
      <c r="F42" s="87">
        <f>Data!CO2</f>
        <v>0</v>
      </c>
      <c r="G42" s="87">
        <f>Data!DI2</f>
        <v>0</v>
      </c>
      <c r="H42" s="22">
        <f t="shared" si="0"/>
        <v>0</v>
      </c>
      <c r="I42" s="1"/>
    </row>
    <row r="43" spans="2:9" x14ac:dyDescent="0.2">
      <c r="B43" s="7" t="s">
        <v>57</v>
      </c>
      <c r="C43" s="87">
        <f>Data!AH2</f>
        <v>0</v>
      </c>
      <c r="D43" s="87">
        <f>Data!BB2</f>
        <v>0</v>
      </c>
      <c r="E43" s="87">
        <f>Data!BV2</f>
        <v>0</v>
      </c>
      <c r="F43" s="87">
        <f>Data!CP2</f>
        <v>0</v>
      </c>
      <c r="G43" s="87">
        <f>Data!DJ2</f>
        <v>0</v>
      </c>
      <c r="H43" s="22">
        <f t="shared" si="0"/>
        <v>0</v>
      </c>
      <c r="I43" s="1"/>
    </row>
    <row r="44" spans="2:9" x14ac:dyDescent="0.2">
      <c r="B44" s="7" t="s">
        <v>58</v>
      </c>
      <c r="C44" s="87">
        <f>Data!AI2</f>
        <v>514</v>
      </c>
      <c r="D44" s="87">
        <f>Data!BC2</f>
        <v>0</v>
      </c>
      <c r="E44" s="87">
        <f>Data!BW2</f>
        <v>0</v>
      </c>
      <c r="F44" s="87">
        <f>Data!CQ2</f>
        <v>0</v>
      </c>
      <c r="G44" s="87">
        <f>Data!DK2</f>
        <v>0</v>
      </c>
      <c r="H44" s="22">
        <f t="shared" si="0"/>
        <v>514</v>
      </c>
      <c r="I44" s="1"/>
    </row>
    <row r="45" spans="2:9" x14ac:dyDescent="0.2">
      <c r="B45" s="7" t="s">
        <v>59</v>
      </c>
      <c r="C45" s="87">
        <f>Data!AJ2</f>
        <v>2076</v>
      </c>
      <c r="D45" s="87">
        <f>Data!BD2</f>
        <v>8367</v>
      </c>
      <c r="E45" s="87">
        <f>Data!BX2</f>
        <v>2162</v>
      </c>
      <c r="F45" s="87">
        <f>Data!CR2</f>
        <v>111</v>
      </c>
      <c r="G45" s="87">
        <f>Data!DL2</f>
        <v>0</v>
      </c>
      <c r="H45" s="22">
        <f t="shared" si="0"/>
        <v>12716</v>
      </c>
      <c r="I45" s="1"/>
    </row>
    <row r="46" spans="2:9" x14ac:dyDescent="0.2">
      <c r="B46" s="7" t="s">
        <v>60</v>
      </c>
      <c r="C46" s="87">
        <f>Data!AK2</f>
        <v>0</v>
      </c>
      <c r="D46" s="87">
        <f>Data!BE2</f>
        <v>0</v>
      </c>
      <c r="E46" s="87">
        <f>Data!BY2</f>
        <v>0</v>
      </c>
      <c r="F46" s="87">
        <f>Data!CS2</f>
        <v>0</v>
      </c>
      <c r="G46" s="87">
        <f>Data!DM2</f>
        <v>0</v>
      </c>
      <c r="H46" s="22">
        <f t="shared" si="0"/>
        <v>0</v>
      </c>
      <c r="I46" s="1"/>
    </row>
    <row r="47" spans="2:9" x14ac:dyDescent="0.2">
      <c r="B47" s="7" t="s">
        <v>61</v>
      </c>
      <c r="C47" s="87">
        <f>Data!AL2</f>
        <v>13293</v>
      </c>
      <c r="D47" s="87">
        <f>Data!BF2</f>
        <v>57667</v>
      </c>
      <c r="E47" s="87">
        <f>Data!BZ2</f>
        <v>14605</v>
      </c>
      <c r="F47" s="87">
        <f>Data!CT2</f>
        <v>1134</v>
      </c>
      <c r="G47" s="87">
        <f>Data!DN2</f>
        <v>0</v>
      </c>
      <c r="H47" s="22">
        <f t="shared" si="0"/>
        <v>86699</v>
      </c>
      <c r="I47" s="1"/>
    </row>
    <row r="48" spans="2:9" x14ac:dyDescent="0.2">
      <c r="B48" s="7" t="s">
        <v>62</v>
      </c>
      <c r="C48" s="87">
        <f>Data!AM2</f>
        <v>0</v>
      </c>
      <c r="D48" s="87">
        <f>Data!BG2</f>
        <v>0</v>
      </c>
      <c r="E48" s="87">
        <f>Data!CA2</f>
        <v>0</v>
      </c>
      <c r="F48" s="87">
        <f>Data!CU2</f>
        <v>0</v>
      </c>
      <c r="G48" s="87">
        <f>Data!DO2</f>
        <v>0</v>
      </c>
      <c r="H48" s="22">
        <f t="shared" si="0"/>
        <v>0</v>
      </c>
      <c r="I48" s="1"/>
    </row>
    <row r="49" spans="2:9" x14ac:dyDescent="0.2">
      <c r="B49" s="7" t="s">
        <v>63</v>
      </c>
      <c r="C49" s="87">
        <f>Data!AN2</f>
        <v>0</v>
      </c>
      <c r="D49" s="87">
        <f>Data!BH2</f>
        <v>399</v>
      </c>
      <c r="E49" s="87">
        <f>Data!CB2</f>
        <v>0</v>
      </c>
      <c r="F49" s="87">
        <f>Data!CV2</f>
        <v>0</v>
      </c>
      <c r="G49" s="87">
        <f>Data!DP2</f>
        <v>0</v>
      </c>
      <c r="H49" s="22">
        <f t="shared" si="0"/>
        <v>399</v>
      </c>
      <c r="I49" s="1"/>
    </row>
    <row r="50" spans="2:9" x14ac:dyDescent="0.2">
      <c r="B50" s="7" t="s">
        <v>64</v>
      </c>
      <c r="C50" s="87">
        <f>Data!AO2</f>
        <v>3075</v>
      </c>
      <c r="D50" s="87">
        <f>Data!BI2</f>
        <v>2288</v>
      </c>
      <c r="E50" s="87">
        <f>Data!CC2</f>
        <v>663</v>
      </c>
      <c r="F50" s="87">
        <f>Data!CW2</f>
        <v>0</v>
      </c>
      <c r="G50" s="87">
        <f>Data!DQ2</f>
        <v>0</v>
      </c>
      <c r="H50" s="22">
        <f t="shared" si="0"/>
        <v>6026</v>
      </c>
      <c r="I50" s="1"/>
    </row>
    <row r="51" spans="2:9" x14ac:dyDescent="0.2">
      <c r="B51" s="7" t="s">
        <v>0</v>
      </c>
      <c r="C51" s="87">
        <f>Data!AP2</f>
        <v>8969</v>
      </c>
      <c r="D51" s="87">
        <f>Data!BJ2</f>
        <v>122549</v>
      </c>
      <c r="E51" s="87">
        <f>Data!CD2</f>
        <v>53157</v>
      </c>
      <c r="F51" s="87">
        <f>Data!CX2</f>
        <v>681</v>
      </c>
      <c r="G51" s="87">
        <f>Data!DR2</f>
        <v>0</v>
      </c>
      <c r="H51" s="22">
        <f t="shared" si="0"/>
        <v>185356</v>
      </c>
      <c r="I51" s="1"/>
    </row>
    <row r="52" spans="2:9" x14ac:dyDescent="0.2">
      <c r="B52" s="8" t="s">
        <v>35</v>
      </c>
      <c r="C52" s="22">
        <f>SUM(C32:C51)</f>
        <v>348287</v>
      </c>
      <c r="D52" s="22">
        <f>SUM(D32:D51)</f>
        <v>336452</v>
      </c>
      <c r="E52" s="22">
        <f>SUM(E32:E51)</f>
        <v>197853</v>
      </c>
      <c r="F52" s="22">
        <f>SUM(F32:F51)</f>
        <v>13652</v>
      </c>
      <c r="G52" s="22">
        <f>SUM(G32:G51)</f>
        <v>0</v>
      </c>
      <c r="H52" s="22">
        <f t="shared" si="0"/>
        <v>896244</v>
      </c>
      <c r="I52" s="1"/>
    </row>
    <row r="53" spans="2:9" x14ac:dyDescent="0.2">
      <c r="B53" s="14"/>
      <c r="C53" s="18"/>
      <c r="D53" s="18"/>
      <c r="E53" s="18"/>
      <c r="F53" s="18"/>
      <c r="G53" s="18"/>
      <c r="H53" s="18"/>
      <c r="I53" s="1"/>
    </row>
    <row r="54" spans="2:9" ht="13.5" customHeight="1" x14ac:dyDescent="0.2">
      <c r="B54" s="27"/>
      <c r="D54" s="339" t="s">
        <v>24</v>
      </c>
      <c r="E54" s="339"/>
      <c r="F54" s="339"/>
      <c r="G54" s="35" t="s">
        <v>25</v>
      </c>
      <c r="H54" s="35" t="s">
        <v>26</v>
      </c>
    </row>
    <row r="55" spans="2:9" ht="14.25" customHeight="1" x14ac:dyDescent="0.2">
      <c r="B55" s="344" t="s">
        <v>41</v>
      </c>
      <c r="C55" s="345"/>
      <c r="D55" s="343" t="str">
        <f>Data!T2</f>
        <v>Kanyaboyina, Venkata</v>
      </c>
      <c r="E55" s="343"/>
      <c r="F55" s="343"/>
      <c r="G55" s="91" t="str">
        <f>Data!U2</f>
        <v>(817) 272-0498</v>
      </c>
      <c r="H55" s="84" t="str">
        <f>Data!V2</f>
        <v>venkatak@uta.edu</v>
      </c>
    </row>
    <row r="56" spans="2:9" ht="13.5" customHeight="1" x14ac:dyDescent="0.2">
      <c r="B56" s="27"/>
      <c r="C56" s="27"/>
      <c r="D56" s="27"/>
      <c r="E56" s="27"/>
      <c r="F56" s="27"/>
      <c r="G56" s="27"/>
      <c r="H56" s="5"/>
    </row>
    <row r="57" spans="2:9" ht="14.25" customHeight="1" x14ac:dyDescent="0.2">
      <c r="B57" s="3" t="s">
        <v>11</v>
      </c>
      <c r="C57" s="1"/>
      <c r="D57" s="1"/>
      <c r="E57" s="1"/>
      <c r="F57" s="1"/>
      <c r="G57" s="1"/>
      <c r="H57" s="1"/>
      <c r="I57" s="1"/>
    </row>
    <row r="58" spans="2:9" ht="39" customHeight="1" x14ac:dyDescent="0.2">
      <c r="B58" s="358" t="s">
        <v>43</v>
      </c>
      <c r="C58" s="358"/>
      <c r="D58" s="358"/>
      <c r="E58" s="358"/>
      <c r="F58" s="358"/>
      <c r="G58" s="358"/>
      <c r="H58" s="38"/>
    </row>
    <row r="59" spans="2:9" ht="15" thickBot="1" x14ac:dyDescent="0.25">
      <c r="B59" s="36"/>
      <c r="C59" s="1"/>
      <c r="D59" s="1"/>
      <c r="E59" s="1"/>
      <c r="F59" s="1"/>
      <c r="G59" s="1"/>
      <c r="H59" s="1"/>
      <c r="I59" s="1"/>
    </row>
    <row r="60" spans="2:9" ht="15" thickBot="1" x14ac:dyDescent="0.25">
      <c r="B60" s="68" t="s">
        <v>33</v>
      </c>
      <c r="C60" s="69" t="s">
        <v>27</v>
      </c>
      <c r="D60" s="69" t="s">
        <v>28</v>
      </c>
      <c r="E60" s="69" t="s">
        <v>29</v>
      </c>
      <c r="F60" s="69" t="s">
        <v>30</v>
      </c>
      <c r="G60" s="69" t="s">
        <v>31</v>
      </c>
      <c r="H60" s="70" t="s">
        <v>32</v>
      </c>
      <c r="I60" s="1"/>
    </row>
    <row r="61" spans="2:9" x14ac:dyDescent="0.2">
      <c r="B61" s="9" t="str">
        <f>$B$32</f>
        <v>Liberal Arts</v>
      </c>
      <c r="C61" s="88">
        <f>Data!DS2</f>
        <v>8102433</v>
      </c>
      <c r="D61" s="88">
        <f>Data!EM2</f>
        <v>6661830</v>
      </c>
      <c r="E61" s="88">
        <f>Data!FG2</f>
        <v>3513338</v>
      </c>
      <c r="F61" s="88">
        <f>Data!GA2</f>
        <v>2246873</v>
      </c>
      <c r="G61" s="88">
        <f>Data!GU2</f>
        <v>0</v>
      </c>
      <c r="H61" s="21">
        <f>SUM(C61:G61)</f>
        <v>20524474</v>
      </c>
      <c r="I61" s="1"/>
    </row>
    <row r="62" spans="2:9" x14ac:dyDescent="0.2">
      <c r="B62" s="9" t="str">
        <f>$B$33</f>
        <v>Science</v>
      </c>
      <c r="C62" s="87">
        <f>Data!DT2</f>
        <v>4603587</v>
      </c>
      <c r="D62" s="87">
        <f>Data!EN2</f>
        <v>2769897</v>
      </c>
      <c r="E62" s="87">
        <f>Data!FH2</f>
        <v>3813781</v>
      </c>
      <c r="F62" s="87">
        <f>Data!GB2</f>
        <v>1551888</v>
      </c>
      <c r="G62" s="87">
        <f>Data!GV2</f>
        <v>0</v>
      </c>
      <c r="H62" s="22">
        <f t="shared" ref="H62:H81" si="1">SUM(C62:G62)</f>
        <v>12739153</v>
      </c>
      <c r="I62" s="1"/>
    </row>
    <row r="63" spans="2:9" x14ac:dyDescent="0.2">
      <c r="B63" s="9" t="str">
        <f>$B$34</f>
        <v>Fine Arts</v>
      </c>
      <c r="C63" s="87">
        <f>Data!DU2</f>
        <v>2611667</v>
      </c>
      <c r="D63" s="87">
        <f>Data!EO2</f>
        <v>2578888</v>
      </c>
      <c r="E63" s="87">
        <f>Data!FI2</f>
        <v>1331105</v>
      </c>
      <c r="F63" s="87">
        <f>Data!GC2</f>
        <v>0</v>
      </c>
      <c r="G63" s="87">
        <f>Data!GW2</f>
        <v>0</v>
      </c>
      <c r="H63" s="22">
        <f t="shared" si="1"/>
        <v>6521660</v>
      </c>
      <c r="I63" s="1"/>
    </row>
    <row r="64" spans="2:9" x14ac:dyDescent="0.2">
      <c r="B64" s="9" t="str">
        <f>$B$35</f>
        <v>Teacher Education</v>
      </c>
      <c r="C64" s="87">
        <f>Data!DV2</f>
        <v>229512</v>
      </c>
      <c r="D64" s="87">
        <f>Data!EP2</f>
        <v>753109</v>
      </c>
      <c r="E64" s="87">
        <f>Data!FJ2</f>
        <v>1442672</v>
      </c>
      <c r="F64" s="87">
        <f>Data!GD2</f>
        <v>551166</v>
      </c>
      <c r="G64" s="87">
        <f>Data!GX2</f>
        <v>0</v>
      </c>
      <c r="H64" s="22">
        <f t="shared" si="1"/>
        <v>2976459</v>
      </c>
      <c r="I64" s="1"/>
    </row>
    <row r="65" spans="2:9" x14ac:dyDescent="0.2">
      <c r="B65" s="9" t="str">
        <f>$B$36</f>
        <v>Agriculture</v>
      </c>
      <c r="C65" s="87">
        <f>Data!DW2</f>
        <v>0</v>
      </c>
      <c r="D65" s="87">
        <f>Data!EQ2</f>
        <v>0</v>
      </c>
      <c r="E65" s="87">
        <f>Data!FK2</f>
        <v>0</v>
      </c>
      <c r="F65" s="87">
        <f>Data!GE2</f>
        <v>0</v>
      </c>
      <c r="G65" s="87">
        <f>Data!GY2</f>
        <v>0</v>
      </c>
      <c r="H65" s="22">
        <f t="shared" si="1"/>
        <v>0</v>
      </c>
      <c r="I65" s="1"/>
    </row>
    <row r="66" spans="2:9" x14ac:dyDescent="0.2">
      <c r="B66" s="9" t="str">
        <f>$B$37</f>
        <v>Engineering</v>
      </c>
      <c r="C66" s="87">
        <f>Data!DX2</f>
        <v>2789744</v>
      </c>
      <c r="D66" s="87">
        <f>Data!ER2</f>
        <v>5035222</v>
      </c>
      <c r="E66" s="87">
        <f>Data!FL2</f>
        <v>10308268</v>
      </c>
      <c r="F66" s="87">
        <f>Data!GF2</f>
        <v>5257068</v>
      </c>
      <c r="G66" s="87">
        <f>Data!GZ2</f>
        <v>0</v>
      </c>
      <c r="H66" s="22">
        <f t="shared" si="1"/>
        <v>23390302</v>
      </c>
      <c r="I66" s="1"/>
    </row>
    <row r="67" spans="2:9" x14ac:dyDescent="0.2">
      <c r="B67" s="9" t="str">
        <f>$B$38</f>
        <v>Home Economics</v>
      </c>
      <c r="C67" s="87">
        <f>Data!DY2</f>
        <v>6545</v>
      </c>
      <c r="D67" s="87">
        <f>Data!ES2</f>
        <v>193407</v>
      </c>
      <c r="E67" s="87">
        <f>Data!FM2</f>
        <v>0</v>
      </c>
      <c r="F67" s="87">
        <f>Data!GG2</f>
        <v>0</v>
      </c>
      <c r="G67" s="87">
        <f>Data!HA2</f>
        <v>0</v>
      </c>
      <c r="H67" s="22">
        <f t="shared" si="1"/>
        <v>199952</v>
      </c>
      <c r="I67" s="1"/>
    </row>
    <row r="68" spans="2:9" x14ac:dyDescent="0.2">
      <c r="B68" s="9" t="str">
        <f>$B$39</f>
        <v>Law</v>
      </c>
      <c r="C68" s="87">
        <f>Data!DZ2</f>
        <v>0</v>
      </c>
      <c r="D68" s="87">
        <f>Data!ET2</f>
        <v>0</v>
      </c>
      <c r="E68" s="87">
        <f>Data!FN2</f>
        <v>0</v>
      </c>
      <c r="F68" s="87">
        <f>Data!GH2</f>
        <v>0</v>
      </c>
      <c r="G68" s="87">
        <f>Data!HB2</f>
        <v>0</v>
      </c>
      <c r="H68" s="22">
        <f t="shared" si="1"/>
        <v>0</v>
      </c>
      <c r="I68" s="1"/>
    </row>
    <row r="69" spans="2:9" x14ac:dyDescent="0.2">
      <c r="B69" s="9" t="str">
        <f>$B$40</f>
        <v>Social Service</v>
      </c>
      <c r="C69" s="87">
        <f>Data!EA2</f>
        <v>164247</v>
      </c>
      <c r="D69" s="87">
        <f>Data!EU2</f>
        <v>773313</v>
      </c>
      <c r="E69" s="87">
        <f>Data!FO2</f>
        <v>1891586</v>
      </c>
      <c r="F69" s="87">
        <f>Data!GI2</f>
        <v>535183</v>
      </c>
      <c r="G69" s="87">
        <f>Data!HC2</f>
        <v>0</v>
      </c>
      <c r="H69" s="22">
        <f t="shared" si="1"/>
        <v>3364329</v>
      </c>
      <c r="I69" s="1"/>
    </row>
    <row r="70" spans="2:9" x14ac:dyDescent="0.2">
      <c r="B70" s="9" t="str">
        <f>$B$41</f>
        <v>Library Science</v>
      </c>
      <c r="C70" s="87">
        <f>Data!EB2</f>
        <v>690</v>
      </c>
      <c r="D70" s="87">
        <f>Data!EV2</f>
        <v>5523</v>
      </c>
      <c r="E70" s="87">
        <f>Data!FP2</f>
        <v>0</v>
      </c>
      <c r="F70" s="87">
        <f>Data!GJ2</f>
        <v>0</v>
      </c>
      <c r="G70" s="87">
        <f>Data!HD2</f>
        <v>0</v>
      </c>
      <c r="H70" s="22">
        <f t="shared" si="1"/>
        <v>6213</v>
      </c>
      <c r="I70" s="1"/>
    </row>
    <row r="71" spans="2:9" x14ac:dyDescent="0.2">
      <c r="B71" s="9" t="str">
        <f>$B$42</f>
        <v>Veterinary Science</v>
      </c>
      <c r="C71" s="87">
        <f>Data!EC2</f>
        <v>0</v>
      </c>
      <c r="D71" s="87">
        <f>Data!EW2</f>
        <v>0</v>
      </c>
      <c r="E71" s="87">
        <f>Data!FQ2</f>
        <v>0</v>
      </c>
      <c r="F71" s="87">
        <f>Data!GK2</f>
        <v>0</v>
      </c>
      <c r="G71" s="87">
        <f>Data!HE2</f>
        <v>0</v>
      </c>
      <c r="H71" s="22">
        <f t="shared" si="1"/>
        <v>0</v>
      </c>
      <c r="I71" s="1"/>
    </row>
    <row r="72" spans="2:9" x14ac:dyDescent="0.2">
      <c r="B72" s="9" t="str">
        <f>$B$43</f>
        <v>Vocational Training</v>
      </c>
      <c r="C72" s="87">
        <f>Data!ED2</f>
        <v>0</v>
      </c>
      <c r="D72" s="87">
        <f>Data!EX2</f>
        <v>0</v>
      </c>
      <c r="E72" s="87">
        <f>Data!FR2</f>
        <v>0</v>
      </c>
      <c r="F72" s="87">
        <f>Data!GL2</f>
        <v>0</v>
      </c>
      <c r="G72" s="87">
        <f>Data!HF2</f>
        <v>0</v>
      </c>
      <c r="H72" s="22">
        <f t="shared" si="1"/>
        <v>0</v>
      </c>
      <c r="I72" s="1"/>
    </row>
    <row r="73" spans="2:9" x14ac:dyDescent="0.2">
      <c r="B73" s="9" t="str">
        <f>$B$44</f>
        <v>Physical Training</v>
      </c>
      <c r="C73" s="87">
        <f>Data!EE2</f>
        <v>0</v>
      </c>
      <c r="D73" s="87">
        <f>Data!EY2</f>
        <v>0</v>
      </c>
      <c r="E73" s="87">
        <f>Data!FS2</f>
        <v>0</v>
      </c>
      <c r="F73" s="87">
        <f>Data!GM2</f>
        <v>0</v>
      </c>
      <c r="G73" s="87">
        <f>Data!HG2</f>
        <v>0</v>
      </c>
      <c r="H73" s="22">
        <f t="shared" si="1"/>
        <v>0</v>
      </c>
      <c r="I73" s="1"/>
    </row>
    <row r="74" spans="2:9" x14ac:dyDescent="0.2">
      <c r="B74" s="9" t="str">
        <f>$B$45</f>
        <v>Health Services</v>
      </c>
      <c r="C74" s="87">
        <f>Data!EF2</f>
        <v>78045</v>
      </c>
      <c r="D74" s="87">
        <f>Data!EZ2</f>
        <v>535926</v>
      </c>
      <c r="E74" s="87">
        <f>Data!FT2</f>
        <v>463420</v>
      </c>
      <c r="F74" s="87">
        <f>Data!GN2</f>
        <v>237355</v>
      </c>
      <c r="G74" s="87">
        <f>Data!HH2</f>
        <v>0</v>
      </c>
      <c r="H74" s="22">
        <f t="shared" si="1"/>
        <v>1314746</v>
      </c>
      <c r="I74" s="1"/>
    </row>
    <row r="75" spans="2:9" x14ac:dyDescent="0.2">
      <c r="B75" s="9" t="str">
        <f>$B$46</f>
        <v>Pharmacy</v>
      </c>
      <c r="C75" s="87">
        <f>Data!EG2</f>
        <v>0</v>
      </c>
      <c r="D75" s="87">
        <f>Data!FA2</f>
        <v>0</v>
      </c>
      <c r="E75" s="87">
        <f>Data!FU2</f>
        <v>0</v>
      </c>
      <c r="F75" s="87">
        <f>Data!GO2</f>
        <v>0</v>
      </c>
      <c r="G75" s="87">
        <f>Data!HI2</f>
        <v>0</v>
      </c>
      <c r="H75" s="22">
        <f t="shared" si="1"/>
        <v>0</v>
      </c>
      <c r="I75" s="1"/>
    </row>
    <row r="76" spans="2:9" x14ac:dyDescent="0.2">
      <c r="B76" s="9" t="str">
        <f>$B$47</f>
        <v>Business Administration</v>
      </c>
      <c r="C76" s="87">
        <f>Data!EH2</f>
        <v>708138</v>
      </c>
      <c r="D76" s="87">
        <f>Data!FB2</f>
        <v>4279096</v>
      </c>
      <c r="E76" s="87">
        <f>Data!FV2</f>
        <v>3855742</v>
      </c>
      <c r="F76" s="87">
        <f>Data!GP2</f>
        <v>2369916</v>
      </c>
      <c r="G76" s="87">
        <f>Data!HJ2</f>
        <v>0</v>
      </c>
      <c r="H76" s="22">
        <f t="shared" si="1"/>
        <v>11212892</v>
      </c>
      <c r="I76" s="1"/>
    </row>
    <row r="77" spans="2:9" x14ac:dyDescent="0.2">
      <c r="B77" s="9" t="str">
        <f>$B$48</f>
        <v>Optometry</v>
      </c>
      <c r="C77" s="87">
        <f>Data!EI2</f>
        <v>0</v>
      </c>
      <c r="D77" s="87">
        <f>Data!FC2</f>
        <v>0</v>
      </c>
      <c r="E77" s="87">
        <f>Data!FW2</f>
        <v>0</v>
      </c>
      <c r="F77" s="87">
        <f>Data!GQ2</f>
        <v>0</v>
      </c>
      <c r="G77" s="87">
        <f>Data!HK2</f>
        <v>0</v>
      </c>
      <c r="H77" s="22">
        <f t="shared" si="1"/>
        <v>0</v>
      </c>
      <c r="I77" s="1"/>
    </row>
    <row r="78" spans="2:9" x14ac:dyDescent="0.2">
      <c r="B78" s="9" t="str">
        <f>$B$49</f>
        <v>Teacher Ed-Practice Teaching</v>
      </c>
      <c r="C78" s="87">
        <f>Data!EJ2</f>
        <v>0</v>
      </c>
      <c r="D78" s="87">
        <f>Data!FD2</f>
        <v>48159</v>
      </c>
      <c r="E78" s="87">
        <f>Data!FX2</f>
        <v>0</v>
      </c>
      <c r="F78" s="87">
        <f>Data!GR2</f>
        <v>0</v>
      </c>
      <c r="G78" s="87">
        <f>Data!HL2</f>
        <v>0</v>
      </c>
      <c r="H78" s="22">
        <f t="shared" si="1"/>
        <v>48159</v>
      </c>
      <c r="I78" s="1"/>
    </row>
    <row r="79" spans="2:9" x14ac:dyDescent="0.2">
      <c r="B79" s="9" t="str">
        <f>$B$50</f>
        <v>Technology</v>
      </c>
      <c r="C79" s="87">
        <f>Data!EK2</f>
        <v>309745</v>
      </c>
      <c r="D79" s="87">
        <f>Data!FE2</f>
        <v>360916</v>
      </c>
      <c r="E79" s="87">
        <f>Data!FY2</f>
        <v>71934</v>
      </c>
      <c r="F79" s="87">
        <f>Data!GS2</f>
        <v>0</v>
      </c>
      <c r="G79" s="87">
        <f>Data!HM2</f>
        <v>0</v>
      </c>
      <c r="H79" s="22">
        <f t="shared" si="1"/>
        <v>742595</v>
      </c>
      <c r="I79" s="1"/>
    </row>
    <row r="80" spans="2:9" x14ac:dyDescent="0.2">
      <c r="B80" s="9" t="str">
        <f>$B$51</f>
        <v>Nursing</v>
      </c>
      <c r="C80" s="87">
        <f>Data!EL2</f>
        <v>283507</v>
      </c>
      <c r="D80" s="87">
        <f>Data!FF2</f>
        <v>5630578</v>
      </c>
      <c r="E80" s="87">
        <f>Data!FZ2</f>
        <v>3999161</v>
      </c>
      <c r="F80" s="87">
        <f>Data!GT2</f>
        <v>572933</v>
      </c>
      <c r="G80" s="87">
        <f>Data!HN2</f>
        <v>0</v>
      </c>
      <c r="H80" s="22">
        <f t="shared" si="1"/>
        <v>10486179</v>
      </c>
      <c r="I80" s="1"/>
    </row>
    <row r="81" spans="2:9" x14ac:dyDescent="0.2">
      <c r="B81" s="39" t="str">
        <f>$B$52</f>
        <v>Totals</v>
      </c>
      <c r="C81" s="21">
        <f>SUM(C61:C80)</f>
        <v>19887860</v>
      </c>
      <c r="D81" s="21">
        <f>SUM(D61:D80)</f>
        <v>29625864</v>
      </c>
      <c r="E81" s="21">
        <f>SUM(E61:E80)</f>
        <v>30691007</v>
      </c>
      <c r="F81" s="21">
        <f>SUM(F61:F80)</f>
        <v>13322382</v>
      </c>
      <c r="G81" s="21">
        <f>SUM(G61:G80)</f>
        <v>0</v>
      </c>
      <c r="H81" s="21">
        <f t="shared" si="1"/>
        <v>93527113</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14.25" customHeight="1" x14ac:dyDescent="0.2">
      <c r="B84" s="344" t="s">
        <v>42</v>
      </c>
      <c r="C84" s="345"/>
      <c r="D84" s="343" t="str">
        <f>Data!T2</f>
        <v>Kanyaboyina, Venkata</v>
      </c>
      <c r="E84" s="343"/>
      <c r="F84" s="343"/>
      <c r="G84" s="91" t="str">
        <f>Data!U2</f>
        <v>(817) 272-0498</v>
      </c>
      <c r="H84" s="84" t="str">
        <f>Data!V2</f>
        <v>venkatak@uta.edu</v>
      </c>
    </row>
    <row r="85" spans="2:9" ht="13.5" customHeight="1" x14ac:dyDescent="0.2">
      <c r="B85" s="27"/>
      <c r="C85" s="27"/>
      <c r="D85" s="27"/>
      <c r="E85" s="27"/>
      <c r="F85" s="27"/>
      <c r="G85" s="27"/>
      <c r="H85" s="5"/>
    </row>
    <row r="86" spans="2:9" ht="14.25" customHeight="1" x14ac:dyDescent="0.2">
      <c r="B86" s="28" t="s">
        <v>34</v>
      </c>
      <c r="C86" s="13"/>
      <c r="D86" s="13"/>
      <c r="E86" s="13"/>
      <c r="F86" s="13"/>
      <c r="G86" s="13"/>
      <c r="H86" s="17">
        <f>H13+H14</f>
        <v>257227562</v>
      </c>
    </row>
    <row r="87" spans="2:9" ht="42.75" customHeight="1" x14ac:dyDescent="0.2">
      <c r="B87" s="332" t="s">
        <v>9</v>
      </c>
      <c r="C87" s="332"/>
      <c r="D87" s="332"/>
      <c r="E87" s="332"/>
      <c r="F87" s="332"/>
      <c r="G87" s="332"/>
      <c r="H87" s="38"/>
    </row>
    <row r="88" spans="2:9" ht="15" customHeight="1"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20">
        <f>Data!HR2</f>
        <v>648462.66281495593</v>
      </c>
      <c r="D91" s="172">
        <f>Data!IL2</f>
        <v>224698.65068021807</v>
      </c>
      <c r="E91" s="172">
        <f>Data!JF2</f>
        <v>38683.45452820541</v>
      </c>
      <c r="F91" s="172">
        <f>Data!JZ2</f>
        <v>9984.1119766206994</v>
      </c>
      <c r="G91" s="172">
        <f>Data!KT2</f>
        <v>0</v>
      </c>
      <c r="H91" s="40">
        <f t="shared" ref="H91:H111" si="2">SUM(C91:G91)</f>
        <v>921828.88000000024</v>
      </c>
    </row>
    <row r="92" spans="2:9" x14ac:dyDescent="0.2">
      <c r="B92" s="9" t="str">
        <f>$B$33</f>
        <v>Science</v>
      </c>
      <c r="C92" s="172">
        <f>Data!HS2</f>
        <v>2882035.4180490775</v>
      </c>
      <c r="D92" s="172">
        <f>Data!IM2</f>
        <v>903326.63376418652</v>
      </c>
      <c r="E92" s="172">
        <f>Data!JG2</f>
        <v>601279.86804362771</v>
      </c>
      <c r="F92" s="172">
        <f>Data!KA2</f>
        <v>66578.310143108742</v>
      </c>
      <c r="G92" s="172">
        <f>Data!KU2</f>
        <v>0</v>
      </c>
      <c r="H92" s="75">
        <f t="shared" si="2"/>
        <v>4453220.2300000004</v>
      </c>
    </row>
    <row r="93" spans="2:9" x14ac:dyDescent="0.2">
      <c r="B93" s="9" t="str">
        <f>$B$34</f>
        <v>Fine Arts</v>
      </c>
      <c r="C93" s="172">
        <f>Data!HT2</f>
        <v>241272.13942372971</v>
      </c>
      <c r="D93" s="172">
        <f>Data!IN2</f>
        <v>99995.632186138508</v>
      </c>
      <c r="E93" s="172">
        <f>Data!JH2</f>
        <v>10541.198390131771</v>
      </c>
      <c r="F93" s="172">
        <f>Data!KB2</f>
        <v>0</v>
      </c>
      <c r="G93" s="172">
        <f>Data!KV2</f>
        <v>0</v>
      </c>
      <c r="H93" s="75">
        <f t="shared" si="2"/>
        <v>351808.97</v>
      </c>
    </row>
    <row r="94" spans="2:9" x14ac:dyDescent="0.2">
      <c r="B94" s="9" t="str">
        <f>$B$35</f>
        <v>Teacher Education</v>
      </c>
      <c r="C94" s="172">
        <f>Data!HU2</f>
        <v>972.59016346752912</v>
      </c>
      <c r="D94" s="172">
        <f>Data!IO2</f>
        <v>7401.20369062806</v>
      </c>
      <c r="E94" s="172">
        <f>Data!JI2</f>
        <v>31568.299797668144</v>
      </c>
      <c r="F94" s="172">
        <f>Data!KC2</f>
        <v>1191.0263482362716</v>
      </c>
      <c r="G94" s="172">
        <f>Data!KW2</f>
        <v>0</v>
      </c>
      <c r="H94" s="75">
        <f t="shared" si="2"/>
        <v>41133.120000000003</v>
      </c>
    </row>
    <row r="95" spans="2:9" x14ac:dyDescent="0.2">
      <c r="B95" s="9" t="str">
        <f>$B$36</f>
        <v>Agriculture</v>
      </c>
      <c r="C95" s="172">
        <f>Data!HV2</f>
        <v>0</v>
      </c>
      <c r="D95" s="172">
        <f>Data!IP2</f>
        <v>0</v>
      </c>
      <c r="E95" s="172">
        <f>Data!JJ2</f>
        <v>0</v>
      </c>
      <c r="F95" s="172">
        <f>Data!KD2</f>
        <v>0</v>
      </c>
      <c r="G95" s="172">
        <f>Data!KX2</f>
        <v>0</v>
      </c>
      <c r="H95" s="75">
        <f t="shared" si="2"/>
        <v>0</v>
      </c>
    </row>
    <row r="96" spans="2:9" x14ac:dyDescent="0.2">
      <c r="B96" s="9" t="str">
        <f>$B$37</f>
        <v>Engineering</v>
      </c>
      <c r="C96" s="172">
        <f>Data!HW2</f>
        <v>1661929.5624132745</v>
      </c>
      <c r="D96" s="172">
        <f>Data!IQ2</f>
        <v>1638772.0306534951</v>
      </c>
      <c r="E96" s="172">
        <f>Data!JK2</f>
        <v>2432043.0463089738</v>
      </c>
      <c r="F96" s="172">
        <f>Data!KE2</f>
        <v>317062.88062425633</v>
      </c>
      <c r="G96" s="172">
        <f>Data!KY2</f>
        <v>0</v>
      </c>
      <c r="H96" s="75">
        <f t="shared" si="2"/>
        <v>6049807.5199999996</v>
      </c>
    </row>
    <row r="97" spans="2:8" x14ac:dyDescent="0.2">
      <c r="B97" s="9" t="str">
        <f>$B$38</f>
        <v>Home Economics</v>
      </c>
      <c r="C97" s="172">
        <f>Data!HX2</f>
        <v>0</v>
      </c>
      <c r="D97" s="172">
        <f>Data!IR2</f>
        <v>0</v>
      </c>
      <c r="E97" s="172">
        <f>Data!JL2</f>
        <v>0</v>
      </c>
      <c r="F97" s="172">
        <f>Data!KF2</f>
        <v>0</v>
      </c>
      <c r="G97" s="172">
        <f>Data!KZ2</f>
        <v>0</v>
      </c>
      <c r="H97" s="75">
        <f t="shared" si="2"/>
        <v>0</v>
      </c>
    </row>
    <row r="98" spans="2:8" x14ac:dyDescent="0.2">
      <c r="B98" s="9" t="str">
        <f>$B$39</f>
        <v>Law</v>
      </c>
      <c r="C98" s="172">
        <f>Data!HY2</f>
        <v>0</v>
      </c>
      <c r="D98" s="172">
        <f>Data!IS2</f>
        <v>0</v>
      </c>
      <c r="E98" s="172">
        <f>Data!JM2</f>
        <v>0</v>
      </c>
      <c r="F98" s="172">
        <f>Data!KG2</f>
        <v>0</v>
      </c>
      <c r="G98" s="172">
        <f>Data!LA2</f>
        <v>0</v>
      </c>
      <c r="H98" s="75">
        <f t="shared" si="2"/>
        <v>0</v>
      </c>
    </row>
    <row r="99" spans="2:8" x14ac:dyDescent="0.2">
      <c r="B99" s="9" t="str">
        <f>$B$40</f>
        <v>Social Service</v>
      </c>
      <c r="C99" s="172">
        <f>Data!HZ2</f>
        <v>9211.0891905040335</v>
      </c>
      <c r="D99" s="172">
        <f>Data!IT2</f>
        <v>29414.481007601447</v>
      </c>
      <c r="E99" s="172">
        <f>Data!JN2</f>
        <v>83201.947158461</v>
      </c>
      <c r="F99" s="172">
        <f>Data!KH2</f>
        <v>1202.8226434335165</v>
      </c>
      <c r="G99" s="172">
        <f>Data!LB2</f>
        <v>0</v>
      </c>
      <c r="H99" s="75">
        <f t="shared" si="2"/>
        <v>123030.34</v>
      </c>
    </row>
    <row r="100" spans="2:8" x14ac:dyDescent="0.2">
      <c r="B100" s="9" t="str">
        <f>$B$41</f>
        <v>Library Science</v>
      </c>
      <c r="C100" s="172">
        <f>Data!IA2</f>
        <v>0</v>
      </c>
      <c r="D100" s="172">
        <f>Data!IU2</f>
        <v>0</v>
      </c>
      <c r="E100" s="172">
        <f>Data!JO2</f>
        <v>0</v>
      </c>
      <c r="F100" s="172">
        <f>Data!KI2</f>
        <v>0</v>
      </c>
      <c r="G100" s="172">
        <f>Data!LC2</f>
        <v>0</v>
      </c>
      <c r="H100" s="75">
        <f t="shared" si="2"/>
        <v>0</v>
      </c>
    </row>
    <row r="101" spans="2:8" x14ac:dyDescent="0.2">
      <c r="B101" s="9" t="str">
        <f>$B$42</f>
        <v>Veterinary Science</v>
      </c>
      <c r="C101" s="172">
        <f>Data!IB2</f>
        <v>0</v>
      </c>
      <c r="D101" s="172">
        <f>Data!IV2</f>
        <v>0</v>
      </c>
      <c r="E101" s="172">
        <f>Data!JP2</f>
        <v>0</v>
      </c>
      <c r="F101" s="172">
        <f>Data!KJ2</f>
        <v>0</v>
      </c>
      <c r="G101" s="172">
        <f>Data!LD2</f>
        <v>0</v>
      </c>
      <c r="H101" s="75">
        <f t="shared" si="2"/>
        <v>0</v>
      </c>
    </row>
    <row r="102" spans="2:8" x14ac:dyDescent="0.2">
      <c r="B102" s="9" t="str">
        <f>$B$43</f>
        <v>Vocational Training</v>
      </c>
      <c r="C102" s="172">
        <f>Data!IC2</f>
        <v>0</v>
      </c>
      <c r="D102" s="172">
        <f>Data!IW2</f>
        <v>0</v>
      </c>
      <c r="E102" s="172">
        <f>Data!JQ2</f>
        <v>0</v>
      </c>
      <c r="F102" s="172">
        <f>Data!KK2</f>
        <v>0</v>
      </c>
      <c r="G102" s="172">
        <f>Data!LE2</f>
        <v>0</v>
      </c>
      <c r="H102" s="75">
        <f t="shared" si="2"/>
        <v>0</v>
      </c>
    </row>
    <row r="103" spans="2:8" x14ac:dyDescent="0.2">
      <c r="B103" s="9" t="str">
        <f>$B$44</f>
        <v>Physical Training</v>
      </c>
      <c r="C103" s="172">
        <f>Data!ID2</f>
        <v>0</v>
      </c>
      <c r="D103" s="172">
        <f>Data!IX2</f>
        <v>0</v>
      </c>
      <c r="E103" s="172">
        <f>Data!JR2</f>
        <v>0</v>
      </c>
      <c r="F103" s="172">
        <f>Data!KL2</f>
        <v>0</v>
      </c>
      <c r="G103" s="172">
        <f>Data!LF2</f>
        <v>0</v>
      </c>
      <c r="H103" s="75">
        <f t="shared" si="2"/>
        <v>0</v>
      </c>
    </row>
    <row r="104" spans="2:8" x14ac:dyDescent="0.2">
      <c r="B104" s="9" t="str">
        <f>$B$45</f>
        <v>Health Services</v>
      </c>
      <c r="C104" s="172">
        <f>Data!IE2</f>
        <v>0</v>
      </c>
      <c r="D104" s="172">
        <f>Data!IY2</f>
        <v>0</v>
      </c>
      <c r="E104" s="172">
        <f>Data!JS2</f>
        <v>0</v>
      </c>
      <c r="F104" s="172">
        <f>Data!KM2</f>
        <v>0</v>
      </c>
      <c r="G104" s="172">
        <f>Data!LG2</f>
        <v>0</v>
      </c>
      <c r="H104" s="75">
        <f t="shared" si="2"/>
        <v>0</v>
      </c>
    </row>
    <row r="105" spans="2:8" x14ac:dyDescent="0.2">
      <c r="B105" s="9" t="str">
        <f>$B$46</f>
        <v>Pharmacy</v>
      </c>
      <c r="C105" s="172">
        <f>Data!IF2</f>
        <v>0</v>
      </c>
      <c r="D105" s="172">
        <f>Data!IZ2</f>
        <v>0</v>
      </c>
      <c r="E105" s="172">
        <f>Data!JT2</f>
        <v>0</v>
      </c>
      <c r="F105" s="172">
        <f>Data!KN2</f>
        <v>0</v>
      </c>
      <c r="G105" s="172">
        <f>Data!LH2</f>
        <v>0</v>
      </c>
      <c r="H105" s="75">
        <f t="shared" si="2"/>
        <v>0</v>
      </c>
    </row>
    <row r="106" spans="2:8" x14ac:dyDescent="0.2">
      <c r="B106" s="9" t="str">
        <f>$B$47</f>
        <v>Business Administration</v>
      </c>
      <c r="C106" s="172">
        <f>Data!IG2</f>
        <v>224263.40039850521</v>
      </c>
      <c r="D106" s="172">
        <f>Data!JA2</f>
        <v>972887.79890021798</v>
      </c>
      <c r="E106" s="172">
        <f>Data!JU2</f>
        <v>246397.87578576454</v>
      </c>
      <c r="F106" s="172">
        <f>Data!KO2</f>
        <v>19131.474915512288</v>
      </c>
      <c r="G106" s="172">
        <f>Data!LI2</f>
        <v>0</v>
      </c>
      <c r="H106" s="75">
        <f t="shared" si="2"/>
        <v>1462680.55</v>
      </c>
    </row>
    <row r="107" spans="2:8" x14ac:dyDescent="0.2">
      <c r="B107" s="9" t="str">
        <f>$B$48</f>
        <v>Optometry</v>
      </c>
      <c r="C107" s="172">
        <f>Data!IH2</f>
        <v>0</v>
      </c>
      <c r="D107" s="172">
        <f>Data!JB2</f>
        <v>0</v>
      </c>
      <c r="E107" s="172">
        <f>Data!JV2</f>
        <v>0</v>
      </c>
      <c r="F107" s="172">
        <f>Data!KP2</f>
        <v>0</v>
      </c>
      <c r="G107" s="172">
        <f>Data!LJ2</f>
        <v>0</v>
      </c>
      <c r="H107" s="75">
        <f t="shared" si="2"/>
        <v>0</v>
      </c>
    </row>
    <row r="108" spans="2:8" x14ac:dyDescent="0.2">
      <c r="B108" s="9" t="str">
        <f>$B$49</f>
        <v>Teacher Ed-Practice Teaching</v>
      </c>
      <c r="C108" s="172">
        <f>Data!II2</f>
        <v>0</v>
      </c>
      <c r="D108" s="172">
        <f>Data!JC2</f>
        <v>0</v>
      </c>
      <c r="E108" s="172">
        <f>Data!JW2</f>
        <v>0</v>
      </c>
      <c r="F108" s="172">
        <f>Data!KQ2</f>
        <v>0</v>
      </c>
      <c r="G108" s="172">
        <f>Data!LK2</f>
        <v>0</v>
      </c>
      <c r="H108" s="75">
        <f t="shared" si="2"/>
        <v>0</v>
      </c>
    </row>
    <row r="109" spans="2:8" x14ac:dyDescent="0.2">
      <c r="B109" s="9" t="str">
        <f>$B$50</f>
        <v>Technology</v>
      </c>
      <c r="C109" s="172">
        <f>Data!IJ2</f>
        <v>0</v>
      </c>
      <c r="D109" s="172">
        <f>Data!JD2</f>
        <v>0</v>
      </c>
      <c r="E109" s="172">
        <f>Data!JX2</f>
        <v>0</v>
      </c>
      <c r="F109" s="172">
        <f>Data!KR2</f>
        <v>0</v>
      </c>
      <c r="G109" s="172">
        <f>Data!LL2</f>
        <v>0</v>
      </c>
      <c r="H109" s="75">
        <f t="shared" si="2"/>
        <v>0</v>
      </c>
    </row>
    <row r="110" spans="2:8" x14ac:dyDescent="0.2">
      <c r="B110" s="9" t="str">
        <f>$B$51</f>
        <v>Nursing</v>
      </c>
      <c r="C110" s="172">
        <f>Data!IK2</f>
        <v>11632.123213761628</v>
      </c>
      <c r="D110" s="172">
        <f>Data!JE2</f>
        <v>158936.90129593862</v>
      </c>
      <c r="E110" s="172">
        <f>Data!JY2</f>
        <v>68940.659345961292</v>
      </c>
      <c r="F110" s="172">
        <f>Data!KS2</f>
        <v>883.2061443384622</v>
      </c>
      <c r="G110" s="172">
        <f>Data!HPM2</f>
        <v>0</v>
      </c>
      <c r="H110" s="75">
        <f t="shared" si="2"/>
        <v>240392.89</v>
      </c>
    </row>
    <row r="111" spans="2:8" x14ac:dyDescent="0.2">
      <c r="B111" s="39" t="str">
        <f>$B$52</f>
        <v>Totals</v>
      </c>
      <c r="C111" s="40">
        <f>SUM(C91:C110)</f>
        <v>5679778.9856672753</v>
      </c>
      <c r="D111" s="40">
        <f>SUM(D91:D110)</f>
        <v>4035433.3321784241</v>
      </c>
      <c r="E111" s="40">
        <f>SUM(E91:E110)</f>
        <v>3512656.3493587933</v>
      </c>
      <c r="F111" s="40">
        <f>SUM(F91:F110)</f>
        <v>416033.83279550634</v>
      </c>
      <c r="G111" s="40">
        <f>SUM(G91:G110)</f>
        <v>0</v>
      </c>
      <c r="H111" s="40">
        <f t="shared" si="2"/>
        <v>13643902.499999998</v>
      </c>
    </row>
    <row r="112" spans="2:8" ht="14.25" customHeight="1" x14ac:dyDescent="0.2">
      <c r="B112" s="44"/>
      <c r="C112" s="46"/>
      <c r="D112" s="46"/>
      <c r="E112" s="46"/>
      <c r="F112" s="46"/>
      <c r="G112" s="46"/>
      <c r="H112" s="49"/>
    </row>
    <row r="113" spans="2:9" ht="14.25" customHeight="1"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25" si="3">C91+C61</f>
        <v>8750895.6628149562</v>
      </c>
      <c r="D116" s="21">
        <f t="shared" si="3"/>
        <v>6886528.6506802179</v>
      </c>
      <c r="E116" s="21">
        <f t="shared" si="3"/>
        <v>3552021.4545282056</v>
      </c>
      <c r="F116" s="21">
        <f t="shared" si="3"/>
        <v>2256857.1119766207</v>
      </c>
      <c r="G116" s="21">
        <f t="shared" si="3"/>
        <v>0</v>
      </c>
      <c r="H116" s="40">
        <f t="shared" ref="H116:H136" si="4">SUM(C116:G116)</f>
        <v>21446302.879999999</v>
      </c>
      <c r="I116" s="1"/>
    </row>
    <row r="117" spans="2:9" x14ac:dyDescent="0.2">
      <c r="B117" s="9" t="str">
        <f>$B$33</f>
        <v>Science</v>
      </c>
      <c r="C117" s="22">
        <f t="shared" si="3"/>
        <v>7485622.4180490775</v>
      </c>
      <c r="D117" s="22">
        <f t="shared" si="3"/>
        <v>3673223.6337641864</v>
      </c>
      <c r="E117" s="22">
        <f t="shared" si="3"/>
        <v>4415060.8680436276</v>
      </c>
      <c r="F117" s="22">
        <f t="shared" si="3"/>
        <v>1618466.3101431087</v>
      </c>
      <c r="G117" s="22">
        <f t="shared" si="3"/>
        <v>0</v>
      </c>
      <c r="H117" s="75">
        <f t="shared" si="4"/>
        <v>17192373.23</v>
      </c>
      <c r="I117" s="1"/>
    </row>
    <row r="118" spans="2:9" x14ac:dyDescent="0.2">
      <c r="B118" s="9" t="str">
        <f>$B$34</f>
        <v>Fine Arts</v>
      </c>
      <c r="C118" s="22">
        <f t="shared" si="3"/>
        <v>2852939.1394237299</v>
      </c>
      <c r="D118" s="22">
        <f t="shared" si="3"/>
        <v>2678883.6321861385</v>
      </c>
      <c r="E118" s="22">
        <f t="shared" si="3"/>
        <v>1341646.1983901318</v>
      </c>
      <c r="F118" s="22">
        <f t="shared" si="3"/>
        <v>0</v>
      </c>
      <c r="G118" s="22">
        <f t="shared" si="3"/>
        <v>0</v>
      </c>
      <c r="H118" s="75">
        <f t="shared" si="4"/>
        <v>6873468.9700000007</v>
      </c>
      <c r="I118" s="1"/>
    </row>
    <row r="119" spans="2:9" x14ac:dyDescent="0.2">
      <c r="B119" s="9" t="str">
        <f>$B$35</f>
        <v>Teacher Education</v>
      </c>
      <c r="C119" s="22">
        <f t="shared" si="3"/>
        <v>230484.59016346754</v>
      </c>
      <c r="D119" s="22">
        <f t="shared" si="3"/>
        <v>760510.20369062806</v>
      </c>
      <c r="E119" s="22">
        <f t="shared" si="3"/>
        <v>1474240.2997976681</v>
      </c>
      <c r="F119" s="22">
        <f t="shared" si="3"/>
        <v>552357.02634823625</v>
      </c>
      <c r="G119" s="22">
        <f t="shared" si="3"/>
        <v>0</v>
      </c>
      <c r="H119" s="75">
        <f t="shared" si="4"/>
        <v>3017592.12</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4451673.5624132743</v>
      </c>
      <c r="D121" s="22">
        <f t="shared" si="3"/>
        <v>6673994.0306534953</v>
      </c>
      <c r="E121" s="22">
        <f t="shared" si="3"/>
        <v>12740311.046308974</v>
      </c>
      <c r="F121" s="22">
        <f t="shared" si="3"/>
        <v>5574130.8806242561</v>
      </c>
      <c r="G121" s="22">
        <f t="shared" si="3"/>
        <v>0</v>
      </c>
      <c r="H121" s="75">
        <f t="shared" si="4"/>
        <v>29440109.520000003</v>
      </c>
      <c r="I121" s="1"/>
    </row>
    <row r="122" spans="2:9" x14ac:dyDescent="0.2">
      <c r="B122" s="9" t="str">
        <f>$B$38</f>
        <v>Home Economics</v>
      </c>
      <c r="C122" s="22">
        <f t="shared" si="3"/>
        <v>6545</v>
      </c>
      <c r="D122" s="22">
        <f t="shared" si="3"/>
        <v>193407</v>
      </c>
      <c r="E122" s="22">
        <f t="shared" si="3"/>
        <v>0</v>
      </c>
      <c r="F122" s="22">
        <f t="shared" si="3"/>
        <v>0</v>
      </c>
      <c r="G122" s="22">
        <f t="shared" si="3"/>
        <v>0</v>
      </c>
      <c r="H122" s="75">
        <f t="shared" si="4"/>
        <v>199952</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173458.08919050405</v>
      </c>
      <c r="D124" s="22">
        <f t="shared" si="3"/>
        <v>802727.48100760148</v>
      </c>
      <c r="E124" s="22">
        <f t="shared" si="3"/>
        <v>1974787.947158461</v>
      </c>
      <c r="F124" s="22">
        <f t="shared" si="3"/>
        <v>536385.82264343346</v>
      </c>
      <c r="G124" s="22">
        <f t="shared" si="3"/>
        <v>0</v>
      </c>
      <c r="H124" s="75">
        <f t="shared" si="4"/>
        <v>3487359.34</v>
      </c>
      <c r="I124" s="1"/>
    </row>
    <row r="125" spans="2:9" x14ac:dyDescent="0.2">
      <c r="B125" s="9" t="str">
        <f>$B$41</f>
        <v>Library Science</v>
      </c>
      <c r="C125" s="22">
        <f t="shared" si="3"/>
        <v>690</v>
      </c>
      <c r="D125" s="22">
        <f t="shared" si="3"/>
        <v>5523</v>
      </c>
      <c r="E125" s="22">
        <f t="shared" si="3"/>
        <v>0</v>
      </c>
      <c r="F125" s="22">
        <f t="shared" si="3"/>
        <v>0</v>
      </c>
      <c r="G125" s="22">
        <f t="shared" si="3"/>
        <v>0</v>
      </c>
      <c r="H125" s="75">
        <f t="shared" si="4"/>
        <v>6213</v>
      </c>
      <c r="I125" s="1"/>
    </row>
    <row r="126" spans="2:9" x14ac:dyDescent="0.2">
      <c r="B126" s="9" t="str">
        <f>$B$42</f>
        <v>Veterinary Science</v>
      </c>
      <c r="C126" s="22">
        <f t="shared" ref="C126:G135" si="5">C101+C71</f>
        <v>0</v>
      </c>
      <c r="D126" s="22">
        <f t="shared" si="5"/>
        <v>0</v>
      </c>
      <c r="E126" s="22">
        <f t="shared" si="5"/>
        <v>0</v>
      </c>
      <c r="F126" s="22">
        <f t="shared" si="5"/>
        <v>0</v>
      </c>
      <c r="G126" s="22">
        <f t="shared" si="5"/>
        <v>0</v>
      </c>
      <c r="H126" s="75">
        <f t="shared" si="4"/>
        <v>0</v>
      </c>
      <c r="I126" s="1"/>
    </row>
    <row r="127" spans="2:9" x14ac:dyDescent="0.2">
      <c r="B127" s="9" t="str">
        <f>$B$43</f>
        <v>Vocational Training</v>
      </c>
      <c r="C127" s="22">
        <f t="shared" si="5"/>
        <v>0</v>
      </c>
      <c r="D127" s="22">
        <f t="shared" si="5"/>
        <v>0</v>
      </c>
      <c r="E127" s="22">
        <f t="shared" si="5"/>
        <v>0</v>
      </c>
      <c r="F127" s="22">
        <f t="shared" si="5"/>
        <v>0</v>
      </c>
      <c r="G127" s="22">
        <f t="shared" si="5"/>
        <v>0</v>
      </c>
      <c r="H127" s="75">
        <f t="shared" si="4"/>
        <v>0</v>
      </c>
      <c r="I127" s="1"/>
    </row>
    <row r="128" spans="2:9" x14ac:dyDescent="0.2">
      <c r="B128" s="9" t="str">
        <f>$B$44</f>
        <v>Physical Training</v>
      </c>
      <c r="C128" s="22">
        <f t="shared" si="5"/>
        <v>0</v>
      </c>
      <c r="D128" s="22">
        <f t="shared" si="5"/>
        <v>0</v>
      </c>
      <c r="E128" s="22">
        <f t="shared" si="5"/>
        <v>0</v>
      </c>
      <c r="F128" s="22">
        <f t="shared" si="5"/>
        <v>0</v>
      </c>
      <c r="G128" s="22">
        <f t="shared" si="5"/>
        <v>0</v>
      </c>
      <c r="H128" s="75">
        <f t="shared" si="4"/>
        <v>0</v>
      </c>
      <c r="I128" s="1"/>
    </row>
    <row r="129" spans="2:9" x14ac:dyDescent="0.2">
      <c r="B129" s="9" t="str">
        <f>$B$45</f>
        <v>Health Services</v>
      </c>
      <c r="C129" s="22">
        <f t="shared" si="5"/>
        <v>78045</v>
      </c>
      <c r="D129" s="22">
        <f t="shared" si="5"/>
        <v>535926</v>
      </c>
      <c r="E129" s="22">
        <f t="shared" si="5"/>
        <v>463420</v>
      </c>
      <c r="F129" s="22">
        <f t="shared" si="5"/>
        <v>237355</v>
      </c>
      <c r="G129" s="22">
        <f t="shared" si="5"/>
        <v>0</v>
      </c>
      <c r="H129" s="75">
        <f t="shared" si="4"/>
        <v>1314746</v>
      </c>
      <c r="I129" s="1"/>
    </row>
    <row r="130" spans="2:9" x14ac:dyDescent="0.2">
      <c r="B130" s="9" t="str">
        <f>$B$46</f>
        <v>Pharmacy</v>
      </c>
      <c r="C130" s="22">
        <f t="shared" si="5"/>
        <v>0</v>
      </c>
      <c r="D130" s="22">
        <f t="shared" si="5"/>
        <v>0</v>
      </c>
      <c r="E130" s="22">
        <f t="shared" si="5"/>
        <v>0</v>
      </c>
      <c r="F130" s="22">
        <f t="shared" si="5"/>
        <v>0</v>
      </c>
      <c r="G130" s="22">
        <f t="shared" si="5"/>
        <v>0</v>
      </c>
      <c r="H130" s="75">
        <f t="shared" si="4"/>
        <v>0</v>
      </c>
      <c r="I130" s="1"/>
    </row>
    <row r="131" spans="2:9" x14ac:dyDescent="0.2">
      <c r="B131" s="9" t="str">
        <f>$B$47</f>
        <v>Business Administration</v>
      </c>
      <c r="C131" s="22">
        <f t="shared" si="5"/>
        <v>932401.40039850515</v>
      </c>
      <c r="D131" s="22">
        <f t="shared" si="5"/>
        <v>5251983.7989002177</v>
      </c>
      <c r="E131" s="22">
        <f t="shared" si="5"/>
        <v>4102139.8757857643</v>
      </c>
      <c r="F131" s="22">
        <f t="shared" si="5"/>
        <v>2389047.4749155124</v>
      </c>
      <c r="G131" s="22">
        <f t="shared" si="5"/>
        <v>0</v>
      </c>
      <c r="H131" s="75">
        <f t="shared" si="4"/>
        <v>12675572.549999999</v>
      </c>
      <c r="I131" s="1"/>
    </row>
    <row r="132" spans="2:9" x14ac:dyDescent="0.2">
      <c r="B132" s="9" t="str">
        <f>$B$48</f>
        <v>Optometry</v>
      </c>
      <c r="C132" s="22">
        <f t="shared" si="5"/>
        <v>0</v>
      </c>
      <c r="D132" s="22">
        <f t="shared" si="5"/>
        <v>0</v>
      </c>
      <c r="E132" s="22">
        <f t="shared" si="5"/>
        <v>0</v>
      </c>
      <c r="F132" s="22">
        <f t="shared" si="5"/>
        <v>0</v>
      </c>
      <c r="G132" s="22">
        <f t="shared" si="5"/>
        <v>0</v>
      </c>
      <c r="H132" s="75">
        <f t="shared" si="4"/>
        <v>0</v>
      </c>
      <c r="I132" s="1"/>
    </row>
    <row r="133" spans="2:9" x14ac:dyDescent="0.2">
      <c r="B133" s="9" t="str">
        <f>$B$49</f>
        <v>Teacher Ed-Practice Teaching</v>
      </c>
      <c r="C133" s="22">
        <f t="shared" si="5"/>
        <v>0</v>
      </c>
      <c r="D133" s="22">
        <f t="shared" si="5"/>
        <v>48159</v>
      </c>
      <c r="E133" s="22">
        <f t="shared" si="5"/>
        <v>0</v>
      </c>
      <c r="F133" s="22">
        <f t="shared" si="5"/>
        <v>0</v>
      </c>
      <c r="G133" s="22">
        <f t="shared" si="5"/>
        <v>0</v>
      </c>
      <c r="H133" s="75">
        <f t="shared" si="4"/>
        <v>48159</v>
      </c>
      <c r="I133" s="1"/>
    </row>
    <row r="134" spans="2:9" x14ac:dyDescent="0.2">
      <c r="B134" s="9" t="str">
        <f>$B$50</f>
        <v>Technology</v>
      </c>
      <c r="C134" s="22">
        <f t="shared" si="5"/>
        <v>309745</v>
      </c>
      <c r="D134" s="22">
        <f t="shared" si="5"/>
        <v>360916</v>
      </c>
      <c r="E134" s="22">
        <f t="shared" si="5"/>
        <v>71934</v>
      </c>
      <c r="F134" s="22">
        <f t="shared" si="5"/>
        <v>0</v>
      </c>
      <c r="G134" s="22">
        <f t="shared" si="5"/>
        <v>0</v>
      </c>
      <c r="H134" s="75">
        <f t="shared" si="4"/>
        <v>742595</v>
      </c>
      <c r="I134" s="1"/>
    </row>
    <row r="135" spans="2:9" x14ac:dyDescent="0.2">
      <c r="B135" s="9" t="str">
        <f>$B$51</f>
        <v>Nursing</v>
      </c>
      <c r="C135" s="22">
        <f t="shared" si="5"/>
        <v>295139.1232137616</v>
      </c>
      <c r="D135" s="22">
        <f t="shared" si="5"/>
        <v>5789514.9012959385</v>
      </c>
      <c r="E135" s="22">
        <f t="shared" si="5"/>
        <v>4068101.6593459612</v>
      </c>
      <c r="F135" s="22">
        <f t="shared" si="5"/>
        <v>573816.20614433847</v>
      </c>
      <c r="G135" s="22">
        <f t="shared" si="5"/>
        <v>0</v>
      </c>
      <c r="H135" s="75">
        <f t="shared" si="4"/>
        <v>10726571.889999999</v>
      </c>
      <c r="I135" s="1"/>
    </row>
    <row r="136" spans="2:9" x14ac:dyDescent="0.2">
      <c r="B136" s="39" t="str">
        <f>$B$52</f>
        <v>Totals</v>
      </c>
      <c r="C136" s="40">
        <f>SUM(C116:C135)</f>
        <v>25567638.985667277</v>
      </c>
      <c r="D136" s="40">
        <f>SUM(D116:D135)</f>
        <v>33661297.332178429</v>
      </c>
      <c r="E136" s="40">
        <f>SUM(E116:E135)</f>
        <v>34203663.34935879</v>
      </c>
      <c r="F136" s="40">
        <f>SUM(F116:F135)</f>
        <v>13738415.832795504</v>
      </c>
      <c r="G136" s="40">
        <f>SUM(G116:G135)</f>
        <v>0</v>
      </c>
      <c r="H136" s="40">
        <f t="shared" si="4"/>
        <v>107171015.5</v>
      </c>
      <c r="I136" s="1"/>
    </row>
    <row r="137" spans="2:9" x14ac:dyDescent="0.2">
      <c r="B137" s="50"/>
      <c r="C137" s="51"/>
      <c r="D137" s="51"/>
      <c r="E137" s="51"/>
      <c r="F137" s="51"/>
      <c r="G137" s="51"/>
      <c r="H137" s="52"/>
      <c r="I137" s="1"/>
    </row>
    <row r="138" spans="2:9" ht="15" customHeight="1" x14ac:dyDescent="0.2">
      <c r="B138" s="28" t="s">
        <v>4</v>
      </c>
      <c r="C138" s="12"/>
      <c r="D138" s="12"/>
      <c r="E138" s="12"/>
      <c r="F138" s="12"/>
      <c r="G138" s="12"/>
      <c r="H138" s="17">
        <f>H86-H81-H111</f>
        <v>150056546.5</v>
      </c>
    </row>
    <row r="139" spans="2:9" ht="152.25" customHeight="1" thickBot="1" x14ac:dyDescent="0.25">
      <c r="B139" s="332" t="s">
        <v>235</v>
      </c>
      <c r="C139" s="332"/>
      <c r="D139" s="332"/>
      <c r="E139" s="332"/>
      <c r="F139" s="332"/>
      <c r="G139" s="332"/>
      <c r="H139" s="38"/>
    </row>
    <row r="140" spans="2:9" ht="25.5" customHeight="1" thickTop="1" x14ac:dyDescent="0.2">
      <c r="B140" s="350" t="s">
        <v>7</v>
      </c>
      <c r="C140" s="351"/>
      <c r="D140" s="351"/>
      <c r="E140" s="351"/>
      <c r="F140" s="354" t="s">
        <v>2</v>
      </c>
      <c r="G140" s="355"/>
      <c r="H140" s="80">
        <f>Data!QD2</f>
        <v>0</v>
      </c>
      <c r="I140" s="333" t="str">
        <f>IF(H140+H141=1,"","Error, the two cells on the left must equal 100%")</f>
        <v/>
      </c>
    </row>
    <row r="141" spans="2:9" ht="25.5" customHeight="1" thickBot="1" x14ac:dyDescent="0.25">
      <c r="B141" s="352"/>
      <c r="C141" s="353"/>
      <c r="D141" s="353"/>
      <c r="E141" s="353"/>
      <c r="F141" s="356" t="s">
        <v>3</v>
      </c>
      <c r="G141" s="357"/>
      <c r="H141" s="95">
        <f>1-H140</f>
        <v>1</v>
      </c>
      <c r="I141" s="333"/>
    </row>
    <row r="142" spans="2:9" ht="43.5" thickBot="1" x14ac:dyDescent="0.25">
      <c r="B142" s="71" t="s">
        <v>33</v>
      </c>
      <c r="C142" s="72" t="s">
        <v>27</v>
      </c>
      <c r="D142" s="72" t="s">
        <v>28</v>
      </c>
      <c r="E142" s="72" t="s">
        <v>29</v>
      </c>
      <c r="F142" s="72" t="s">
        <v>30</v>
      </c>
      <c r="G142" s="72" t="s">
        <v>31</v>
      </c>
      <c r="H142" s="79" t="s">
        <v>6</v>
      </c>
      <c r="I142" s="73" t="s">
        <v>8</v>
      </c>
    </row>
    <row r="143" spans="2:9" x14ac:dyDescent="0.2">
      <c r="B143" s="9" t="str">
        <f>$B$32</f>
        <v>Liberal Arts</v>
      </c>
      <c r="C143" s="20">
        <f>Data!LN2</f>
        <v>13770171.699999999</v>
      </c>
      <c r="D143" s="172">
        <f>Data!MH2</f>
        <v>4779791.5367025975</v>
      </c>
      <c r="E143" s="172">
        <f>Data!NB2</f>
        <v>822874.7613953253</v>
      </c>
      <c r="F143" s="172">
        <f>Data!NV2</f>
        <v>212382.11169883091</v>
      </c>
      <c r="G143" s="172">
        <f>Data!OP2</f>
        <v>0</v>
      </c>
      <c r="H143" s="173">
        <f>Data!PJ2</f>
        <v>0</v>
      </c>
      <c r="I143" s="76">
        <f t="shared" ref="I143:I162" si="6">SUM(C143:H143)</f>
        <v>19585220.109796755</v>
      </c>
    </row>
    <row r="144" spans="2:9" x14ac:dyDescent="0.2">
      <c r="B144" s="9" t="str">
        <f>$B$33</f>
        <v>Science</v>
      </c>
      <c r="C144" s="172">
        <f>Data!LO2</f>
        <v>18052651.618819349</v>
      </c>
      <c r="D144" s="172">
        <f>Data!MI2</f>
        <v>5658306.9434950221</v>
      </c>
      <c r="E144" s="172">
        <f>Data!NC2</f>
        <v>3766329.8359286292</v>
      </c>
      <c r="F144" s="172">
        <f>Data!NW2</f>
        <v>417036.87291839579</v>
      </c>
      <c r="G144" s="172">
        <f>Data!OQ2</f>
        <v>0</v>
      </c>
      <c r="H144" s="174">
        <f>Data!PK2</f>
        <v>0</v>
      </c>
      <c r="I144" s="76">
        <f t="shared" si="6"/>
        <v>27894325.271161396</v>
      </c>
    </row>
    <row r="145" spans="2:9" x14ac:dyDescent="0.2">
      <c r="B145" s="9" t="str">
        <f>$B$34</f>
        <v>Fine Arts</v>
      </c>
      <c r="C145" s="172">
        <f>Data!LP2</f>
        <v>2909501.7772214548</v>
      </c>
      <c r="D145" s="172">
        <f>Data!MJ2</f>
        <v>1205847.7628409446</v>
      </c>
      <c r="E145" s="172">
        <f>Data!ND2</f>
        <v>127116.35716989831</v>
      </c>
      <c r="F145" s="172">
        <f>Data!NX2</f>
        <v>0</v>
      </c>
      <c r="G145" s="172">
        <f>Data!OR2</f>
        <v>0</v>
      </c>
      <c r="H145" s="174">
        <f>Data!PL2</f>
        <v>0</v>
      </c>
      <c r="I145" s="76">
        <f t="shared" si="6"/>
        <v>4242465.8972322978</v>
      </c>
    </row>
    <row r="146" spans="2:9" x14ac:dyDescent="0.2">
      <c r="B146" s="9" t="str">
        <f>$B$35</f>
        <v>Teacher Education</v>
      </c>
      <c r="C146" s="172">
        <f>Data!LQ2</f>
        <v>58080.581832236414</v>
      </c>
      <c r="D146" s="172">
        <f>Data!MK2</f>
        <v>441980.83916250168</v>
      </c>
      <c r="E146" s="172">
        <f>Data!NE2</f>
        <v>1885177.6303866045</v>
      </c>
      <c r="F146" s="172">
        <f>Data!NY2</f>
        <v>71125.028692926891</v>
      </c>
      <c r="G146" s="172">
        <f>Data!OS2</f>
        <v>0</v>
      </c>
      <c r="H146" s="174">
        <f>Data!PN2</f>
        <v>0</v>
      </c>
      <c r="I146" s="76">
        <f t="shared" si="6"/>
        <v>2456364.0800742693</v>
      </c>
    </row>
    <row r="147" spans="2:9" x14ac:dyDescent="0.2">
      <c r="B147" s="9" t="str">
        <f>$B$36</f>
        <v>Agriculture</v>
      </c>
      <c r="C147" s="172">
        <f>Data!LR2</f>
        <v>0</v>
      </c>
      <c r="D147" s="172">
        <f>Data!ML2</f>
        <v>0</v>
      </c>
      <c r="E147" s="172">
        <f>Data!NF2</f>
        <v>0</v>
      </c>
      <c r="F147" s="172">
        <f>Data!NZ2</f>
        <v>0</v>
      </c>
      <c r="G147" s="172">
        <f>Data!OT2</f>
        <v>0</v>
      </c>
      <c r="H147" s="174">
        <f>Data!PM2</f>
        <v>0</v>
      </c>
      <c r="I147" s="76">
        <f t="shared" si="6"/>
        <v>0</v>
      </c>
    </row>
    <row r="148" spans="2:9" x14ac:dyDescent="0.2">
      <c r="B148" s="9" t="str">
        <f>$B$37</f>
        <v>Engineering</v>
      </c>
      <c r="C148" s="172">
        <f>Data!LS2</f>
        <v>14932496.113528838</v>
      </c>
      <c r="D148" s="172">
        <f>Data!MM2</f>
        <v>14724424.868620181</v>
      </c>
      <c r="E148" s="172">
        <f>Data!NG2</f>
        <v>21851993.103852563</v>
      </c>
      <c r="F148" s="172">
        <f>Data!OA2</f>
        <v>2848821.2375204265</v>
      </c>
      <c r="G148" s="172">
        <f>Data!OU2</f>
        <v>0</v>
      </c>
      <c r="H148" s="174">
        <f>Data!PO2</f>
        <v>0</v>
      </c>
      <c r="I148" s="76">
        <f t="shared" si="6"/>
        <v>54357735.323522009</v>
      </c>
    </row>
    <row r="149" spans="2:9" x14ac:dyDescent="0.2">
      <c r="B149" s="9" t="str">
        <f>$B$38</f>
        <v>Home Economics</v>
      </c>
      <c r="C149" s="172">
        <f>Data!LT2</f>
        <v>0</v>
      </c>
      <c r="D149" s="172">
        <f>Data!MN2</f>
        <v>0</v>
      </c>
      <c r="E149" s="172">
        <f>Data!NH2</f>
        <v>0</v>
      </c>
      <c r="F149" s="172">
        <f>Data!OB2</f>
        <v>0</v>
      </c>
      <c r="G149" s="172">
        <f>Data!OV2</f>
        <v>0</v>
      </c>
      <c r="H149" s="174">
        <f>Data!PP2</f>
        <v>0</v>
      </c>
      <c r="I149" s="76">
        <f t="shared" si="6"/>
        <v>0</v>
      </c>
    </row>
    <row r="150" spans="2:9" x14ac:dyDescent="0.2">
      <c r="B150" s="9" t="str">
        <f>$B$39</f>
        <v>Law</v>
      </c>
      <c r="C150" s="172">
        <f>Data!LU2</f>
        <v>0</v>
      </c>
      <c r="D150" s="172">
        <f>Data!MO2</f>
        <v>0</v>
      </c>
      <c r="E150" s="172">
        <f>Data!NI2</f>
        <v>0</v>
      </c>
      <c r="F150" s="172">
        <f>Data!OC2</f>
        <v>0</v>
      </c>
      <c r="G150" s="172">
        <f>Data!OW2</f>
        <v>0</v>
      </c>
      <c r="H150" s="174">
        <f>Data!PQ2</f>
        <v>0</v>
      </c>
      <c r="I150" s="76">
        <f t="shared" si="6"/>
        <v>0</v>
      </c>
    </row>
    <row r="151" spans="2:9" x14ac:dyDescent="0.2">
      <c r="B151" s="9" t="str">
        <f>$B$40</f>
        <v>Social Service</v>
      </c>
      <c r="C151" s="172">
        <f>Data!LV2</f>
        <v>360619.26431026059</v>
      </c>
      <c r="D151" s="172">
        <f>Data!MP2</f>
        <v>1151593.2895281112</v>
      </c>
      <c r="E151" s="172">
        <f>Data!NJ2</f>
        <v>3257402.5018015858</v>
      </c>
      <c r="F151" s="172">
        <f>Data!OD2</f>
        <v>47091.17540821273</v>
      </c>
      <c r="G151" s="172">
        <f>Data!OX2</f>
        <v>0</v>
      </c>
      <c r="H151" s="174">
        <f>Data!PR2</f>
        <v>0</v>
      </c>
      <c r="I151" s="76">
        <f t="shared" si="6"/>
        <v>4816706.2310481705</v>
      </c>
    </row>
    <row r="152" spans="2:9" x14ac:dyDescent="0.2">
      <c r="B152" s="9" t="str">
        <f>$B$41</f>
        <v>Library Science</v>
      </c>
      <c r="C152" s="172">
        <f>Data!LW2</f>
        <v>0</v>
      </c>
      <c r="D152" s="172">
        <f>Data!MQ2</f>
        <v>0</v>
      </c>
      <c r="E152" s="172">
        <f>Data!NK2</f>
        <v>0</v>
      </c>
      <c r="F152" s="172">
        <f>Data!OE2</f>
        <v>0</v>
      </c>
      <c r="G152" s="172">
        <f>Data!OY2</f>
        <v>0</v>
      </c>
      <c r="H152" s="174">
        <f>Data!PS2</f>
        <v>0</v>
      </c>
      <c r="I152" s="76">
        <f t="shared" si="6"/>
        <v>0</v>
      </c>
    </row>
    <row r="153" spans="2:9" x14ac:dyDescent="0.2">
      <c r="B153" s="9" t="str">
        <f>$B$42</f>
        <v>Veterinary Science</v>
      </c>
      <c r="C153" s="172">
        <f>Data!LX2</f>
        <v>0</v>
      </c>
      <c r="D153" s="172">
        <f>Data!MR2</f>
        <v>0</v>
      </c>
      <c r="E153" s="172">
        <f>Data!NL2</f>
        <v>0</v>
      </c>
      <c r="F153" s="172">
        <f>Data!OF2</f>
        <v>0</v>
      </c>
      <c r="G153" s="172">
        <f>Data!OZ2</f>
        <v>0</v>
      </c>
      <c r="H153" s="174">
        <f>Data!PT2</f>
        <v>0</v>
      </c>
      <c r="I153" s="76">
        <f t="shared" si="6"/>
        <v>0</v>
      </c>
    </row>
    <row r="154" spans="2:9" x14ac:dyDescent="0.2">
      <c r="B154" s="9" t="str">
        <f>$B$43</f>
        <v>Vocational Training</v>
      </c>
      <c r="C154" s="172">
        <f>Data!LY2</f>
        <v>0</v>
      </c>
      <c r="D154" s="172">
        <f>Data!MS2</f>
        <v>0</v>
      </c>
      <c r="E154" s="172">
        <f>Data!NM2</f>
        <v>0</v>
      </c>
      <c r="F154" s="172">
        <f>Data!OG2</f>
        <v>0</v>
      </c>
      <c r="G154" s="172">
        <f>Data!PA2</f>
        <v>0</v>
      </c>
      <c r="H154" s="174">
        <f>Data!PU2</f>
        <v>0</v>
      </c>
      <c r="I154" s="76">
        <f t="shared" si="6"/>
        <v>0</v>
      </c>
    </row>
    <row r="155" spans="2:9" x14ac:dyDescent="0.2">
      <c r="B155" s="9" t="str">
        <f>$B$44</f>
        <v>Physical Training</v>
      </c>
      <c r="C155" s="172">
        <f>Data!LZ2</f>
        <v>0</v>
      </c>
      <c r="D155" s="172">
        <f>Data!MT2</f>
        <v>0</v>
      </c>
      <c r="E155" s="172">
        <f>Data!NN2</f>
        <v>0</v>
      </c>
      <c r="F155" s="172">
        <f>Data!OH2</f>
        <v>0</v>
      </c>
      <c r="G155" s="172">
        <f>Data!PB2</f>
        <v>0</v>
      </c>
      <c r="H155" s="174">
        <f>Data!PV2</f>
        <v>0</v>
      </c>
      <c r="I155" s="76">
        <f t="shared" si="6"/>
        <v>0</v>
      </c>
    </row>
    <row r="156" spans="2:9" x14ac:dyDescent="0.2">
      <c r="B156" s="9" t="str">
        <f>$B$45</f>
        <v>Health Services</v>
      </c>
      <c r="C156" s="172">
        <f>Data!MA2</f>
        <v>0</v>
      </c>
      <c r="D156" s="172">
        <f>Data!MU2</f>
        <v>0</v>
      </c>
      <c r="E156" s="172">
        <f>Data!NO2</f>
        <v>0</v>
      </c>
      <c r="F156" s="172">
        <f>Data!OI2</f>
        <v>0</v>
      </c>
      <c r="G156" s="172">
        <f>Data!PC2</f>
        <v>0</v>
      </c>
      <c r="H156" s="174">
        <f>Data!PW2</f>
        <v>0</v>
      </c>
      <c r="I156" s="76">
        <f t="shared" si="6"/>
        <v>0</v>
      </c>
    </row>
    <row r="157" spans="2:9" x14ac:dyDescent="0.2">
      <c r="B157" s="9" t="str">
        <f>$B$46</f>
        <v>Pharmacy</v>
      </c>
      <c r="C157" s="172">
        <f>Data!MB2</f>
        <v>0</v>
      </c>
      <c r="D157" s="172">
        <f>Data!MV2</f>
        <v>0</v>
      </c>
      <c r="E157" s="172">
        <f>Data!NP2</f>
        <v>0</v>
      </c>
      <c r="F157" s="172">
        <f>Data!OJ2</f>
        <v>0</v>
      </c>
      <c r="G157" s="172">
        <f>Data!PD2</f>
        <v>0</v>
      </c>
      <c r="H157" s="174">
        <f>Data!PX2</f>
        <v>0</v>
      </c>
      <c r="I157" s="76">
        <f t="shared" si="6"/>
        <v>0</v>
      </c>
    </row>
    <row r="158" spans="2:9" x14ac:dyDescent="0.2">
      <c r="B158" s="9" t="str">
        <f>$B$47</f>
        <v>Business Administration</v>
      </c>
      <c r="C158" s="172">
        <f>Data!MC2</f>
        <v>2457890.5925039789</v>
      </c>
      <c r="D158" s="172">
        <f>Data!MW2</f>
        <v>10662692.905884821</v>
      </c>
      <c r="E158" s="172">
        <f>Data!NQ2</f>
        <v>2700480.8623727229</v>
      </c>
      <c r="F158" s="172">
        <f>Data!OK2</f>
        <v>209677.87045057636</v>
      </c>
      <c r="G158" s="172">
        <f>Data!PE2</f>
        <v>0</v>
      </c>
      <c r="H158" s="174">
        <f>Data!PY2</f>
        <v>0</v>
      </c>
      <c r="I158" s="76">
        <f t="shared" si="6"/>
        <v>16030742.2312121</v>
      </c>
    </row>
    <row r="159" spans="2:9" x14ac:dyDescent="0.2">
      <c r="B159" s="9" t="str">
        <f>$B$48</f>
        <v>Optometry</v>
      </c>
      <c r="C159" s="172">
        <f>Data!MD2</f>
        <v>0</v>
      </c>
      <c r="D159" s="172">
        <f>Data!MX2</f>
        <v>0</v>
      </c>
      <c r="E159" s="172">
        <f>Data!NR2</f>
        <v>0</v>
      </c>
      <c r="F159" s="172">
        <f>Data!OL2</f>
        <v>0</v>
      </c>
      <c r="G159" s="172">
        <f>Data!PF2</f>
        <v>0</v>
      </c>
      <c r="H159" s="174">
        <f>Data!PZ2</f>
        <v>0</v>
      </c>
      <c r="I159" s="76">
        <f t="shared" si="6"/>
        <v>0</v>
      </c>
    </row>
    <row r="160" spans="2:9" x14ac:dyDescent="0.2">
      <c r="B160" s="9" t="str">
        <f>$B$49</f>
        <v>Teacher Ed-Practice Teaching</v>
      </c>
      <c r="C160" s="172">
        <f>Data!ME2</f>
        <v>0</v>
      </c>
      <c r="D160" s="172">
        <f>Data!MY2</f>
        <v>0</v>
      </c>
      <c r="E160" s="172">
        <f>Data!NS2</f>
        <v>0</v>
      </c>
      <c r="F160" s="172">
        <f>Data!OM2</f>
        <v>0</v>
      </c>
      <c r="G160" s="172">
        <f>Data!PG2</f>
        <v>0</v>
      </c>
      <c r="H160" s="174">
        <f>Data!QA2</f>
        <v>0</v>
      </c>
      <c r="I160" s="76">
        <f t="shared" si="6"/>
        <v>0</v>
      </c>
    </row>
    <row r="161" spans="2:9" x14ac:dyDescent="0.2">
      <c r="B161" s="9" t="str">
        <f>$B$50</f>
        <v>Technology</v>
      </c>
      <c r="C161" s="172">
        <f>Data!MF2</f>
        <v>2059016.7015915546</v>
      </c>
      <c r="D161" s="172">
        <f>Data!MZ2</f>
        <v>1532042.345769586</v>
      </c>
      <c r="E161" s="172">
        <f>Data!NT2</f>
        <v>443944.08883095958</v>
      </c>
      <c r="F161" s="172">
        <f>Data!ON2</f>
        <v>0</v>
      </c>
      <c r="G161" s="172">
        <f>Data!PH2</f>
        <v>0</v>
      </c>
      <c r="H161" s="174">
        <f>Data!QB2</f>
        <v>0</v>
      </c>
      <c r="I161" s="76">
        <f t="shared" si="6"/>
        <v>4035003.1361921001</v>
      </c>
    </row>
    <row r="162" spans="2:9" x14ac:dyDescent="0.2">
      <c r="B162" s="9" t="str">
        <f>$B$51</f>
        <v>Nursing</v>
      </c>
      <c r="C162" s="172">
        <f>Data!MG2</f>
        <v>805078.2529998367</v>
      </c>
      <c r="D162" s="172">
        <f>Data!NA2</f>
        <v>11000282.620902775</v>
      </c>
      <c r="E162" s="172">
        <f>Data!NU2</f>
        <v>4771495.6733986316</v>
      </c>
      <c r="F162" s="172">
        <f>Data!OO2</f>
        <v>61128.14029355433</v>
      </c>
      <c r="G162" s="172">
        <f>Data!PI2</f>
        <v>0</v>
      </c>
      <c r="H162" s="174">
        <f>Data!QC2</f>
        <v>0</v>
      </c>
      <c r="I162" s="76">
        <f t="shared" si="6"/>
        <v>16637984.687594797</v>
      </c>
    </row>
    <row r="163" spans="2:9" ht="15" thickBot="1" x14ac:dyDescent="0.25">
      <c r="B163" s="39" t="str">
        <f>$B$52</f>
        <v>Totals</v>
      </c>
      <c r="C163" s="40">
        <f t="shared" ref="C163:H163" si="7">SUM(C143:C162)</f>
        <v>55405506.602807507</v>
      </c>
      <c r="D163" s="40">
        <f t="shared" si="7"/>
        <v>51156963.112906545</v>
      </c>
      <c r="E163" s="40">
        <f t="shared" si="7"/>
        <v>39626814.815136924</v>
      </c>
      <c r="F163" s="40">
        <f t="shared" si="7"/>
        <v>3867262.4369829237</v>
      </c>
      <c r="G163" s="41">
        <f t="shared" si="7"/>
        <v>0</v>
      </c>
      <c r="H163" s="77">
        <f t="shared" si="7"/>
        <v>0</v>
      </c>
      <c r="I163" s="76">
        <f>SUM(I143:I162)</f>
        <v>150056546.96783388</v>
      </c>
    </row>
    <row r="164" spans="2:9" ht="15" customHeight="1" thickTop="1" x14ac:dyDescent="0.2">
      <c r="B164" s="14"/>
      <c r="C164" s="46"/>
      <c r="D164" s="46"/>
      <c r="E164" s="46"/>
      <c r="F164" s="46"/>
      <c r="G164" s="46"/>
      <c r="H164" s="47"/>
      <c r="I164" s="48"/>
    </row>
    <row r="165" spans="2:9" ht="14.25" customHeight="1" x14ac:dyDescent="0.2">
      <c r="B165" s="349" t="s">
        <v>69</v>
      </c>
      <c r="C165" s="349"/>
      <c r="D165" s="349"/>
      <c r="E165" s="349"/>
      <c r="F165" s="349"/>
      <c r="G165" s="349"/>
      <c r="H165" s="78"/>
      <c r="I165" s="78"/>
    </row>
    <row r="166" spans="2:9" ht="43.5" customHeight="1" thickBot="1" x14ac:dyDescent="0.25">
      <c r="B166" s="334" t="s">
        <v>44</v>
      </c>
      <c r="C166" s="334"/>
      <c r="D166" s="334"/>
      <c r="E166" s="334"/>
      <c r="F166" s="334"/>
      <c r="G166" s="334"/>
      <c r="H166" s="55"/>
    </row>
    <row r="167" spans="2:9" ht="15" thickBot="1" x14ac:dyDescent="0.25">
      <c r="B167" s="68" t="s">
        <v>33</v>
      </c>
      <c r="C167" s="69" t="s">
        <v>27</v>
      </c>
      <c r="D167" s="69" t="s">
        <v>28</v>
      </c>
      <c r="E167" s="69" t="s">
        <v>29</v>
      </c>
      <c r="F167" s="69" t="s">
        <v>30</v>
      </c>
      <c r="G167" s="69" t="s">
        <v>31</v>
      </c>
      <c r="H167" s="70" t="s">
        <v>1</v>
      </c>
      <c r="I167" s="1"/>
    </row>
    <row r="168" spans="2:9" x14ac:dyDescent="0.2">
      <c r="B168" s="9" t="str">
        <f>$B$32</f>
        <v>Liberal Arts</v>
      </c>
      <c r="C168" s="21">
        <f t="shared" ref="C168:G177" si="8">C143+$H$140*IF($H116=0,0,$H143*C116/$H116)+IF($H32=0,0,$H$141*$H143*C32/$H32)</f>
        <v>13770171.699999999</v>
      </c>
      <c r="D168" s="21">
        <f t="shared" si="8"/>
        <v>4779791.5367025975</v>
      </c>
      <c r="E168" s="21">
        <f t="shared" si="8"/>
        <v>822874.7613953253</v>
      </c>
      <c r="F168" s="21">
        <f t="shared" si="8"/>
        <v>212382.11169883091</v>
      </c>
      <c r="G168" s="21">
        <f t="shared" si="8"/>
        <v>0</v>
      </c>
      <c r="H168" s="40">
        <f t="shared" ref="H168:H188" si="9">SUM(C168:G168)</f>
        <v>19585220.109796755</v>
      </c>
      <c r="I168" s="56"/>
    </row>
    <row r="169" spans="2:9" x14ac:dyDescent="0.2">
      <c r="B169" s="9" t="str">
        <f>$B$33</f>
        <v>Science</v>
      </c>
      <c r="C169" s="22">
        <f t="shared" si="8"/>
        <v>18052651.618819349</v>
      </c>
      <c r="D169" s="22">
        <f t="shared" si="8"/>
        <v>5658306.9434950221</v>
      </c>
      <c r="E169" s="22">
        <f t="shared" si="8"/>
        <v>3766329.8359286292</v>
      </c>
      <c r="F169" s="22">
        <f t="shared" si="8"/>
        <v>417036.87291839579</v>
      </c>
      <c r="G169" s="22">
        <f t="shared" si="8"/>
        <v>0</v>
      </c>
      <c r="H169" s="75">
        <f t="shared" si="9"/>
        <v>27894325.271161396</v>
      </c>
      <c r="I169" s="56"/>
    </row>
    <row r="170" spans="2:9" x14ac:dyDescent="0.2">
      <c r="B170" s="9" t="str">
        <f>$B$34</f>
        <v>Fine Arts</v>
      </c>
      <c r="C170" s="22">
        <f t="shared" si="8"/>
        <v>2909501.7772214548</v>
      </c>
      <c r="D170" s="22">
        <f t="shared" si="8"/>
        <v>1205847.7628409446</v>
      </c>
      <c r="E170" s="22">
        <f t="shared" si="8"/>
        <v>127116.35716989831</v>
      </c>
      <c r="F170" s="22">
        <f t="shared" si="8"/>
        <v>0</v>
      </c>
      <c r="G170" s="22">
        <f t="shared" si="8"/>
        <v>0</v>
      </c>
      <c r="H170" s="75">
        <f t="shared" si="9"/>
        <v>4242465.8972322978</v>
      </c>
      <c r="I170" s="56"/>
    </row>
    <row r="171" spans="2:9" x14ac:dyDescent="0.2">
      <c r="B171" s="9" t="str">
        <f>$B$35</f>
        <v>Teacher Education</v>
      </c>
      <c r="C171" s="22">
        <f t="shared" si="8"/>
        <v>58080.581832236414</v>
      </c>
      <c r="D171" s="22">
        <f t="shared" si="8"/>
        <v>441980.83916250168</v>
      </c>
      <c r="E171" s="22">
        <f t="shared" si="8"/>
        <v>1885177.6303866045</v>
      </c>
      <c r="F171" s="22">
        <f t="shared" si="8"/>
        <v>71125.028692926891</v>
      </c>
      <c r="G171" s="22">
        <f t="shared" si="8"/>
        <v>0</v>
      </c>
      <c r="H171" s="75">
        <f t="shared" si="9"/>
        <v>2456364.0800742693</v>
      </c>
      <c r="I171" s="56"/>
    </row>
    <row r="172" spans="2:9" x14ac:dyDescent="0.2">
      <c r="B172" s="9" t="str">
        <f>$B$36</f>
        <v>Agriculture</v>
      </c>
      <c r="C172" s="22">
        <f t="shared" si="8"/>
        <v>0</v>
      </c>
      <c r="D172" s="22">
        <f t="shared" si="8"/>
        <v>0</v>
      </c>
      <c r="E172" s="22">
        <f t="shared" si="8"/>
        <v>0</v>
      </c>
      <c r="F172" s="22">
        <f t="shared" si="8"/>
        <v>0</v>
      </c>
      <c r="G172" s="22">
        <f t="shared" si="8"/>
        <v>0</v>
      </c>
      <c r="H172" s="75">
        <f t="shared" si="9"/>
        <v>0</v>
      </c>
      <c r="I172" s="56"/>
    </row>
    <row r="173" spans="2:9" x14ac:dyDescent="0.2">
      <c r="B173" s="9" t="str">
        <f>$B$37</f>
        <v>Engineering</v>
      </c>
      <c r="C173" s="22">
        <f t="shared" si="8"/>
        <v>14932496.113528838</v>
      </c>
      <c r="D173" s="22">
        <f t="shared" si="8"/>
        <v>14724424.868620181</v>
      </c>
      <c r="E173" s="22">
        <f t="shared" si="8"/>
        <v>21851993.103852563</v>
      </c>
      <c r="F173" s="22">
        <f t="shared" si="8"/>
        <v>2848821.2375204265</v>
      </c>
      <c r="G173" s="22">
        <f t="shared" si="8"/>
        <v>0</v>
      </c>
      <c r="H173" s="75">
        <f t="shared" si="9"/>
        <v>54357735.323522009</v>
      </c>
      <c r="I173" s="56"/>
    </row>
    <row r="174" spans="2:9" x14ac:dyDescent="0.2">
      <c r="B174" s="9" t="str">
        <f>$B$38</f>
        <v>Home Economics</v>
      </c>
      <c r="C174" s="22">
        <f t="shared" si="8"/>
        <v>0</v>
      </c>
      <c r="D174" s="22">
        <f t="shared" si="8"/>
        <v>0</v>
      </c>
      <c r="E174" s="22">
        <f t="shared" si="8"/>
        <v>0</v>
      </c>
      <c r="F174" s="22">
        <f t="shared" si="8"/>
        <v>0</v>
      </c>
      <c r="G174" s="22">
        <f t="shared" si="8"/>
        <v>0</v>
      </c>
      <c r="H174" s="75">
        <f t="shared" si="9"/>
        <v>0</v>
      </c>
      <c r="I174" s="56"/>
    </row>
    <row r="175" spans="2:9" x14ac:dyDescent="0.2">
      <c r="B175" s="9" t="str">
        <f>$B$39</f>
        <v>Law</v>
      </c>
      <c r="C175" s="22">
        <f t="shared" si="8"/>
        <v>0</v>
      </c>
      <c r="D175" s="22">
        <f t="shared" si="8"/>
        <v>0</v>
      </c>
      <c r="E175" s="22">
        <f t="shared" si="8"/>
        <v>0</v>
      </c>
      <c r="F175" s="22">
        <f t="shared" si="8"/>
        <v>0</v>
      </c>
      <c r="G175" s="22">
        <f t="shared" si="8"/>
        <v>0</v>
      </c>
      <c r="H175" s="75">
        <f t="shared" si="9"/>
        <v>0</v>
      </c>
      <c r="I175" s="56"/>
    </row>
    <row r="176" spans="2:9" x14ac:dyDescent="0.2">
      <c r="B176" s="9" t="str">
        <f>$B$40</f>
        <v>Social Service</v>
      </c>
      <c r="C176" s="22">
        <f t="shared" si="8"/>
        <v>360619.26431026059</v>
      </c>
      <c r="D176" s="22">
        <f t="shared" si="8"/>
        <v>1151593.2895281112</v>
      </c>
      <c r="E176" s="22">
        <f t="shared" si="8"/>
        <v>3257402.5018015858</v>
      </c>
      <c r="F176" s="22">
        <f t="shared" si="8"/>
        <v>47091.17540821273</v>
      </c>
      <c r="G176" s="22">
        <f t="shared" si="8"/>
        <v>0</v>
      </c>
      <c r="H176" s="75">
        <f t="shared" si="9"/>
        <v>4816706.2310481705</v>
      </c>
      <c r="I176" s="56"/>
    </row>
    <row r="177" spans="2:9" x14ac:dyDescent="0.2">
      <c r="B177" s="9" t="str">
        <f>$B$41</f>
        <v>Library Science</v>
      </c>
      <c r="C177" s="22">
        <f t="shared" si="8"/>
        <v>0</v>
      </c>
      <c r="D177" s="22">
        <f t="shared" si="8"/>
        <v>0</v>
      </c>
      <c r="E177" s="22">
        <f t="shared" si="8"/>
        <v>0</v>
      </c>
      <c r="F177" s="22">
        <f t="shared" si="8"/>
        <v>0</v>
      </c>
      <c r="G177" s="22">
        <f t="shared" si="8"/>
        <v>0</v>
      </c>
      <c r="H177" s="75">
        <f t="shared" si="9"/>
        <v>0</v>
      </c>
      <c r="I177" s="56"/>
    </row>
    <row r="178" spans="2:9" x14ac:dyDescent="0.2">
      <c r="B178" s="9" t="str">
        <f>$B$42</f>
        <v>Veterinary Science</v>
      </c>
      <c r="C178" s="22">
        <f t="shared" ref="C178:G187" si="10">C153+$H$140*IF($H126=0,0,$H153*C126/$H126)+IF($H42=0,0,$H$141*$H153*C42/$H42)</f>
        <v>0</v>
      </c>
      <c r="D178" s="22">
        <f t="shared" si="10"/>
        <v>0</v>
      </c>
      <c r="E178" s="22">
        <f t="shared" si="10"/>
        <v>0</v>
      </c>
      <c r="F178" s="22">
        <f t="shared" si="10"/>
        <v>0</v>
      </c>
      <c r="G178" s="22">
        <f t="shared" si="10"/>
        <v>0</v>
      </c>
      <c r="H178" s="75">
        <f t="shared" si="9"/>
        <v>0</v>
      </c>
      <c r="I178" s="56"/>
    </row>
    <row r="179" spans="2:9" x14ac:dyDescent="0.2">
      <c r="B179" s="9" t="str">
        <f>$B$43</f>
        <v>Vocational Training</v>
      </c>
      <c r="C179" s="22">
        <f t="shared" si="10"/>
        <v>0</v>
      </c>
      <c r="D179" s="22">
        <f t="shared" si="10"/>
        <v>0</v>
      </c>
      <c r="E179" s="22">
        <f t="shared" si="10"/>
        <v>0</v>
      </c>
      <c r="F179" s="22">
        <f t="shared" si="10"/>
        <v>0</v>
      </c>
      <c r="G179" s="22">
        <f t="shared" si="10"/>
        <v>0</v>
      </c>
      <c r="H179" s="75">
        <f t="shared" si="9"/>
        <v>0</v>
      </c>
      <c r="I179" s="56"/>
    </row>
    <row r="180" spans="2:9" x14ac:dyDescent="0.2">
      <c r="B180" s="9" t="str">
        <f>$B$44</f>
        <v>Physical Training</v>
      </c>
      <c r="C180" s="22">
        <f t="shared" si="10"/>
        <v>0</v>
      </c>
      <c r="D180" s="22">
        <f t="shared" si="10"/>
        <v>0</v>
      </c>
      <c r="E180" s="22">
        <f t="shared" si="10"/>
        <v>0</v>
      </c>
      <c r="F180" s="22">
        <f t="shared" si="10"/>
        <v>0</v>
      </c>
      <c r="G180" s="22">
        <f t="shared" si="10"/>
        <v>0</v>
      </c>
      <c r="H180" s="75">
        <f t="shared" si="9"/>
        <v>0</v>
      </c>
      <c r="I180" s="56"/>
    </row>
    <row r="181" spans="2:9" x14ac:dyDescent="0.2">
      <c r="B181" s="9" t="str">
        <f>$B$45</f>
        <v>Health Services</v>
      </c>
      <c r="C181" s="22">
        <f t="shared" si="10"/>
        <v>0</v>
      </c>
      <c r="D181" s="22">
        <f t="shared" si="10"/>
        <v>0</v>
      </c>
      <c r="E181" s="22">
        <f t="shared" si="10"/>
        <v>0</v>
      </c>
      <c r="F181" s="22">
        <f t="shared" si="10"/>
        <v>0</v>
      </c>
      <c r="G181" s="22">
        <f t="shared" si="10"/>
        <v>0</v>
      </c>
      <c r="H181" s="75">
        <f t="shared" si="9"/>
        <v>0</v>
      </c>
      <c r="I181" s="56"/>
    </row>
    <row r="182" spans="2:9" x14ac:dyDescent="0.2">
      <c r="B182" s="9" t="str">
        <f>$B$46</f>
        <v>Pharmacy</v>
      </c>
      <c r="C182" s="22">
        <f t="shared" si="10"/>
        <v>0</v>
      </c>
      <c r="D182" s="22">
        <f t="shared" si="10"/>
        <v>0</v>
      </c>
      <c r="E182" s="22">
        <f t="shared" si="10"/>
        <v>0</v>
      </c>
      <c r="F182" s="22">
        <f t="shared" si="10"/>
        <v>0</v>
      </c>
      <c r="G182" s="22">
        <f t="shared" si="10"/>
        <v>0</v>
      </c>
      <c r="H182" s="75">
        <f t="shared" si="9"/>
        <v>0</v>
      </c>
      <c r="I182" s="56"/>
    </row>
    <row r="183" spans="2:9" x14ac:dyDescent="0.2">
      <c r="B183" s="9" t="str">
        <f>$B$47</f>
        <v>Business Administration</v>
      </c>
      <c r="C183" s="22">
        <f t="shared" si="10"/>
        <v>2457890.5925039789</v>
      </c>
      <c r="D183" s="22">
        <f t="shared" si="10"/>
        <v>10662692.905884821</v>
      </c>
      <c r="E183" s="22">
        <f t="shared" si="10"/>
        <v>2700480.8623727229</v>
      </c>
      <c r="F183" s="22">
        <f t="shared" si="10"/>
        <v>209677.87045057636</v>
      </c>
      <c r="G183" s="22">
        <f t="shared" si="10"/>
        <v>0</v>
      </c>
      <c r="H183" s="75">
        <f t="shared" si="9"/>
        <v>16030742.2312121</v>
      </c>
      <c r="I183" s="56"/>
    </row>
    <row r="184" spans="2:9" x14ac:dyDescent="0.2">
      <c r="B184" s="9" t="str">
        <f>$B$48</f>
        <v>Optometry</v>
      </c>
      <c r="C184" s="22">
        <f t="shared" si="10"/>
        <v>0</v>
      </c>
      <c r="D184" s="22">
        <f t="shared" si="10"/>
        <v>0</v>
      </c>
      <c r="E184" s="22">
        <f t="shared" si="10"/>
        <v>0</v>
      </c>
      <c r="F184" s="22">
        <f t="shared" si="10"/>
        <v>0</v>
      </c>
      <c r="G184" s="22">
        <f t="shared" si="10"/>
        <v>0</v>
      </c>
      <c r="H184" s="75">
        <f t="shared" si="9"/>
        <v>0</v>
      </c>
      <c r="I184" s="56"/>
    </row>
    <row r="185" spans="2:9" x14ac:dyDescent="0.2">
      <c r="B185" s="9" t="str">
        <f>$B$49</f>
        <v>Teacher Ed-Practice Teaching</v>
      </c>
      <c r="C185" s="22">
        <f t="shared" si="10"/>
        <v>0</v>
      </c>
      <c r="D185" s="22">
        <f t="shared" si="10"/>
        <v>0</v>
      </c>
      <c r="E185" s="22">
        <f t="shared" si="10"/>
        <v>0</v>
      </c>
      <c r="F185" s="22">
        <f t="shared" si="10"/>
        <v>0</v>
      </c>
      <c r="G185" s="22">
        <f t="shared" si="10"/>
        <v>0</v>
      </c>
      <c r="H185" s="75">
        <f t="shared" si="9"/>
        <v>0</v>
      </c>
      <c r="I185" s="56"/>
    </row>
    <row r="186" spans="2:9" x14ac:dyDescent="0.2">
      <c r="B186" s="9" t="str">
        <f>$B$50</f>
        <v>Technology</v>
      </c>
      <c r="C186" s="22">
        <f t="shared" si="10"/>
        <v>2059016.7015915546</v>
      </c>
      <c r="D186" s="22">
        <f t="shared" si="10"/>
        <v>1532042.345769586</v>
      </c>
      <c r="E186" s="22">
        <f t="shared" si="10"/>
        <v>443944.08883095958</v>
      </c>
      <c r="F186" s="22">
        <f t="shared" si="10"/>
        <v>0</v>
      </c>
      <c r="G186" s="22">
        <f t="shared" si="10"/>
        <v>0</v>
      </c>
      <c r="H186" s="75">
        <f t="shared" si="9"/>
        <v>4035003.1361921001</v>
      </c>
      <c r="I186" s="56"/>
    </row>
    <row r="187" spans="2:9" x14ac:dyDescent="0.2">
      <c r="B187" s="9" t="str">
        <f>$B$51</f>
        <v>Nursing</v>
      </c>
      <c r="C187" s="22">
        <f t="shared" si="10"/>
        <v>805078.2529998367</v>
      </c>
      <c r="D187" s="22">
        <f t="shared" si="10"/>
        <v>11000282.620902775</v>
      </c>
      <c r="E187" s="22">
        <f t="shared" si="10"/>
        <v>4771495.6733986316</v>
      </c>
      <c r="F187" s="22">
        <f t="shared" si="10"/>
        <v>61128.14029355433</v>
      </c>
      <c r="G187" s="22">
        <f t="shared" si="10"/>
        <v>0</v>
      </c>
      <c r="H187" s="75">
        <f t="shared" si="9"/>
        <v>16637984.687594797</v>
      </c>
      <c r="I187" s="56"/>
    </row>
    <row r="188" spans="2:9" x14ac:dyDescent="0.2">
      <c r="B188" s="39" t="str">
        <f>$B$52</f>
        <v>Totals</v>
      </c>
      <c r="C188" s="40">
        <f>SUM(C168:C187)</f>
        <v>55405506.602807507</v>
      </c>
      <c r="D188" s="40">
        <f>SUM(D168:D187)</f>
        <v>51156963.112906545</v>
      </c>
      <c r="E188" s="40">
        <f>SUM(E168:E187)</f>
        <v>39626814.815136924</v>
      </c>
      <c r="F188" s="40">
        <f>SUM(F168:F187)</f>
        <v>3867262.4369829237</v>
      </c>
      <c r="G188" s="40">
        <f>SUM(G168:G187)</f>
        <v>0</v>
      </c>
      <c r="H188" s="40">
        <f t="shared" si="9"/>
        <v>150056546.96783391</v>
      </c>
      <c r="I188" s="56"/>
    </row>
    <row r="189" spans="2:9" x14ac:dyDescent="0.2">
      <c r="B189" s="50"/>
      <c r="C189" s="46"/>
      <c r="D189" s="46"/>
      <c r="E189" s="46"/>
      <c r="F189" s="46"/>
      <c r="G189" s="46"/>
      <c r="H189" s="47"/>
      <c r="I189" s="1"/>
    </row>
    <row r="190" spans="2:9" ht="15" customHeight="1" x14ac:dyDescent="0.2">
      <c r="B190" s="342" t="s">
        <v>36</v>
      </c>
      <c r="C190" s="342"/>
      <c r="D190" s="342"/>
      <c r="E190" s="342"/>
      <c r="F190" s="342"/>
      <c r="G190" s="342"/>
      <c r="H190" s="17">
        <f>H15</f>
        <v>43209951</v>
      </c>
    </row>
    <row r="191" spans="2:9" ht="43.5" customHeight="1" thickBot="1" x14ac:dyDescent="0.25">
      <c r="B191" s="332" t="s">
        <v>236</v>
      </c>
      <c r="C191" s="332"/>
      <c r="D191" s="332"/>
      <c r="E191" s="332"/>
      <c r="F191" s="332"/>
      <c r="G191" s="332"/>
      <c r="H191" s="332"/>
    </row>
    <row r="192" spans="2:9"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2" si="11">$H$190*IF($H$136=0,0,C116/$H$136)</f>
        <v>3528246.6162350285</v>
      </c>
      <c r="D193" s="42">
        <f t="shared" si="11"/>
        <v>2776558.2342176125</v>
      </c>
      <c r="E193" s="42">
        <f t="shared" si="11"/>
        <v>1432128.5683918193</v>
      </c>
      <c r="F193" s="42">
        <f t="shared" si="11"/>
        <v>909935.25411272503</v>
      </c>
      <c r="G193" s="42">
        <f t="shared" si="11"/>
        <v>0</v>
      </c>
      <c r="H193" s="42">
        <f>SUM(C193:G193)</f>
        <v>8646868.6729571857</v>
      </c>
      <c r="I193" s="1"/>
    </row>
    <row r="194" spans="2:9" x14ac:dyDescent="0.2">
      <c r="B194" s="9" t="str">
        <f>$B$33</f>
        <v>Science</v>
      </c>
      <c r="C194" s="43">
        <f t="shared" si="11"/>
        <v>3018105.0014255224</v>
      </c>
      <c r="D194" s="43">
        <f t="shared" si="11"/>
        <v>1480995.7009970895</v>
      </c>
      <c r="E194" s="43">
        <f t="shared" si="11"/>
        <v>1780094.76610943</v>
      </c>
      <c r="F194" s="43">
        <f t="shared" si="11"/>
        <v>652544.4368532137</v>
      </c>
      <c r="G194" s="43">
        <f t="shared" si="11"/>
        <v>0</v>
      </c>
      <c r="H194" s="43">
        <f t="shared" ref="H194:H213" si="12">SUM(C194:G194)</f>
        <v>6931739.9053852558</v>
      </c>
      <c r="I194" s="1"/>
    </row>
    <row r="195" spans="2:9" x14ac:dyDescent="0.2">
      <c r="B195" s="9" t="str">
        <f>$B$34</f>
        <v>Fine Arts</v>
      </c>
      <c r="C195" s="43">
        <f t="shared" si="11"/>
        <v>1150267.7271960862</v>
      </c>
      <c r="D195" s="43">
        <f t="shared" si="11"/>
        <v>1080090.8243839964</v>
      </c>
      <c r="E195" s="43">
        <f t="shared" si="11"/>
        <v>540934.19028742786</v>
      </c>
      <c r="F195" s="43">
        <f t="shared" si="11"/>
        <v>0</v>
      </c>
      <c r="G195" s="43">
        <f t="shared" si="11"/>
        <v>0</v>
      </c>
      <c r="H195" s="43">
        <f t="shared" si="12"/>
        <v>2771292.7418675106</v>
      </c>
      <c r="I195" s="1"/>
    </row>
    <row r="196" spans="2:9" x14ac:dyDescent="0.2">
      <c r="B196" s="9" t="str">
        <f>$B$35</f>
        <v>Teacher Education</v>
      </c>
      <c r="C196" s="43">
        <f t="shared" si="11"/>
        <v>92928.37061172117</v>
      </c>
      <c r="D196" s="43">
        <f t="shared" si="11"/>
        <v>306627.762022765</v>
      </c>
      <c r="E196" s="43">
        <f t="shared" si="11"/>
        <v>594394.39683654532</v>
      </c>
      <c r="F196" s="43">
        <f t="shared" si="11"/>
        <v>222703.12482961401</v>
      </c>
      <c r="G196" s="43">
        <f t="shared" si="11"/>
        <v>0</v>
      </c>
      <c r="H196" s="43">
        <f t="shared" si="12"/>
        <v>1216653.6543006455</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1794856.5253622422</v>
      </c>
      <c r="D198" s="43">
        <f t="shared" si="11"/>
        <v>2690867.0566700939</v>
      </c>
      <c r="E198" s="43">
        <f t="shared" si="11"/>
        <v>5136726.693009356</v>
      </c>
      <c r="F198" s="43">
        <f t="shared" si="11"/>
        <v>2247416.6274869437</v>
      </c>
      <c r="G198" s="43">
        <f t="shared" si="11"/>
        <v>0</v>
      </c>
      <c r="H198" s="43">
        <f t="shared" si="12"/>
        <v>11869866.902528636</v>
      </c>
      <c r="I198" s="1"/>
    </row>
    <row r="199" spans="2:9" x14ac:dyDescent="0.2">
      <c r="B199" s="9" t="str">
        <f>$B$38</f>
        <v>Home Economics</v>
      </c>
      <c r="C199" s="43">
        <f t="shared" si="11"/>
        <v>2638.8583515381542</v>
      </c>
      <c r="D199" s="43">
        <f t="shared" si="11"/>
        <v>77979.171458508761</v>
      </c>
      <c r="E199" s="43">
        <f t="shared" si="11"/>
        <v>0</v>
      </c>
      <c r="F199" s="43">
        <f t="shared" si="11"/>
        <v>0</v>
      </c>
      <c r="G199" s="43">
        <f t="shared" si="11"/>
        <v>0</v>
      </c>
      <c r="H199" s="43">
        <f t="shared" si="12"/>
        <v>80618.029810046923</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69936.031673370773</v>
      </c>
      <c r="D201" s="43">
        <f t="shared" si="11"/>
        <v>323649.21577786008</v>
      </c>
      <c r="E201" s="43">
        <f t="shared" si="11"/>
        <v>796208.65804064064</v>
      </c>
      <c r="F201" s="43">
        <f t="shared" si="11"/>
        <v>216263.74449645344</v>
      </c>
      <c r="G201" s="43">
        <f t="shared" si="11"/>
        <v>0</v>
      </c>
      <c r="H201" s="43">
        <f t="shared" si="12"/>
        <v>1406057.6499883248</v>
      </c>
      <c r="I201" s="1"/>
    </row>
    <row r="202" spans="2:9" x14ac:dyDescent="0.2">
      <c r="B202" s="9" t="str">
        <f>$B$41</f>
        <v>Library Science</v>
      </c>
      <c r="C202" s="43">
        <f t="shared" si="11"/>
        <v>278.1989705976053</v>
      </c>
      <c r="D202" s="43">
        <f t="shared" si="11"/>
        <v>2226.801325522571</v>
      </c>
      <c r="E202" s="43">
        <f t="shared" si="11"/>
        <v>0</v>
      </c>
      <c r="F202" s="43">
        <f t="shared" si="11"/>
        <v>0</v>
      </c>
      <c r="G202" s="43">
        <f t="shared" si="11"/>
        <v>0</v>
      </c>
      <c r="H202" s="43">
        <f t="shared" si="12"/>
        <v>2505.0002961201762</v>
      </c>
      <c r="I202" s="1"/>
    </row>
    <row r="203" spans="2:9" x14ac:dyDescent="0.2">
      <c r="B203" s="9" t="str">
        <f>$B$42</f>
        <v>Veterinary Science</v>
      </c>
      <c r="C203" s="43">
        <f t="shared" ref="C203:G212" si="13">$H$190*IF($H$136=0,0,C126/$H$136)</f>
        <v>0</v>
      </c>
      <c r="D203" s="43">
        <f t="shared" si="13"/>
        <v>0</v>
      </c>
      <c r="E203" s="43">
        <f t="shared" si="13"/>
        <v>0</v>
      </c>
      <c r="F203" s="43">
        <f t="shared" si="13"/>
        <v>0</v>
      </c>
      <c r="G203" s="43">
        <f t="shared" si="13"/>
        <v>0</v>
      </c>
      <c r="H203" s="43">
        <f t="shared" si="12"/>
        <v>0</v>
      </c>
      <c r="I203" s="1"/>
    </row>
    <row r="204" spans="2:9" x14ac:dyDescent="0.2">
      <c r="B204" s="9" t="str">
        <f>$B$43</f>
        <v>Vocational Training</v>
      </c>
      <c r="C204" s="43">
        <f t="shared" si="13"/>
        <v>0</v>
      </c>
      <c r="D204" s="43">
        <f t="shared" si="13"/>
        <v>0</v>
      </c>
      <c r="E204" s="43">
        <f t="shared" si="13"/>
        <v>0</v>
      </c>
      <c r="F204" s="43">
        <f t="shared" si="13"/>
        <v>0</v>
      </c>
      <c r="G204" s="43">
        <f t="shared" si="13"/>
        <v>0</v>
      </c>
      <c r="H204" s="43">
        <f t="shared" si="12"/>
        <v>0</v>
      </c>
      <c r="I204" s="1"/>
    </row>
    <row r="205" spans="2:9" x14ac:dyDescent="0.2">
      <c r="B205" s="9" t="str">
        <f>$B$44</f>
        <v>Physical Training</v>
      </c>
      <c r="C205" s="43">
        <f t="shared" si="13"/>
        <v>0</v>
      </c>
      <c r="D205" s="43">
        <f t="shared" si="13"/>
        <v>0</v>
      </c>
      <c r="E205" s="43">
        <f t="shared" si="13"/>
        <v>0</v>
      </c>
      <c r="F205" s="43">
        <f t="shared" si="13"/>
        <v>0</v>
      </c>
      <c r="G205" s="43">
        <f t="shared" si="13"/>
        <v>0</v>
      </c>
      <c r="H205" s="43">
        <f t="shared" si="12"/>
        <v>0</v>
      </c>
      <c r="I205" s="1"/>
    </row>
    <row r="206" spans="2:9" x14ac:dyDescent="0.2">
      <c r="B206" s="9" t="str">
        <f>$B$45</f>
        <v>Health Services</v>
      </c>
      <c r="C206" s="43">
        <f t="shared" si="13"/>
        <v>31466.722696072615</v>
      </c>
      <c r="D206" s="43">
        <f t="shared" si="13"/>
        <v>216078.35002390173</v>
      </c>
      <c r="E206" s="43">
        <f t="shared" si="13"/>
        <v>186844.87964397424</v>
      </c>
      <c r="F206" s="43">
        <f t="shared" si="13"/>
        <v>95698.429951006663</v>
      </c>
      <c r="G206" s="43">
        <f t="shared" si="13"/>
        <v>0</v>
      </c>
      <c r="H206" s="43">
        <f t="shared" si="12"/>
        <v>530088.38231495523</v>
      </c>
      <c r="I206" s="1"/>
    </row>
    <row r="207" spans="2:9" x14ac:dyDescent="0.2">
      <c r="B207" s="9" t="str">
        <f>$B$46</f>
        <v>Pharmacy</v>
      </c>
      <c r="C207" s="43">
        <f t="shared" si="13"/>
        <v>0</v>
      </c>
      <c r="D207" s="43">
        <f t="shared" si="13"/>
        <v>0</v>
      </c>
      <c r="E207" s="43">
        <f t="shared" si="13"/>
        <v>0</v>
      </c>
      <c r="F207" s="43">
        <f t="shared" si="13"/>
        <v>0</v>
      </c>
      <c r="G207" s="43">
        <f t="shared" si="13"/>
        <v>0</v>
      </c>
      <c r="H207" s="43">
        <f t="shared" si="12"/>
        <v>0</v>
      </c>
      <c r="I207" s="1"/>
    </row>
    <row r="208" spans="2:9" x14ac:dyDescent="0.2">
      <c r="B208" s="9" t="str">
        <f>$B$47</f>
        <v>Business Administration</v>
      </c>
      <c r="C208" s="43">
        <f t="shared" si="13"/>
        <v>375932.04315163725</v>
      </c>
      <c r="D208" s="43">
        <f t="shared" si="13"/>
        <v>2117531.1397816534</v>
      </c>
      <c r="E208" s="43">
        <f t="shared" si="13"/>
        <v>1653929.1169434609</v>
      </c>
      <c r="F208" s="43">
        <f t="shared" si="13"/>
        <v>963232.67859464313</v>
      </c>
      <c r="G208" s="43">
        <f t="shared" si="13"/>
        <v>0</v>
      </c>
      <c r="H208" s="43">
        <f t="shared" si="12"/>
        <v>5110624.9784713946</v>
      </c>
      <c r="I208" s="1"/>
    </row>
    <row r="209" spans="2:9" x14ac:dyDescent="0.2">
      <c r="B209" s="9" t="str">
        <f>$B$48</f>
        <v>Optometry</v>
      </c>
      <c r="C209" s="43">
        <f t="shared" si="13"/>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19417.078586971122</v>
      </c>
      <c r="E210" s="43">
        <f t="shared" si="13"/>
        <v>0</v>
      </c>
      <c r="F210" s="43">
        <f t="shared" si="13"/>
        <v>0</v>
      </c>
      <c r="G210" s="43">
        <f t="shared" si="13"/>
        <v>0</v>
      </c>
      <c r="H210" s="43">
        <f t="shared" si="12"/>
        <v>19417.078586971122</v>
      </c>
      <c r="I210" s="1"/>
    </row>
    <row r="211" spans="2:9" x14ac:dyDescent="0.2">
      <c r="B211" s="9" t="str">
        <f>$B$50</f>
        <v>Technology</v>
      </c>
      <c r="C211" s="43">
        <f t="shared" si="13"/>
        <v>124885.13064892066</v>
      </c>
      <c r="D211" s="43">
        <f t="shared" si="13"/>
        <v>145516.6082205874</v>
      </c>
      <c r="E211" s="43">
        <f t="shared" si="13"/>
        <v>29002.847465171217</v>
      </c>
      <c r="F211" s="43">
        <f t="shared" si="13"/>
        <v>0</v>
      </c>
      <c r="G211" s="43">
        <f t="shared" si="13"/>
        <v>0</v>
      </c>
      <c r="H211" s="43">
        <f t="shared" si="12"/>
        <v>299404.58633467928</v>
      </c>
      <c r="I211" s="1"/>
    </row>
    <row r="212" spans="2:9" x14ac:dyDescent="0.2">
      <c r="B212" s="9" t="str">
        <f>$B$51</f>
        <v>Nursing</v>
      </c>
      <c r="C212" s="43">
        <f t="shared" si="13"/>
        <v>118996.23226253371</v>
      </c>
      <c r="D212" s="43">
        <f t="shared" si="13"/>
        <v>2334256.646086995</v>
      </c>
      <c r="E212" s="43">
        <f t="shared" si="13"/>
        <v>1640205.3535021103</v>
      </c>
      <c r="F212" s="43">
        <f t="shared" si="13"/>
        <v>231355.18530663513</v>
      </c>
      <c r="G212" s="43">
        <f t="shared" si="13"/>
        <v>0</v>
      </c>
      <c r="H212" s="43">
        <f t="shared" si="12"/>
        <v>4324813.417158274</v>
      </c>
      <c r="I212" s="1"/>
    </row>
    <row r="213" spans="2:9" x14ac:dyDescent="0.2">
      <c r="B213" s="39" t="str">
        <f>$B$52</f>
        <v>Totals</v>
      </c>
      <c r="C213" s="42">
        <f>SUM(C193:C212)</f>
        <v>10308537.45858527</v>
      </c>
      <c r="D213" s="42">
        <f>SUM(D193:D212)</f>
        <v>13571794.589553557</v>
      </c>
      <c r="E213" s="42">
        <f>SUM(E193:E212)</f>
        <v>13790469.470229937</v>
      </c>
      <c r="F213" s="42">
        <f>SUM(F193:F212)</f>
        <v>5539149.4816312343</v>
      </c>
      <c r="G213" s="42">
        <f>SUM(G193:G212)</f>
        <v>0</v>
      </c>
      <c r="H213" s="42">
        <f t="shared" si="12"/>
        <v>43209951</v>
      </c>
      <c r="I213" s="1"/>
    </row>
    <row r="214" spans="2:9" x14ac:dyDescent="0.2">
      <c r="B214" s="14"/>
      <c r="C214" s="18"/>
      <c r="D214" s="18"/>
      <c r="E214" s="18"/>
      <c r="F214" s="18"/>
      <c r="G214" s="18"/>
      <c r="H214" s="18"/>
      <c r="I214" s="1"/>
    </row>
    <row r="215" spans="2:9" ht="15" customHeight="1" x14ac:dyDescent="0.2">
      <c r="B215" s="342" t="s">
        <v>37</v>
      </c>
      <c r="C215" s="342"/>
      <c r="D215" s="342"/>
      <c r="E215" s="342"/>
      <c r="F215" s="342"/>
      <c r="G215" s="342"/>
      <c r="H215" s="17">
        <f>H17</f>
        <v>44562941</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27" si="14">$H$215*IF($H$25=0,0,C$25/$H$25)*IF(C$52=0,0,C32/C$52)</f>
        <v>4936503.6519524883</v>
      </c>
      <c r="D218" s="42">
        <f t="shared" si="14"/>
        <v>4065031.0140939257</v>
      </c>
      <c r="E218" s="42">
        <f t="shared" si="14"/>
        <v>634901.03460495244</v>
      </c>
      <c r="F218" s="42">
        <f t="shared" si="14"/>
        <v>230731.01219960334</v>
      </c>
      <c r="G218" s="42">
        <f t="shared" si="14"/>
        <v>0</v>
      </c>
      <c r="H218" s="42">
        <f>SUM(C218:G218)</f>
        <v>9867166.7128509693</v>
      </c>
      <c r="I218" s="1"/>
    </row>
    <row r="219" spans="2:9" x14ac:dyDescent="0.2">
      <c r="B219" s="9" t="str">
        <f>$B$33</f>
        <v>Science</v>
      </c>
      <c r="C219" s="43">
        <f t="shared" si="14"/>
        <v>2262968.0582674313</v>
      </c>
      <c r="D219" s="43">
        <f t="shared" si="14"/>
        <v>1682669.168482278</v>
      </c>
      <c r="E219" s="43">
        <f t="shared" si="14"/>
        <v>1016126.9507214255</v>
      </c>
      <c r="F219" s="43">
        <f t="shared" si="14"/>
        <v>158423.57856142515</v>
      </c>
      <c r="G219" s="43">
        <f t="shared" si="14"/>
        <v>0</v>
      </c>
      <c r="H219" s="43">
        <f t="shared" ref="H219:H238" si="15">SUM(C219:G219)</f>
        <v>5120187.75603256</v>
      </c>
      <c r="I219" s="1"/>
    </row>
    <row r="220" spans="2:9" x14ac:dyDescent="0.2">
      <c r="B220" s="9" t="str">
        <f>$B$34</f>
        <v>Fine Arts</v>
      </c>
      <c r="C220" s="43">
        <f t="shared" si="14"/>
        <v>708572.12778270221</v>
      </c>
      <c r="D220" s="43">
        <f t="shared" si="14"/>
        <v>696679.01953124686</v>
      </c>
      <c r="E220" s="43">
        <f t="shared" si="14"/>
        <v>66628.352349012523</v>
      </c>
      <c r="F220" s="43">
        <f t="shared" si="14"/>
        <v>0</v>
      </c>
      <c r="G220" s="43">
        <f t="shared" si="14"/>
        <v>0</v>
      </c>
      <c r="H220" s="43">
        <f t="shared" si="15"/>
        <v>1471879.4996629618</v>
      </c>
      <c r="I220" s="1"/>
    </row>
    <row r="221" spans="2:9" x14ac:dyDescent="0.2">
      <c r="B221" s="9" t="str">
        <f>$B$35</f>
        <v>Teacher Education</v>
      </c>
      <c r="C221" s="43">
        <f t="shared" si="14"/>
        <v>22009.976843199536</v>
      </c>
      <c r="D221" s="43">
        <f t="shared" si="14"/>
        <v>397344.20288292383</v>
      </c>
      <c r="E221" s="43">
        <f t="shared" si="14"/>
        <v>1537563.6457775242</v>
      </c>
      <c r="F221" s="43">
        <f t="shared" si="14"/>
        <v>81680.619480164256</v>
      </c>
      <c r="G221" s="43">
        <f t="shared" si="14"/>
        <v>0</v>
      </c>
      <c r="H221" s="43">
        <f t="shared" si="15"/>
        <v>2038598.4449838118</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822488.2563626247</v>
      </c>
      <c r="D223" s="43">
        <f t="shared" si="14"/>
        <v>1924023.8335145437</v>
      </c>
      <c r="E223" s="43">
        <f t="shared" si="14"/>
        <v>2590481.8097942565</v>
      </c>
      <c r="F223" s="43">
        <f t="shared" si="14"/>
        <v>475521.80316218577</v>
      </c>
      <c r="G223" s="43">
        <f t="shared" si="14"/>
        <v>0</v>
      </c>
      <c r="H223" s="43">
        <f t="shared" si="15"/>
        <v>5812515.7028336106</v>
      </c>
      <c r="I223" s="1"/>
    </row>
    <row r="224" spans="2:9" x14ac:dyDescent="0.2">
      <c r="B224" s="9" t="str">
        <f>$B$38</f>
        <v>Home Economics</v>
      </c>
      <c r="C224" s="43">
        <f t="shared" si="14"/>
        <v>6047.9108264249671</v>
      </c>
      <c r="D224" s="43">
        <f t="shared" si="14"/>
        <v>74489.754110121095</v>
      </c>
      <c r="E224" s="43">
        <f t="shared" si="14"/>
        <v>0</v>
      </c>
      <c r="F224" s="43">
        <f t="shared" si="14"/>
        <v>0</v>
      </c>
      <c r="G224" s="43">
        <f t="shared" si="14"/>
        <v>0</v>
      </c>
      <c r="H224" s="43">
        <f t="shared" si="15"/>
        <v>80537.664936546062</v>
      </c>
      <c r="I224" s="1"/>
    </row>
    <row r="225" spans="2:9" x14ac:dyDescent="0.2">
      <c r="B225" s="9" t="str">
        <f>$B$39</f>
        <v>Law</v>
      </c>
      <c r="C225" s="43">
        <f t="shared" si="14"/>
        <v>0</v>
      </c>
      <c r="D225" s="43">
        <f t="shared" si="14"/>
        <v>0</v>
      </c>
      <c r="E225" s="43">
        <f t="shared" si="14"/>
        <v>0</v>
      </c>
      <c r="F225" s="43">
        <f t="shared" si="14"/>
        <v>0</v>
      </c>
      <c r="G225" s="43">
        <f t="shared" si="14"/>
        <v>0</v>
      </c>
      <c r="H225" s="43">
        <f t="shared" si="15"/>
        <v>0</v>
      </c>
      <c r="I225" s="1"/>
    </row>
    <row r="226" spans="2:9" x14ac:dyDescent="0.2">
      <c r="B226" s="9" t="str">
        <f>$B$40</f>
        <v>Social Service</v>
      </c>
      <c r="C226" s="43">
        <f t="shared" si="14"/>
        <v>88398.915778019727</v>
      </c>
      <c r="D226" s="43">
        <f t="shared" si="14"/>
        <v>669687.12973936473</v>
      </c>
      <c r="E226" s="43">
        <f t="shared" si="14"/>
        <v>1718547.8856550828</v>
      </c>
      <c r="F226" s="43">
        <f t="shared" si="14"/>
        <v>34982.068588840848</v>
      </c>
      <c r="G226" s="43">
        <f t="shared" si="14"/>
        <v>0</v>
      </c>
      <c r="H226" s="43">
        <f t="shared" si="15"/>
        <v>2511615.9997613081</v>
      </c>
      <c r="I226" s="1"/>
    </row>
    <row r="227" spans="2:9" x14ac:dyDescent="0.2">
      <c r="B227" s="9" t="str">
        <f>$B$41</f>
        <v>Library Science</v>
      </c>
      <c r="C227" s="43">
        <f t="shared" si="14"/>
        <v>82.848093512670772</v>
      </c>
      <c r="D227" s="43">
        <f t="shared" si="14"/>
        <v>1572.3430946727408</v>
      </c>
      <c r="E227" s="43">
        <f t="shared" si="14"/>
        <v>0</v>
      </c>
      <c r="F227" s="43">
        <f t="shared" si="14"/>
        <v>0</v>
      </c>
      <c r="G227" s="43">
        <f t="shared" si="14"/>
        <v>0</v>
      </c>
      <c r="H227" s="43">
        <f t="shared" si="15"/>
        <v>1655.1911881854116</v>
      </c>
      <c r="I227" s="1"/>
    </row>
    <row r="228" spans="2:9" x14ac:dyDescent="0.2">
      <c r="B228" s="9" t="str">
        <f>$B$42</f>
        <v>Veterinary Science</v>
      </c>
      <c r="C228" s="43">
        <f t="shared" ref="C228:G237" si="16">$H$215*IF($H$25=0,0,C$25/$H$25)*IF(C$52=0,0,C42/C$52)</f>
        <v>0</v>
      </c>
      <c r="D228" s="43">
        <f t="shared" si="16"/>
        <v>0</v>
      </c>
      <c r="E228" s="43">
        <f t="shared" si="16"/>
        <v>0</v>
      </c>
      <c r="F228" s="43">
        <f t="shared" si="16"/>
        <v>0</v>
      </c>
      <c r="G228" s="43">
        <f t="shared" si="16"/>
        <v>0</v>
      </c>
      <c r="H228" s="43">
        <f t="shared" si="15"/>
        <v>0</v>
      </c>
      <c r="I228" s="1"/>
    </row>
    <row r="229" spans="2:9" x14ac:dyDescent="0.2">
      <c r="B229" s="9" t="str">
        <f>$B$43</f>
        <v>Vocational Training</v>
      </c>
      <c r="C229" s="43">
        <f t="shared" si="16"/>
        <v>0</v>
      </c>
      <c r="D229" s="43">
        <f t="shared" si="16"/>
        <v>0</v>
      </c>
      <c r="E229" s="43">
        <f t="shared" si="16"/>
        <v>0</v>
      </c>
      <c r="F229" s="43">
        <f t="shared" si="16"/>
        <v>0</v>
      </c>
      <c r="G229" s="43">
        <f t="shared" si="16"/>
        <v>0</v>
      </c>
      <c r="H229" s="43">
        <f t="shared" si="15"/>
        <v>0</v>
      </c>
      <c r="I229" s="1"/>
    </row>
    <row r="230" spans="2:9" x14ac:dyDescent="0.2">
      <c r="B230" s="9" t="str">
        <f>$B$44</f>
        <v>Physical Training</v>
      </c>
      <c r="C230" s="43">
        <f t="shared" si="16"/>
        <v>14194.640021837593</v>
      </c>
      <c r="D230" s="43">
        <f t="shared" si="16"/>
        <v>0</v>
      </c>
      <c r="E230" s="43">
        <f t="shared" si="16"/>
        <v>0</v>
      </c>
      <c r="F230" s="43">
        <f t="shared" si="16"/>
        <v>0</v>
      </c>
      <c r="G230" s="43">
        <f t="shared" si="16"/>
        <v>0</v>
      </c>
      <c r="H230" s="43">
        <f t="shared" si="15"/>
        <v>14194.640021837593</v>
      </c>
      <c r="I230" s="1"/>
    </row>
    <row r="231" spans="2:9" x14ac:dyDescent="0.2">
      <c r="B231" s="9" t="str">
        <f>$B$45</f>
        <v>Health Services</v>
      </c>
      <c r="C231" s="43">
        <f t="shared" si="16"/>
        <v>57330.880710768179</v>
      </c>
      <c r="D231" s="43">
        <f t="shared" si="16"/>
        <v>548158.11138028419</v>
      </c>
      <c r="E231" s="43">
        <f t="shared" si="16"/>
        <v>128501.78213966553</v>
      </c>
      <c r="F231" s="43">
        <f t="shared" si="16"/>
        <v>9289.4966826826167</v>
      </c>
      <c r="G231" s="43">
        <f t="shared" si="16"/>
        <v>0</v>
      </c>
      <c r="H231" s="43">
        <f t="shared" si="15"/>
        <v>743280.27091340057</v>
      </c>
      <c r="I231" s="1"/>
    </row>
    <row r="232" spans="2:9" x14ac:dyDescent="0.2">
      <c r="B232" s="9" t="str">
        <f>$B$46</f>
        <v>Pharmacy</v>
      </c>
      <c r="C232" s="43">
        <f t="shared" si="16"/>
        <v>0</v>
      </c>
      <c r="D232" s="43">
        <f t="shared" si="16"/>
        <v>0</v>
      </c>
      <c r="E232" s="43">
        <f t="shared" si="16"/>
        <v>0</v>
      </c>
      <c r="F232" s="43">
        <f t="shared" si="16"/>
        <v>0</v>
      </c>
      <c r="G232" s="43">
        <f t="shared" si="16"/>
        <v>0</v>
      </c>
      <c r="H232" s="43">
        <f t="shared" si="15"/>
        <v>0</v>
      </c>
      <c r="I232" s="1"/>
    </row>
    <row r="233" spans="2:9" x14ac:dyDescent="0.2">
      <c r="B233" s="9" t="str">
        <f>$B$47</f>
        <v>Business Administration</v>
      </c>
      <c r="C233" s="43">
        <f t="shared" si="16"/>
        <v>367099.9023546442</v>
      </c>
      <c r="D233" s="43">
        <f t="shared" si="16"/>
        <v>3778012.8850205392</v>
      </c>
      <c r="E233" s="43">
        <f t="shared" si="16"/>
        <v>868070.54956050648</v>
      </c>
      <c r="F233" s="43">
        <f t="shared" si="16"/>
        <v>94903.506650108888</v>
      </c>
      <c r="G233" s="43">
        <f t="shared" si="16"/>
        <v>0</v>
      </c>
      <c r="H233" s="43">
        <f t="shared" si="15"/>
        <v>5108086.8435857985</v>
      </c>
      <c r="I233" s="1"/>
    </row>
    <row r="234" spans="2:9" x14ac:dyDescent="0.2">
      <c r="B234" s="9" t="str">
        <f>$B$48</f>
        <v>Optometry</v>
      </c>
      <c r="C234" s="43">
        <f t="shared" si="16"/>
        <v>0</v>
      </c>
      <c r="D234" s="43">
        <f t="shared" si="16"/>
        <v>0</v>
      </c>
      <c r="E234" s="43">
        <f t="shared" si="16"/>
        <v>0</v>
      </c>
      <c r="F234" s="43">
        <f t="shared" si="16"/>
        <v>0</v>
      </c>
      <c r="G234" s="43">
        <f t="shared" si="16"/>
        <v>0</v>
      </c>
      <c r="H234" s="43">
        <f t="shared" si="15"/>
        <v>0</v>
      </c>
      <c r="I234" s="1"/>
    </row>
    <row r="235" spans="2:9" x14ac:dyDescent="0.2">
      <c r="B235" s="9" t="str">
        <f>$B$49</f>
        <v>Teacher Ed-Practice Teaching</v>
      </c>
      <c r="C235" s="43">
        <f t="shared" si="16"/>
        <v>0</v>
      </c>
      <c r="D235" s="43">
        <f t="shared" si="16"/>
        <v>26140.203948934311</v>
      </c>
      <c r="E235" s="43">
        <f t="shared" si="16"/>
        <v>0</v>
      </c>
      <c r="F235" s="43">
        <f t="shared" si="16"/>
        <v>0</v>
      </c>
      <c r="G235" s="43">
        <f t="shared" si="16"/>
        <v>0</v>
      </c>
      <c r="H235" s="43">
        <f t="shared" si="15"/>
        <v>26140.203948934311</v>
      </c>
      <c r="I235" s="1"/>
    </row>
    <row r="236" spans="2:9" x14ac:dyDescent="0.2">
      <c r="B236" s="9" t="str">
        <f>$B$50</f>
        <v>Technology</v>
      </c>
      <c r="C236" s="43">
        <f t="shared" si="16"/>
        <v>84919.295850487557</v>
      </c>
      <c r="D236" s="43">
        <f t="shared" si="16"/>
        <v>149896.70835880126</v>
      </c>
      <c r="E236" s="43">
        <f t="shared" si="16"/>
        <v>39406.420702404372</v>
      </c>
      <c r="F236" s="43">
        <f t="shared" si="16"/>
        <v>0</v>
      </c>
      <c r="G236" s="43">
        <f t="shared" si="16"/>
        <v>0</v>
      </c>
      <c r="H236" s="43">
        <f t="shared" si="15"/>
        <v>274222.4249116932</v>
      </c>
      <c r="I236" s="1"/>
    </row>
    <row r="237" spans="2:9" x14ac:dyDescent="0.2">
      <c r="B237" s="9" t="str">
        <f>$B$51</f>
        <v>Nursing</v>
      </c>
      <c r="C237" s="43">
        <f t="shared" si="16"/>
        <v>247688.18357171473</v>
      </c>
      <c r="D237" s="43">
        <f t="shared" si="16"/>
        <v>8028711.4128770698</v>
      </c>
      <c r="E237" s="43">
        <f t="shared" si="16"/>
        <v>3159467.7304339502</v>
      </c>
      <c r="F237" s="43">
        <f t="shared" si="16"/>
        <v>56992.317485647407</v>
      </c>
      <c r="G237" s="43">
        <f t="shared" si="16"/>
        <v>0</v>
      </c>
      <c r="H237" s="43">
        <f t="shared" si="15"/>
        <v>11492859.644368382</v>
      </c>
      <c r="I237" s="1"/>
    </row>
    <row r="238" spans="2:9" x14ac:dyDescent="0.2">
      <c r="B238" s="39" t="str">
        <f>$B$52</f>
        <v>Totals</v>
      </c>
      <c r="C238" s="42">
        <f>SUM(C218:C237)</f>
        <v>9618304.6484158579</v>
      </c>
      <c r="D238" s="42">
        <f>SUM(D218:D237)</f>
        <v>22042415.787034705</v>
      </c>
      <c r="E238" s="42">
        <f>SUM(E218:E237)</f>
        <v>11759696.161738781</v>
      </c>
      <c r="F238" s="42">
        <f>SUM(F218:F237)</f>
        <v>1142524.4028106583</v>
      </c>
      <c r="G238" s="42">
        <f>SUM(G218:G237)</f>
        <v>0</v>
      </c>
      <c r="H238" s="42">
        <f t="shared" si="15"/>
        <v>44562941</v>
      </c>
      <c r="I238" s="1"/>
    </row>
    <row r="239" spans="2:9" x14ac:dyDescent="0.2">
      <c r="B239" s="44"/>
      <c r="C239" s="45"/>
      <c r="D239" s="45"/>
      <c r="E239" s="45"/>
      <c r="F239" s="45"/>
      <c r="G239" s="45"/>
      <c r="H239" s="45"/>
      <c r="I239" s="1"/>
    </row>
    <row r="240" spans="2:9" ht="15" customHeight="1" x14ac:dyDescent="0.2">
      <c r="B240" s="28" t="s">
        <v>13</v>
      </c>
      <c r="C240" s="11"/>
      <c r="D240" s="11"/>
      <c r="E240" s="11"/>
      <c r="F240" s="11"/>
      <c r="G240" s="11"/>
      <c r="H240" s="17">
        <f>H16</f>
        <v>81037924</v>
      </c>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$H$240*IF($H$25=0,0,C$25/$H$25)*IF(C$52=0,0,C32/C$52)</f>
        <v>8977055.795591414</v>
      </c>
      <c r="D243" s="42">
        <f t="shared" ref="C243:G252" si="17">$H$240*IF($H$25=0,0,D$25/$H$25)*IF(D$52=0,0,D32/D$52)</f>
        <v>7392278.583628187</v>
      </c>
      <c r="E243" s="42">
        <f t="shared" si="17"/>
        <v>1154570.6058726578</v>
      </c>
      <c r="F243" s="42">
        <f t="shared" si="17"/>
        <v>419585.46297638945</v>
      </c>
      <c r="G243" s="42">
        <f t="shared" si="17"/>
        <v>0</v>
      </c>
      <c r="H243" s="42">
        <f>SUM(C243:G243)</f>
        <v>17943490.448068649</v>
      </c>
      <c r="I243" s="1"/>
    </row>
    <row r="244" spans="2:9" x14ac:dyDescent="0.2">
      <c r="B244" s="9" t="str">
        <f>$B$33</f>
        <v>Science</v>
      </c>
      <c r="C244" s="43">
        <f t="shared" si="17"/>
        <v>4115218.3721515075</v>
      </c>
      <c r="D244" s="43">
        <f t="shared" si="17"/>
        <v>3059942.0310389758</v>
      </c>
      <c r="E244" s="43">
        <f t="shared" si="17"/>
        <v>1847831.7803781088</v>
      </c>
      <c r="F244" s="43">
        <f t="shared" si="17"/>
        <v>288094.04476398445</v>
      </c>
      <c r="G244" s="43">
        <f t="shared" si="17"/>
        <v>0</v>
      </c>
      <c r="H244" s="43">
        <f t="shared" ref="H244:H263" si="18">SUM(C244:G244)</f>
        <v>9311086.2283325773</v>
      </c>
      <c r="I244" s="1"/>
    </row>
    <row r="245" spans="2:9" x14ac:dyDescent="0.2">
      <c r="B245" s="9" t="str">
        <f>$B$34</f>
        <v>Fine Arts</v>
      </c>
      <c r="C245" s="43">
        <f t="shared" si="17"/>
        <v>1288541.845561156</v>
      </c>
      <c r="D245" s="43">
        <f t="shared" si="17"/>
        <v>1266914.1706147199</v>
      </c>
      <c r="E245" s="43">
        <f t="shared" si="17"/>
        <v>121163.98138768483</v>
      </c>
      <c r="F245" s="43">
        <f t="shared" si="17"/>
        <v>0</v>
      </c>
      <c r="G245" s="43">
        <f t="shared" si="17"/>
        <v>0</v>
      </c>
      <c r="H245" s="43">
        <f t="shared" si="18"/>
        <v>2676619.997563561</v>
      </c>
      <c r="I245" s="1"/>
    </row>
    <row r="246" spans="2:9" x14ac:dyDescent="0.2">
      <c r="B246" s="9" t="str">
        <f>$B$35</f>
        <v>Teacher Education</v>
      </c>
      <c r="C246" s="43">
        <f t="shared" si="17"/>
        <v>40025.249470427996</v>
      </c>
      <c r="D246" s="43">
        <f t="shared" si="17"/>
        <v>722572.3570414026</v>
      </c>
      <c r="E246" s="43">
        <f t="shared" si="17"/>
        <v>2796066.9353416762</v>
      </c>
      <c r="F246" s="43">
        <f t="shared" si="17"/>
        <v>148536.60205475375</v>
      </c>
      <c r="G246" s="43">
        <f t="shared" si="17"/>
        <v>0</v>
      </c>
      <c r="H246" s="43">
        <f t="shared" si="18"/>
        <v>3707201.1439082609</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1495698.8770109876</v>
      </c>
      <c r="D248" s="43">
        <f t="shared" si="17"/>
        <v>3498846.6581355175</v>
      </c>
      <c r="E248" s="43">
        <f t="shared" si="17"/>
        <v>4710803.7152550016</v>
      </c>
      <c r="F248" s="43">
        <f t="shared" si="17"/>
        <v>864738.70171630208</v>
      </c>
      <c r="G248" s="43">
        <f t="shared" si="17"/>
        <v>0</v>
      </c>
      <c r="H248" s="43">
        <f t="shared" si="18"/>
        <v>10570087.952117808</v>
      </c>
      <c r="I248" s="1"/>
    </row>
    <row r="249" spans="2:9" x14ac:dyDescent="0.2">
      <c r="B249" s="9" t="str">
        <f>$B$38</f>
        <v>Home Economics</v>
      </c>
      <c r="C249" s="43">
        <f t="shared" si="17"/>
        <v>10998.155124245584</v>
      </c>
      <c r="D249" s="43">
        <f t="shared" si="17"/>
        <v>135459.97855829759</v>
      </c>
      <c r="E249" s="43">
        <f t="shared" si="17"/>
        <v>0</v>
      </c>
      <c r="F249" s="43">
        <f t="shared" si="17"/>
        <v>0</v>
      </c>
      <c r="G249" s="43">
        <f t="shared" si="17"/>
        <v>0</v>
      </c>
      <c r="H249" s="43">
        <f t="shared" si="18"/>
        <v>146458.13368254318</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160753.85640506903</v>
      </c>
      <c r="D251" s="43">
        <f t="shared" si="17"/>
        <v>1217829.2883227069</v>
      </c>
      <c r="E251" s="43">
        <f t="shared" si="17"/>
        <v>3125187.6519567524</v>
      </c>
      <c r="F251" s="43">
        <f t="shared" si="17"/>
        <v>63615.061125908891</v>
      </c>
      <c r="G251" s="43">
        <f t="shared" si="17"/>
        <v>0</v>
      </c>
      <c r="H251" s="43">
        <f t="shared" si="18"/>
        <v>4567385.8578104377</v>
      </c>
      <c r="I251" s="1"/>
    </row>
    <row r="252" spans="2:9" x14ac:dyDescent="0.2">
      <c r="B252" s="9" t="str">
        <f>$B$41</f>
        <v>Library Science</v>
      </c>
      <c r="C252" s="43">
        <f t="shared" si="17"/>
        <v>150.65965923624088</v>
      </c>
      <c r="D252" s="43">
        <f t="shared" si="17"/>
        <v>2859.313531573564</v>
      </c>
      <c r="E252" s="43">
        <f t="shared" si="17"/>
        <v>0</v>
      </c>
      <c r="F252" s="43">
        <f t="shared" si="17"/>
        <v>0</v>
      </c>
      <c r="G252" s="43">
        <f t="shared" si="17"/>
        <v>0</v>
      </c>
      <c r="H252" s="43">
        <f t="shared" si="18"/>
        <v>3009.9731908098047</v>
      </c>
      <c r="I252" s="1"/>
    </row>
    <row r="253" spans="2:9" x14ac:dyDescent="0.2">
      <c r="B253" s="9" t="str">
        <f>$B$42</f>
        <v>Veterinary Science</v>
      </c>
      <c r="C253" s="43">
        <f t="shared" ref="C253:G262" si="19">$H$240*IF($H$25=0,0,C$25/$H$25)*IF(C$52=0,0,C42/C$52)</f>
        <v>0</v>
      </c>
      <c r="D253" s="43">
        <f t="shared" si="19"/>
        <v>0</v>
      </c>
      <c r="E253" s="43">
        <f t="shared" si="19"/>
        <v>0</v>
      </c>
      <c r="F253" s="43">
        <f t="shared" si="19"/>
        <v>0</v>
      </c>
      <c r="G253" s="43">
        <f t="shared" si="19"/>
        <v>0</v>
      </c>
      <c r="H253" s="43">
        <f t="shared" si="18"/>
        <v>0</v>
      </c>
      <c r="I253" s="1"/>
    </row>
    <row r="254" spans="2:9" x14ac:dyDescent="0.2">
      <c r="B254" s="9" t="str">
        <f>$B$43</f>
        <v>Vocational Training</v>
      </c>
      <c r="C254" s="43">
        <f t="shared" si="19"/>
        <v>0</v>
      </c>
      <c r="D254" s="43">
        <f t="shared" si="19"/>
        <v>0</v>
      </c>
      <c r="E254" s="43">
        <f t="shared" si="19"/>
        <v>0</v>
      </c>
      <c r="F254" s="43">
        <f t="shared" si="19"/>
        <v>0</v>
      </c>
      <c r="G254" s="43">
        <f t="shared" si="19"/>
        <v>0</v>
      </c>
      <c r="H254" s="43">
        <f t="shared" si="18"/>
        <v>0</v>
      </c>
      <c r="I254" s="1"/>
    </row>
    <row r="255" spans="2:9" x14ac:dyDescent="0.2">
      <c r="B255" s="9" t="str">
        <f>$B$44</f>
        <v>Physical Training</v>
      </c>
      <c r="C255" s="43">
        <f t="shared" si="19"/>
        <v>25813.02161580927</v>
      </c>
      <c r="D255" s="43">
        <f t="shared" si="19"/>
        <v>0</v>
      </c>
      <c r="E255" s="43">
        <f t="shared" si="19"/>
        <v>0</v>
      </c>
      <c r="F255" s="43">
        <f t="shared" si="19"/>
        <v>0</v>
      </c>
      <c r="G255" s="43">
        <f t="shared" si="19"/>
        <v>0</v>
      </c>
      <c r="H255" s="43">
        <f t="shared" si="18"/>
        <v>25813.02161580927</v>
      </c>
      <c r="I255" s="1"/>
    </row>
    <row r="256" spans="2:9" x14ac:dyDescent="0.2">
      <c r="B256" s="9" t="str">
        <f>$B$45</f>
        <v>Health Services</v>
      </c>
      <c r="C256" s="43">
        <f t="shared" si="19"/>
        <v>104256.4841914787</v>
      </c>
      <c r="D256" s="43">
        <f t="shared" si="19"/>
        <v>996828.17994483362</v>
      </c>
      <c r="E256" s="43">
        <f t="shared" si="19"/>
        <v>233681.11307776507</v>
      </c>
      <c r="F256" s="43">
        <f t="shared" si="19"/>
        <v>16892.994700899249</v>
      </c>
      <c r="G256" s="43">
        <f t="shared" si="19"/>
        <v>0</v>
      </c>
      <c r="H256" s="43">
        <f t="shared" si="18"/>
        <v>1351658.7719149769</v>
      </c>
      <c r="I256" s="1"/>
    </row>
    <row r="257" spans="2:9" x14ac:dyDescent="0.2">
      <c r="B257" s="9" t="str">
        <f>$B$46</f>
        <v>Pharmacy</v>
      </c>
      <c r="C257" s="43">
        <f t="shared" si="19"/>
        <v>0</v>
      </c>
      <c r="D257" s="43">
        <f t="shared" si="19"/>
        <v>0</v>
      </c>
      <c r="E257" s="43">
        <f t="shared" si="19"/>
        <v>0</v>
      </c>
      <c r="F257" s="43">
        <f t="shared" si="19"/>
        <v>0</v>
      </c>
      <c r="G257" s="43">
        <f t="shared" si="19"/>
        <v>0</v>
      </c>
      <c r="H257" s="43">
        <f t="shared" si="18"/>
        <v>0</v>
      </c>
      <c r="I257" s="1"/>
    </row>
    <row r="258" spans="2:9" x14ac:dyDescent="0.2">
      <c r="B258" s="9" t="str">
        <f>$B$47</f>
        <v>Business Administration</v>
      </c>
      <c r="C258" s="43">
        <f t="shared" si="19"/>
        <v>667572.9500757833</v>
      </c>
      <c r="D258" s="43">
        <f t="shared" si="19"/>
        <v>6870334.7260521958</v>
      </c>
      <c r="E258" s="43">
        <f t="shared" si="19"/>
        <v>1578590.4979189448</v>
      </c>
      <c r="F258" s="43">
        <f t="shared" si="19"/>
        <v>172582.48640378151</v>
      </c>
      <c r="G258" s="43">
        <f t="shared" si="19"/>
        <v>0</v>
      </c>
      <c r="H258" s="43">
        <f t="shared" si="18"/>
        <v>9289080.6604507063</v>
      </c>
      <c r="I258" s="1"/>
    </row>
    <row r="259" spans="2:9" x14ac:dyDescent="0.2">
      <c r="B259" s="9" t="str">
        <f>$B$48</f>
        <v>Optometry</v>
      </c>
      <c r="C259" s="43">
        <f t="shared" si="19"/>
        <v>0</v>
      </c>
      <c r="D259" s="43">
        <f t="shared" si="19"/>
        <v>0</v>
      </c>
      <c r="E259" s="43">
        <f t="shared" si="19"/>
        <v>0</v>
      </c>
      <c r="F259" s="43">
        <f t="shared" si="19"/>
        <v>0</v>
      </c>
      <c r="G259" s="43">
        <f t="shared" si="19"/>
        <v>0</v>
      </c>
      <c r="H259" s="43">
        <f t="shared" si="18"/>
        <v>0</v>
      </c>
      <c r="I259" s="1"/>
    </row>
    <row r="260" spans="2:9" x14ac:dyDescent="0.2">
      <c r="B260" s="9" t="str">
        <f>$B$49</f>
        <v>Teacher Ed-Practice Teaching</v>
      </c>
      <c r="C260" s="43">
        <f t="shared" si="19"/>
        <v>0</v>
      </c>
      <c r="D260" s="43">
        <f t="shared" si="19"/>
        <v>47536.087462410498</v>
      </c>
      <c r="E260" s="43">
        <f t="shared" si="19"/>
        <v>0</v>
      </c>
      <c r="F260" s="43">
        <f t="shared" si="19"/>
        <v>0</v>
      </c>
      <c r="G260" s="43">
        <f t="shared" si="19"/>
        <v>0</v>
      </c>
      <c r="H260" s="43">
        <f t="shared" si="18"/>
        <v>47536.087462410498</v>
      </c>
      <c r="I260" s="1"/>
    </row>
    <row r="261" spans="2:9" x14ac:dyDescent="0.2">
      <c r="B261" s="9" t="str">
        <f>$B$50</f>
        <v>Technology</v>
      </c>
      <c r="C261" s="43">
        <f t="shared" si="19"/>
        <v>154426.15071714693</v>
      </c>
      <c r="D261" s="43">
        <f t="shared" si="19"/>
        <v>272587.89001001307</v>
      </c>
      <c r="E261" s="43">
        <f t="shared" si="19"/>
        <v>71660.766868898354</v>
      </c>
      <c r="F261" s="43">
        <f t="shared" si="19"/>
        <v>0</v>
      </c>
      <c r="G261" s="43">
        <f t="shared" si="19"/>
        <v>0</v>
      </c>
      <c r="H261" s="43">
        <f t="shared" si="18"/>
        <v>498674.80759605835</v>
      </c>
      <c r="I261" s="1"/>
    </row>
    <row r="262" spans="2:9" x14ac:dyDescent="0.2">
      <c r="B262" s="9" t="str">
        <f>$B$51</f>
        <v>Nursing</v>
      </c>
      <c r="C262" s="43">
        <f t="shared" si="19"/>
        <v>450422.16122994816</v>
      </c>
      <c r="D262" s="43">
        <f t="shared" si="19"/>
        <v>14600250.582533695</v>
      </c>
      <c r="E262" s="43">
        <f t="shared" si="19"/>
        <v>5745507.3671946144</v>
      </c>
      <c r="F262" s="43">
        <f t="shared" si="19"/>
        <v>103640.80532713865</v>
      </c>
      <c r="G262" s="43">
        <f t="shared" si="19"/>
        <v>0</v>
      </c>
      <c r="H262" s="43">
        <f t="shared" si="18"/>
        <v>20899820.916285396</v>
      </c>
      <c r="I262" s="1"/>
    </row>
    <row r="263" spans="2:9" x14ac:dyDescent="0.2">
      <c r="B263" s="39" t="str">
        <f>$B$52</f>
        <v>Totals</v>
      </c>
      <c r="C263" s="42">
        <f>SUM(C243:C262)</f>
        <v>17490933.57880421</v>
      </c>
      <c r="D263" s="42">
        <f>SUM(D243:D262)</f>
        <v>40084239.84687452</v>
      </c>
      <c r="E263" s="42">
        <f>SUM(E243:E262)</f>
        <v>21385064.415252104</v>
      </c>
      <c r="F263" s="42">
        <f>SUM(F243:F262)</f>
        <v>2077686.1590691584</v>
      </c>
      <c r="G263" s="42">
        <f>SUM(G243:G262)</f>
        <v>0</v>
      </c>
      <c r="H263" s="42">
        <f t="shared" si="18"/>
        <v>81037924</v>
      </c>
      <c r="I263" s="54"/>
    </row>
    <row r="264" spans="2:9" x14ac:dyDescent="0.2">
      <c r="B264" s="340"/>
      <c r="C264" s="340"/>
      <c r="D264" s="340"/>
      <c r="E264" s="340"/>
      <c r="F264" s="340"/>
      <c r="G264" s="340"/>
      <c r="H264" s="341"/>
      <c r="I264" s="53"/>
    </row>
    <row r="265" spans="2:9" ht="15" customHeight="1" x14ac:dyDescent="0.2">
      <c r="B265" s="178" t="s">
        <v>239</v>
      </c>
      <c r="C265" s="11"/>
      <c r="D265" s="11"/>
      <c r="E265" s="11"/>
      <c r="F265" s="11"/>
      <c r="G265" s="11"/>
      <c r="H265" s="17"/>
    </row>
    <row r="266" spans="2:9" ht="45" customHeight="1" thickBot="1" x14ac:dyDescent="0.25">
      <c r="B266" s="332" t="s">
        <v>240</v>
      </c>
      <c r="C266" s="332"/>
      <c r="D266" s="332"/>
      <c r="E266" s="332"/>
      <c r="F266" s="332"/>
      <c r="G266" s="332"/>
      <c r="H266" s="332"/>
    </row>
    <row r="267" spans="2:9" ht="15" thickBot="1" x14ac:dyDescent="0.25">
      <c r="B267" s="68" t="s">
        <v>33</v>
      </c>
      <c r="C267" s="69" t="s">
        <v>27</v>
      </c>
      <c r="D267" s="69" t="s">
        <v>28</v>
      </c>
      <c r="E267" s="69" t="s">
        <v>29</v>
      </c>
      <c r="F267" s="69" t="s">
        <v>30</v>
      </c>
      <c r="G267" s="69" t="s">
        <v>31</v>
      </c>
      <c r="H267" s="70" t="s">
        <v>1</v>
      </c>
      <c r="I267" s="1"/>
    </row>
    <row r="268" spans="2:9" x14ac:dyDescent="0.2">
      <c r="B268" s="9" t="str">
        <f>$B$32</f>
        <v>Liberal Arts</v>
      </c>
      <c r="C268" s="42">
        <f t="shared" ref="C268:G277" si="20">C243+C218+C193+C168+C116</f>
        <v>39962873.426593885</v>
      </c>
      <c r="D268" s="42">
        <f t="shared" si="20"/>
        <v>25900188.019322541</v>
      </c>
      <c r="E268" s="42">
        <f t="shared" si="20"/>
        <v>7596496.4247929603</v>
      </c>
      <c r="F268" s="42">
        <f t="shared" si="20"/>
        <v>4029490.9529641694</v>
      </c>
      <c r="G268" s="42">
        <f t="shared" si="20"/>
        <v>0</v>
      </c>
      <c r="H268" s="42">
        <f>SUM(C268:G268)</f>
        <v>77489048.823673561</v>
      </c>
      <c r="I268" s="1"/>
    </row>
    <row r="269" spans="2:9" x14ac:dyDescent="0.2">
      <c r="B269" s="9" t="str">
        <f>$B$33</f>
        <v>Science</v>
      </c>
      <c r="C269" s="43">
        <f t="shared" si="20"/>
        <v>34934565.468712889</v>
      </c>
      <c r="D269" s="43">
        <f t="shared" si="20"/>
        <v>15555137.477777552</v>
      </c>
      <c r="E269" s="43">
        <f t="shared" si="20"/>
        <v>12825444.201181222</v>
      </c>
      <c r="F269" s="43">
        <f t="shared" si="20"/>
        <v>3134565.2432401278</v>
      </c>
      <c r="G269" s="43">
        <f t="shared" si="20"/>
        <v>0</v>
      </c>
      <c r="H269" s="43">
        <f t="shared" ref="H269:H288" si="21">SUM(C269:G269)</f>
        <v>66449712.39091178</v>
      </c>
      <c r="I269" s="1"/>
    </row>
    <row r="270" spans="2:9" x14ac:dyDescent="0.2">
      <c r="B270" s="9" t="str">
        <f>$B$34</f>
        <v>Fine Arts</v>
      </c>
      <c r="C270" s="43">
        <f t="shared" si="20"/>
        <v>8909822.6171851289</v>
      </c>
      <c r="D270" s="43">
        <f t="shared" si="20"/>
        <v>6928415.4095570464</v>
      </c>
      <c r="E270" s="43">
        <f t="shared" si="20"/>
        <v>2197489.0795841552</v>
      </c>
      <c r="F270" s="43">
        <f t="shared" si="20"/>
        <v>0</v>
      </c>
      <c r="G270" s="43">
        <f t="shared" si="20"/>
        <v>0</v>
      </c>
      <c r="H270" s="43">
        <f t="shared" si="21"/>
        <v>18035727.10632633</v>
      </c>
      <c r="I270" s="1"/>
    </row>
    <row r="271" spans="2:9" x14ac:dyDescent="0.2">
      <c r="B271" s="9" t="str">
        <f>$B$35</f>
        <v>Teacher Education</v>
      </c>
      <c r="C271" s="43">
        <f t="shared" si="20"/>
        <v>443528.76892105263</v>
      </c>
      <c r="D271" s="43">
        <f t="shared" si="20"/>
        <v>2629035.3648002213</v>
      </c>
      <c r="E271" s="43">
        <f t="shared" si="20"/>
        <v>8287442.9081400177</v>
      </c>
      <c r="F271" s="43">
        <f t="shared" si="20"/>
        <v>1076402.4014056951</v>
      </c>
      <c r="G271" s="43">
        <f t="shared" si="20"/>
        <v>0</v>
      </c>
      <c r="H271" s="43">
        <f t="shared" si="21"/>
        <v>12436409.443266988</v>
      </c>
      <c r="I271" s="1"/>
    </row>
    <row r="272" spans="2:9"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9" x14ac:dyDescent="0.2">
      <c r="B273" s="9" t="str">
        <f>$B$37</f>
        <v>Engineering</v>
      </c>
      <c r="C273" s="43">
        <f t="shared" si="20"/>
        <v>23497213.334677968</v>
      </c>
      <c r="D273" s="43">
        <f t="shared" si="20"/>
        <v>29512156.447593834</v>
      </c>
      <c r="E273" s="43">
        <f t="shared" si="20"/>
        <v>47030316.36822015</v>
      </c>
      <c r="F273" s="43">
        <f t="shared" si="20"/>
        <v>12010629.250510115</v>
      </c>
      <c r="G273" s="43">
        <f t="shared" si="20"/>
        <v>0</v>
      </c>
      <c r="H273" s="43">
        <f t="shared" si="21"/>
        <v>112050315.40100206</v>
      </c>
      <c r="I273" s="1"/>
    </row>
    <row r="274" spans="2:9" x14ac:dyDescent="0.2">
      <c r="B274" s="9" t="str">
        <f>$B$38</f>
        <v>Home Economics</v>
      </c>
      <c r="C274" s="43">
        <f t="shared" si="20"/>
        <v>26229.924302208707</v>
      </c>
      <c r="D274" s="43">
        <f t="shared" si="20"/>
        <v>481335.90412692743</v>
      </c>
      <c r="E274" s="43">
        <f t="shared" si="20"/>
        <v>0</v>
      </c>
      <c r="F274" s="43">
        <f t="shared" si="20"/>
        <v>0</v>
      </c>
      <c r="G274" s="43">
        <f t="shared" si="20"/>
        <v>0</v>
      </c>
      <c r="H274" s="43">
        <f t="shared" si="21"/>
        <v>507565.82842913613</v>
      </c>
      <c r="I274" s="1"/>
    </row>
    <row r="275" spans="2:9" x14ac:dyDescent="0.2">
      <c r="B275" s="9" t="str">
        <f>$B$39</f>
        <v>Law</v>
      </c>
      <c r="C275" s="43">
        <f t="shared" si="20"/>
        <v>0</v>
      </c>
      <c r="D275" s="43">
        <f t="shared" si="20"/>
        <v>0</v>
      </c>
      <c r="E275" s="43">
        <f t="shared" si="20"/>
        <v>0</v>
      </c>
      <c r="F275" s="43">
        <f t="shared" si="20"/>
        <v>0</v>
      </c>
      <c r="G275" s="43">
        <f t="shared" si="20"/>
        <v>0</v>
      </c>
      <c r="H275" s="43">
        <f t="shared" si="21"/>
        <v>0</v>
      </c>
      <c r="I275" s="1"/>
    </row>
    <row r="276" spans="2:9" x14ac:dyDescent="0.2">
      <c r="B276" s="9" t="str">
        <f>$B$40</f>
        <v>Social Service</v>
      </c>
      <c r="C276" s="43">
        <f t="shared" si="20"/>
        <v>853166.15735722426</v>
      </c>
      <c r="D276" s="43">
        <f t="shared" si="20"/>
        <v>4165486.4043756449</v>
      </c>
      <c r="E276" s="43">
        <f t="shared" si="20"/>
        <v>10872134.644612523</v>
      </c>
      <c r="F276" s="43">
        <f t="shared" si="20"/>
        <v>898337.87226284936</v>
      </c>
      <c r="G276" s="43">
        <f t="shared" si="20"/>
        <v>0</v>
      </c>
      <c r="H276" s="43">
        <f t="shared" si="21"/>
        <v>16789125.078608241</v>
      </c>
      <c r="I276" s="1"/>
    </row>
    <row r="277" spans="2:9" x14ac:dyDescent="0.2">
      <c r="B277" s="9" t="str">
        <f>$B$41</f>
        <v>Library Science</v>
      </c>
      <c r="C277" s="43">
        <f t="shared" si="20"/>
        <v>1201.7067233465168</v>
      </c>
      <c r="D277" s="43">
        <f t="shared" si="20"/>
        <v>12181.457951768876</v>
      </c>
      <c r="E277" s="43">
        <f t="shared" si="20"/>
        <v>0</v>
      </c>
      <c r="F277" s="43">
        <f t="shared" si="20"/>
        <v>0</v>
      </c>
      <c r="G277" s="43">
        <f t="shared" si="20"/>
        <v>0</v>
      </c>
      <c r="H277" s="43">
        <f t="shared" si="21"/>
        <v>13383.164675115393</v>
      </c>
      <c r="I277" s="1"/>
    </row>
    <row r="278" spans="2:9" x14ac:dyDescent="0.2">
      <c r="B278" s="9" t="str">
        <f>$B$42</f>
        <v>Veterinary Science</v>
      </c>
      <c r="C278" s="43">
        <f t="shared" ref="C278:G287" si="22">C253+C228+C203+C178+C126</f>
        <v>0</v>
      </c>
      <c r="D278" s="43">
        <f t="shared" si="22"/>
        <v>0</v>
      </c>
      <c r="E278" s="43">
        <f t="shared" si="22"/>
        <v>0</v>
      </c>
      <c r="F278" s="43">
        <f t="shared" si="22"/>
        <v>0</v>
      </c>
      <c r="G278" s="43">
        <f t="shared" si="22"/>
        <v>0</v>
      </c>
      <c r="H278" s="43">
        <f t="shared" si="21"/>
        <v>0</v>
      </c>
      <c r="I278" s="1"/>
    </row>
    <row r="279" spans="2:9" x14ac:dyDescent="0.2">
      <c r="B279" s="9" t="str">
        <f>$B$43</f>
        <v>Vocational Training</v>
      </c>
      <c r="C279" s="43">
        <f t="shared" si="22"/>
        <v>0</v>
      </c>
      <c r="D279" s="43">
        <f t="shared" si="22"/>
        <v>0</v>
      </c>
      <c r="E279" s="43">
        <f t="shared" si="22"/>
        <v>0</v>
      </c>
      <c r="F279" s="43">
        <f t="shared" si="22"/>
        <v>0</v>
      </c>
      <c r="G279" s="43">
        <f t="shared" si="22"/>
        <v>0</v>
      </c>
      <c r="H279" s="43">
        <f t="shared" si="21"/>
        <v>0</v>
      </c>
      <c r="I279" s="1"/>
    </row>
    <row r="280" spans="2:9" x14ac:dyDescent="0.2">
      <c r="B280" s="9" t="str">
        <f>$B$44</f>
        <v>Physical Training</v>
      </c>
      <c r="C280" s="43">
        <f t="shared" si="22"/>
        <v>40007.661637646859</v>
      </c>
      <c r="D280" s="43">
        <f t="shared" si="22"/>
        <v>0</v>
      </c>
      <c r="E280" s="43">
        <f t="shared" si="22"/>
        <v>0</v>
      </c>
      <c r="F280" s="43">
        <f t="shared" si="22"/>
        <v>0</v>
      </c>
      <c r="G280" s="43">
        <f t="shared" si="22"/>
        <v>0</v>
      </c>
      <c r="H280" s="43">
        <f t="shared" si="21"/>
        <v>40007.661637646859</v>
      </c>
      <c r="I280" s="1"/>
    </row>
    <row r="281" spans="2:9" x14ac:dyDescent="0.2">
      <c r="B281" s="9" t="str">
        <f>$B$45</f>
        <v>Health Services</v>
      </c>
      <c r="C281" s="43">
        <f t="shared" si="22"/>
        <v>271099.08759831951</v>
      </c>
      <c r="D281" s="43">
        <f t="shared" si="22"/>
        <v>2296990.6413490195</v>
      </c>
      <c r="E281" s="43">
        <f t="shared" si="22"/>
        <v>1012447.7748614049</v>
      </c>
      <c r="F281" s="43">
        <f t="shared" si="22"/>
        <v>359235.92133458855</v>
      </c>
      <c r="G281" s="43">
        <f t="shared" si="22"/>
        <v>0</v>
      </c>
      <c r="H281" s="43">
        <f t="shared" si="21"/>
        <v>3939773.4251433327</v>
      </c>
      <c r="I281" s="1"/>
    </row>
    <row r="282" spans="2:9" x14ac:dyDescent="0.2">
      <c r="B282" s="9" t="str">
        <f>$B$46</f>
        <v>Pharmacy</v>
      </c>
      <c r="C282" s="43">
        <f t="shared" si="22"/>
        <v>0</v>
      </c>
      <c r="D282" s="43">
        <f t="shared" si="22"/>
        <v>0</v>
      </c>
      <c r="E282" s="43">
        <f t="shared" si="22"/>
        <v>0</v>
      </c>
      <c r="F282" s="43">
        <f t="shared" si="22"/>
        <v>0</v>
      </c>
      <c r="G282" s="43">
        <f t="shared" si="22"/>
        <v>0</v>
      </c>
      <c r="H282" s="43">
        <f t="shared" si="21"/>
        <v>0</v>
      </c>
      <c r="I282" s="1"/>
    </row>
    <row r="283" spans="2:9" x14ac:dyDescent="0.2">
      <c r="B283" s="9" t="str">
        <f>$B$47</f>
        <v>Business Administration</v>
      </c>
      <c r="C283" s="43">
        <f t="shared" si="22"/>
        <v>4800896.8884845488</v>
      </c>
      <c r="D283" s="43">
        <f t="shared" si="22"/>
        <v>28680555.455639426</v>
      </c>
      <c r="E283" s="43">
        <f t="shared" si="22"/>
        <v>10903210.902581399</v>
      </c>
      <c r="F283" s="43">
        <f t="shared" si="22"/>
        <v>3829444.0170146222</v>
      </c>
      <c r="G283" s="43">
        <f t="shared" si="22"/>
        <v>0</v>
      </c>
      <c r="H283" s="43">
        <f t="shared" si="21"/>
        <v>48214107.263719998</v>
      </c>
      <c r="I283" s="1"/>
    </row>
    <row r="284" spans="2:9" x14ac:dyDescent="0.2">
      <c r="B284" s="9" t="str">
        <f>$B$48</f>
        <v>Optometry</v>
      </c>
      <c r="C284" s="43">
        <f t="shared" si="22"/>
        <v>0</v>
      </c>
      <c r="D284" s="43">
        <f t="shared" si="22"/>
        <v>0</v>
      </c>
      <c r="E284" s="43">
        <f t="shared" si="22"/>
        <v>0</v>
      </c>
      <c r="F284" s="43">
        <f t="shared" si="22"/>
        <v>0</v>
      </c>
      <c r="G284" s="43">
        <f t="shared" si="22"/>
        <v>0</v>
      </c>
      <c r="H284" s="43">
        <f t="shared" si="21"/>
        <v>0</v>
      </c>
      <c r="I284" s="1"/>
    </row>
    <row r="285" spans="2:9" x14ac:dyDescent="0.2">
      <c r="B285" s="9" t="str">
        <f>$B$49</f>
        <v>Teacher Ed-Practice Teaching</v>
      </c>
      <c r="C285" s="43">
        <f t="shared" si="22"/>
        <v>0</v>
      </c>
      <c r="D285" s="43">
        <f t="shared" si="22"/>
        <v>141252.36999831593</v>
      </c>
      <c r="E285" s="43">
        <f t="shared" si="22"/>
        <v>0</v>
      </c>
      <c r="F285" s="43">
        <f t="shared" si="22"/>
        <v>0</v>
      </c>
      <c r="G285" s="43">
        <f t="shared" si="22"/>
        <v>0</v>
      </c>
      <c r="H285" s="43">
        <f t="shared" si="21"/>
        <v>141252.36999831593</v>
      </c>
      <c r="I285" s="1"/>
    </row>
    <row r="286" spans="2:9" x14ac:dyDescent="0.2">
      <c r="B286" s="9" t="str">
        <f>$B$50</f>
        <v>Technology</v>
      </c>
      <c r="C286" s="43">
        <f t="shared" si="22"/>
        <v>2732992.2788081095</v>
      </c>
      <c r="D286" s="43">
        <f t="shared" si="22"/>
        <v>2460959.5523589877</v>
      </c>
      <c r="E286" s="43">
        <f t="shared" si="22"/>
        <v>655948.12386743352</v>
      </c>
      <c r="F286" s="43">
        <f t="shared" si="22"/>
        <v>0</v>
      </c>
      <c r="G286" s="43">
        <f t="shared" si="22"/>
        <v>0</v>
      </c>
      <c r="H286" s="43">
        <f t="shared" si="21"/>
        <v>5849899.9550345307</v>
      </c>
      <c r="I286" s="1"/>
    </row>
    <row r="287" spans="2:9" x14ac:dyDescent="0.2">
      <c r="B287" s="9" t="str">
        <f>$B$51</f>
        <v>Nursing</v>
      </c>
      <c r="C287" s="43">
        <f t="shared" si="22"/>
        <v>1917323.9532777951</v>
      </c>
      <c r="D287" s="43">
        <f t="shared" si="22"/>
        <v>41753016.163696468</v>
      </c>
      <c r="E287" s="43">
        <f t="shared" si="22"/>
        <v>19384777.783875268</v>
      </c>
      <c r="F287" s="43">
        <f t="shared" si="22"/>
        <v>1026932.654557314</v>
      </c>
      <c r="G287" s="43">
        <f t="shared" si="22"/>
        <v>0</v>
      </c>
      <c r="H287" s="43">
        <f t="shared" si="21"/>
        <v>64082050.555406854</v>
      </c>
      <c r="I287" s="1"/>
    </row>
    <row r="288" spans="2:9" x14ac:dyDescent="0.2">
      <c r="B288" s="39" t="str">
        <f>$B$52</f>
        <v>Totals</v>
      </c>
      <c r="C288" s="42">
        <f>SUM(C268:C287)</f>
        <v>118390921.27428013</v>
      </c>
      <c r="D288" s="42">
        <f>SUM(D268:D287)</f>
        <v>160516710.66854775</v>
      </c>
      <c r="E288" s="42">
        <f>SUM(E268:E287)</f>
        <v>120765708.21171655</v>
      </c>
      <c r="F288" s="42">
        <f>SUM(F268:F287)</f>
        <v>26365038.313289482</v>
      </c>
      <c r="G288" s="42">
        <f>SUM(G268:G287)</f>
        <v>0</v>
      </c>
      <c r="H288" s="42">
        <f t="shared" si="21"/>
        <v>426038378.46783388</v>
      </c>
      <c r="I288" s="92"/>
    </row>
    <row r="289" spans="2:9" x14ac:dyDescent="0.2">
      <c r="H289" s="58"/>
    </row>
    <row r="290" spans="2:9" ht="15" customHeight="1" x14ac:dyDescent="0.2">
      <c r="B290" s="178" t="s">
        <v>228</v>
      </c>
      <c r="C290" s="11"/>
      <c r="D290" s="11"/>
      <c r="E290" s="11"/>
      <c r="F290" s="11"/>
      <c r="G290" s="11"/>
      <c r="H290" s="17"/>
    </row>
    <row r="291" spans="2:9" ht="30" customHeight="1" thickBot="1" x14ac:dyDescent="0.25">
      <c r="B291" s="332" t="s">
        <v>241</v>
      </c>
      <c r="C291" s="332"/>
      <c r="D291" s="332"/>
      <c r="E291" s="332"/>
      <c r="F291" s="332"/>
      <c r="G291" s="332"/>
      <c r="H291" s="332"/>
    </row>
    <row r="292" spans="2:9" ht="15" thickBot="1" x14ac:dyDescent="0.25">
      <c r="B292" s="68" t="s">
        <v>33</v>
      </c>
      <c r="C292" s="69" t="s">
        <v>27</v>
      </c>
      <c r="D292" s="69" t="s">
        <v>28</v>
      </c>
      <c r="E292" s="69" t="s">
        <v>29</v>
      </c>
      <c r="F292" s="69" t="s">
        <v>30</v>
      </c>
      <c r="G292" s="69" t="s">
        <v>31</v>
      </c>
      <c r="H292" s="70" t="s">
        <v>1</v>
      </c>
      <c r="I292" s="1"/>
    </row>
    <row r="293" spans="2:9" x14ac:dyDescent="0.2">
      <c r="B293" s="9" t="str">
        <f>$B$32</f>
        <v>Liberal Arts</v>
      </c>
      <c r="C293" s="40">
        <f>IF(C32=0,0,C268/C32)</f>
        <v>223.5622691762126</v>
      </c>
      <c r="D293" s="40">
        <f t="shared" ref="C293:H302" si="23">IF(D32=0,0,D268/D32)</f>
        <v>417.42180278691563</v>
      </c>
      <c r="E293" s="40">
        <f t="shared" si="23"/>
        <v>711.14926275912376</v>
      </c>
      <c r="F293" s="40">
        <f t="shared" si="23"/>
        <v>1461.5491305637177</v>
      </c>
      <c r="G293" s="41">
        <f t="shared" si="23"/>
        <v>0</v>
      </c>
      <c r="H293" s="42">
        <f t="shared" si="23"/>
        <v>304.78461003167678</v>
      </c>
      <c r="I293" s="1"/>
    </row>
    <row r="294" spans="2:9" x14ac:dyDescent="0.2">
      <c r="B294" s="9" t="str">
        <f>$B$33</f>
        <v>Science</v>
      </c>
      <c r="C294" s="75">
        <f t="shared" si="23"/>
        <v>426.32243323138835</v>
      </c>
      <c r="D294" s="75">
        <f t="shared" si="23"/>
        <v>605.63531684229679</v>
      </c>
      <c r="E294" s="75">
        <f t="shared" si="23"/>
        <v>750.20146239946314</v>
      </c>
      <c r="F294" s="75">
        <f t="shared" si="23"/>
        <v>1655.8717608241564</v>
      </c>
      <c r="G294" s="96">
        <f t="shared" si="23"/>
        <v>0</v>
      </c>
      <c r="H294" s="43">
        <f t="shared" si="23"/>
        <v>524.80877284181258</v>
      </c>
      <c r="I294" s="1"/>
    </row>
    <row r="295" spans="2:9" x14ac:dyDescent="0.2">
      <c r="B295" s="9" t="str">
        <f>$B$34</f>
        <v>Fine Arts</v>
      </c>
      <c r="C295" s="75">
        <f t="shared" si="23"/>
        <v>347.25320045152114</v>
      </c>
      <c r="D295" s="75">
        <f t="shared" si="23"/>
        <v>651.53426834277286</v>
      </c>
      <c r="E295" s="75">
        <f t="shared" si="23"/>
        <v>1960.2935589510751</v>
      </c>
      <c r="F295" s="75">
        <f t="shared" si="23"/>
        <v>0</v>
      </c>
      <c r="G295" s="96">
        <f t="shared" si="23"/>
        <v>0</v>
      </c>
      <c r="H295" s="43">
        <f t="shared" si="23"/>
        <v>482.07112785198541</v>
      </c>
      <c r="I295" s="1"/>
    </row>
    <row r="296" spans="2:9" x14ac:dyDescent="0.2">
      <c r="B296" s="9" t="str">
        <f>$B$35</f>
        <v>Teacher Education</v>
      </c>
      <c r="C296" s="75">
        <f t="shared" si="23"/>
        <v>556.49782800633955</v>
      </c>
      <c r="D296" s="75">
        <f t="shared" si="23"/>
        <v>433.47656468264159</v>
      </c>
      <c r="E296" s="75">
        <f t="shared" si="23"/>
        <v>320.36193544938027</v>
      </c>
      <c r="F296" s="75">
        <f t="shared" si="23"/>
        <v>1102.8713129156713</v>
      </c>
      <c r="G296" s="96">
        <f t="shared" si="23"/>
        <v>0</v>
      </c>
      <c r="H296" s="43">
        <f t="shared" si="23"/>
        <v>368.95628336152691</v>
      </c>
      <c r="I296" s="1"/>
    </row>
    <row r="297" spans="2:9"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9" x14ac:dyDescent="0.2">
      <c r="B298" s="9" t="str">
        <f>$B$37</f>
        <v>Engineering</v>
      </c>
      <c r="C298" s="75">
        <f t="shared" si="23"/>
        <v>788.94716229654398</v>
      </c>
      <c r="D298" s="75">
        <f t="shared" si="23"/>
        <v>1004.9086232495857</v>
      </c>
      <c r="E298" s="75">
        <f t="shared" si="23"/>
        <v>1079.0729710035828</v>
      </c>
      <c r="F298" s="75">
        <f t="shared" si="23"/>
        <v>2113.8031063903759</v>
      </c>
      <c r="G298" s="96">
        <f t="shared" si="23"/>
        <v>0</v>
      </c>
      <c r="H298" s="43">
        <f t="shared" si="23"/>
        <v>1033.5124141140418</v>
      </c>
      <c r="I298" s="1"/>
    </row>
    <row r="299" spans="2:9" x14ac:dyDescent="0.2">
      <c r="B299" s="9" t="str">
        <f>$B$38</f>
        <v>Home Economics</v>
      </c>
      <c r="C299" s="75">
        <f t="shared" si="23"/>
        <v>119.77134384570185</v>
      </c>
      <c r="D299" s="75">
        <f t="shared" si="23"/>
        <v>423.33852605710416</v>
      </c>
      <c r="E299" s="75">
        <f t="shared" si="23"/>
        <v>0</v>
      </c>
      <c r="F299" s="75">
        <f t="shared" si="23"/>
        <v>0</v>
      </c>
      <c r="G299" s="96">
        <f t="shared" si="23"/>
        <v>0</v>
      </c>
      <c r="H299" s="43">
        <f t="shared" si="23"/>
        <v>374.31108291234227</v>
      </c>
      <c r="I299" s="1"/>
    </row>
    <row r="300" spans="2:9" x14ac:dyDescent="0.2">
      <c r="B300" s="9" t="str">
        <f>$B$39</f>
        <v>Law</v>
      </c>
      <c r="C300" s="75">
        <f t="shared" si="23"/>
        <v>0</v>
      </c>
      <c r="D300" s="75">
        <f t="shared" si="23"/>
        <v>0</v>
      </c>
      <c r="E300" s="75">
        <f t="shared" si="23"/>
        <v>0</v>
      </c>
      <c r="F300" s="75">
        <f t="shared" si="23"/>
        <v>0</v>
      </c>
      <c r="G300" s="96">
        <f t="shared" si="23"/>
        <v>0</v>
      </c>
      <c r="H300" s="43">
        <f t="shared" si="23"/>
        <v>0</v>
      </c>
      <c r="I300" s="1"/>
    </row>
    <row r="301" spans="2:9" x14ac:dyDescent="0.2">
      <c r="B301" s="9" t="str">
        <f>$B$40</f>
        <v>Social Service</v>
      </c>
      <c r="C301" s="75">
        <f t="shared" si="23"/>
        <v>266.53113319500915</v>
      </c>
      <c r="D301" s="75">
        <f t="shared" si="23"/>
        <v>407.50209395183379</v>
      </c>
      <c r="E301" s="75">
        <f t="shared" si="23"/>
        <v>376.01627739546666</v>
      </c>
      <c r="F301" s="75">
        <f t="shared" si="23"/>
        <v>2149.1336657005963</v>
      </c>
      <c r="G301" s="96">
        <f t="shared" si="23"/>
        <v>0</v>
      </c>
      <c r="H301" s="43">
        <f t="shared" si="23"/>
        <v>392.68214427805498</v>
      </c>
      <c r="I301" s="1"/>
    </row>
    <row r="302" spans="2:9" x14ac:dyDescent="0.2">
      <c r="B302" s="9" t="str">
        <f>$B$41</f>
        <v>Library Science</v>
      </c>
      <c r="C302" s="75">
        <f t="shared" si="23"/>
        <v>400.56890778217229</v>
      </c>
      <c r="D302" s="75">
        <f t="shared" si="23"/>
        <v>507.56074799036986</v>
      </c>
      <c r="E302" s="75">
        <f t="shared" si="23"/>
        <v>0</v>
      </c>
      <c r="F302" s="75">
        <f t="shared" si="23"/>
        <v>0</v>
      </c>
      <c r="G302" s="96">
        <f t="shared" si="23"/>
        <v>0</v>
      </c>
      <c r="H302" s="43">
        <f t="shared" si="23"/>
        <v>495.67276574501454</v>
      </c>
      <c r="I302" s="1"/>
    </row>
    <row r="303" spans="2:9" x14ac:dyDescent="0.2">
      <c r="B303" s="9" t="str">
        <f>$B$42</f>
        <v>Veterinary Science</v>
      </c>
      <c r="C303" s="75">
        <f t="shared" ref="C303:H312" si="24">IF(C42=0,0,C278/C42)</f>
        <v>0</v>
      </c>
      <c r="D303" s="75">
        <f t="shared" si="24"/>
        <v>0</v>
      </c>
      <c r="E303" s="75">
        <f t="shared" si="24"/>
        <v>0</v>
      </c>
      <c r="F303" s="75">
        <f t="shared" si="24"/>
        <v>0</v>
      </c>
      <c r="G303" s="96">
        <f t="shared" si="24"/>
        <v>0</v>
      </c>
      <c r="H303" s="43">
        <f t="shared" si="24"/>
        <v>0</v>
      </c>
      <c r="I303" s="1"/>
    </row>
    <row r="304" spans="2:9" x14ac:dyDescent="0.2">
      <c r="B304" s="9" t="str">
        <f>$B$43</f>
        <v>Vocational Training</v>
      </c>
      <c r="C304" s="75">
        <f t="shared" si="24"/>
        <v>0</v>
      </c>
      <c r="D304" s="75">
        <f t="shared" si="24"/>
        <v>0</v>
      </c>
      <c r="E304" s="75">
        <f t="shared" si="24"/>
        <v>0</v>
      </c>
      <c r="F304" s="75">
        <f t="shared" si="24"/>
        <v>0</v>
      </c>
      <c r="G304" s="96">
        <f t="shared" si="24"/>
        <v>0</v>
      </c>
      <c r="H304" s="43">
        <f t="shared" si="24"/>
        <v>0</v>
      </c>
      <c r="I304" s="1"/>
    </row>
    <row r="305" spans="2:9" x14ac:dyDescent="0.2">
      <c r="B305" s="9" t="str">
        <f>$B$44</f>
        <v>Physical Training</v>
      </c>
      <c r="C305" s="75">
        <f t="shared" si="24"/>
        <v>77.835917582970538</v>
      </c>
      <c r="D305" s="75">
        <f t="shared" si="24"/>
        <v>0</v>
      </c>
      <c r="E305" s="75">
        <f t="shared" si="24"/>
        <v>0</v>
      </c>
      <c r="F305" s="75">
        <f t="shared" si="24"/>
        <v>0</v>
      </c>
      <c r="G305" s="96">
        <f t="shared" si="24"/>
        <v>0</v>
      </c>
      <c r="H305" s="43">
        <f t="shared" si="24"/>
        <v>77.835917582970538</v>
      </c>
      <c r="I305" s="1"/>
    </row>
    <row r="306" spans="2:9" x14ac:dyDescent="0.2">
      <c r="B306" s="9" t="str">
        <f>$B$45</f>
        <v>Health Services</v>
      </c>
      <c r="C306" s="75">
        <f t="shared" si="24"/>
        <v>130.58722909360284</v>
      </c>
      <c r="D306" s="75">
        <f t="shared" si="24"/>
        <v>274.52977666415916</v>
      </c>
      <c r="E306" s="75">
        <f t="shared" si="24"/>
        <v>468.29221778973402</v>
      </c>
      <c r="F306" s="75">
        <f t="shared" si="24"/>
        <v>3236.35965166296</v>
      </c>
      <c r="G306" s="96">
        <f t="shared" si="24"/>
        <v>0</v>
      </c>
      <c r="H306" s="43">
        <f t="shared" si="24"/>
        <v>309.82804538717619</v>
      </c>
      <c r="I306" s="1"/>
    </row>
    <row r="307" spans="2:9" x14ac:dyDescent="0.2">
      <c r="B307" s="9" t="str">
        <f>$B$46</f>
        <v>Pharmacy</v>
      </c>
      <c r="C307" s="75">
        <f t="shared" si="24"/>
        <v>0</v>
      </c>
      <c r="D307" s="75">
        <f t="shared" si="24"/>
        <v>0</v>
      </c>
      <c r="E307" s="75">
        <f t="shared" si="24"/>
        <v>0</v>
      </c>
      <c r="F307" s="75">
        <f t="shared" si="24"/>
        <v>0</v>
      </c>
      <c r="G307" s="96">
        <f t="shared" si="24"/>
        <v>0</v>
      </c>
      <c r="H307" s="43">
        <f t="shared" si="24"/>
        <v>0</v>
      </c>
      <c r="I307" s="1"/>
    </row>
    <row r="308" spans="2:9" x14ac:dyDescent="0.2">
      <c r="B308" s="9" t="str">
        <f>$B$47</f>
        <v>Business Administration</v>
      </c>
      <c r="C308" s="75">
        <f t="shared" si="24"/>
        <v>361.15977495558178</v>
      </c>
      <c r="D308" s="75">
        <f t="shared" si="24"/>
        <v>497.34779779838425</v>
      </c>
      <c r="E308" s="75">
        <f t="shared" si="24"/>
        <v>746.53960305247517</v>
      </c>
      <c r="F308" s="75">
        <f t="shared" si="24"/>
        <v>3376.9347592721538</v>
      </c>
      <c r="G308" s="96">
        <f t="shared" si="24"/>
        <v>0</v>
      </c>
      <c r="H308" s="43">
        <f t="shared" si="24"/>
        <v>556.10915078282335</v>
      </c>
      <c r="I308" s="1"/>
    </row>
    <row r="309" spans="2:9" x14ac:dyDescent="0.2">
      <c r="B309" s="9" t="str">
        <f>$B$48</f>
        <v>Optometry</v>
      </c>
      <c r="C309" s="75">
        <f t="shared" si="24"/>
        <v>0</v>
      </c>
      <c r="D309" s="75">
        <f t="shared" si="24"/>
        <v>0</v>
      </c>
      <c r="E309" s="75">
        <f t="shared" si="24"/>
        <v>0</v>
      </c>
      <c r="F309" s="75">
        <f t="shared" si="24"/>
        <v>0</v>
      </c>
      <c r="G309" s="96">
        <f t="shared" si="24"/>
        <v>0</v>
      </c>
      <c r="H309" s="43">
        <f t="shared" si="24"/>
        <v>0</v>
      </c>
      <c r="I309" s="1"/>
    </row>
    <row r="310" spans="2:9" x14ac:dyDescent="0.2">
      <c r="B310" s="9" t="str">
        <f>$B$49</f>
        <v>Teacher Ed-Practice Teaching</v>
      </c>
      <c r="C310" s="75">
        <f t="shared" si="24"/>
        <v>0</v>
      </c>
      <c r="D310" s="75">
        <f t="shared" si="24"/>
        <v>354.01596490805997</v>
      </c>
      <c r="E310" s="75">
        <f t="shared" si="24"/>
        <v>0</v>
      </c>
      <c r="F310" s="75">
        <f t="shared" si="24"/>
        <v>0</v>
      </c>
      <c r="G310" s="96">
        <f t="shared" si="24"/>
        <v>0</v>
      </c>
      <c r="H310" s="43">
        <f t="shared" si="24"/>
        <v>354.01596490805997</v>
      </c>
      <c r="I310" s="1"/>
    </row>
    <row r="311" spans="2:9" x14ac:dyDescent="0.2">
      <c r="B311" s="9" t="str">
        <f>$B$50</f>
        <v>Technology</v>
      </c>
      <c r="C311" s="75">
        <f t="shared" si="24"/>
        <v>888.77797684816574</v>
      </c>
      <c r="D311" s="75">
        <f t="shared" si="24"/>
        <v>1075.5942099471101</v>
      </c>
      <c r="E311" s="75">
        <f t="shared" si="24"/>
        <v>989.36368607456041</v>
      </c>
      <c r="F311" s="75">
        <f t="shared" si="24"/>
        <v>0</v>
      </c>
      <c r="G311" s="96">
        <f t="shared" si="24"/>
        <v>0</v>
      </c>
      <c r="H311" s="43">
        <f t="shared" si="24"/>
        <v>970.77662712156166</v>
      </c>
      <c r="I311" s="1"/>
    </row>
    <row r="312" spans="2:9" x14ac:dyDescent="0.2">
      <c r="B312" s="9" t="str">
        <f>$B$51</f>
        <v>Nursing</v>
      </c>
      <c r="C312" s="75">
        <f t="shared" si="24"/>
        <v>213.77232169448044</v>
      </c>
      <c r="D312" s="75">
        <f t="shared" si="24"/>
        <v>340.70466640850981</v>
      </c>
      <c r="E312" s="75">
        <f t="shared" si="24"/>
        <v>364.67027454286864</v>
      </c>
      <c r="F312" s="75">
        <f t="shared" si="24"/>
        <v>1507.9774663102996</v>
      </c>
      <c r="G312" s="96">
        <f t="shared" si="24"/>
        <v>0</v>
      </c>
      <c r="H312" s="43">
        <f t="shared" si="24"/>
        <v>345.72417701831529</v>
      </c>
      <c r="I312" s="1"/>
    </row>
    <row r="313" spans="2:9" x14ac:dyDescent="0.2">
      <c r="B313" s="39" t="str">
        <f>$B$52</f>
        <v>Totals</v>
      </c>
      <c r="C313" s="42">
        <f t="shared" ref="C313:H313" si="25">IF(C52=0,0,C288/C52)</f>
        <v>339.92345759181404</v>
      </c>
      <c r="D313" s="42">
        <f t="shared" si="25"/>
        <v>477.08651061235406</v>
      </c>
      <c r="E313" s="42">
        <f t="shared" si="25"/>
        <v>610.38098088841991</v>
      </c>
      <c r="F313" s="42">
        <f t="shared" si="25"/>
        <v>1931.2216754533754</v>
      </c>
      <c r="G313" s="42">
        <f t="shared" si="25"/>
        <v>0</v>
      </c>
      <c r="H313" s="42">
        <f t="shared" si="25"/>
        <v>475.35981102002791</v>
      </c>
      <c r="I313" s="54"/>
    </row>
    <row r="315" spans="2:9" ht="15" customHeight="1" x14ac:dyDescent="0.2">
      <c r="B315" s="28" t="s">
        <v>39</v>
      </c>
      <c r="C315" s="11"/>
      <c r="D315" s="11"/>
      <c r="E315" s="11"/>
      <c r="F315" s="11"/>
      <c r="G315" s="11"/>
      <c r="H315" s="17"/>
    </row>
    <row r="316" spans="2:9" ht="55.5" customHeight="1" thickBot="1" x14ac:dyDescent="0.25">
      <c r="B316" s="332" t="s">
        <v>242</v>
      </c>
      <c r="C316" s="332"/>
      <c r="D316" s="332"/>
      <c r="E316" s="332"/>
      <c r="F316" s="332"/>
      <c r="G316" s="332"/>
      <c r="H316" s="332"/>
    </row>
    <row r="317" spans="2:9" ht="15" thickBot="1" x14ac:dyDescent="0.25">
      <c r="B317" s="68" t="s">
        <v>33</v>
      </c>
      <c r="C317" s="69" t="s">
        <v>27</v>
      </c>
      <c r="D317" s="69" t="s">
        <v>28</v>
      </c>
      <c r="E317" s="69" t="s">
        <v>29</v>
      </c>
      <c r="F317" s="69" t="s">
        <v>30</v>
      </c>
      <c r="G317" s="69" t="s">
        <v>31</v>
      </c>
      <c r="H317" s="70" t="s">
        <v>1</v>
      </c>
      <c r="I317" s="1"/>
    </row>
    <row r="318" spans="2:9" x14ac:dyDescent="0.2">
      <c r="B318" s="9" t="str">
        <f>$B$32</f>
        <v>Liberal Arts</v>
      </c>
      <c r="C318" s="59">
        <f t="shared" ref="C318:H318" si="26">IF($C$293=0,"",C293/$C$293)</f>
        <v>1</v>
      </c>
      <c r="D318" s="59">
        <f t="shared" si="26"/>
        <v>1.8671388706378815</v>
      </c>
      <c r="E318" s="59">
        <f t="shared" si="26"/>
        <v>3.1809896427495703</v>
      </c>
      <c r="F318" s="59">
        <f t="shared" si="26"/>
        <v>6.5375482900100614</v>
      </c>
      <c r="G318" s="59">
        <f t="shared" si="26"/>
        <v>0</v>
      </c>
      <c r="H318" s="59">
        <f t="shared" si="26"/>
        <v>1.3633096995962428</v>
      </c>
      <c r="I318" s="1"/>
    </row>
    <row r="319" spans="2:9" x14ac:dyDescent="0.2">
      <c r="B319" s="9" t="str">
        <f>$B$33</f>
        <v>Science</v>
      </c>
      <c r="C319" s="59">
        <f t="shared" ref="C319:H319" si="27">IF($C$293=0,"",C294/$C$293)</f>
        <v>1.9069516282971679</v>
      </c>
      <c r="D319" s="59">
        <f t="shared" si="27"/>
        <v>2.7090229450343108</v>
      </c>
      <c r="E319" s="59">
        <f t="shared" si="27"/>
        <v>3.3556711745851517</v>
      </c>
      <c r="F319" s="59">
        <f t="shared" si="27"/>
        <v>7.4067586043286768</v>
      </c>
      <c r="G319" s="59">
        <f t="shared" si="27"/>
        <v>0</v>
      </c>
      <c r="H319" s="59">
        <f t="shared" si="27"/>
        <v>2.3474836553396958</v>
      </c>
      <c r="I319" s="1"/>
    </row>
    <row r="320" spans="2:9" x14ac:dyDescent="0.2">
      <c r="B320" s="9" t="str">
        <f>$B$34</f>
        <v>Fine Arts</v>
      </c>
      <c r="C320" s="59">
        <f t="shared" ref="C320:H320" si="28">IF($C$293=0,"",C295/$C$293)</f>
        <v>1.5532728386193597</v>
      </c>
      <c r="D320" s="59">
        <f t="shared" si="28"/>
        <v>2.9143301807749644</v>
      </c>
      <c r="E320" s="59">
        <f t="shared" si="28"/>
        <v>8.7684454365864593</v>
      </c>
      <c r="F320" s="59">
        <f t="shared" si="28"/>
        <v>0</v>
      </c>
      <c r="G320" s="59">
        <f t="shared" si="28"/>
        <v>0</v>
      </c>
      <c r="H320" s="59">
        <f t="shared" si="28"/>
        <v>2.156317028040251</v>
      </c>
      <c r="I320" s="1"/>
    </row>
    <row r="321" spans="2:9" x14ac:dyDescent="0.2">
      <c r="B321" s="9" t="str">
        <f>$B$35</f>
        <v>Teacher Education</v>
      </c>
      <c r="C321" s="59">
        <f t="shared" ref="C321:H321" si="29">IF($C$293=0,"",C296/$C$293)</f>
        <v>2.4892296453106133</v>
      </c>
      <c r="D321" s="59">
        <f t="shared" si="29"/>
        <v>1.9389522493215248</v>
      </c>
      <c r="E321" s="59">
        <f t="shared" si="29"/>
        <v>1.4329874921642964</v>
      </c>
      <c r="F321" s="59">
        <f t="shared" si="29"/>
        <v>4.9331728335893033</v>
      </c>
      <c r="G321" s="59">
        <f t="shared" si="29"/>
        <v>0</v>
      </c>
      <c r="H321" s="59">
        <f t="shared" si="29"/>
        <v>1.6503513080318317</v>
      </c>
      <c r="I321" s="1"/>
    </row>
    <row r="322" spans="2:9" x14ac:dyDescent="0.2">
      <c r="B322" s="9" t="str">
        <f>$B$36</f>
        <v>Agriculture</v>
      </c>
      <c r="C322" s="59">
        <f t="shared" ref="C322:H322" si="30">IF($C$293=0,"",C297/$C$293)</f>
        <v>0</v>
      </c>
      <c r="D322" s="59">
        <f t="shared" si="30"/>
        <v>0</v>
      </c>
      <c r="E322" s="59">
        <f t="shared" si="30"/>
        <v>0</v>
      </c>
      <c r="F322" s="59">
        <f t="shared" si="30"/>
        <v>0</v>
      </c>
      <c r="G322" s="59">
        <f t="shared" si="30"/>
        <v>0</v>
      </c>
      <c r="H322" s="59">
        <f t="shared" si="30"/>
        <v>0</v>
      </c>
      <c r="I322" s="1"/>
    </row>
    <row r="323" spans="2:9" x14ac:dyDescent="0.2">
      <c r="B323" s="9" t="str">
        <f>$B$37</f>
        <v>Engineering</v>
      </c>
      <c r="C323" s="59">
        <f t="shared" ref="C323:H323" si="31">IF($C$293=0,"",C298/$C$293)</f>
        <v>3.528981724884412</v>
      </c>
      <c r="D323" s="59">
        <f t="shared" si="31"/>
        <v>4.4949831067312758</v>
      </c>
      <c r="E323" s="59">
        <f t="shared" si="31"/>
        <v>4.8267222147090196</v>
      </c>
      <c r="F323" s="59">
        <f t="shared" si="31"/>
        <v>9.4550977415794097</v>
      </c>
      <c r="G323" s="59">
        <f t="shared" si="31"/>
        <v>0</v>
      </c>
      <c r="H323" s="59">
        <f t="shared" si="31"/>
        <v>4.6229286270995198</v>
      </c>
      <c r="I323" s="1"/>
    </row>
    <row r="324" spans="2:9" x14ac:dyDescent="0.2">
      <c r="B324" s="9" t="str">
        <f>$B$38</f>
        <v>Home Economics</v>
      </c>
      <c r="C324" s="59">
        <f t="shared" ref="C324:H324" si="32">IF($C$293=0,"",C299/$C$293)</f>
        <v>0.53574041937862793</v>
      </c>
      <c r="D324" s="59">
        <f t="shared" si="32"/>
        <v>1.8936045318247652</v>
      </c>
      <c r="E324" s="59">
        <f t="shared" si="32"/>
        <v>0</v>
      </c>
      <c r="F324" s="59">
        <f t="shared" si="32"/>
        <v>0</v>
      </c>
      <c r="G324" s="59">
        <f t="shared" si="32"/>
        <v>0</v>
      </c>
      <c r="H324" s="59">
        <f t="shared" si="32"/>
        <v>1.6743034694164287</v>
      </c>
      <c r="I324" s="1"/>
    </row>
    <row r="325" spans="2:9" x14ac:dyDescent="0.2">
      <c r="B325" s="9" t="str">
        <f>$B$39</f>
        <v>Law</v>
      </c>
      <c r="C325" s="59">
        <f t="shared" ref="C325:H325" si="33">IF($C$293=0,"",C300/$C$293)</f>
        <v>0</v>
      </c>
      <c r="D325" s="59">
        <f t="shared" si="33"/>
        <v>0</v>
      </c>
      <c r="E325" s="59">
        <f t="shared" si="33"/>
        <v>0</v>
      </c>
      <c r="F325" s="59">
        <f t="shared" si="33"/>
        <v>0</v>
      </c>
      <c r="G325" s="59">
        <f t="shared" si="33"/>
        <v>0</v>
      </c>
      <c r="H325" s="59">
        <f t="shared" si="33"/>
        <v>0</v>
      </c>
      <c r="I325" s="1"/>
    </row>
    <row r="326" spans="2:9" x14ac:dyDescent="0.2">
      <c r="B326" s="9" t="str">
        <f>$B$40</f>
        <v>Social Service</v>
      </c>
      <c r="C326" s="59">
        <f t="shared" ref="C326:H326" si="34">IF($C$293=0,"",C301/$C$293)</f>
        <v>1.1922008761904646</v>
      </c>
      <c r="D326" s="59">
        <f t="shared" si="34"/>
        <v>1.8227677481240769</v>
      </c>
      <c r="E326" s="59">
        <f t="shared" si="34"/>
        <v>1.6819308498747132</v>
      </c>
      <c r="F326" s="59">
        <f t="shared" si="34"/>
        <v>9.61313227683622</v>
      </c>
      <c r="G326" s="59">
        <f t="shared" si="34"/>
        <v>0</v>
      </c>
      <c r="H326" s="59">
        <f t="shared" si="34"/>
        <v>1.7564777174834518</v>
      </c>
      <c r="I326" s="1"/>
    </row>
    <row r="327" spans="2:9" x14ac:dyDescent="0.2">
      <c r="B327" s="9" t="str">
        <f>$B$41</f>
        <v>Library Science</v>
      </c>
      <c r="C327" s="59">
        <f t="shared" ref="C327:H327" si="35">IF($C$293=0,"",C302/$C$293)</f>
        <v>1.7917554212443711</v>
      </c>
      <c r="D327" s="59">
        <f t="shared" si="35"/>
        <v>2.2703327795904085</v>
      </c>
      <c r="E327" s="59">
        <f t="shared" si="35"/>
        <v>0</v>
      </c>
      <c r="F327" s="59">
        <f t="shared" si="35"/>
        <v>0</v>
      </c>
      <c r="G327" s="59">
        <f t="shared" si="35"/>
        <v>0</v>
      </c>
      <c r="H327" s="59">
        <f t="shared" si="35"/>
        <v>2.2171575175519598</v>
      </c>
      <c r="I327" s="1"/>
    </row>
    <row r="328" spans="2:9" x14ac:dyDescent="0.2">
      <c r="B328" s="9" t="str">
        <f>$B$42</f>
        <v>Veterinary Science</v>
      </c>
      <c r="C328" s="59">
        <f t="shared" ref="C328:H328" si="36">IF($C$293=0,"",C303/$C$293)</f>
        <v>0</v>
      </c>
      <c r="D328" s="59">
        <f t="shared" si="36"/>
        <v>0</v>
      </c>
      <c r="E328" s="59">
        <f t="shared" si="36"/>
        <v>0</v>
      </c>
      <c r="F328" s="59">
        <f t="shared" si="36"/>
        <v>0</v>
      </c>
      <c r="G328" s="59">
        <f t="shared" si="36"/>
        <v>0</v>
      </c>
      <c r="H328" s="59">
        <f t="shared" si="36"/>
        <v>0</v>
      </c>
      <c r="I328" s="1"/>
    </row>
    <row r="329" spans="2:9" x14ac:dyDescent="0.2">
      <c r="B329" s="9" t="str">
        <f>$B$43</f>
        <v>Vocational Training</v>
      </c>
      <c r="C329" s="59">
        <f t="shared" ref="C329:H329" si="37">IF($C$293=0,"",C304/$C$293)</f>
        <v>0</v>
      </c>
      <c r="D329" s="59">
        <f t="shared" si="37"/>
        <v>0</v>
      </c>
      <c r="E329" s="59">
        <f t="shared" si="37"/>
        <v>0</v>
      </c>
      <c r="F329" s="59">
        <f t="shared" si="37"/>
        <v>0</v>
      </c>
      <c r="G329" s="59">
        <f t="shared" si="37"/>
        <v>0</v>
      </c>
      <c r="H329" s="59">
        <f t="shared" si="37"/>
        <v>0</v>
      </c>
      <c r="I329" s="1"/>
    </row>
    <row r="330" spans="2:9" x14ac:dyDescent="0.2">
      <c r="B330" s="9" t="str">
        <f>$B$44</f>
        <v>Physical Training</v>
      </c>
      <c r="C330" s="59">
        <f t="shared" ref="C330:H330" si="38">IF($C$293=0,"",C305/$C$293)</f>
        <v>0.34816213786781697</v>
      </c>
      <c r="D330" s="59">
        <f t="shared" si="38"/>
        <v>0</v>
      </c>
      <c r="E330" s="59">
        <f t="shared" si="38"/>
        <v>0</v>
      </c>
      <c r="F330" s="59">
        <f t="shared" si="38"/>
        <v>0</v>
      </c>
      <c r="G330" s="59">
        <f t="shared" si="38"/>
        <v>0</v>
      </c>
      <c r="H330" s="59">
        <f t="shared" si="38"/>
        <v>0.34816213786781697</v>
      </c>
      <c r="I330" s="1"/>
    </row>
    <row r="331" spans="2:9" x14ac:dyDescent="0.2">
      <c r="B331" s="9" t="str">
        <f>$B$45</f>
        <v>Health Services</v>
      </c>
      <c r="C331" s="59">
        <f t="shared" ref="C331:H331" si="39">IF($C$293=0,"",C306/$C$293)</f>
        <v>0.5841201629183389</v>
      </c>
      <c r="D331" s="59">
        <f t="shared" si="39"/>
        <v>1.2279790220226017</v>
      </c>
      <c r="E331" s="59">
        <f t="shared" si="39"/>
        <v>2.0946835953817611</v>
      </c>
      <c r="F331" s="59">
        <f t="shared" si="39"/>
        <v>14.47632314517281</v>
      </c>
      <c r="G331" s="59">
        <f t="shared" si="39"/>
        <v>0</v>
      </c>
      <c r="H331" s="59">
        <f t="shared" si="39"/>
        <v>1.3858691206205667</v>
      </c>
      <c r="I331" s="1"/>
    </row>
    <row r="332" spans="2:9" x14ac:dyDescent="0.2">
      <c r="B332" s="9" t="str">
        <f>$B$46</f>
        <v>Pharmacy</v>
      </c>
      <c r="C332" s="59">
        <f t="shared" ref="C332:H332" si="40">IF($C$293=0,"",C307/$C$293)</f>
        <v>0</v>
      </c>
      <c r="D332" s="59">
        <f t="shared" si="40"/>
        <v>0</v>
      </c>
      <c r="E332" s="59">
        <f t="shared" si="40"/>
        <v>0</v>
      </c>
      <c r="F332" s="59">
        <f t="shared" si="40"/>
        <v>0</v>
      </c>
      <c r="G332" s="59">
        <f t="shared" si="40"/>
        <v>0</v>
      </c>
      <c r="H332" s="59">
        <f t="shared" si="40"/>
        <v>0</v>
      </c>
      <c r="I332" s="1"/>
    </row>
    <row r="333" spans="2:9" x14ac:dyDescent="0.2">
      <c r="B333" s="9" t="str">
        <f>$B$47</f>
        <v>Business Administration</v>
      </c>
      <c r="C333" s="59">
        <f t="shared" ref="C333:H333" si="41">IF($C$293=0,"",C308/$C$293)</f>
        <v>1.615477317735196</v>
      </c>
      <c r="D333" s="59">
        <f t="shared" si="41"/>
        <v>2.2246499806564985</v>
      </c>
      <c r="E333" s="59">
        <f t="shared" si="41"/>
        <v>3.3392915799403071</v>
      </c>
      <c r="F333" s="59">
        <f t="shared" si="41"/>
        <v>15.105119355406263</v>
      </c>
      <c r="G333" s="59">
        <f t="shared" si="41"/>
        <v>0</v>
      </c>
      <c r="H333" s="59">
        <f t="shared" si="41"/>
        <v>2.4874910817106444</v>
      </c>
      <c r="I333" s="1"/>
    </row>
    <row r="334" spans="2:9" x14ac:dyDescent="0.2">
      <c r="B334" s="9" t="str">
        <f>$B$48</f>
        <v>Optometry</v>
      </c>
      <c r="C334" s="59">
        <f t="shared" ref="C334:H334" si="42">IF($C$293=0,"",C309/$C$293)</f>
        <v>0</v>
      </c>
      <c r="D334" s="59">
        <f t="shared" si="42"/>
        <v>0</v>
      </c>
      <c r="E334" s="59">
        <f t="shared" si="42"/>
        <v>0</v>
      </c>
      <c r="F334" s="59">
        <f t="shared" si="42"/>
        <v>0</v>
      </c>
      <c r="G334" s="59">
        <f t="shared" si="42"/>
        <v>0</v>
      </c>
      <c r="H334" s="59">
        <f t="shared" si="42"/>
        <v>0</v>
      </c>
      <c r="I334" s="1"/>
    </row>
    <row r="335" spans="2:9" x14ac:dyDescent="0.2">
      <c r="B335" s="9" t="str">
        <f>$B$49</f>
        <v>Teacher Ed-Practice Teaching</v>
      </c>
      <c r="C335" s="59">
        <f t="shared" ref="C335:H335" si="43">IF($C$293=0,"",C310/$C$293)</f>
        <v>0</v>
      </c>
      <c r="D335" s="59">
        <f t="shared" si="43"/>
        <v>1.583522864625351</v>
      </c>
      <c r="E335" s="59">
        <f t="shared" si="43"/>
        <v>0</v>
      </c>
      <c r="F335" s="59">
        <f t="shared" si="43"/>
        <v>0</v>
      </c>
      <c r="G335" s="59">
        <f t="shared" si="43"/>
        <v>0</v>
      </c>
      <c r="H335" s="59">
        <f t="shared" si="43"/>
        <v>1.583522864625351</v>
      </c>
      <c r="I335" s="1"/>
    </row>
    <row r="336" spans="2:9" x14ac:dyDescent="0.2">
      <c r="B336" s="9" t="str">
        <f>$B$50</f>
        <v>Technology</v>
      </c>
      <c r="C336" s="59">
        <f t="shared" ref="C336:H336" si="44">IF($C$293=0,"",C311/$C$293)</f>
        <v>3.9755276242415829</v>
      </c>
      <c r="D336" s="59">
        <f t="shared" si="44"/>
        <v>4.81116162360708</v>
      </c>
      <c r="E336" s="59">
        <f t="shared" si="44"/>
        <v>4.4254501876376127</v>
      </c>
      <c r="F336" s="59">
        <f t="shared" si="44"/>
        <v>0</v>
      </c>
      <c r="G336" s="59">
        <f t="shared" si="44"/>
        <v>0</v>
      </c>
      <c r="H336" s="59">
        <f t="shared" si="44"/>
        <v>4.3423097765946901</v>
      </c>
      <c r="I336" s="1"/>
    </row>
    <row r="337" spans="2:9" x14ac:dyDescent="0.2">
      <c r="B337" s="9" t="str">
        <f>$B$51</f>
        <v>Nursing</v>
      </c>
      <c r="C337" s="59">
        <f t="shared" ref="C337:H337" si="45">IF($C$293=0,"",C312/$C$293)</f>
        <v>0.95620930348485733</v>
      </c>
      <c r="D337" s="59">
        <f t="shared" si="45"/>
        <v>1.5239810709738555</v>
      </c>
      <c r="E337" s="59">
        <f t="shared" si="45"/>
        <v>1.6311798761330079</v>
      </c>
      <c r="F337" s="59">
        <f t="shared" si="45"/>
        <v>6.745223475620147</v>
      </c>
      <c r="G337" s="59">
        <f t="shared" si="45"/>
        <v>0</v>
      </c>
      <c r="H337" s="59">
        <f t="shared" si="45"/>
        <v>1.5464334759718072</v>
      </c>
      <c r="I337" s="1"/>
    </row>
    <row r="338" spans="2:9" x14ac:dyDescent="0.2">
      <c r="B338" s="39" t="str">
        <f>$B$52</f>
        <v>Totals</v>
      </c>
      <c r="C338" s="59">
        <f t="shared" ref="C338:H338" si="46">IF($C$293=0,"",C313/$C$293)</f>
        <v>1.5204867030754869</v>
      </c>
      <c r="D338" s="59">
        <f t="shared" si="46"/>
        <v>2.1340207020188755</v>
      </c>
      <c r="E338" s="59">
        <f t="shared" si="46"/>
        <v>2.7302504270401524</v>
      </c>
      <c r="F338" s="59">
        <f t="shared" si="46"/>
        <v>8.6384061253698388</v>
      </c>
      <c r="G338" s="59">
        <f t="shared" si="46"/>
        <v>0</v>
      </c>
      <c r="H338" s="59">
        <f t="shared" si="46"/>
        <v>2.1262971286328622</v>
      </c>
      <c r="I338" s="54"/>
    </row>
    <row r="340" spans="2:9" ht="15" customHeight="1" x14ac:dyDescent="0.2">
      <c r="B340" s="178" t="s">
        <v>243</v>
      </c>
      <c r="C340" s="11"/>
      <c r="D340" s="11"/>
      <c r="E340" s="11"/>
      <c r="F340" s="11"/>
      <c r="G340" s="11"/>
      <c r="H340" s="17"/>
    </row>
    <row r="341" spans="2:9" ht="55.5" customHeight="1" thickBot="1" x14ac:dyDescent="0.25">
      <c r="B341" s="332" t="s">
        <v>244</v>
      </c>
      <c r="C341" s="332"/>
      <c r="D341" s="332"/>
      <c r="E341" s="332"/>
      <c r="F341" s="332"/>
      <c r="G341" s="332"/>
      <c r="H341" s="332"/>
    </row>
    <row r="342" spans="2:9" ht="15" thickBot="1" x14ac:dyDescent="0.25">
      <c r="B342" s="68" t="s">
        <v>33</v>
      </c>
      <c r="C342" s="69" t="s">
        <v>27</v>
      </c>
      <c r="D342" s="69" t="s">
        <v>28</v>
      </c>
      <c r="E342" s="69" t="s">
        <v>29</v>
      </c>
      <c r="F342" s="69" t="s">
        <v>30</v>
      </c>
      <c r="G342" s="69" t="s">
        <v>31</v>
      </c>
      <c r="H342" s="70" t="s">
        <v>1</v>
      </c>
      <c r="I342" s="1"/>
    </row>
    <row r="343" spans="2:9" x14ac:dyDescent="0.2">
      <c r="B343" s="9" t="str">
        <f>$B$32</f>
        <v>Liberal Arts</v>
      </c>
      <c r="C343" s="42">
        <f t="shared" ref="C343:D363" si="47">C293*30</f>
        <v>6706.8680752863775</v>
      </c>
      <c r="D343" s="42">
        <f t="shared" si="47"/>
        <v>12522.654083607469</v>
      </c>
      <c r="E343" s="42">
        <f>E293*24</f>
        <v>17067.58230621897</v>
      </c>
      <c r="F343" s="42">
        <f>F293*18</f>
        <v>26307.884350146916</v>
      </c>
      <c r="G343" s="42">
        <f>G293*24</f>
        <v>0</v>
      </c>
      <c r="H343" s="42">
        <f>IF((C32/30+D32/30+E32/24+F32/18+G32/24)=0,0,H268/(C32/30+D32/30+E32/24+F32/18+G32/24))</f>
        <v>8984.2201839617974</v>
      </c>
      <c r="I343" s="1"/>
    </row>
    <row r="344" spans="2:9" x14ac:dyDescent="0.2">
      <c r="B344" s="9" t="str">
        <f>$B$33</f>
        <v>Science</v>
      </c>
      <c r="C344" s="43">
        <f t="shared" si="47"/>
        <v>12789.67299694165</v>
      </c>
      <c r="D344" s="43">
        <f t="shared" si="47"/>
        <v>18169.059505268902</v>
      </c>
      <c r="E344" s="43">
        <f>E294*24</f>
        <v>18004.835097587114</v>
      </c>
      <c r="F344" s="43">
        <f>F294*18</f>
        <v>29805.691694834815</v>
      </c>
      <c r="G344" s="43">
        <f>G294*24</f>
        <v>0</v>
      </c>
      <c r="H344" s="43">
        <f t="shared" ref="H344:H363" si="48">IF((C33/30+D33/30+E33/24+F33/18+G33/24)=0,0,H269/(C33/30+D33/30+E33/24+F33/18+G33/24))</f>
        <v>15084.722796511265</v>
      </c>
      <c r="I344" s="1"/>
    </row>
    <row r="345" spans="2:9" x14ac:dyDescent="0.2">
      <c r="B345" s="9" t="str">
        <f>$B$34</f>
        <v>Fine Arts</v>
      </c>
      <c r="C345" s="43">
        <f t="shared" si="47"/>
        <v>10417.596013545633</v>
      </c>
      <c r="D345" s="43">
        <f t="shared" si="47"/>
        <v>19546.028050283185</v>
      </c>
      <c r="E345" s="43">
        <f t="shared" ref="E345:E363" si="49">E295*24</f>
        <v>47047.0454148258</v>
      </c>
      <c r="F345" s="43">
        <f t="shared" ref="F345:F363" si="50">F295*18</f>
        <v>0</v>
      </c>
      <c r="G345" s="43">
        <f t="shared" ref="G345:G363" si="51">G295*24</f>
        <v>0</v>
      </c>
      <c r="H345" s="43">
        <f t="shared" si="48"/>
        <v>14354.607607192002</v>
      </c>
      <c r="I345" s="1"/>
    </row>
    <row r="346" spans="2:9" x14ac:dyDescent="0.2">
      <c r="B346" s="9" t="str">
        <f>$B$35</f>
        <v>Teacher Education</v>
      </c>
      <c r="C346" s="43">
        <f t="shared" si="47"/>
        <v>16694.934840190188</v>
      </c>
      <c r="D346" s="43">
        <f t="shared" si="47"/>
        <v>13004.296940479247</v>
      </c>
      <c r="E346" s="43">
        <f t="shared" si="49"/>
        <v>7688.686450785126</v>
      </c>
      <c r="F346" s="43">
        <f t="shared" si="50"/>
        <v>19851.683632482083</v>
      </c>
      <c r="G346" s="43">
        <f t="shared" si="51"/>
        <v>0</v>
      </c>
      <c r="H346" s="43">
        <f t="shared" si="48"/>
        <v>9138.8375962721202</v>
      </c>
      <c r="I346" s="1"/>
    </row>
    <row r="347" spans="2:9" x14ac:dyDescent="0.2">
      <c r="B347" s="9" t="str">
        <f>$B$36</f>
        <v>Agriculture</v>
      </c>
      <c r="C347" s="43">
        <f t="shared" si="47"/>
        <v>0</v>
      </c>
      <c r="D347" s="43">
        <f t="shared" si="47"/>
        <v>0</v>
      </c>
      <c r="E347" s="43">
        <f t="shared" si="49"/>
        <v>0</v>
      </c>
      <c r="F347" s="43">
        <f t="shared" si="50"/>
        <v>0</v>
      </c>
      <c r="G347" s="43">
        <f t="shared" si="51"/>
        <v>0</v>
      </c>
      <c r="H347" s="43">
        <f t="shared" si="48"/>
        <v>0</v>
      </c>
      <c r="I347" s="1"/>
    </row>
    <row r="348" spans="2:9" x14ac:dyDescent="0.2">
      <c r="B348" s="9" t="str">
        <f>$B$37</f>
        <v>Engineering</v>
      </c>
      <c r="C348" s="43">
        <f t="shared" si="47"/>
        <v>23668.414868896318</v>
      </c>
      <c r="D348" s="43">
        <f t="shared" si="47"/>
        <v>30147.25869748757</v>
      </c>
      <c r="E348" s="43">
        <f t="shared" si="49"/>
        <v>25897.751304085985</v>
      </c>
      <c r="F348" s="43">
        <f t="shared" si="50"/>
        <v>38048.455915026767</v>
      </c>
      <c r="G348" s="43">
        <f t="shared" si="51"/>
        <v>0</v>
      </c>
      <c r="H348" s="43">
        <f t="shared" si="48"/>
        <v>27306.922462287566</v>
      </c>
      <c r="I348" s="1"/>
    </row>
    <row r="349" spans="2:9" x14ac:dyDescent="0.2">
      <c r="B349" s="9" t="str">
        <f>$B$38</f>
        <v>Home Economics</v>
      </c>
      <c r="C349" s="43">
        <f t="shared" si="47"/>
        <v>3593.1403153710553</v>
      </c>
      <c r="D349" s="43">
        <f t="shared" si="47"/>
        <v>12700.155781713125</v>
      </c>
      <c r="E349" s="43">
        <f t="shared" si="49"/>
        <v>0</v>
      </c>
      <c r="F349" s="43">
        <f t="shared" si="50"/>
        <v>0</v>
      </c>
      <c r="G349" s="43">
        <f t="shared" si="51"/>
        <v>0</v>
      </c>
      <c r="H349" s="43">
        <f t="shared" si="48"/>
        <v>11229.33248737027</v>
      </c>
      <c r="I349" s="1"/>
    </row>
    <row r="350" spans="2:9" x14ac:dyDescent="0.2">
      <c r="B350" s="9" t="str">
        <f>$B$39</f>
        <v>Law</v>
      </c>
      <c r="C350" s="43">
        <f t="shared" si="47"/>
        <v>0</v>
      </c>
      <c r="D350" s="43">
        <f t="shared" si="47"/>
        <v>0</v>
      </c>
      <c r="E350" s="43">
        <f t="shared" si="49"/>
        <v>0</v>
      </c>
      <c r="F350" s="43">
        <f t="shared" si="50"/>
        <v>0</v>
      </c>
      <c r="G350" s="43">
        <f t="shared" si="51"/>
        <v>0</v>
      </c>
      <c r="H350" s="43">
        <f t="shared" si="48"/>
        <v>0</v>
      </c>
      <c r="I350" s="1"/>
    </row>
    <row r="351" spans="2:9" x14ac:dyDescent="0.2">
      <c r="B351" s="9" t="str">
        <f>$B$40</f>
        <v>Social Service</v>
      </c>
      <c r="C351" s="43">
        <f t="shared" si="47"/>
        <v>7995.9339958502742</v>
      </c>
      <c r="D351" s="43">
        <f t="shared" si="47"/>
        <v>12225.062818555014</v>
      </c>
      <c r="E351" s="43">
        <f t="shared" si="49"/>
        <v>9024.3906574911998</v>
      </c>
      <c r="F351" s="43">
        <f t="shared" si="50"/>
        <v>38684.405982610733</v>
      </c>
      <c r="G351" s="43">
        <f t="shared" si="51"/>
        <v>0</v>
      </c>
      <c r="H351" s="43">
        <f t="shared" si="48"/>
        <v>10020.931960584943</v>
      </c>
      <c r="I351" s="1"/>
    </row>
    <row r="352" spans="2:9" x14ac:dyDescent="0.2">
      <c r="B352" s="9" t="str">
        <f>$B$41</f>
        <v>Library Science</v>
      </c>
      <c r="C352" s="43">
        <f t="shared" si="47"/>
        <v>12017.067233465168</v>
      </c>
      <c r="D352" s="43">
        <f t="shared" si="47"/>
        <v>15226.822439711095</v>
      </c>
      <c r="E352" s="43">
        <f t="shared" si="49"/>
        <v>0</v>
      </c>
      <c r="F352" s="43">
        <f t="shared" si="50"/>
        <v>0</v>
      </c>
      <c r="G352" s="43">
        <f t="shared" si="51"/>
        <v>0</v>
      </c>
      <c r="H352" s="43">
        <f t="shared" si="48"/>
        <v>14870.182972350436</v>
      </c>
      <c r="I352" s="1"/>
    </row>
    <row r="353" spans="2:9" x14ac:dyDescent="0.2">
      <c r="B353" s="9" t="str">
        <f>$B$42</f>
        <v>Veterinary Science</v>
      </c>
      <c r="C353" s="43">
        <f t="shared" si="47"/>
        <v>0</v>
      </c>
      <c r="D353" s="43">
        <f t="shared" si="47"/>
        <v>0</v>
      </c>
      <c r="E353" s="43">
        <f t="shared" si="49"/>
        <v>0</v>
      </c>
      <c r="F353" s="43">
        <f t="shared" si="50"/>
        <v>0</v>
      </c>
      <c r="G353" s="43">
        <f t="shared" si="51"/>
        <v>0</v>
      </c>
      <c r="H353" s="43">
        <f t="shared" si="48"/>
        <v>0</v>
      </c>
      <c r="I353" s="1"/>
    </row>
    <row r="354" spans="2:9" x14ac:dyDescent="0.2">
      <c r="B354" s="9" t="str">
        <f>$B$43</f>
        <v>Vocational Training</v>
      </c>
      <c r="C354" s="43">
        <f t="shared" si="47"/>
        <v>0</v>
      </c>
      <c r="D354" s="43">
        <f t="shared" si="47"/>
        <v>0</v>
      </c>
      <c r="E354" s="43">
        <f t="shared" si="49"/>
        <v>0</v>
      </c>
      <c r="F354" s="43">
        <f t="shared" si="50"/>
        <v>0</v>
      </c>
      <c r="G354" s="43">
        <f t="shared" si="51"/>
        <v>0</v>
      </c>
      <c r="H354" s="43">
        <f t="shared" si="48"/>
        <v>0</v>
      </c>
      <c r="I354" s="1"/>
    </row>
    <row r="355" spans="2:9" x14ac:dyDescent="0.2">
      <c r="B355" s="9" t="str">
        <f>$B$44</f>
        <v>Physical Training</v>
      </c>
      <c r="C355" s="43">
        <f t="shared" si="47"/>
        <v>2335.0775274891162</v>
      </c>
      <c r="D355" s="43">
        <f t="shared" si="47"/>
        <v>0</v>
      </c>
      <c r="E355" s="43">
        <f t="shared" si="49"/>
        <v>0</v>
      </c>
      <c r="F355" s="43">
        <f t="shared" si="50"/>
        <v>0</v>
      </c>
      <c r="G355" s="43">
        <f t="shared" si="51"/>
        <v>0</v>
      </c>
      <c r="H355" s="43">
        <f t="shared" si="48"/>
        <v>2335.0775274891162</v>
      </c>
      <c r="I355" s="1"/>
    </row>
    <row r="356" spans="2:9" x14ac:dyDescent="0.2">
      <c r="B356" s="9" t="str">
        <f>$B$45</f>
        <v>Health Services</v>
      </c>
      <c r="C356" s="43">
        <f t="shared" si="47"/>
        <v>3917.6168728080852</v>
      </c>
      <c r="D356" s="43">
        <f t="shared" si="47"/>
        <v>8235.8932999247754</v>
      </c>
      <c r="E356" s="43">
        <f t="shared" si="49"/>
        <v>11239.013226953617</v>
      </c>
      <c r="F356" s="43">
        <f t="shared" si="50"/>
        <v>58254.473729933277</v>
      </c>
      <c r="G356" s="43">
        <f t="shared" si="51"/>
        <v>0</v>
      </c>
      <c r="H356" s="43">
        <f t="shared" si="48"/>
        <v>8866.37431111361</v>
      </c>
      <c r="I356" s="1"/>
    </row>
    <row r="357" spans="2:9" x14ac:dyDescent="0.2">
      <c r="B357" s="9" t="str">
        <f>$B$46</f>
        <v>Pharmacy</v>
      </c>
      <c r="C357" s="43">
        <f t="shared" si="47"/>
        <v>0</v>
      </c>
      <c r="D357" s="43">
        <f t="shared" si="47"/>
        <v>0</v>
      </c>
      <c r="E357" s="43">
        <f t="shared" si="49"/>
        <v>0</v>
      </c>
      <c r="F357" s="43">
        <f t="shared" si="50"/>
        <v>0</v>
      </c>
      <c r="G357" s="43">
        <f t="shared" si="51"/>
        <v>0</v>
      </c>
      <c r="H357" s="43">
        <f t="shared" si="48"/>
        <v>0</v>
      </c>
      <c r="I357" s="1"/>
    </row>
    <row r="358" spans="2:9" x14ac:dyDescent="0.2">
      <c r="B358" s="9" t="str">
        <f>$B$47</f>
        <v>Business Administration</v>
      </c>
      <c r="C358" s="43">
        <f t="shared" si="47"/>
        <v>10834.793248667453</v>
      </c>
      <c r="D358" s="43">
        <f t="shared" si="47"/>
        <v>14920.433933951528</v>
      </c>
      <c r="E358" s="43">
        <f t="shared" si="49"/>
        <v>17916.950473259403</v>
      </c>
      <c r="F358" s="43">
        <f t="shared" si="50"/>
        <v>60784.825666898767</v>
      </c>
      <c r="G358" s="43">
        <f t="shared" si="51"/>
        <v>0</v>
      </c>
      <c r="H358" s="43">
        <f t="shared" si="48"/>
        <v>15876.223836582012</v>
      </c>
      <c r="I358" s="1"/>
    </row>
    <row r="359" spans="2:9" x14ac:dyDescent="0.2">
      <c r="B359" s="9" t="str">
        <f>$B$48</f>
        <v>Optometry</v>
      </c>
      <c r="C359" s="43">
        <f t="shared" si="47"/>
        <v>0</v>
      </c>
      <c r="D359" s="43">
        <f t="shared" si="47"/>
        <v>0</v>
      </c>
      <c r="E359" s="43">
        <f t="shared" si="49"/>
        <v>0</v>
      </c>
      <c r="F359" s="43">
        <f t="shared" si="50"/>
        <v>0</v>
      </c>
      <c r="G359" s="43">
        <f t="shared" si="51"/>
        <v>0</v>
      </c>
      <c r="H359" s="43">
        <f t="shared" si="48"/>
        <v>0</v>
      </c>
      <c r="I359" s="1"/>
    </row>
    <row r="360" spans="2:9" x14ac:dyDescent="0.2">
      <c r="B360" s="9" t="str">
        <f>$B$49</f>
        <v>Teacher Ed-Practice Teaching</v>
      </c>
      <c r="C360" s="43">
        <f t="shared" si="47"/>
        <v>0</v>
      </c>
      <c r="D360" s="43">
        <f t="shared" si="47"/>
        <v>10620.4789472418</v>
      </c>
      <c r="E360" s="43">
        <f t="shared" si="49"/>
        <v>0</v>
      </c>
      <c r="F360" s="43">
        <f t="shared" si="50"/>
        <v>0</v>
      </c>
      <c r="G360" s="43">
        <f t="shared" si="51"/>
        <v>0</v>
      </c>
      <c r="H360" s="43">
        <f t="shared" si="48"/>
        <v>10620.478947241798</v>
      </c>
      <c r="I360" s="1"/>
    </row>
    <row r="361" spans="2:9" x14ac:dyDescent="0.2">
      <c r="B361" s="9" t="str">
        <f>$B$50</f>
        <v>Technology</v>
      </c>
      <c r="C361" s="43">
        <f t="shared" si="47"/>
        <v>26663.339305444973</v>
      </c>
      <c r="D361" s="43">
        <f t="shared" si="47"/>
        <v>32267.826298413303</v>
      </c>
      <c r="E361" s="43">
        <f t="shared" si="49"/>
        <v>23744.728465789449</v>
      </c>
      <c r="F361" s="43">
        <f t="shared" si="50"/>
        <v>0</v>
      </c>
      <c r="G361" s="43">
        <f t="shared" si="51"/>
        <v>0</v>
      </c>
      <c r="H361" s="43">
        <f t="shared" si="48"/>
        <v>28343.682908876479</v>
      </c>
      <c r="I361" s="1"/>
    </row>
    <row r="362" spans="2:9" x14ac:dyDescent="0.2">
      <c r="B362" s="9" t="str">
        <f>$B$51</f>
        <v>Nursing</v>
      </c>
      <c r="C362" s="43">
        <f t="shared" si="47"/>
        <v>6413.169650834413</v>
      </c>
      <c r="D362" s="43">
        <f t="shared" si="47"/>
        <v>10221.139992255294</v>
      </c>
      <c r="E362" s="43">
        <f t="shared" si="49"/>
        <v>8752.0865890288478</v>
      </c>
      <c r="F362" s="43">
        <f t="shared" si="50"/>
        <v>27143.594393585394</v>
      </c>
      <c r="G362" s="43">
        <f t="shared" si="51"/>
        <v>0</v>
      </c>
      <c r="H362" s="43">
        <f t="shared" si="48"/>
        <v>9655.7948694543338</v>
      </c>
      <c r="I362" s="1"/>
    </row>
    <row r="363" spans="2:9" x14ac:dyDescent="0.2">
      <c r="B363" s="39" t="str">
        <f>$B$52</f>
        <v>Totals</v>
      </c>
      <c r="C363" s="42">
        <f t="shared" si="47"/>
        <v>10197.70372775442</v>
      </c>
      <c r="D363" s="42">
        <f t="shared" si="47"/>
        <v>14312.595318370622</v>
      </c>
      <c r="E363" s="42">
        <f t="shared" si="49"/>
        <v>14649.143541322079</v>
      </c>
      <c r="F363" s="42">
        <f t="shared" si="50"/>
        <v>34761.990158160756</v>
      </c>
      <c r="G363" s="42">
        <f t="shared" si="51"/>
        <v>0</v>
      </c>
      <c r="H363" s="42">
        <f t="shared" si="48"/>
        <v>13386.087617074747</v>
      </c>
      <c r="I363" s="54"/>
    </row>
  </sheetData>
  <mergeCells count="47">
    <mergeCell ref="B8:H8"/>
    <mergeCell ref="B191:H191"/>
    <mergeCell ref="B216:H216"/>
    <mergeCell ref="B89:G89"/>
    <mergeCell ref="D55:F55"/>
    <mergeCell ref="B18:E18"/>
    <mergeCell ref="B139:G139"/>
    <mergeCell ref="B9:G9"/>
    <mergeCell ref="B165:G165"/>
    <mergeCell ref="B140:E141"/>
    <mergeCell ref="F140:G140"/>
    <mergeCell ref="F141:G141"/>
    <mergeCell ref="B21:C21"/>
    <mergeCell ref="D20:F20"/>
    <mergeCell ref="B11:H11"/>
    <mergeCell ref="B58:G58"/>
    <mergeCell ref="B1:H1"/>
    <mergeCell ref="B2:H2"/>
    <mergeCell ref="B190:G190"/>
    <mergeCell ref="B215:G215"/>
    <mergeCell ref="D21:F21"/>
    <mergeCell ref="B87:G87"/>
    <mergeCell ref="B114:G114"/>
    <mergeCell ref="B84:C84"/>
    <mergeCell ref="D84:F84"/>
    <mergeCell ref="B10:G10"/>
    <mergeCell ref="B113:H113"/>
    <mergeCell ref="D27:F27"/>
    <mergeCell ref="B28:C28"/>
    <mergeCell ref="D28:F28"/>
    <mergeCell ref="D54:F54"/>
    <mergeCell ref="B55:C55"/>
    <mergeCell ref="B341:H341"/>
    <mergeCell ref="I140:I141"/>
    <mergeCell ref="B166:G166"/>
    <mergeCell ref="B12:E12"/>
    <mergeCell ref="B13:E13"/>
    <mergeCell ref="B14:E14"/>
    <mergeCell ref="B15:E15"/>
    <mergeCell ref="B16:E16"/>
    <mergeCell ref="D83:F83"/>
    <mergeCell ref="B17:E17"/>
    <mergeCell ref="B266:H266"/>
    <mergeCell ref="B291:H291"/>
    <mergeCell ref="B316:H316"/>
    <mergeCell ref="B264:H264"/>
    <mergeCell ref="B241:G241"/>
  </mergeCells>
  <phoneticPr fontId="0" type="noConversion"/>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ignoredErrors>
    <ignoredError sqref="F343:F363 H16"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C000"/>
    <pageSetUpPr fitToPage="1"/>
  </sheetPr>
  <dimension ref="B1:Q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7.140625" style="4" bestFit="1" customWidth="1"/>
    <col min="6" max="6" width="18.85546875" style="4" bestFit="1" customWidth="1"/>
    <col min="7" max="7" width="17.5703125" style="4" bestFit="1" customWidth="1"/>
    <col min="8" max="8" width="21.28515625" style="4" bestFit="1" customWidth="1"/>
    <col min="9" max="9" width="16.28515625" style="4" bestFit="1" customWidth="1"/>
    <col min="10" max="10" width="9.28515625" style="4" bestFit="1" customWidth="1"/>
    <col min="11" max="11" width="11.140625" style="4" bestFit="1" customWidth="1"/>
    <col min="12" max="12" width="17.42578125" style="4" bestFit="1" customWidth="1"/>
    <col min="13" max="13" width="15.42578125" style="4" bestFit="1" customWidth="1"/>
    <col min="14" max="14" width="15" style="4" bestFit="1" customWidth="1"/>
    <col min="15" max="15" width="15.42578125" style="4" bestFit="1" customWidth="1"/>
    <col min="16" max="16" width="16.140625" style="4" bestFit="1" customWidth="1"/>
    <col min="17" max="17" width="14.42578125" style="4" bestFit="1" customWidth="1"/>
    <col min="18"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124</v>
      </c>
      <c r="C3" s="6"/>
      <c r="D3" s="6"/>
      <c r="E3" s="6"/>
      <c r="F3" s="6"/>
      <c r="G3" s="6"/>
      <c r="H3" s="6"/>
    </row>
    <row r="4" spans="2:8" x14ac:dyDescent="0.2">
      <c r="B4" s="90" t="s">
        <v>138</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Data!G3</f>
        <v>655660295</v>
      </c>
      <c r="G13" s="33"/>
      <c r="H13" s="60">
        <f>F13</f>
        <v>655660295</v>
      </c>
    </row>
    <row r="14" spans="2:8" x14ac:dyDescent="0.2">
      <c r="B14" s="338" t="s">
        <v>15</v>
      </c>
      <c r="C14" s="338"/>
      <c r="D14" s="338"/>
      <c r="E14" s="338"/>
      <c r="F14" s="82">
        <f>Data!H3</f>
        <v>512438113</v>
      </c>
      <c r="G14" s="33"/>
      <c r="H14" s="30">
        <f>F14</f>
        <v>512438113</v>
      </c>
    </row>
    <row r="15" spans="2:8" x14ac:dyDescent="0.2">
      <c r="B15" s="338" t="s">
        <v>16</v>
      </c>
      <c r="C15" s="338"/>
      <c r="D15" s="338"/>
      <c r="E15" s="338"/>
      <c r="F15" s="82">
        <f>Data!I3</f>
        <v>285779508</v>
      </c>
      <c r="G15" s="33"/>
      <c r="H15" s="30">
        <f>F15</f>
        <v>285779508</v>
      </c>
    </row>
    <row r="16" spans="2:8" x14ac:dyDescent="0.2">
      <c r="B16" s="338" t="s">
        <v>20</v>
      </c>
      <c r="C16" s="338"/>
      <c r="D16" s="338"/>
      <c r="E16" s="338"/>
      <c r="F16" s="82">
        <f>Data!J3</f>
        <v>53835392</v>
      </c>
      <c r="G16" s="33"/>
      <c r="H16" s="30">
        <f>F16-G16</f>
        <v>53835392</v>
      </c>
    </row>
    <row r="17" spans="2:9" x14ac:dyDescent="0.2">
      <c r="B17" s="338" t="s">
        <v>17</v>
      </c>
      <c r="C17" s="338"/>
      <c r="D17" s="338"/>
      <c r="E17" s="338"/>
      <c r="F17" s="82">
        <f>Data!K3</f>
        <v>163059819</v>
      </c>
      <c r="G17" s="33"/>
      <c r="H17" s="30">
        <f>F17</f>
        <v>163059819</v>
      </c>
    </row>
    <row r="18" spans="2:9" x14ac:dyDescent="0.2">
      <c r="B18" s="338" t="s">
        <v>1</v>
      </c>
      <c r="C18" s="338"/>
      <c r="D18" s="338"/>
      <c r="E18" s="338"/>
      <c r="F18" s="83">
        <f>SUM(F13:F17)</f>
        <v>1670773127</v>
      </c>
      <c r="G18" s="34"/>
      <c r="H18" s="29">
        <f>SUM(H13:H17)</f>
        <v>1670773127</v>
      </c>
    </row>
    <row r="19" spans="2:9" ht="13.5" customHeight="1" x14ac:dyDescent="0.2">
      <c r="B19" s="27"/>
      <c r="D19" s="27"/>
      <c r="E19" s="27"/>
      <c r="F19" s="27"/>
      <c r="G19" s="27"/>
      <c r="H19" s="5"/>
    </row>
    <row r="20" spans="2:9" ht="13.5" customHeight="1" x14ac:dyDescent="0.2">
      <c r="B20" s="27"/>
      <c r="D20" s="339" t="s">
        <v>24</v>
      </c>
      <c r="E20" s="339"/>
      <c r="F20" s="339"/>
      <c r="G20" s="35" t="s">
        <v>25</v>
      </c>
      <c r="H20" s="35" t="s">
        <v>26</v>
      </c>
    </row>
    <row r="21" spans="2:9" ht="28.5" x14ac:dyDescent="0.2">
      <c r="B21" s="344" t="s">
        <v>23</v>
      </c>
      <c r="C21" s="345"/>
      <c r="D21" s="343" t="str">
        <f>Data!L3</f>
        <v>Marcy Lowther</v>
      </c>
      <c r="E21" s="343"/>
      <c r="F21" s="343"/>
      <c r="G21" s="94" t="str">
        <f>Data!M3</f>
        <v>512-471-2808</v>
      </c>
      <c r="H21" s="84" t="str">
        <f>Data!N3</f>
        <v>mlowther@austin.utexas.edu</v>
      </c>
    </row>
    <row r="22" spans="2:9" ht="13.5" customHeight="1" x14ac:dyDescent="0.2">
      <c r="B22" s="27"/>
      <c r="C22" s="27"/>
      <c r="D22" s="27"/>
      <c r="E22" s="27"/>
      <c r="F22" s="27"/>
      <c r="G22" s="27"/>
      <c r="H22" s="5"/>
    </row>
    <row r="23" spans="2:9" ht="13.5" customHeight="1" thickBot="1" x14ac:dyDescent="0.25">
      <c r="B23" s="3" t="s">
        <v>68</v>
      </c>
      <c r="C23" s="27"/>
      <c r="D23" s="27"/>
      <c r="E23" s="27"/>
      <c r="F23" s="27"/>
      <c r="G23" s="27"/>
      <c r="H23" s="5"/>
    </row>
    <row r="24" spans="2:9" s="37" customFormat="1" x14ac:dyDescent="0.2">
      <c r="B24" s="62"/>
      <c r="C24" s="65" t="s">
        <v>27</v>
      </c>
      <c r="D24" s="66" t="s">
        <v>28</v>
      </c>
      <c r="E24" s="66" t="s">
        <v>29</v>
      </c>
      <c r="F24" s="66" t="s">
        <v>30</v>
      </c>
      <c r="G24" s="66" t="s">
        <v>31</v>
      </c>
      <c r="H24" s="67" t="s">
        <v>32</v>
      </c>
    </row>
    <row r="25" spans="2:9" s="37" customFormat="1" ht="15" thickBot="1" x14ac:dyDescent="0.25">
      <c r="B25" s="61" t="s">
        <v>687</v>
      </c>
      <c r="C25" s="85">
        <f>Data!O3</f>
        <v>17219</v>
      </c>
      <c r="D25" s="86">
        <f>Data!P3</f>
        <v>22949</v>
      </c>
      <c r="E25" s="86">
        <f>Data!Q3</f>
        <v>5041</v>
      </c>
      <c r="F25" s="86">
        <f>Data!R3</f>
        <v>4575</v>
      </c>
      <c r="G25" s="86">
        <f>Data!S3</f>
        <v>1497</v>
      </c>
      <c r="H25" s="74">
        <f>SUM(C25:G25)</f>
        <v>51281</v>
      </c>
    </row>
    <row r="26" spans="2:9" x14ac:dyDescent="0.2">
      <c r="C26" s="2"/>
      <c r="D26" s="2"/>
      <c r="E26" s="2"/>
      <c r="F26" s="2"/>
      <c r="G26" s="2"/>
      <c r="H26" s="2"/>
      <c r="I26" s="2"/>
    </row>
    <row r="27" spans="2:9" ht="13.5" customHeight="1" x14ac:dyDescent="0.2">
      <c r="B27" s="27"/>
      <c r="D27" s="339" t="s">
        <v>24</v>
      </c>
      <c r="E27" s="339"/>
      <c r="F27" s="339"/>
      <c r="G27" s="35" t="s">
        <v>25</v>
      </c>
      <c r="H27" s="35" t="s">
        <v>26</v>
      </c>
    </row>
    <row r="28" spans="2:9" ht="28.5" x14ac:dyDescent="0.2">
      <c r="B28" s="344" t="s">
        <v>40</v>
      </c>
      <c r="C28" s="345"/>
      <c r="D28" s="343" t="str">
        <f>Data!T3</f>
        <v>Holmes, James (Lincoln)</v>
      </c>
      <c r="E28" s="343"/>
      <c r="F28" s="343"/>
      <c r="G28" s="94" t="str">
        <f>Data!U3</f>
        <v>(512) 471-8179</v>
      </c>
      <c r="H28" s="84" t="str">
        <f>Data!V3</f>
        <v>j.l.holmes@austin.utexas.edu</v>
      </c>
    </row>
    <row r="29" spans="2:9" ht="13.5" customHeight="1" x14ac:dyDescent="0.2">
      <c r="B29" s="27"/>
      <c r="C29" s="27"/>
      <c r="D29" s="27"/>
      <c r="E29" s="27"/>
      <c r="F29" s="27"/>
      <c r="G29" s="27"/>
      <c r="H29" s="5"/>
    </row>
    <row r="30" spans="2:9" ht="15" thickBot="1" x14ac:dyDescent="0.25">
      <c r="B30" s="3" t="s">
        <v>10</v>
      </c>
      <c r="C30" s="1"/>
      <c r="D30" s="1"/>
      <c r="E30" s="1"/>
      <c r="F30" s="1"/>
      <c r="G30" s="1"/>
      <c r="H30" s="1"/>
      <c r="I30" s="1"/>
    </row>
    <row r="31" spans="2:9" ht="15" thickBot="1" x14ac:dyDescent="0.25">
      <c r="B31" s="68" t="s">
        <v>33</v>
      </c>
      <c r="C31" s="69" t="s">
        <v>27</v>
      </c>
      <c r="D31" s="69" t="s">
        <v>28</v>
      </c>
      <c r="E31" s="69" t="s">
        <v>29</v>
      </c>
      <c r="F31" s="69" t="s">
        <v>30</v>
      </c>
      <c r="G31" s="69" t="s">
        <v>31</v>
      </c>
      <c r="H31" s="70" t="s">
        <v>32</v>
      </c>
      <c r="I31" s="1"/>
    </row>
    <row r="32" spans="2:9" x14ac:dyDescent="0.2">
      <c r="B32" s="9" t="s">
        <v>46</v>
      </c>
      <c r="C32" s="87">
        <f>Data!W3</f>
        <v>329049</v>
      </c>
      <c r="D32" s="87">
        <f>Data!AQ3</f>
        <v>146236</v>
      </c>
      <c r="E32" s="87">
        <f>Data!BK3</f>
        <v>20041</v>
      </c>
      <c r="F32" s="87">
        <f>Data!CE3</f>
        <v>25633</v>
      </c>
      <c r="G32" s="87">
        <f>Data!CY3</f>
        <v>0</v>
      </c>
      <c r="H32" s="22">
        <f>SUM(C32:G32)</f>
        <v>520959</v>
      </c>
      <c r="I32" s="1"/>
    </row>
    <row r="33" spans="2:9" x14ac:dyDescent="0.2">
      <c r="B33" s="7" t="s">
        <v>47</v>
      </c>
      <c r="C33" s="87">
        <f>Data!X3</f>
        <v>119796</v>
      </c>
      <c r="D33" s="87">
        <f>Data!AR3</f>
        <v>74034</v>
      </c>
      <c r="E33" s="87">
        <f>Data!BL3</f>
        <v>5576</v>
      </c>
      <c r="F33" s="87">
        <f>Data!CF3</f>
        <v>15410</v>
      </c>
      <c r="G33" s="87">
        <f>Data!CZ3</f>
        <v>0</v>
      </c>
      <c r="H33" s="22">
        <f t="shared" ref="H33:H52" si="0">SUM(C33:G33)</f>
        <v>214816</v>
      </c>
      <c r="I33" s="1"/>
    </row>
    <row r="34" spans="2:9" x14ac:dyDescent="0.2">
      <c r="B34" s="7" t="s">
        <v>48</v>
      </c>
      <c r="C34" s="87">
        <f>Data!Y3</f>
        <v>45953</v>
      </c>
      <c r="D34" s="87">
        <f>Data!AS3</f>
        <v>20372</v>
      </c>
      <c r="E34" s="87">
        <f>Data!BM3</f>
        <v>6908</v>
      </c>
      <c r="F34" s="87">
        <f>Data!CG3</f>
        <v>4097</v>
      </c>
      <c r="G34" s="87">
        <f>Data!DA3</f>
        <v>0</v>
      </c>
      <c r="H34" s="22">
        <f t="shared" si="0"/>
        <v>77330</v>
      </c>
      <c r="I34" s="1"/>
    </row>
    <row r="35" spans="2:9" x14ac:dyDescent="0.2">
      <c r="B35" s="7" t="s">
        <v>49</v>
      </c>
      <c r="C35" s="87">
        <f>Data!Z3</f>
        <v>3191</v>
      </c>
      <c r="D35" s="87">
        <f>Data!AT3</f>
        <v>12929</v>
      </c>
      <c r="E35" s="87">
        <f>Data!BN3</f>
        <v>5256</v>
      </c>
      <c r="F35" s="87">
        <f>Data!CH3</f>
        <v>6119</v>
      </c>
      <c r="G35" s="87">
        <f>Data!DB3</f>
        <v>0</v>
      </c>
      <c r="H35" s="22">
        <f t="shared" si="0"/>
        <v>27495</v>
      </c>
      <c r="I35" s="1"/>
    </row>
    <row r="36" spans="2:9" x14ac:dyDescent="0.2">
      <c r="B36" s="7" t="s">
        <v>50</v>
      </c>
      <c r="C36" s="87">
        <f>Data!AA3</f>
        <v>0</v>
      </c>
      <c r="D36" s="87">
        <f>Data!AU3</f>
        <v>0</v>
      </c>
      <c r="E36" s="87">
        <f>Data!BO3</f>
        <v>0</v>
      </c>
      <c r="F36" s="87">
        <f>Data!CI3</f>
        <v>0</v>
      </c>
      <c r="G36" s="87">
        <f>Data!DC3</f>
        <v>0</v>
      </c>
      <c r="H36" s="22">
        <f t="shared" si="0"/>
        <v>0</v>
      </c>
      <c r="I36" s="1"/>
    </row>
    <row r="37" spans="2:9" x14ac:dyDescent="0.2">
      <c r="B37" s="7" t="s">
        <v>51</v>
      </c>
      <c r="C37" s="87">
        <f>Data!AB3</f>
        <v>46627</v>
      </c>
      <c r="D37" s="87">
        <f>Data!AV3</f>
        <v>80987</v>
      </c>
      <c r="E37" s="87">
        <f>Data!BP3</f>
        <v>22338</v>
      </c>
      <c r="F37" s="87">
        <f>Data!CJ3</f>
        <v>23610</v>
      </c>
      <c r="G37" s="87">
        <f>Data!DD3</f>
        <v>0</v>
      </c>
      <c r="H37" s="22">
        <f t="shared" si="0"/>
        <v>173562</v>
      </c>
      <c r="I37" s="1"/>
    </row>
    <row r="38" spans="2:9" x14ac:dyDescent="0.2">
      <c r="B38" s="7" t="s">
        <v>52</v>
      </c>
      <c r="C38" s="87">
        <f>Data!AC3</f>
        <v>10737</v>
      </c>
      <c r="D38" s="87">
        <f>Data!AW3</f>
        <v>11882</v>
      </c>
      <c r="E38" s="87">
        <f>Data!BQ3</f>
        <v>331</v>
      </c>
      <c r="F38" s="87">
        <f>Data!CK3</f>
        <v>689</v>
      </c>
      <c r="G38" s="87">
        <f>Data!DE3</f>
        <v>0</v>
      </c>
      <c r="H38" s="22">
        <f t="shared" si="0"/>
        <v>23639</v>
      </c>
      <c r="I38" s="1"/>
    </row>
    <row r="39" spans="2:9" x14ac:dyDescent="0.2">
      <c r="B39" s="7" t="s">
        <v>53</v>
      </c>
      <c r="C39" s="87">
        <f>Data!AD3</f>
        <v>0</v>
      </c>
      <c r="D39" s="87">
        <f>Data!AX3</f>
        <v>0</v>
      </c>
      <c r="E39" s="87">
        <f>Data!BR3</f>
        <v>0</v>
      </c>
      <c r="F39" s="87">
        <f>Data!CL3</f>
        <v>0</v>
      </c>
      <c r="G39" s="87">
        <f>Data!DF3</f>
        <v>27658</v>
      </c>
      <c r="H39" s="22">
        <f t="shared" si="0"/>
        <v>27658</v>
      </c>
      <c r="I39" s="1"/>
    </row>
    <row r="40" spans="2:9" x14ac:dyDescent="0.2">
      <c r="B40" s="7" t="s">
        <v>54</v>
      </c>
      <c r="C40" s="87">
        <f>Data!AE3</f>
        <v>1607</v>
      </c>
      <c r="D40" s="87">
        <f>Data!AY3</f>
        <v>3410</v>
      </c>
      <c r="E40" s="87">
        <f>Data!BS3</f>
        <v>8069</v>
      </c>
      <c r="F40" s="87">
        <f>Data!CM3</f>
        <v>647</v>
      </c>
      <c r="G40" s="87">
        <f>Data!DG3</f>
        <v>0</v>
      </c>
      <c r="H40" s="22">
        <f t="shared" si="0"/>
        <v>13733</v>
      </c>
      <c r="I40" s="1"/>
    </row>
    <row r="41" spans="2:9" x14ac:dyDescent="0.2">
      <c r="B41" s="7" t="s">
        <v>55</v>
      </c>
      <c r="C41" s="87">
        <f>Data!AF3</f>
        <v>1788</v>
      </c>
      <c r="D41" s="87">
        <f>Data!AZ3</f>
        <v>2403</v>
      </c>
      <c r="E41" s="87">
        <f>Data!BT3</f>
        <v>3707</v>
      </c>
      <c r="F41" s="87">
        <f>Data!CN3</f>
        <v>527</v>
      </c>
      <c r="G41" s="87">
        <f>Data!DH3</f>
        <v>0</v>
      </c>
      <c r="H41" s="22">
        <f t="shared" si="0"/>
        <v>8425</v>
      </c>
      <c r="I41" s="1"/>
    </row>
    <row r="42" spans="2:9" x14ac:dyDescent="0.2">
      <c r="B42" s="7" t="s">
        <v>56</v>
      </c>
      <c r="C42" s="87">
        <f>Data!AG3</f>
        <v>0</v>
      </c>
      <c r="D42" s="87">
        <f>Data!BA3</f>
        <v>0</v>
      </c>
      <c r="E42" s="87">
        <f>Data!BU3</f>
        <v>0</v>
      </c>
      <c r="F42" s="87">
        <f>Data!CO3</f>
        <v>0</v>
      </c>
      <c r="G42" s="87">
        <f>Data!DI3</f>
        <v>0</v>
      </c>
      <c r="H42" s="22">
        <f t="shared" si="0"/>
        <v>0</v>
      </c>
      <c r="I42" s="1"/>
    </row>
    <row r="43" spans="2:9" x14ac:dyDescent="0.2">
      <c r="B43" s="7" t="s">
        <v>57</v>
      </c>
      <c r="C43" s="87">
        <f>Data!AH3</f>
        <v>0</v>
      </c>
      <c r="D43" s="87">
        <f>Data!BB3</f>
        <v>0</v>
      </c>
      <c r="E43" s="87">
        <f>Data!BV3</f>
        <v>0</v>
      </c>
      <c r="F43" s="87">
        <f>Data!CP3</f>
        <v>0</v>
      </c>
      <c r="G43" s="87">
        <f>Data!DJ3</f>
        <v>0</v>
      </c>
      <c r="H43" s="22">
        <f t="shared" si="0"/>
        <v>0</v>
      </c>
      <c r="I43" s="1"/>
    </row>
    <row r="44" spans="2:9" x14ac:dyDescent="0.2">
      <c r="B44" s="7" t="s">
        <v>58</v>
      </c>
      <c r="C44" s="87">
        <f>Data!AI3</f>
        <v>4540</v>
      </c>
      <c r="D44" s="87">
        <f>Data!BC3</f>
        <v>0</v>
      </c>
      <c r="E44" s="87">
        <f>Data!BW3</f>
        <v>0</v>
      </c>
      <c r="F44" s="87">
        <f>Data!CQ3</f>
        <v>0</v>
      </c>
      <c r="G44" s="87">
        <f>Data!DK3</f>
        <v>0</v>
      </c>
      <c r="H44" s="22">
        <f t="shared" si="0"/>
        <v>4540</v>
      </c>
      <c r="I44" s="1"/>
    </row>
    <row r="45" spans="2:9" x14ac:dyDescent="0.2">
      <c r="B45" s="7" t="s">
        <v>59</v>
      </c>
      <c r="C45" s="87">
        <f>Data!AJ3</f>
        <v>14615</v>
      </c>
      <c r="D45" s="87">
        <f>Data!BD3</f>
        <v>18156</v>
      </c>
      <c r="E45" s="87">
        <f>Data!BX3</f>
        <v>1447</v>
      </c>
      <c r="F45" s="87">
        <f>Data!CR3</f>
        <v>1677</v>
      </c>
      <c r="G45" s="87">
        <f>Data!DL3</f>
        <v>636</v>
      </c>
      <c r="H45" s="22">
        <f t="shared" si="0"/>
        <v>36531</v>
      </c>
      <c r="I45" s="1"/>
    </row>
    <row r="46" spans="2:9" x14ac:dyDescent="0.2">
      <c r="B46" s="7" t="s">
        <v>60</v>
      </c>
      <c r="C46" s="87">
        <f>Data!AK3</f>
        <v>21</v>
      </c>
      <c r="D46" s="87">
        <f>Data!BE3</f>
        <v>459</v>
      </c>
      <c r="E46" s="87">
        <f>Data!BY3</f>
        <v>438</v>
      </c>
      <c r="F46" s="87">
        <f>Data!CS3</f>
        <v>1315</v>
      </c>
      <c r="G46" s="87">
        <f>Data!DM3</f>
        <v>18541</v>
      </c>
      <c r="H46" s="22">
        <f t="shared" si="0"/>
        <v>20774</v>
      </c>
      <c r="I46" s="1"/>
    </row>
    <row r="47" spans="2:9" x14ac:dyDescent="0.2">
      <c r="B47" s="7" t="s">
        <v>61</v>
      </c>
      <c r="C47" s="87">
        <f>Data!AL3</f>
        <v>36897</v>
      </c>
      <c r="D47" s="87">
        <f>Data!BF3</f>
        <v>85493</v>
      </c>
      <c r="E47" s="87">
        <f>Data!BZ3</f>
        <v>32346</v>
      </c>
      <c r="F47" s="87">
        <f>Data!CT3</f>
        <v>1697</v>
      </c>
      <c r="G47" s="87">
        <f>Data!DN3</f>
        <v>0</v>
      </c>
      <c r="H47" s="22">
        <f t="shared" si="0"/>
        <v>156433</v>
      </c>
      <c r="I47" s="1"/>
    </row>
    <row r="48" spans="2:9" x14ac:dyDescent="0.2">
      <c r="B48" s="7" t="s">
        <v>62</v>
      </c>
      <c r="C48" s="87">
        <f>Data!AM3</f>
        <v>0</v>
      </c>
      <c r="D48" s="87">
        <f>Data!BG3</f>
        <v>0</v>
      </c>
      <c r="E48" s="87">
        <f>Data!CA3</f>
        <v>0</v>
      </c>
      <c r="F48" s="87">
        <f>Data!CU3</f>
        <v>0</v>
      </c>
      <c r="G48" s="87">
        <f>Data!DO3</f>
        <v>0</v>
      </c>
      <c r="H48" s="22">
        <f t="shared" si="0"/>
        <v>0</v>
      </c>
      <c r="I48" s="1"/>
    </row>
    <row r="49" spans="2:9" x14ac:dyDescent="0.2">
      <c r="B49" s="7" t="s">
        <v>63</v>
      </c>
      <c r="C49" s="87">
        <f>Data!AN3</f>
        <v>0</v>
      </c>
      <c r="D49" s="87">
        <f>Data!BH3</f>
        <v>0</v>
      </c>
      <c r="E49" s="87">
        <f>Data!CB3</f>
        <v>0</v>
      </c>
      <c r="F49" s="87">
        <f>Data!CV3</f>
        <v>0</v>
      </c>
      <c r="G49" s="87">
        <f>Data!DP3</f>
        <v>0</v>
      </c>
      <c r="H49" s="22">
        <f t="shared" si="0"/>
        <v>0</v>
      </c>
      <c r="I49" s="1"/>
    </row>
    <row r="50" spans="2:9" x14ac:dyDescent="0.2">
      <c r="B50" s="7" t="s">
        <v>64</v>
      </c>
      <c r="C50" s="87">
        <f>Data!AO3</f>
        <v>696</v>
      </c>
      <c r="D50" s="87">
        <f>Data!BI3</f>
        <v>48</v>
      </c>
      <c r="E50" s="87">
        <f>Data!CC3</f>
        <v>0</v>
      </c>
      <c r="F50" s="87">
        <f>Data!CW3</f>
        <v>0</v>
      </c>
      <c r="G50" s="87">
        <f>Data!DQ3</f>
        <v>0</v>
      </c>
      <c r="H50" s="22">
        <f t="shared" si="0"/>
        <v>744</v>
      </c>
      <c r="I50" s="1"/>
    </row>
    <row r="51" spans="2:9" x14ac:dyDescent="0.2">
      <c r="B51" s="7" t="s">
        <v>0</v>
      </c>
      <c r="C51" s="87">
        <f>Data!AP3</f>
        <v>2061</v>
      </c>
      <c r="D51" s="87">
        <f>Data!BJ3</f>
        <v>7538</v>
      </c>
      <c r="E51" s="87">
        <f>Data!CD3</f>
        <v>5330</v>
      </c>
      <c r="F51" s="87">
        <f>Data!CX3</f>
        <v>719</v>
      </c>
      <c r="G51" s="87">
        <f>Data!DR3</f>
        <v>0</v>
      </c>
      <c r="H51" s="22">
        <f t="shared" si="0"/>
        <v>15648</v>
      </c>
      <c r="I51" s="1"/>
    </row>
    <row r="52" spans="2:9" x14ac:dyDescent="0.2">
      <c r="B52" s="8" t="s">
        <v>35</v>
      </c>
      <c r="C52" s="22">
        <f>SUM(C32:C51)</f>
        <v>617578</v>
      </c>
      <c r="D52" s="22">
        <f>SUM(D32:D51)</f>
        <v>463947</v>
      </c>
      <c r="E52" s="22">
        <f>SUM(E32:E51)</f>
        <v>111787</v>
      </c>
      <c r="F52" s="22">
        <f>SUM(F32:F51)</f>
        <v>82140</v>
      </c>
      <c r="G52" s="22">
        <f>SUM(G32:G51)</f>
        <v>46835</v>
      </c>
      <c r="H52" s="22">
        <f t="shared" si="0"/>
        <v>1322287</v>
      </c>
      <c r="I52" s="1"/>
    </row>
    <row r="53" spans="2:9" x14ac:dyDescent="0.2">
      <c r="B53" s="14"/>
      <c r="C53" s="18"/>
      <c r="D53" s="18"/>
      <c r="E53" s="18"/>
      <c r="F53" s="18"/>
      <c r="G53" s="18"/>
      <c r="H53" s="18"/>
      <c r="I53" s="1"/>
    </row>
    <row r="54" spans="2:9" ht="13.5" customHeight="1" x14ac:dyDescent="0.2">
      <c r="B54" s="27"/>
      <c r="D54" s="339" t="s">
        <v>24</v>
      </c>
      <c r="E54" s="339"/>
      <c r="F54" s="339"/>
      <c r="G54" s="35" t="s">
        <v>25</v>
      </c>
      <c r="H54" s="35" t="s">
        <v>26</v>
      </c>
    </row>
    <row r="55" spans="2:9" ht="28.5" x14ac:dyDescent="0.2">
      <c r="B55" s="344" t="s">
        <v>41</v>
      </c>
      <c r="C55" s="345"/>
      <c r="D55" s="343" t="str">
        <f>Data!T3</f>
        <v>Holmes, James (Lincoln)</v>
      </c>
      <c r="E55" s="343"/>
      <c r="F55" s="343"/>
      <c r="G55" s="94" t="str">
        <f>Data!U3</f>
        <v>(512) 471-8179</v>
      </c>
      <c r="H55" s="84" t="str">
        <f>Data!V3</f>
        <v>j.l.holmes@austin.utexas.edu</v>
      </c>
    </row>
    <row r="56" spans="2:9" ht="13.5" customHeight="1" x14ac:dyDescent="0.2">
      <c r="B56" s="27"/>
      <c r="C56" s="27"/>
      <c r="D56" s="27"/>
      <c r="E56" s="27"/>
      <c r="F56" s="27"/>
      <c r="G56" s="27"/>
      <c r="H56" s="5"/>
    </row>
    <row r="57" spans="2:9" x14ac:dyDescent="0.2">
      <c r="B57" s="3" t="s">
        <v>11</v>
      </c>
      <c r="C57" s="1"/>
      <c r="D57" s="1"/>
      <c r="E57" s="1"/>
      <c r="F57" s="1"/>
      <c r="G57" s="1"/>
      <c r="H57" s="1"/>
      <c r="I57" s="1"/>
    </row>
    <row r="58" spans="2:9" ht="39" customHeight="1" x14ac:dyDescent="0.2">
      <c r="B58" s="358" t="s">
        <v>43</v>
      </c>
      <c r="C58" s="358"/>
      <c r="D58" s="358"/>
      <c r="E58" s="358"/>
      <c r="F58" s="358"/>
      <c r="G58" s="358"/>
      <c r="H58" s="38"/>
    </row>
    <row r="59" spans="2:9" ht="15" thickBot="1" x14ac:dyDescent="0.25">
      <c r="B59" s="36"/>
      <c r="C59" s="1"/>
      <c r="D59" s="1"/>
      <c r="E59" s="1"/>
      <c r="F59" s="1"/>
      <c r="G59" s="1"/>
      <c r="H59" s="1"/>
      <c r="I59" s="1"/>
    </row>
    <row r="60" spans="2:9" ht="15" thickBot="1" x14ac:dyDescent="0.25">
      <c r="B60" s="68" t="s">
        <v>33</v>
      </c>
      <c r="C60" s="69" t="s">
        <v>27</v>
      </c>
      <c r="D60" s="69" t="s">
        <v>28</v>
      </c>
      <c r="E60" s="69" t="s">
        <v>29</v>
      </c>
      <c r="F60" s="69" t="s">
        <v>30</v>
      </c>
      <c r="G60" s="69" t="s">
        <v>31</v>
      </c>
      <c r="H60" s="70" t="s">
        <v>32</v>
      </c>
      <c r="I60" s="1"/>
    </row>
    <row r="61" spans="2:9" x14ac:dyDescent="0.2">
      <c r="B61" s="9" t="str">
        <f>$B$32</f>
        <v>Liberal Arts</v>
      </c>
      <c r="C61" s="88">
        <f>Data!DS3</f>
        <v>23022727</v>
      </c>
      <c r="D61" s="88">
        <f>Data!EM3</f>
        <v>23366081</v>
      </c>
      <c r="E61" s="88">
        <f>Data!FG3</f>
        <v>14405921</v>
      </c>
      <c r="F61" s="88">
        <f>Data!GA3</f>
        <v>32947557</v>
      </c>
      <c r="G61" s="88">
        <f>Data!GU3</f>
        <v>0</v>
      </c>
      <c r="H61" s="21">
        <f>SUM(C61:G61)</f>
        <v>93742286</v>
      </c>
      <c r="I61" s="1"/>
    </row>
    <row r="62" spans="2:9" x14ac:dyDescent="0.2">
      <c r="B62" s="9" t="str">
        <f>$B$33</f>
        <v>Science</v>
      </c>
      <c r="C62" s="87">
        <f>Data!DT3</f>
        <v>7727782</v>
      </c>
      <c r="D62" s="87">
        <f>Data!EN3</f>
        <v>9951973</v>
      </c>
      <c r="E62" s="87">
        <f>Data!FH3</f>
        <v>4204891</v>
      </c>
      <c r="F62" s="87">
        <f>Data!GB3</f>
        <v>19920740</v>
      </c>
      <c r="G62" s="87">
        <f>Data!GV3</f>
        <v>0</v>
      </c>
      <c r="H62" s="22">
        <f t="shared" ref="H62:H81" si="1">SUM(C62:G62)</f>
        <v>41805386</v>
      </c>
      <c r="I62" s="1"/>
    </row>
    <row r="63" spans="2:9" x14ac:dyDescent="0.2">
      <c r="B63" s="9" t="str">
        <f>$B$34</f>
        <v>Fine Arts</v>
      </c>
      <c r="C63" s="87">
        <f>Data!DU3</f>
        <v>4334103</v>
      </c>
      <c r="D63" s="87">
        <f>Data!EO3</f>
        <v>4736511</v>
      </c>
      <c r="E63" s="87">
        <f>Data!FI3</f>
        <v>5231439</v>
      </c>
      <c r="F63" s="87">
        <f>Data!GC3</f>
        <v>3471563</v>
      </c>
      <c r="G63" s="87">
        <f>Data!GW3</f>
        <v>0</v>
      </c>
      <c r="H63" s="22">
        <f t="shared" si="1"/>
        <v>17773616</v>
      </c>
      <c r="I63" s="1"/>
    </row>
    <row r="64" spans="2:9" x14ac:dyDescent="0.2">
      <c r="B64" s="9" t="str">
        <f>$B$35</f>
        <v>Teacher Education</v>
      </c>
      <c r="C64" s="87">
        <f>Data!DV3</f>
        <v>181981</v>
      </c>
      <c r="D64" s="87">
        <f>Data!EP3</f>
        <v>1721778</v>
      </c>
      <c r="E64" s="87">
        <f>Data!FJ3</f>
        <v>1758085</v>
      </c>
      <c r="F64" s="87">
        <f>Data!GD3</f>
        <v>3645509</v>
      </c>
      <c r="G64" s="87">
        <f>Data!GX3</f>
        <v>0</v>
      </c>
      <c r="H64" s="22">
        <f t="shared" si="1"/>
        <v>7307353</v>
      </c>
      <c r="I64" s="1"/>
    </row>
    <row r="65" spans="2:9" x14ac:dyDescent="0.2">
      <c r="B65" s="9" t="str">
        <f>$B$36</f>
        <v>Agriculture</v>
      </c>
      <c r="C65" s="87">
        <f>Data!DW3</f>
        <v>0</v>
      </c>
      <c r="D65" s="87">
        <f>Data!EQ3</f>
        <v>0</v>
      </c>
      <c r="E65" s="87">
        <f>Data!FK3</f>
        <v>0</v>
      </c>
      <c r="F65" s="87">
        <f>Data!GE3</f>
        <v>0</v>
      </c>
      <c r="G65" s="87">
        <f>Data!GY3</f>
        <v>0</v>
      </c>
      <c r="H65" s="22">
        <f t="shared" si="1"/>
        <v>0</v>
      </c>
      <c r="I65" s="1"/>
    </row>
    <row r="66" spans="2:9" x14ac:dyDescent="0.2">
      <c r="B66" s="9" t="str">
        <f>$B$37</f>
        <v>Engineering</v>
      </c>
      <c r="C66" s="87">
        <f>Data!DX3</f>
        <v>3719264</v>
      </c>
      <c r="D66" s="87">
        <f>Data!ER3</f>
        <v>11363462</v>
      </c>
      <c r="E66" s="87">
        <f>Data!FL3</f>
        <v>11756409</v>
      </c>
      <c r="F66" s="87">
        <f>Data!GF3</f>
        <v>21953984</v>
      </c>
      <c r="G66" s="87">
        <f>Data!GZ3</f>
        <v>0</v>
      </c>
      <c r="H66" s="22">
        <f t="shared" si="1"/>
        <v>48793119</v>
      </c>
      <c r="I66" s="1"/>
    </row>
    <row r="67" spans="2:9" x14ac:dyDescent="0.2">
      <c r="B67" s="9" t="str">
        <f>$B$38</f>
        <v>Home Economics</v>
      </c>
      <c r="C67" s="87">
        <f>Data!DY3</f>
        <v>751090</v>
      </c>
      <c r="D67" s="87">
        <f>Data!ES3</f>
        <v>1502107</v>
      </c>
      <c r="E67" s="87">
        <f>Data!FM3</f>
        <v>343182</v>
      </c>
      <c r="F67" s="87">
        <f>Data!GG3</f>
        <v>949673</v>
      </c>
      <c r="G67" s="87">
        <f>Data!HA3</f>
        <v>0</v>
      </c>
      <c r="H67" s="22">
        <f t="shared" si="1"/>
        <v>3546052</v>
      </c>
      <c r="I67" s="1"/>
    </row>
    <row r="68" spans="2:9" x14ac:dyDescent="0.2">
      <c r="B68" s="9" t="str">
        <f>$B$39</f>
        <v>Law</v>
      </c>
      <c r="C68" s="87">
        <f>Data!DZ3</f>
        <v>0</v>
      </c>
      <c r="D68" s="87">
        <f>Data!ET3</f>
        <v>0</v>
      </c>
      <c r="E68" s="87">
        <f>Data!FN3</f>
        <v>0</v>
      </c>
      <c r="F68" s="87">
        <f>Data!GH3</f>
        <v>0</v>
      </c>
      <c r="G68" s="87">
        <f>Data!HB3</f>
        <v>15716660</v>
      </c>
      <c r="H68" s="22">
        <f t="shared" si="1"/>
        <v>15716660</v>
      </c>
      <c r="I68" s="1"/>
    </row>
    <row r="69" spans="2:9" x14ac:dyDescent="0.2">
      <c r="B69" s="9" t="str">
        <f>$B$40</f>
        <v>Social Service</v>
      </c>
      <c r="C69" s="87">
        <f>Data!EA3</f>
        <v>233845</v>
      </c>
      <c r="D69" s="87">
        <f>Data!EU3</f>
        <v>404622</v>
      </c>
      <c r="E69" s="87">
        <f>Data!FO3</f>
        <v>1700761</v>
      </c>
      <c r="F69" s="87">
        <f>Data!GI3</f>
        <v>1120453</v>
      </c>
      <c r="G69" s="87">
        <f>Data!HC3</f>
        <v>0</v>
      </c>
      <c r="H69" s="22">
        <f t="shared" si="1"/>
        <v>3459681</v>
      </c>
      <c r="I69" s="1"/>
    </row>
    <row r="70" spans="2:9" x14ac:dyDescent="0.2">
      <c r="B70" s="9" t="str">
        <f>$B$41</f>
        <v>Library Science</v>
      </c>
      <c r="C70" s="87">
        <f>Data!EB3</f>
        <v>129902</v>
      </c>
      <c r="D70" s="87">
        <f>Data!EV3</f>
        <v>171469</v>
      </c>
      <c r="E70" s="87">
        <f>Data!FP3</f>
        <v>1126651</v>
      </c>
      <c r="F70" s="87">
        <f>Data!GJ3</f>
        <v>673228</v>
      </c>
      <c r="G70" s="87">
        <f>Data!HD3</f>
        <v>0</v>
      </c>
      <c r="H70" s="22">
        <f t="shared" si="1"/>
        <v>2101250</v>
      </c>
      <c r="I70" s="1"/>
    </row>
    <row r="71" spans="2:9" x14ac:dyDescent="0.2">
      <c r="B71" s="9" t="str">
        <f>$B$42</f>
        <v>Veterinary Science</v>
      </c>
      <c r="C71" s="87">
        <f>Data!EC3</f>
        <v>0</v>
      </c>
      <c r="D71" s="87">
        <f>Data!EW3</f>
        <v>0</v>
      </c>
      <c r="E71" s="87">
        <f>Data!FQ3</f>
        <v>0</v>
      </c>
      <c r="F71" s="87">
        <f>Data!GK3</f>
        <v>0</v>
      </c>
      <c r="G71" s="87">
        <f>Data!HE3</f>
        <v>0</v>
      </c>
      <c r="H71" s="22">
        <f t="shared" si="1"/>
        <v>0</v>
      </c>
      <c r="I71" s="1"/>
    </row>
    <row r="72" spans="2:9" x14ac:dyDescent="0.2">
      <c r="B72" s="9" t="str">
        <f>$B$43</f>
        <v>Vocational Training</v>
      </c>
      <c r="C72" s="87">
        <f>Data!ED3</f>
        <v>0</v>
      </c>
      <c r="D72" s="87">
        <f>Data!EX3</f>
        <v>0</v>
      </c>
      <c r="E72" s="87">
        <f>Data!FR3</f>
        <v>0</v>
      </c>
      <c r="F72" s="87">
        <f>Data!GL3</f>
        <v>0</v>
      </c>
      <c r="G72" s="87">
        <f>Data!HF3</f>
        <v>0</v>
      </c>
      <c r="H72" s="22">
        <f t="shared" si="1"/>
        <v>0</v>
      </c>
      <c r="I72" s="1"/>
    </row>
    <row r="73" spans="2:9" x14ac:dyDescent="0.2">
      <c r="B73" s="9" t="str">
        <f>$B$44</f>
        <v>Physical Training</v>
      </c>
      <c r="C73" s="87">
        <f>Data!EE3</f>
        <v>212613</v>
      </c>
      <c r="D73" s="87">
        <f>Data!EY3</f>
        <v>0</v>
      </c>
      <c r="E73" s="87">
        <f>Data!FS3</f>
        <v>0</v>
      </c>
      <c r="F73" s="87">
        <f>Data!GM3</f>
        <v>0</v>
      </c>
      <c r="G73" s="87">
        <f>Data!HG3</f>
        <v>0</v>
      </c>
      <c r="H73" s="22">
        <f t="shared" si="1"/>
        <v>212613</v>
      </c>
      <c r="I73" s="1"/>
    </row>
    <row r="74" spans="2:9" x14ac:dyDescent="0.2">
      <c r="B74" s="9" t="str">
        <f>$B$45</f>
        <v>Health Services</v>
      </c>
      <c r="C74" s="87">
        <f>Data!EF3</f>
        <v>759114</v>
      </c>
      <c r="D74" s="87">
        <f>Data!EZ3</f>
        <v>1473967</v>
      </c>
      <c r="E74" s="87">
        <f>Data!FT3</f>
        <v>592440</v>
      </c>
      <c r="F74" s="87">
        <f>Data!GN3</f>
        <v>1581980</v>
      </c>
      <c r="G74" s="87">
        <f>Data!HH3</f>
        <v>241969</v>
      </c>
      <c r="H74" s="22">
        <f t="shared" si="1"/>
        <v>4649470</v>
      </c>
      <c r="I74" s="1"/>
    </row>
    <row r="75" spans="2:9" x14ac:dyDescent="0.2">
      <c r="B75" s="9" t="str">
        <f>$B$46</f>
        <v>Pharmacy</v>
      </c>
      <c r="C75" s="87">
        <f>Data!EG3</f>
        <v>5726</v>
      </c>
      <c r="D75" s="87">
        <f>Data!FA3</f>
        <v>25997</v>
      </c>
      <c r="E75" s="87">
        <f>Data!FU3</f>
        <v>413611</v>
      </c>
      <c r="F75" s="87">
        <f>Data!GO3</f>
        <v>1922428</v>
      </c>
      <c r="G75" s="87">
        <f>Data!HI3</f>
        <v>3779154</v>
      </c>
      <c r="H75" s="22">
        <f t="shared" si="1"/>
        <v>6146916</v>
      </c>
      <c r="I75" s="1"/>
    </row>
    <row r="76" spans="2:9" x14ac:dyDescent="0.2">
      <c r="B76" s="9" t="str">
        <f>$B$47</f>
        <v>Business Administration</v>
      </c>
      <c r="C76" s="87">
        <f>Data!EH3</f>
        <v>1732384</v>
      </c>
      <c r="D76" s="87">
        <f>Data!FB3</f>
        <v>9913524</v>
      </c>
      <c r="E76" s="87">
        <f>Data!FV3</f>
        <v>10601702</v>
      </c>
      <c r="F76" s="87">
        <f>Data!GP3</f>
        <v>7129109</v>
      </c>
      <c r="G76" s="87">
        <f>Data!HJ3</f>
        <v>0</v>
      </c>
      <c r="H76" s="22">
        <f t="shared" si="1"/>
        <v>29376719</v>
      </c>
      <c r="I76" s="1"/>
    </row>
    <row r="77" spans="2:9" x14ac:dyDescent="0.2">
      <c r="B77" s="9" t="str">
        <f>$B$48</f>
        <v>Optometry</v>
      </c>
      <c r="C77" s="87">
        <f>Data!EI3</f>
        <v>0</v>
      </c>
      <c r="D77" s="87">
        <f>Data!FC3</f>
        <v>0</v>
      </c>
      <c r="E77" s="87">
        <f>Data!FW3</f>
        <v>0</v>
      </c>
      <c r="F77" s="87">
        <f>Data!GQ3</f>
        <v>0</v>
      </c>
      <c r="G77" s="87">
        <f>Data!HK3</f>
        <v>0</v>
      </c>
      <c r="H77" s="22">
        <f t="shared" si="1"/>
        <v>0</v>
      </c>
      <c r="I77" s="1"/>
    </row>
    <row r="78" spans="2:9" x14ac:dyDescent="0.2">
      <c r="B78" s="9" t="str">
        <f>$B$49</f>
        <v>Teacher Ed-Practice Teaching</v>
      </c>
      <c r="C78" s="87">
        <f>Data!EJ3</f>
        <v>0</v>
      </c>
      <c r="D78" s="87">
        <f>Data!FD3</f>
        <v>0</v>
      </c>
      <c r="E78" s="87">
        <f>Data!FX3</f>
        <v>0</v>
      </c>
      <c r="F78" s="87">
        <f>Data!GR3</f>
        <v>0</v>
      </c>
      <c r="G78" s="87">
        <f>Data!HL3</f>
        <v>0</v>
      </c>
      <c r="H78" s="22">
        <f t="shared" si="1"/>
        <v>0</v>
      </c>
      <c r="I78" s="1"/>
    </row>
    <row r="79" spans="2:9" x14ac:dyDescent="0.2">
      <c r="B79" s="9" t="str">
        <f>$B$50</f>
        <v>Technology</v>
      </c>
      <c r="C79" s="87">
        <f>Data!EK3</f>
        <v>69490</v>
      </c>
      <c r="D79" s="87">
        <f>Data!FE3</f>
        <v>44729</v>
      </c>
      <c r="E79" s="87">
        <f>Data!FY3</f>
        <v>0</v>
      </c>
      <c r="F79" s="87">
        <f>Data!GS3</f>
        <v>0</v>
      </c>
      <c r="G79" s="87">
        <f>Data!HM3</f>
        <v>0</v>
      </c>
      <c r="H79" s="22">
        <f t="shared" si="1"/>
        <v>114219</v>
      </c>
      <c r="I79" s="1"/>
    </row>
    <row r="80" spans="2:9" x14ac:dyDescent="0.2">
      <c r="B80" s="9" t="str">
        <f>$B$51</f>
        <v>Nursing</v>
      </c>
      <c r="C80" s="87">
        <f>Data!EL3</f>
        <v>284450</v>
      </c>
      <c r="D80" s="87">
        <f>Data!FF3</f>
        <v>1713514</v>
      </c>
      <c r="E80" s="87">
        <f>Data!FZ3</f>
        <v>2590769</v>
      </c>
      <c r="F80" s="87">
        <f>Data!GT3</f>
        <v>1185017</v>
      </c>
      <c r="G80" s="87">
        <f>Data!HN3</f>
        <v>0</v>
      </c>
      <c r="H80" s="22">
        <f t="shared" si="1"/>
        <v>5773750</v>
      </c>
      <c r="I80" s="1"/>
    </row>
    <row r="81" spans="2:9" x14ac:dyDescent="0.2">
      <c r="B81" s="39" t="str">
        <f>$B$52</f>
        <v>Totals</v>
      </c>
      <c r="C81" s="21">
        <f>SUM(C61:C80)</f>
        <v>43164471</v>
      </c>
      <c r="D81" s="21">
        <f>SUM(D61:D80)</f>
        <v>66389734</v>
      </c>
      <c r="E81" s="21">
        <f>SUM(E61:E80)</f>
        <v>54725861</v>
      </c>
      <c r="F81" s="21">
        <f>SUM(F61:F80)</f>
        <v>96501241</v>
      </c>
      <c r="G81" s="21">
        <f>SUM(G61:G80)</f>
        <v>19737783</v>
      </c>
      <c r="H81" s="21">
        <f t="shared" si="1"/>
        <v>280519090</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ht="28.5" x14ac:dyDescent="0.2">
      <c r="B84" s="344" t="s">
        <v>42</v>
      </c>
      <c r="C84" s="345"/>
      <c r="D84" s="343" t="str">
        <f>Data!T3</f>
        <v>Holmes, James (Lincoln)</v>
      </c>
      <c r="E84" s="343"/>
      <c r="F84" s="343"/>
      <c r="G84" s="94" t="str">
        <f>Data!U3</f>
        <v>(512) 471-8179</v>
      </c>
      <c r="H84" s="84" t="str">
        <f>Data!V3</f>
        <v>j.l.holmes@austin.utexas.edu</v>
      </c>
    </row>
    <row r="85" spans="2:9" ht="13.5" customHeight="1" x14ac:dyDescent="0.2">
      <c r="B85" s="27"/>
      <c r="C85" s="27"/>
      <c r="D85" s="27"/>
      <c r="E85" s="27"/>
      <c r="F85" s="27"/>
      <c r="G85" s="27"/>
      <c r="H85" s="5"/>
    </row>
    <row r="86" spans="2:9" x14ac:dyDescent="0.2">
      <c r="B86" s="28" t="s">
        <v>34</v>
      </c>
      <c r="C86" s="13"/>
      <c r="D86" s="13"/>
      <c r="E86" s="13"/>
      <c r="F86" s="13"/>
      <c r="G86" s="13"/>
      <c r="H86" s="17">
        <f>H13+H14</f>
        <v>1168098408</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Data!HR3</f>
        <v>8760430</v>
      </c>
      <c r="D91" s="172">
        <f>Data!IL3</f>
        <v>3743519</v>
      </c>
      <c r="E91" s="172">
        <f>Data!JF3</f>
        <v>840595</v>
      </c>
      <c r="F91" s="172">
        <f>Data!JZ3</f>
        <v>1817366</v>
      </c>
      <c r="G91" s="172">
        <f>Data!KT3</f>
        <v>0</v>
      </c>
      <c r="H91" s="40">
        <f t="shared" ref="H91:H111" si="2">SUM(C91:G91)</f>
        <v>15161910</v>
      </c>
    </row>
    <row r="92" spans="2:9" x14ac:dyDescent="0.2">
      <c r="B92" s="9" t="str">
        <f>$B$33</f>
        <v>Science</v>
      </c>
      <c r="C92" s="172">
        <f>Data!HS3</f>
        <v>7752394</v>
      </c>
      <c r="D92" s="172">
        <f>Data!IM3</f>
        <v>5284066</v>
      </c>
      <c r="E92" s="172">
        <f>Data!JG3</f>
        <v>185151</v>
      </c>
      <c r="F92" s="172">
        <f>Data!KA3</f>
        <v>1234336</v>
      </c>
      <c r="G92" s="172">
        <f>Data!KU3</f>
        <v>0</v>
      </c>
      <c r="H92" s="75">
        <f t="shared" si="2"/>
        <v>14455947</v>
      </c>
    </row>
    <row r="93" spans="2:9" x14ac:dyDescent="0.2">
      <c r="B93" s="9" t="str">
        <f>$B$34</f>
        <v>Fine Arts</v>
      </c>
      <c r="C93" s="172">
        <f>Data!HT3</f>
        <v>2283065</v>
      </c>
      <c r="D93" s="172">
        <f>Data!IN3</f>
        <v>541949</v>
      </c>
      <c r="E93" s="172">
        <f>Data!JH3</f>
        <v>217911</v>
      </c>
      <c r="F93" s="172">
        <f>Data!KB3</f>
        <v>103477</v>
      </c>
      <c r="G93" s="172">
        <f>Data!KV3</f>
        <v>0</v>
      </c>
      <c r="H93" s="75">
        <f t="shared" si="2"/>
        <v>3146402</v>
      </c>
    </row>
    <row r="94" spans="2:9" x14ac:dyDescent="0.2">
      <c r="B94" s="9" t="str">
        <f>$B$35</f>
        <v>Teacher Education</v>
      </c>
      <c r="C94" s="172">
        <f>Data!HU3</f>
        <v>70584</v>
      </c>
      <c r="D94" s="172">
        <f>Data!IO3</f>
        <v>459024</v>
      </c>
      <c r="E94" s="172">
        <f>Data!JI3</f>
        <v>153596</v>
      </c>
      <c r="F94" s="172">
        <f>Data!KC3</f>
        <v>244517</v>
      </c>
      <c r="G94" s="172">
        <f>Data!KW3</f>
        <v>0</v>
      </c>
      <c r="H94" s="75">
        <f t="shared" si="2"/>
        <v>927721</v>
      </c>
    </row>
    <row r="95" spans="2:9" x14ac:dyDescent="0.2">
      <c r="B95" s="9" t="str">
        <f>$B$36</f>
        <v>Agriculture</v>
      </c>
      <c r="C95" s="172">
        <f>Data!HV3</f>
        <v>0</v>
      </c>
      <c r="D95" s="172">
        <f>Data!IP3</f>
        <v>0</v>
      </c>
      <c r="E95" s="172">
        <f>Data!JJ3</f>
        <v>0</v>
      </c>
      <c r="F95" s="172">
        <f>Data!KD3</f>
        <v>0</v>
      </c>
      <c r="G95" s="172">
        <f>Data!KX3</f>
        <v>0</v>
      </c>
      <c r="H95" s="75">
        <f t="shared" si="2"/>
        <v>0</v>
      </c>
    </row>
    <row r="96" spans="2:9" x14ac:dyDescent="0.2">
      <c r="B96" s="9" t="str">
        <f>$B$37</f>
        <v>Engineering</v>
      </c>
      <c r="C96" s="172">
        <f>Data!HW3</f>
        <v>1273984</v>
      </c>
      <c r="D96" s="172">
        <f>Data!IQ3</f>
        <v>2090151</v>
      </c>
      <c r="E96" s="172">
        <f>Data!JK3</f>
        <v>3331948</v>
      </c>
      <c r="F96" s="172">
        <f>Data!KE3</f>
        <v>420084</v>
      </c>
      <c r="G96" s="172">
        <f>Data!KY3</f>
        <v>0</v>
      </c>
      <c r="H96" s="75">
        <f t="shared" si="2"/>
        <v>7116167</v>
      </c>
    </row>
    <row r="97" spans="2:8" x14ac:dyDescent="0.2">
      <c r="B97" s="9" t="str">
        <f>$B$38</f>
        <v>Home Economics</v>
      </c>
      <c r="C97" s="172">
        <f>Data!HX3</f>
        <v>21594</v>
      </c>
      <c r="D97" s="172">
        <f>Data!IR3</f>
        <v>113680</v>
      </c>
      <c r="E97" s="172">
        <f>Data!JL3</f>
        <v>26643</v>
      </c>
      <c r="F97" s="172">
        <f>Data!KF3</f>
        <v>70670</v>
      </c>
      <c r="G97" s="172">
        <f>Data!KZ3</f>
        <v>0</v>
      </c>
      <c r="H97" s="75">
        <f t="shared" si="2"/>
        <v>232587</v>
      </c>
    </row>
    <row r="98" spans="2:8" x14ac:dyDescent="0.2">
      <c r="B98" s="9" t="str">
        <f>$B$39</f>
        <v>Law</v>
      </c>
      <c r="C98" s="172">
        <f>Data!HY3</f>
        <v>0</v>
      </c>
      <c r="D98" s="172">
        <f>Data!IS3</f>
        <v>0</v>
      </c>
      <c r="E98" s="172">
        <f>Data!JM3</f>
        <v>0</v>
      </c>
      <c r="F98" s="172">
        <f>Data!KG3</f>
        <v>0</v>
      </c>
      <c r="G98" s="172">
        <f>Data!LA3</f>
        <v>6029884</v>
      </c>
      <c r="H98" s="75">
        <f t="shared" si="2"/>
        <v>6029884</v>
      </c>
    </row>
    <row r="99" spans="2:8" x14ac:dyDescent="0.2">
      <c r="B99" s="9" t="str">
        <f>$B$40</f>
        <v>Social Service</v>
      </c>
      <c r="C99" s="172">
        <f>Data!HZ3</f>
        <v>90889</v>
      </c>
      <c r="D99" s="172">
        <f>Data!IT3</f>
        <v>269398</v>
      </c>
      <c r="E99" s="172">
        <f>Data!JN3</f>
        <v>593244</v>
      </c>
      <c r="F99" s="172">
        <f>Data!KH3</f>
        <v>226698</v>
      </c>
      <c r="G99" s="172">
        <f>Data!LB3</f>
        <v>0</v>
      </c>
      <c r="H99" s="75">
        <f t="shared" si="2"/>
        <v>1180229</v>
      </c>
    </row>
    <row r="100" spans="2:8" x14ac:dyDescent="0.2">
      <c r="B100" s="9" t="str">
        <f>$B$41</f>
        <v>Library Science</v>
      </c>
      <c r="C100" s="172">
        <f>Data!IA3</f>
        <v>3219</v>
      </c>
      <c r="D100" s="172">
        <f>Data!IU3</f>
        <v>14781</v>
      </c>
      <c r="E100" s="172">
        <f>Data!JO3</f>
        <v>291610</v>
      </c>
      <c r="F100" s="172">
        <f>Data!KI3</f>
        <v>41118</v>
      </c>
      <c r="G100" s="172">
        <f>Data!LC3</f>
        <v>0</v>
      </c>
      <c r="H100" s="75">
        <f t="shared" si="2"/>
        <v>350728</v>
      </c>
    </row>
    <row r="101" spans="2:8" x14ac:dyDescent="0.2">
      <c r="B101" s="9" t="str">
        <f>$B$42</f>
        <v>Veterinary Science</v>
      </c>
      <c r="C101" s="172">
        <f>Data!IB3</f>
        <v>0</v>
      </c>
      <c r="D101" s="172">
        <f>Data!IV3</f>
        <v>0</v>
      </c>
      <c r="E101" s="172">
        <f>Data!JP3</f>
        <v>0</v>
      </c>
      <c r="F101" s="172">
        <f>Data!KJ3</f>
        <v>0</v>
      </c>
      <c r="G101" s="172">
        <f>Data!LD3</f>
        <v>0</v>
      </c>
      <c r="H101" s="75">
        <f t="shared" si="2"/>
        <v>0</v>
      </c>
    </row>
    <row r="102" spans="2:8" x14ac:dyDescent="0.2">
      <c r="B102" s="9" t="str">
        <f>$B$43</f>
        <v>Vocational Training</v>
      </c>
      <c r="C102" s="172">
        <f>Data!IC3</f>
        <v>0</v>
      </c>
      <c r="D102" s="172">
        <f>Data!IW3</f>
        <v>0</v>
      </c>
      <c r="E102" s="172">
        <f>Data!JQ3</f>
        <v>0</v>
      </c>
      <c r="F102" s="172">
        <f>Data!KK3</f>
        <v>0</v>
      </c>
      <c r="G102" s="172">
        <f>Data!LE3</f>
        <v>0</v>
      </c>
      <c r="H102" s="75">
        <f t="shared" si="2"/>
        <v>0</v>
      </c>
    </row>
    <row r="103" spans="2:8" x14ac:dyDescent="0.2">
      <c r="B103" s="9" t="str">
        <f>$B$44</f>
        <v>Physical Training</v>
      </c>
      <c r="C103" s="172">
        <f>Data!ID3</f>
        <v>5014.9764774738906</v>
      </c>
      <c r="D103" s="172">
        <f>Data!IX3</f>
        <v>0</v>
      </c>
      <c r="E103" s="172">
        <f>Data!JR3</f>
        <v>0</v>
      </c>
      <c r="F103" s="172">
        <f>Data!KL3</f>
        <v>0</v>
      </c>
      <c r="G103" s="172">
        <f>Data!LF3</f>
        <v>0</v>
      </c>
      <c r="H103" s="75">
        <f t="shared" si="2"/>
        <v>5014.9764774738906</v>
      </c>
    </row>
    <row r="104" spans="2:8" x14ac:dyDescent="0.2">
      <c r="B104" s="9" t="str">
        <f>$B$45</f>
        <v>Health Services</v>
      </c>
      <c r="C104" s="172">
        <f>Data!IE3</f>
        <v>271161</v>
      </c>
      <c r="D104" s="172">
        <f>Data!IY3</f>
        <v>339119</v>
      </c>
      <c r="E104" s="172">
        <f>Data!JS3</f>
        <v>322772</v>
      </c>
      <c r="F104" s="172">
        <f>Data!KM3</f>
        <v>11144</v>
      </c>
      <c r="G104" s="172">
        <f>Data!LG3</f>
        <v>0</v>
      </c>
      <c r="H104" s="75">
        <f t="shared" si="2"/>
        <v>944196</v>
      </c>
    </row>
    <row r="105" spans="2:8" x14ac:dyDescent="0.2">
      <c r="B105" s="9" t="str">
        <f>$B$46</f>
        <v>Pharmacy</v>
      </c>
      <c r="C105" s="172">
        <f>Data!IF3</f>
        <v>101</v>
      </c>
      <c r="D105" s="172">
        <f>Data!IZ3</f>
        <v>443</v>
      </c>
      <c r="E105" s="172">
        <f>Data!JT3</f>
        <v>15907</v>
      </c>
      <c r="F105" s="172">
        <f>Data!KN3</f>
        <v>47298</v>
      </c>
      <c r="G105" s="172">
        <f>Data!LH3</f>
        <v>1220151</v>
      </c>
      <c r="H105" s="75">
        <f t="shared" si="2"/>
        <v>1283900</v>
      </c>
    </row>
    <row r="106" spans="2:8" x14ac:dyDescent="0.2">
      <c r="B106" s="9" t="str">
        <f>$B$47</f>
        <v>Business Administration</v>
      </c>
      <c r="C106" s="172">
        <f>Data!IG3</f>
        <v>367501</v>
      </c>
      <c r="D106" s="172">
        <f>Data!JA3</f>
        <v>2041719</v>
      </c>
      <c r="E106" s="172">
        <f>Data!JU3</f>
        <v>2032553</v>
      </c>
      <c r="F106" s="172">
        <f>Data!KO3</f>
        <v>1470126</v>
      </c>
      <c r="G106" s="172">
        <f>Data!LI3</f>
        <v>0</v>
      </c>
      <c r="H106" s="75">
        <f t="shared" si="2"/>
        <v>5911899</v>
      </c>
    </row>
    <row r="107" spans="2:8" x14ac:dyDescent="0.2">
      <c r="B107" s="9" t="str">
        <f>$B$48</f>
        <v>Optometry</v>
      </c>
      <c r="C107" s="172">
        <f>Data!IH3</f>
        <v>0</v>
      </c>
      <c r="D107" s="172">
        <f>Data!JB3</f>
        <v>0</v>
      </c>
      <c r="E107" s="172">
        <f>Data!JV3</f>
        <v>0</v>
      </c>
      <c r="F107" s="172">
        <f>Data!KP3</f>
        <v>0</v>
      </c>
      <c r="G107" s="172">
        <f>Data!LJ3</f>
        <v>0</v>
      </c>
      <c r="H107" s="75">
        <f t="shared" si="2"/>
        <v>0</v>
      </c>
    </row>
    <row r="108" spans="2:8" x14ac:dyDescent="0.2">
      <c r="B108" s="9" t="str">
        <f>$B$49</f>
        <v>Teacher Ed-Practice Teaching</v>
      </c>
      <c r="C108" s="172">
        <f>Data!II3</f>
        <v>0</v>
      </c>
      <c r="D108" s="172">
        <f>Data!JC3</f>
        <v>0</v>
      </c>
      <c r="E108" s="172">
        <f>Data!JW3</f>
        <v>0</v>
      </c>
      <c r="F108" s="172">
        <f>Data!KQ3</f>
        <v>0</v>
      </c>
      <c r="G108" s="172">
        <f>Data!LK3</f>
        <v>0</v>
      </c>
      <c r="H108" s="75">
        <f t="shared" si="2"/>
        <v>0</v>
      </c>
    </row>
    <row r="109" spans="2:8" x14ac:dyDescent="0.2">
      <c r="B109" s="9" t="str">
        <f>$B$50</f>
        <v>Technology</v>
      </c>
      <c r="C109" s="172">
        <f>Data!IJ3</f>
        <v>1356.763688087907</v>
      </c>
      <c r="D109" s="172">
        <f>Data!JD3</f>
        <v>0</v>
      </c>
      <c r="E109" s="172">
        <f>Data!JX3</f>
        <v>0</v>
      </c>
      <c r="F109" s="172">
        <f>Data!KR3</f>
        <v>0</v>
      </c>
      <c r="G109" s="172">
        <f>Data!LL3</f>
        <v>0</v>
      </c>
      <c r="H109" s="75">
        <f t="shared" si="2"/>
        <v>1356.763688087907</v>
      </c>
    </row>
    <row r="110" spans="2:8" x14ac:dyDescent="0.2">
      <c r="B110" s="9" t="str">
        <f>$B$51</f>
        <v>Nursing</v>
      </c>
      <c r="C110" s="172">
        <f>Data!IK3</f>
        <v>56577</v>
      </c>
      <c r="D110" s="172">
        <f>Data!JE3</f>
        <v>68883</v>
      </c>
      <c r="E110" s="172">
        <f>Data!JY3</f>
        <v>76253</v>
      </c>
      <c r="F110" s="172">
        <f>Data!KS3</f>
        <v>53180</v>
      </c>
      <c r="G110" s="172">
        <f>Data!HPM3</f>
        <v>0</v>
      </c>
      <c r="H110" s="75">
        <f t="shared" si="2"/>
        <v>254893</v>
      </c>
    </row>
    <row r="111" spans="2:8" x14ac:dyDescent="0.2">
      <c r="B111" s="39" t="str">
        <f>$B$52</f>
        <v>Totals</v>
      </c>
      <c r="C111" s="40">
        <f>SUM(C91:C110)</f>
        <v>20957870.740165561</v>
      </c>
      <c r="D111" s="40">
        <f>SUM(D91:D110)</f>
        <v>14966732</v>
      </c>
      <c r="E111" s="40">
        <f>SUM(E91:E110)</f>
        <v>8088183</v>
      </c>
      <c r="F111" s="40">
        <f>SUM(F91:F110)</f>
        <v>5740014</v>
      </c>
      <c r="G111" s="40">
        <f>SUM(G91:G110)</f>
        <v>7250035</v>
      </c>
      <c r="H111" s="40">
        <f t="shared" si="2"/>
        <v>57002834.740165561</v>
      </c>
    </row>
    <row r="112" spans="2:8" x14ac:dyDescent="0.2">
      <c r="B112" s="44"/>
      <c r="C112" s="46"/>
      <c r="D112" s="46"/>
      <c r="E112" s="46"/>
      <c r="F112" s="46"/>
      <c r="G112" s="46"/>
      <c r="H112" s="49"/>
    </row>
    <row r="113" spans="2:9" ht="14.25" customHeight="1"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31783157</v>
      </c>
      <c r="D116" s="21">
        <f t="shared" si="3"/>
        <v>27109600</v>
      </c>
      <c r="E116" s="21">
        <f t="shared" si="3"/>
        <v>15246516</v>
      </c>
      <c r="F116" s="21">
        <f t="shared" si="3"/>
        <v>34764923</v>
      </c>
      <c r="G116" s="21">
        <f t="shared" si="3"/>
        <v>0</v>
      </c>
      <c r="H116" s="40">
        <f t="shared" ref="H116:H136" si="4">SUM(C116:G116)</f>
        <v>108904196</v>
      </c>
      <c r="I116" s="1"/>
    </row>
    <row r="117" spans="2:9" x14ac:dyDescent="0.2">
      <c r="B117" s="9" t="str">
        <f>$B$33</f>
        <v>Science</v>
      </c>
      <c r="C117" s="22">
        <f t="shared" si="3"/>
        <v>15480176</v>
      </c>
      <c r="D117" s="22">
        <f t="shared" si="3"/>
        <v>15236039</v>
      </c>
      <c r="E117" s="22">
        <f t="shared" si="3"/>
        <v>4390042</v>
      </c>
      <c r="F117" s="22">
        <f t="shared" si="3"/>
        <v>21155076</v>
      </c>
      <c r="G117" s="22">
        <f t="shared" si="3"/>
        <v>0</v>
      </c>
      <c r="H117" s="75">
        <f t="shared" si="4"/>
        <v>56261333</v>
      </c>
      <c r="I117" s="1"/>
    </row>
    <row r="118" spans="2:9" x14ac:dyDescent="0.2">
      <c r="B118" s="9" t="str">
        <f>$B$34</f>
        <v>Fine Arts</v>
      </c>
      <c r="C118" s="22">
        <f t="shared" si="3"/>
        <v>6617168</v>
      </c>
      <c r="D118" s="22">
        <f t="shared" si="3"/>
        <v>5278460</v>
      </c>
      <c r="E118" s="22">
        <f t="shared" si="3"/>
        <v>5449350</v>
      </c>
      <c r="F118" s="22">
        <f t="shared" si="3"/>
        <v>3575040</v>
      </c>
      <c r="G118" s="22">
        <f t="shared" si="3"/>
        <v>0</v>
      </c>
      <c r="H118" s="75">
        <f t="shared" si="4"/>
        <v>20920018</v>
      </c>
      <c r="I118" s="1"/>
    </row>
    <row r="119" spans="2:9" x14ac:dyDescent="0.2">
      <c r="B119" s="9" t="str">
        <f>$B$35</f>
        <v>Teacher Education</v>
      </c>
      <c r="C119" s="22">
        <f t="shared" si="3"/>
        <v>252565</v>
      </c>
      <c r="D119" s="22">
        <f t="shared" si="3"/>
        <v>2180802</v>
      </c>
      <c r="E119" s="22">
        <f t="shared" si="3"/>
        <v>1911681</v>
      </c>
      <c r="F119" s="22">
        <f t="shared" si="3"/>
        <v>3890026</v>
      </c>
      <c r="G119" s="22">
        <f t="shared" si="3"/>
        <v>0</v>
      </c>
      <c r="H119" s="75">
        <f t="shared" si="4"/>
        <v>8235074</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4993248</v>
      </c>
      <c r="D121" s="22">
        <f t="shared" si="3"/>
        <v>13453613</v>
      </c>
      <c r="E121" s="22">
        <f t="shared" si="3"/>
        <v>15088357</v>
      </c>
      <c r="F121" s="22">
        <f t="shared" si="3"/>
        <v>22374068</v>
      </c>
      <c r="G121" s="22">
        <f t="shared" si="3"/>
        <v>0</v>
      </c>
      <c r="H121" s="75">
        <f t="shared" si="4"/>
        <v>55909286</v>
      </c>
      <c r="I121" s="1"/>
    </row>
    <row r="122" spans="2:9" x14ac:dyDescent="0.2">
      <c r="B122" s="9" t="str">
        <f>$B$38</f>
        <v>Home Economics</v>
      </c>
      <c r="C122" s="22">
        <f t="shared" si="3"/>
        <v>772684</v>
      </c>
      <c r="D122" s="22">
        <f t="shared" si="3"/>
        <v>1615787</v>
      </c>
      <c r="E122" s="22">
        <f t="shared" si="3"/>
        <v>369825</v>
      </c>
      <c r="F122" s="22">
        <f t="shared" si="3"/>
        <v>1020343</v>
      </c>
      <c r="G122" s="22">
        <f t="shared" si="3"/>
        <v>0</v>
      </c>
      <c r="H122" s="75">
        <f t="shared" si="4"/>
        <v>3778639</v>
      </c>
      <c r="I122" s="1"/>
    </row>
    <row r="123" spans="2:9" x14ac:dyDescent="0.2">
      <c r="B123" s="9" t="str">
        <f>$B$39</f>
        <v>Law</v>
      </c>
      <c r="C123" s="22">
        <f t="shared" si="3"/>
        <v>0</v>
      </c>
      <c r="D123" s="22">
        <f t="shared" si="3"/>
        <v>0</v>
      </c>
      <c r="E123" s="22">
        <f t="shared" si="3"/>
        <v>0</v>
      </c>
      <c r="F123" s="22">
        <f t="shared" si="3"/>
        <v>0</v>
      </c>
      <c r="G123" s="22">
        <f t="shared" si="3"/>
        <v>21746544</v>
      </c>
      <c r="H123" s="75">
        <f t="shared" si="4"/>
        <v>21746544</v>
      </c>
      <c r="I123" s="1"/>
    </row>
    <row r="124" spans="2:9" x14ac:dyDescent="0.2">
      <c r="B124" s="9" t="str">
        <f>$B$40</f>
        <v>Social Service</v>
      </c>
      <c r="C124" s="22">
        <f t="shared" si="3"/>
        <v>324734</v>
      </c>
      <c r="D124" s="22">
        <f t="shared" si="3"/>
        <v>674020</v>
      </c>
      <c r="E124" s="22">
        <f t="shared" si="3"/>
        <v>2294005</v>
      </c>
      <c r="F124" s="22">
        <f t="shared" si="3"/>
        <v>1347151</v>
      </c>
      <c r="G124" s="22">
        <f t="shared" si="3"/>
        <v>0</v>
      </c>
      <c r="H124" s="75">
        <f t="shared" si="4"/>
        <v>4639910</v>
      </c>
      <c r="I124" s="1"/>
    </row>
    <row r="125" spans="2:9" x14ac:dyDescent="0.2">
      <c r="B125" s="9" t="str">
        <f>$B$41</f>
        <v>Library Science</v>
      </c>
      <c r="C125" s="22">
        <f t="shared" si="3"/>
        <v>133121</v>
      </c>
      <c r="D125" s="22">
        <f t="shared" si="3"/>
        <v>186250</v>
      </c>
      <c r="E125" s="22">
        <f t="shared" si="3"/>
        <v>1418261</v>
      </c>
      <c r="F125" s="22">
        <f t="shared" si="3"/>
        <v>714346</v>
      </c>
      <c r="G125" s="22">
        <f t="shared" si="3"/>
        <v>0</v>
      </c>
      <c r="H125" s="75">
        <f t="shared" si="4"/>
        <v>2451978</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217627.97647747389</v>
      </c>
      <c r="D128" s="22">
        <f t="shared" si="3"/>
        <v>0</v>
      </c>
      <c r="E128" s="22">
        <f t="shared" si="3"/>
        <v>0</v>
      </c>
      <c r="F128" s="22">
        <f t="shared" si="3"/>
        <v>0</v>
      </c>
      <c r="G128" s="22">
        <f t="shared" si="3"/>
        <v>0</v>
      </c>
      <c r="H128" s="75">
        <f t="shared" si="4"/>
        <v>217627.97647747389</v>
      </c>
      <c r="I128" s="1"/>
    </row>
    <row r="129" spans="2:11" x14ac:dyDescent="0.2">
      <c r="B129" s="9" t="str">
        <f>$B$45</f>
        <v>Health Services</v>
      </c>
      <c r="C129" s="22">
        <f t="shared" si="3"/>
        <v>1030275</v>
      </c>
      <c r="D129" s="22">
        <f t="shared" si="3"/>
        <v>1813086</v>
      </c>
      <c r="E129" s="22">
        <f t="shared" si="3"/>
        <v>915212</v>
      </c>
      <c r="F129" s="22">
        <f t="shared" si="3"/>
        <v>1593124</v>
      </c>
      <c r="G129" s="22">
        <f t="shared" si="3"/>
        <v>241969</v>
      </c>
      <c r="H129" s="75">
        <f t="shared" si="4"/>
        <v>5593666</v>
      </c>
      <c r="I129" s="1"/>
    </row>
    <row r="130" spans="2:11" x14ac:dyDescent="0.2">
      <c r="B130" s="9" t="str">
        <f>$B$46</f>
        <v>Pharmacy</v>
      </c>
      <c r="C130" s="22">
        <f t="shared" si="3"/>
        <v>5827</v>
      </c>
      <c r="D130" s="22">
        <f t="shared" si="3"/>
        <v>26440</v>
      </c>
      <c r="E130" s="22">
        <f t="shared" si="3"/>
        <v>429518</v>
      </c>
      <c r="F130" s="22">
        <f t="shared" si="3"/>
        <v>1969726</v>
      </c>
      <c r="G130" s="22">
        <f t="shared" si="3"/>
        <v>4999305</v>
      </c>
      <c r="H130" s="75">
        <f t="shared" si="4"/>
        <v>7430816</v>
      </c>
      <c r="I130" s="1"/>
    </row>
    <row r="131" spans="2:11" x14ac:dyDescent="0.2">
      <c r="B131" s="9" t="str">
        <f>$B$47</f>
        <v>Business Administration</v>
      </c>
      <c r="C131" s="22">
        <f t="shared" si="3"/>
        <v>2099885</v>
      </c>
      <c r="D131" s="22">
        <f t="shared" si="3"/>
        <v>11955243</v>
      </c>
      <c r="E131" s="22">
        <f t="shared" si="3"/>
        <v>12634255</v>
      </c>
      <c r="F131" s="22">
        <f t="shared" si="3"/>
        <v>8599235</v>
      </c>
      <c r="G131" s="22">
        <f t="shared" si="3"/>
        <v>0</v>
      </c>
      <c r="H131" s="75">
        <f t="shared" si="4"/>
        <v>35288618</v>
      </c>
      <c r="I131" s="1"/>
    </row>
    <row r="132" spans="2:11"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1" x14ac:dyDescent="0.2">
      <c r="B133" s="9" t="str">
        <f>$B$49</f>
        <v>Teacher Ed-Practice Teaching</v>
      </c>
      <c r="C133" s="22">
        <f t="shared" si="5"/>
        <v>0</v>
      </c>
      <c r="D133" s="22">
        <f t="shared" si="5"/>
        <v>0</v>
      </c>
      <c r="E133" s="22">
        <f t="shared" si="5"/>
        <v>0</v>
      </c>
      <c r="F133" s="22">
        <f t="shared" si="5"/>
        <v>0</v>
      </c>
      <c r="G133" s="22">
        <f t="shared" si="5"/>
        <v>0</v>
      </c>
      <c r="H133" s="75">
        <f t="shared" si="4"/>
        <v>0</v>
      </c>
      <c r="I133" s="1"/>
    </row>
    <row r="134" spans="2:11" x14ac:dyDescent="0.2">
      <c r="B134" s="9" t="str">
        <f>$B$50</f>
        <v>Technology</v>
      </c>
      <c r="C134" s="22">
        <f t="shared" si="5"/>
        <v>70846.7636880879</v>
      </c>
      <c r="D134" s="22">
        <f t="shared" si="5"/>
        <v>44729</v>
      </c>
      <c r="E134" s="22">
        <f t="shared" si="5"/>
        <v>0</v>
      </c>
      <c r="F134" s="22">
        <f t="shared" si="5"/>
        <v>0</v>
      </c>
      <c r="G134" s="22">
        <f t="shared" si="5"/>
        <v>0</v>
      </c>
      <c r="H134" s="75">
        <f t="shared" si="4"/>
        <v>115575.7636880879</v>
      </c>
      <c r="I134" s="1"/>
    </row>
    <row r="135" spans="2:11" x14ac:dyDescent="0.2">
      <c r="B135" s="9" t="str">
        <f>$B$51</f>
        <v>Nursing</v>
      </c>
      <c r="C135" s="22">
        <f t="shared" si="5"/>
        <v>341027</v>
      </c>
      <c r="D135" s="22">
        <f t="shared" si="5"/>
        <v>1782397</v>
      </c>
      <c r="E135" s="22">
        <f t="shared" si="5"/>
        <v>2667022</v>
      </c>
      <c r="F135" s="22">
        <f t="shared" si="5"/>
        <v>1238197</v>
      </c>
      <c r="G135" s="22">
        <f t="shared" si="5"/>
        <v>0</v>
      </c>
      <c r="H135" s="75">
        <f t="shared" si="4"/>
        <v>6028643</v>
      </c>
      <c r="I135" s="1"/>
    </row>
    <row r="136" spans="2:11" x14ac:dyDescent="0.2">
      <c r="B136" s="39" t="str">
        <f>$B$52</f>
        <v>Totals</v>
      </c>
      <c r="C136" s="40">
        <f>SUM(C116:C135)</f>
        <v>64122341.740165561</v>
      </c>
      <c r="D136" s="40">
        <f>SUM(D116:D135)</f>
        <v>81356466</v>
      </c>
      <c r="E136" s="40">
        <f>SUM(E116:E135)</f>
        <v>62814044</v>
      </c>
      <c r="F136" s="40">
        <f>SUM(F116:F135)</f>
        <v>102241255</v>
      </c>
      <c r="G136" s="40">
        <f>SUM(G116:G135)</f>
        <v>26987818</v>
      </c>
      <c r="H136" s="40">
        <f t="shared" si="4"/>
        <v>337521924.74016559</v>
      </c>
      <c r="I136" s="1"/>
    </row>
    <row r="137" spans="2:11" x14ac:dyDescent="0.2">
      <c r="B137" s="50"/>
      <c r="C137" s="51"/>
      <c r="D137" s="51"/>
      <c r="E137" s="51"/>
      <c r="F137" s="51"/>
      <c r="G137" s="51"/>
      <c r="H137" s="52"/>
      <c r="I137" s="1"/>
    </row>
    <row r="138" spans="2:11" x14ac:dyDescent="0.2">
      <c r="B138" s="28" t="s">
        <v>4</v>
      </c>
      <c r="C138" s="12"/>
      <c r="D138" s="12"/>
      <c r="E138" s="12"/>
      <c r="F138" s="12"/>
      <c r="G138" s="12"/>
      <c r="H138" s="17">
        <f>H86-H81-H111</f>
        <v>830576483.25983441</v>
      </c>
    </row>
    <row r="139" spans="2:11" ht="152.25" customHeight="1" thickBot="1" x14ac:dyDescent="0.25">
      <c r="B139" s="332" t="s">
        <v>235</v>
      </c>
      <c r="C139" s="332"/>
      <c r="D139" s="332"/>
      <c r="E139" s="332"/>
      <c r="F139" s="332"/>
      <c r="G139" s="332"/>
      <c r="H139" s="38"/>
    </row>
    <row r="140" spans="2:11" ht="25.5" customHeight="1" thickTop="1" x14ac:dyDescent="0.2">
      <c r="B140" s="350" t="s">
        <v>7</v>
      </c>
      <c r="C140" s="351"/>
      <c r="D140" s="351"/>
      <c r="E140" s="351"/>
      <c r="F140" s="354" t="s">
        <v>2</v>
      </c>
      <c r="G140" s="355"/>
      <c r="H140" s="80">
        <f>Data!QD3</f>
        <v>1</v>
      </c>
      <c r="I140" s="333" t="str">
        <f>IF(H140+H141=1,"","Error, the two cells on the left must equal 100%")</f>
        <v/>
      </c>
    </row>
    <row r="141" spans="2:11" ht="25.5" customHeight="1" thickBot="1" x14ac:dyDescent="0.25">
      <c r="B141" s="352"/>
      <c r="C141" s="353"/>
      <c r="D141" s="353"/>
      <c r="E141" s="353"/>
      <c r="F141" s="356" t="s">
        <v>3</v>
      </c>
      <c r="G141" s="357"/>
      <c r="H141" s="95">
        <f>1-H140</f>
        <v>0</v>
      </c>
      <c r="I141" s="333"/>
    </row>
    <row r="142" spans="2:11" ht="43.5" thickBot="1" x14ac:dyDescent="0.25">
      <c r="B142" s="71" t="s">
        <v>33</v>
      </c>
      <c r="C142" s="72" t="s">
        <v>27</v>
      </c>
      <c r="D142" s="72" t="s">
        <v>28</v>
      </c>
      <c r="E142" s="72" t="s">
        <v>29</v>
      </c>
      <c r="F142" s="72" t="s">
        <v>30</v>
      </c>
      <c r="G142" s="72" t="s">
        <v>31</v>
      </c>
      <c r="H142" s="79" t="s">
        <v>6</v>
      </c>
      <c r="I142" s="73" t="s">
        <v>8</v>
      </c>
    </row>
    <row r="143" spans="2:11" x14ac:dyDescent="0.2">
      <c r="B143" s="9" t="str">
        <f>$B$32</f>
        <v>Liberal Arts</v>
      </c>
      <c r="C143" s="172">
        <f>Data!LN3</f>
        <v>4343.2323431315262</v>
      </c>
      <c r="D143" s="172">
        <f>Data!MH3</f>
        <v>8686.4646862630525</v>
      </c>
      <c r="E143" s="172">
        <f>Data!NB3</f>
        <v>0</v>
      </c>
      <c r="F143" s="172">
        <f>Data!NV3</f>
        <v>63615.579614102935</v>
      </c>
      <c r="G143" s="172">
        <f>Data!OP3</f>
        <v>0</v>
      </c>
      <c r="H143" s="173">
        <f>Data!PJ3</f>
        <v>88353710.872655809</v>
      </c>
      <c r="I143" s="76">
        <f t="shared" ref="I143:I162" si="6">SUM(C143:H143)</f>
        <v>88430356.149299309</v>
      </c>
      <c r="J143" s="300" t="str">
        <f>IFERROR(H143/#REF!-1,"")</f>
        <v/>
      </c>
      <c r="K143" s="299" t="str">
        <f>IFERROR(I143/#REF!-1,"")</f>
        <v/>
      </c>
    </row>
    <row r="144" spans="2:11" x14ac:dyDescent="0.2">
      <c r="B144" s="9" t="str">
        <f>$B$33</f>
        <v>Science</v>
      </c>
      <c r="C144" s="172">
        <f>Data!LO3</f>
        <v>1049215.5271730348</v>
      </c>
      <c r="D144" s="172">
        <f>Data!MI3</f>
        <v>2098431.0543460697</v>
      </c>
      <c r="E144" s="172">
        <f>Data!NC3</f>
        <v>6295293.1630382091</v>
      </c>
      <c r="F144" s="172">
        <f>Data!NW3</f>
        <v>22033526.070633732</v>
      </c>
      <c r="G144" s="172">
        <f>Data!OQ3</f>
        <v>0</v>
      </c>
      <c r="H144" s="174">
        <f>Data!PK3</f>
        <v>285389278.63545871</v>
      </c>
      <c r="I144" s="76">
        <f t="shared" si="6"/>
        <v>316865744.45064974</v>
      </c>
      <c r="J144" s="300" t="str">
        <f>IFERROR(H144/#REF!-1,"")</f>
        <v/>
      </c>
      <c r="K144" s="299" t="str">
        <f>IFERROR(I144/#REF!-1,"")</f>
        <v/>
      </c>
    </row>
    <row r="145" spans="2:11" x14ac:dyDescent="0.2">
      <c r="B145" s="9" t="str">
        <f>$B$34</f>
        <v>Fine Arts</v>
      </c>
      <c r="C145" s="172">
        <f>Data!LP3</f>
        <v>1665.1396781092758</v>
      </c>
      <c r="D145" s="172">
        <f>Data!MJ3</f>
        <v>3330.2793562185516</v>
      </c>
      <c r="E145" s="172">
        <f>Data!ND3</f>
        <v>4995.4190343278269</v>
      </c>
      <c r="F145" s="172">
        <f>Data!NX3</f>
        <v>23311.955493529858</v>
      </c>
      <c r="G145" s="172">
        <f>Data!OR3</f>
        <v>0</v>
      </c>
      <c r="H145" s="174">
        <f>Data!PL3</f>
        <v>16968663.619166516</v>
      </c>
      <c r="I145" s="76">
        <f t="shared" si="6"/>
        <v>17001966.412728701</v>
      </c>
      <c r="J145" s="300" t="str">
        <f>IFERROR(H145/#REF!-1,"")</f>
        <v/>
      </c>
      <c r="K145" s="299" t="str">
        <f>IFERROR(I145/#REF!-1,"")</f>
        <v/>
      </c>
    </row>
    <row r="146" spans="2:11" x14ac:dyDescent="0.2">
      <c r="B146" s="9" t="str">
        <f>$B$35</f>
        <v>Teacher Education</v>
      </c>
      <c r="C146" s="172">
        <f>Data!LQ3</f>
        <v>0</v>
      </c>
      <c r="D146" s="172">
        <f>Data!MK3</f>
        <v>0</v>
      </c>
      <c r="E146" s="172">
        <f>Data!NE3</f>
        <v>0</v>
      </c>
      <c r="F146" s="172">
        <f>Data!NY3</f>
        <v>0</v>
      </c>
      <c r="G146" s="172">
        <f>Data!OS3</f>
        <v>0</v>
      </c>
      <c r="H146" s="174">
        <f>Data!PN3</f>
        <v>45060218.080521338</v>
      </c>
      <c r="I146" s="76">
        <f t="shared" si="6"/>
        <v>45060218.080521338</v>
      </c>
      <c r="J146" s="300" t="str">
        <f>IFERROR(H146/#REF!-1,"")</f>
        <v/>
      </c>
      <c r="K146" s="299" t="str">
        <f>IFERROR(I146/#REF!-1,"")</f>
        <v/>
      </c>
    </row>
    <row r="147" spans="2:11" x14ac:dyDescent="0.2">
      <c r="B147" s="9" t="str">
        <f>$B$36</f>
        <v>Agriculture</v>
      </c>
      <c r="C147" s="172">
        <f>Data!LR3</f>
        <v>0</v>
      </c>
      <c r="D147" s="172">
        <f>Data!ML3</f>
        <v>0</v>
      </c>
      <c r="E147" s="172">
        <f>Data!NF3</f>
        <v>0</v>
      </c>
      <c r="F147" s="172">
        <f>Data!NZ3</f>
        <v>0</v>
      </c>
      <c r="G147" s="172">
        <f>Data!OT3</f>
        <v>0</v>
      </c>
      <c r="H147" s="174">
        <f>Data!PM3</f>
        <v>0</v>
      </c>
      <c r="I147" s="76">
        <f t="shared" si="6"/>
        <v>0</v>
      </c>
      <c r="J147" s="300" t="str">
        <f>IFERROR(H147/#REF!-1,"")</f>
        <v/>
      </c>
      <c r="K147" s="299" t="str">
        <f>IFERROR(I147/#REF!-1,"")</f>
        <v/>
      </c>
    </row>
    <row r="148" spans="2:11" x14ac:dyDescent="0.2">
      <c r="B148" s="9" t="str">
        <f>$B$37</f>
        <v>Engineering</v>
      </c>
      <c r="C148" s="172">
        <f>Data!LS3</f>
        <v>474627.14840804948</v>
      </c>
      <c r="D148" s="172">
        <f>Data!MM3</f>
        <v>949254.29681609897</v>
      </c>
      <c r="E148" s="172">
        <f>Data!NG3</f>
        <v>8187318.3100388553</v>
      </c>
      <c r="F148" s="172">
        <f>Data!OA3</f>
        <v>8187318.3100388553</v>
      </c>
      <c r="G148" s="172">
        <f>Data!OU3</f>
        <v>0</v>
      </c>
      <c r="H148" s="174">
        <f>Data!PO3</f>
        <v>227291159.20879805</v>
      </c>
      <c r="I148" s="76">
        <f t="shared" si="6"/>
        <v>245089677.27409992</v>
      </c>
      <c r="J148" s="300" t="str">
        <f>IFERROR(H148/#REF!-1,"")</f>
        <v/>
      </c>
      <c r="K148" s="299" t="str">
        <f>IFERROR(I148/#REF!-1,"")</f>
        <v/>
      </c>
    </row>
    <row r="149" spans="2:11" x14ac:dyDescent="0.2">
      <c r="B149" s="9" t="str">
        <f>$B$38</f>
        <v>Home Economics</v>
      </c>
      <c r="C149" s="172">
        <f>Data!LT3</f>
        <v>27827.616397651429</v>
      </c>
      <c r="D149" s="172">
        <f>Data!MN3</f>
        <v>25876.391452230644</v>
      </c>
      <c r="E149" s="172">
        <f>Data!NH3</f>
        <v>944.60278531372933</v>
      </c>
      <c r="F149" s="172">
        <f>Data!OB3</f>
        <v>1602.962302350571</v>
      </c>
      <c r="G149" s="172">
        <f>Data!OV3</f>
        <v>0</v>
      </c>
      <c r="H149" s="174">
        <f>Data!PP3</f>
        <v>5885107.4814809896</v>
      </c>
      <c r="I149" s="76">
        <f t="shared" si="6"/>
        <v>5941359.0544185359</v>
      </c>
      <c r="J149" s="300" t="str">
        <f>IFERROR(H149/#REF!-1,"")</f>
        <v/>
      </c>
      <c r="K149" s="299" t="str">
        <f>IFERROR(I149/#REF!-1,"")</f>
        <v/>
      </c>
    </row>
    <row r="150" spans="2:11" x14ac:dyDescent="0.2">
      <c r="B150" s="9" t="str">
        <f>$B$39</f>
        <v>Law</v>
      </c>
      <c r="C150" s="172">
        <f>Data!LU3</f>
        <v>0</v>
      </c>
      <c r="D150" s="172">
        <f>Data!MO3</f>
        <v>0</v>
      </c>
      <c r="E150" s="172">
        <f>Data!NI3</f>
        <v>0</v>
      </c>
      <c r="F150" s="172">
        <f>Data!OC3</f>
        <v>0</v>
      </c>
      <c r="G150" s="172">
        <f>Data!OW3</f>
        <v>0</v>
      </c>
      <c r="H150" s="174">
        <f>Data!PQ3</f>
        <v>8372572.1797418818</v>
      </c>
      <c r="I150" s="76">
        <f t="shared" si="6"/>
        <v>8372572.1797418818</v>
      </c>
      <c r="J150" s="300" t="str">
        <f>IFERROR(H150/#REF!-1,"")</f>
        <v/>
      </c>
      <c r="K150" s="299" t="str">
        <f>IFERROR(I150/#REF!-1,"")</f>
        <v/>
      </c>
    </row>
    <row r="151" spans="2:11" x14ac:dyDescent="0.2">
      <c r="B151" s="9" t="str">
        <f>$B$40</f>
        <v>Social Service</v>
      </c>
      <c r="C151" s="172">
        <f>Data!LV3</f>
        <v>0</v>
      </c>
      <c r="D151" s="172">
        <f>Data!MP3</f>
        <v>0</v>
      </c>
      <c r="E151" s="172">
        <f>Data!NJ3</f>
        <v>0</v>
      </c>
      <c r="F151" s="172">
        <f>Data!OD3</f>
        <v>0</v>
      </c>
      <c r="G151" s="172">
        <f>Data!OX3</f>
        <v>0</v>
      </c>
      <c r="H151" s="174">
        <f>Data!PR3</f>
        <v>9647634.1072022207</v>
      </c>
      <c r="I151" s="76">
        <f t="shared" si="6"/>
        <v>9647634.1072022207</v>
      </c>
      <c r="J151" s="300" t="str">
        <f>IFERROR(H151/#REF!-1,"")</f>
        <v/>
      </c>
      <c r="K151" s="299" t="str">
        <f>IFERROR(I151/#REF!-1,"")</f>
        <v/>
      </c>
    </row>
    <row r="152" spans="2:11" x14ac:dyDescent="0.2">
      <c r="B152" s="9" t="str">
        <f>$B$41</f>
        <v>Library Science</v>
      </c>
      <c r="C152" s="172">
        <f>Data!LW3</f>
        <v>0</v>
      </c>
      <c r="D152" s="172">
        <f>Data!MQ3</f>
        <v>0</v>
      </c>
      <c r="E152" s="172">
        <f>Data!NK3</f>
        <v>0</v>
      </c>
      <c r="F152" s="172">
        <f>Data!OE3</f>
        <v>0</v>
      </c>
      <c r="G152" s="172">
        <f>Data!OY3</f>
        <v>0</v>
      </c>
      <c r="H152" s="174">
        <f>Data!PS3</f>
        <v>3595824.7767006196</v>
      </c>
      <c r="I152" s="76">
        <f t="shared" si="6"/>
        <v>3595824.7767006196</v>
      </c>
      <c r="J152" s="300" t="str">
        <f>IFERROR(H152/#REF!-1,"")</f>
        <v/>
      </c>
      <c r="K152" s="299" t="str">
        <f>IFERROR(I152/#REF!-1,"")</f>
        <v/>
      </c>
    </row>
    <row r="153" spans="2:11" x14ac:dyDescent="0.2">
      <c r="B153" s="9" t="str">
        <f>$B$42</f>
        <v>Veterinary Science</v>
      </c>
      <c r="C153" s="172">
        <f>Data!LX3</f>
        <v>0</v>
      </c>
      <c r="D153" s="172">
        <f>Data!MR3</f>
        <v>0</v>
      </c>
      <c r="E153" s="172">
        <f>Data!NL3</f>
        <v>0</v>
      </c>
      <c r="F153" s="172">
        <f>Data!OF3</f>
        <v>0</v>
      </c>
      <c r="G153" s="172">
        <f>Data!OZ3</f>
        <v>0</v>
      </c>
      <c r="H153" s="174">
        <f>Data!PT3</f>
        <v>0</v>
      </c>
      <c r="I153" s="76">
        <f t="shared" si="6"/>
        <v>0</v>
      </c>
      <c r="J153" s="300" t="str">
        <f>IFERROR(H153/#REF!-1,"")</f>
        <v/>
      </c>
      <c r="K153" s="299" t="str">
        <f>IFERROR(I153/#REF!-1,"")</f>
        <v/>
      </c>
    </row>
    <row r="154" spans="2:11" x14ac:dyDescent="0.2">
      <c r="B154" s="9" t="str">
        <f>$B$43</f>
        <v>Vocational Training</v>
      </c>
      <c r="C154" s="172">
        <f>Data!LY3</f>
        <v>0</v>
      </c>
      <c r="D154" s="172">
        <f>Data!MS3</f>
        <v>0</v>
      </c>
      <c r="E154" s="172">
        <f>Data!NM3</f>
        <v>0</v>
      </c>
      <c r="F154" s="172">
        <f>Data!OG3</f>
        <v>0</v>
      </c>
      <c r="G154" s="172">
        <f>Data!PA3</f>
        <v>0</v>
      </c>
      <c r="H154" s="174">
        <f>Data!PU3</f>
        <v>0</v>
      </c>
      <c r="I154" s="76">
        <f t="shared" si="6"/>
        <v>0</v>
      </c>
      <c r="J154" s="300" t="str">
        <f>IFERROR(H154/#REF!-1,"")</f>
        <v/>
      </c>
      <c r="K154" s="299" t="str">
        <f>IFERROR(I154/#REF!-1,"")</f>
        <v/>
      </c>
    </row>
    <row r="155" spans="2:11" x14ac:dyDescent="0.2">
      <c r="B155" s="9" t="str">
        <f>$B$44</f>
        <v>Physical Training</v>
      </c>
      <c r="C155" s="172">
        <f>Data!LZ3</f>
        <v>0</v>
      </c>
      <c r="D155" s="172">
        <f>Data!MT3</f>
        <v>0</v>
      </c>
      <c r="E155" s="172">
        <f>Data!NN3</f>
        <v>0</v>
      </c>
      <c r="F155" s="172">
        <f>Data!OH3</f>
        <v>0</v>
      </c>
      <c r="G155" s="172">
        <f>Data!PB3</f>
        <v>0</v>
      </c>
      <c r="H155" s="174">
        <f>Data!PV3</f>
        <v>1202620.9202932937</v>
      </c>
      <c r="I155" s="76">
        <f t="shared" si="6"/>
        <v>1202620.9202932937</v>
      </c>
      <c r="J155" s="300" t="str">
        <f>IFERROR(H155/#REF!-1,"")</f>
        <v/>
      </c>
      <c r="K155" s="299" t="str">
        <f>IFERROR(I155/#REF!-1,"")</f>
        <v/>
      </c>
    </row>
    <row r="156" spans="2:11" x14ac:dyDescent="0.2">
      <c r="B156" s="9" t="str">
        <f>$B$45</f>
        <v>Health Services</v>
      </c>
      <c r="C156" s="172">
        <f>Data!MA3</f>
        <v>0</v>
      </c>
      <c r="D156" s="172">
        <f>Data!MU3</f>
        <v>0</v>
      </c>
      <c r="E156" s="172">
        <f>Data!NO3</f>
        <v>0</v>
      </c>
      <c r="F156" s="172">
        <f>Data!OI3</f>
        <v>0</v>
      </c>
      <c r="G156" s="172">
        <f>Data!PC3</f>
        <v>0</v>
      </c>
      <c r="H156" s="174">
        <f>Data!PW3</f>
        <v>6934156.3783513941</v>
      </c>
      <c r="I156" s="76">
        <f t="shared" si="6"/>
        <v>6934156.3783513941</v>
      </c>
      <c r="J156" s="300" t="str">
        <f>IFERROR(H156/#REF!-1,"")</f>
        <v/>
      </c>
      <c r="K156" s="299" t="str">
        <f>IFERROR(I156/#REF!-1,"")</f>
        <v/>
      </c>
    </row>
    <row r="157" spans="2:11" x14ac:dyDescent="0.2">
      <c r="B157" s="9" t="str">
        <f>$B$46</f>
        <v>Pharmacy</v>
      </c>
      <c r="C157" s="172">
        <f>Data!MB3</f>
        <v>0</v>
      </c>
      <c r="D157" s="172">
        <f>Data!MV3</f>
        <v>0</v>
      </c>
      <c r="E157" s="172">
        <f>Data!NP3</f>
        <v>0</v>
      </c>
      <c r="F157" s="172">
        <f>Data!OJ3</f>
        <v>1236030.7416282266</v>
      </c>
      <c r="G157" s="172">
        <f>Data!PD3</f>
        <v>309007.68540705665</v>
      </c>
      <c r="H157" s="174">
        <f>Data!PX3</f>
        <v>21272825.682609707</v>
      </c>
      <c r="I157" s="76">
        <f t="shared" si="6"/>
        <v>22817864.10964499</v>
      </c>
      <c r="J157" s="300" t="str">
        <f>IFERROR(H157/#REF!-1,"")</f>
        <v/>
      </c>
      <c r="K157" s="299" t="str">
        <f>IFERROR(I157/#REF!-1,"")</f>
        <v/>
      </c>
    </row>
    <row r="158" spans="2:11" x14ac:dyDescent="0.2">
      <c r="B158" s="9" t="str">
        <f>$B$47</f>
        <v>Business Administration</v>
      </c>
      <c r="C158" s="172">
        <f>Data!MC3</f>
        <v>1900.3909776198097</v>
      </c>
      <c r="D158" s="172">
        <f>Data!MW3</f>
        <v>3800.7819552396195</v>
      </c>
      <c r="E158" s="172">
        <f>Data!NQ3</f>
        <v>25655.278197867432</v>
      </c>
      <c r="F158" s="172">
        <f>Data!OK3</f>
        <v>25655.278197867432</v>
      </c>
      <c r="G158" s="172">
        <f>Data!PE3</f>
        <v>0</v>
      </c>
      <c r="H158" s="174">
        <f>Data!PY3</f>
        <v>51815973.342640206</v>
      </c>
      <c r="I158" s="76">
        <f t="shared" si="6"/>
        <v>51872985.071968801</v>
      </c>
      <c r="J158" s="300" t="str">
        <f>IFERROR(H158/#REF!-1,"")</f>
        <v/>
      </c>
      <c r="K158" s="299" t="str">
        <f>IFERROR(I158/#REF!-1,"")</f>
        <v/>
      </c>
    </row>
    <row r="159" spans="2:11" x14ac:dyDescent="0.2">
      <c r="B159" s="9" t="str">
        <f>$B$48</f>
        <v>Optometry</v>
      </c>
      <c r="C159" s="172">
        <f>Data!MD3</f>
        <v>0</v>
      </c>
      <c r="D159" s="172">
        <f>Data!MX3</f>
        <v>0</v>
      </c>
      <c r="E159" s="172">
        <f>Data!NR3</f>
        <v>0</v>
      </c>
      <c r="F159" s="172">
        <f>Data!OL3</f>
        <v>0</v>
      </c>
      <c r="G159" s="172">
        <f>Data!PF3</f>
        <v>0</v>
      </c>
      <c r="H159" s="174">
        <f>Data!PZ3</f>
        <v>0</v>
      </c>
      <c r="I159" s="76">
        <f t="shared" si="6"/>
        <v>0</v>
      </c>
      <c r="J159" s="300" t="str">
        <f>IFERROR(H159/#REF!-1,"")</f>
        <v/>
      </c>
      <c r="K159" s="299" t="str">
        <f>IFERROR(I159/#REF!-1,"")</f>
        <v/>
      </c>
    </row>
    <row r="160" spans="2:11" x14ac:dyDescent="0.2">
      <c r="B160" s="9" t="str">
        <f>$B$49</f>
        <v>Teacher Ed-Practice Teaching</v>
      </c>
      <c r="C160" s="172">
        <f>Data!ME3</f>
        <v>0</v>
      </c>
      <c r="D160" s="172">
        <f>Data!MY3</f>
        <v>0</v>
      </c>
      <c r="E160" s="172">
        <f>Data!NS3</f>
        <v>0</v>
      </c>
      <c r="F160" s="172">
        <f>Data!OM3</f>
        <v>0</v>
      </c>
      <c r="G160" s="172">
        <f>Data!PG3</f>
        <v>0</v>
      </c>
      <c r="H160" s="174">
        <f>Data!QA3</f>
        <v>0</v>
      </c>
      <c r="I160" s="76">
        <f t="shared" si="6"/>
        <v>0</v>
      </c>
      <c r="J160" s="300" t="str">
        <f>IFERROR(H160/#REF!-1,"")</f>
        <v/>
      </c>
      <c r="K160" s="299" t="str">
        <f>IFERROR(I160/#REF!-1,"")</f>
        <v/>
      </c>
    </row>
    <row r="161" spans="2:11" x14ac:dyDescent="0.2">
      <c r="B161" s="9" t="str">
        <f>$B$50</f>
        <v>Technology</v>
      </c>
      <c r="C161" s="172">
        <f>Data!MF3</f>
        <v>0</v>
      </c>
      <c r="D161" s="172">
        <f>Data!MZ3</f>
        <v>0</v>
      </c>
      <c r="E161" s="172">
        <f>Data!NT3</f>
        <v>0</v>
      </c>
      <c r="F161" s="172">
        <f>Data!ON3</f>
        <v>0</v>
      </c>
      <c r="G161" s="172">
        <f>Data!PH3</f>
        <v>0</v>
      </c>
      <c r="H161" s="174">
        <f>Data!QB3</f>
        <v>0</v>
      </c>
      <c r="I161" s="76">
        <f t="shared" si="6"/>
        <v>0</v>
      </c>
      <c r="J161" s="300" t="str">
        <f>IFERROR(H161/#REF!-1,"")</f>
        <v/>
      </c>
      <c r="K161" s="299" t="str">
        <f>IFERROR(I161/#REF!-1,"")</f>
        <v/>
      </c>
    </row>
    <row r="162" spans="2:11" x14ac:dyDescent="0.2">
      <c r="B162" s="9" t="str">
        <f>$B$51</f>
        <v>Nursing</v>
      </c>
      <c r="C162" s="172">
        <f>Data!MG3</f>
        <v>0</v>
      </c>
      <c r="D162" s="172">
        <f>Data!NA3</f>
        <v>0</v>
      </c>
      <c r="E162" s="172">
        <f>Data!NU3</f>
        <v>0</v>
      </c>
      <c r="F162" s="172">
        <f>Data!OO3</f>
        <v>0</v>
      </c>
      <c r="G162" s="172">
        <f>Data!PI3</f>
        <v>0</v>
      </c>
      <c r="H162" s="174">
        <f>Data!QC3</f>
        <v>7743504.2742138021</v>
      </c>
      <c r="I162" s="76">
        <f t="shared" si="6"/>
        <v>7743504.2742138021</v>
      </c>
      <c r="J162" s="300" t="str">
        <f>IFERROR(H162/#REF!-1,"")</f>
        <v/>
      </c>
      <c r="K162" s="299" t="str">
        <f>IFERROR(I162/#REF!-1,"")</f>
        <v/>
      </c>
    </row>
    <row r="163" spans="2:11" ht="15" thickBot="1" x14ac:dyDescent="0.25">
      <c r="B163" s="39" t="str">
        <f>$B$52</f>
        <v>Totals</v>
      </c>
      <c r="C163" s="40">
        <f t="shared" ref="C163:H163" si="7">SUM(C143:C162)</f>
        <v>1559579.0549775963</v>
      </c>
      <c r="D163" s="40">
        <f t="shared" si="7"/>
        <v>3089379.2686121203</v>
      </c>
      <c r="E163" s="40">
        <f t="shared" si="7"/>
        <v>14514206.773094572</v>
      </c>
      <c r="F163" s="40">
        <f t="shared" si="7"/>
        <v>31571060.897908658</v>
      </c>
      <c r="G163" s="41">
        <f t="shared" si="7"/>
        <v>309007.68540705665</v>
      </c>
      <c r="H163" s="77">
        <f t="shared" si="7"/>
        <v>779533249.55983448</v>
      </c>
      <c r="I163" s="76">
        <f>SUM(I143:I162)</f>
        <v>830576483.23983467</v>
      </c>
    </row>
    <row r="164" spans="2:11" ht="15" thickTop="1" x14ac:dyDescent="0.2">
      <c r="B164" s="14"/>
      <c r="C164" s="46"/>
      <c r="D164" s="46"/>
      <c r="E164" s="46"/>
      <c r="F164" s="46"/>
      <c r="G164" s="46"/>
      <c r="H164" s="47"/>
      <c r="I164" s="48"/>
    </row>
    <row r="165" spans="2:11" ht="14.25" customHeight="1" x14ac:dyDescent="0.2">
      <c r="B165" s="349" t="s">
        <v>69</v>
      </c>
      <c r="C165" s="349"/>
      <c r="D165" s="349"/>
      <c r="E165" s="349"/>
      <c r="F165" s="349"/>
      <c r="G165" s="349"/>
      <c r="H165" s="78"/>
      <c r="I165" s="78"/>
    </row>
    <row r="166" spans="2:11" ht="43.5" customHeight="1" thickBot="1" x14ac:dyDescent="0.25">
      <c r="B166" s="334" t="s">
        <v>44</v>
      </c>
      <c r="C166" s="334"/>
      <c r="D166" s="334"/>
      <c r="E166" s="334"/>
      <c r="F166" s="334"/>
      <c r="G166" s="334"/>
      <c r="H166" s="55"/>
    </row>
    <row r="167" spans="2:11" ht="15" thickBot="1" x14ac:dyDescent="0.25">
      <c r="B167" s="68" t="s">
        <v>33</v>
      </c>
      <c r="C167" s="69" t="s">
        <v>27</v>
      </c>
      <c r="D167" s="69" t="s">
        <v>28</v>
      </c>
      <c r="E167" s="69" t="s">
        <v>29</v>
      </c>
      <c r="F167" s="69" t="s">
        <v>30</v>
      </c>
      <c r="G167" s="69" t="s">
        <v>31</v>
      </c>
      <c r="H167" s="70" t="s">
        <v>1</v>
      </c>
      <c r="I167" s="1"/>
    </row>
    <row r="168" spans="2:11" x14ac:dyDescent="0.2">
      <c r="B168" s="9" t="str">
        <f>$B$32</f>
        <v>Liberal Arts</v>
      </c>
      <c r="C168" s="21">
        <f t="shared" ref="C168:G183" si="8">C143+$H$140*IF($H116=0,0,$H143*C116/$H116)+IF($H32=0,0,$H$141*$H143*C32/$H32)</f>
        <v>25789941.651326239</v>
      </c>
      <c r="D168" s="21">
        <f t="shared" si="8"/>
        <v>22002639.390736513</v>
      </c>
      <c r="E168" s="21">
        <f t="shared" si="8"/>
        <v>12369461.563072562</v>
      </c>
      <c r="F168" s="21">
        <f t="shared" si="8"/>
        <v>28268313.544163991</v>
      </c>
      <c r="G168" s="21">
        <f t="shared" si="8"/>
        <v>0</v>
      </c>
      <c r="H168" s="40">
        <f t="shared" ref="H168:H188" si="9">SUM(C168:G168)</f>
        <v>88430356.149299309</v>
      </c>
      <c r="I168" s="56"/>
    </row>
    <row r="169" spans="2:11" x14ac:dyDescent="0.2">
      <c r="B169" s="9" t="str">
        <f>$B$33</f>
        <v>Science</v>
      </c>
      <c r="C169" s="22">
        <f t="shared" si="8"/>
        <v>79573417.25182718</v>
      </c>
      <c r="D169" s="22">
        <f t="shared" si="8"/>
        <v>79384231.934174418</v>
      </c>
      <c r="E169" s="22">
        <f t="shared" si="8"/>
        <v>28564067.341555566</v>
      </c>
      <c r="F169" s="22">
        <f t="shared" si="8"/>
        <v>129344027.9230926</v>
      </c>
      <c r="G169" s="22">
        <f t="shared" si="8"/>
        <v>0</v>
      </c>
      <c r="H169" s="75">
        <f t="shared" si="9"/>
        <v>316865744.45064974</v>
      </c>
      <c r="I169" s="56"/>
    </row>
    <row r="170" spans="2:11" x14ac:dyDescent="0.2">
      <c r="B170" s="9" t="str">
        <f>$B$34</f>
        <v>Fine Arts</v>
      </c>
      <c r="C170" s="22">
        <f t="shared" si="8"/>
        <v>5368988.3371778848</v>
      </c>
      <c r="D170" s="22">
        <f t="shared" si="8"/>
        <v>4284799.4524336839</v>
      </c>
      <c r="E170" s="22">
        <f t="shared" si="8"/>
        <v>4425077.0410054484</v>
      </c>
      <c r="F170" s="22">
        <f t="shared" si="8"/>
        <v>2923101.5821116837</v>
      </c>
      <c r="G170" s="22">
        <f t="shared" si="8"/>
        <v>0</v>
      </c>
      <c r="H170" s="75">
        <f t="shared" si="9"/>
        <v>17001966.412728701</v>
      </c>
      <c r="I170" s="56"/>
    </row>
    <row r="171" spans="2:11" x14ac:dyDescent="0.2">
      <c r="B171" s="9" t="str">
        <f>$B$35</f>
        <v>Teacher Education</v>
      </c>
      <c r="C171" s="22">
        <f t="shared" si="8"/>
        <v>1381971.0641952788</v>
      </c>
      <c r="D171" s="22">
        <f t="shared" si="8"/>
        <v>11932790.611284986</v>
      </c>
      <c r="E171" s="22">
        <f t="shared" si="8"/>
        <v>10460229.350748895</v>
      </c>
      <c r="F171" s="22">
        <f t="shared" si="8"/>
        <v>21285227.054292176</v>
      </c>
      <c r="G171" s="22">
        <f t="shared" si="8"/>
        <v>0</v>
      </c>
      <c r="H171" s="75">
        <f t="shared" si="9"/>
        <v>45060218.08052133</v>
      </c>
      <c r="I171" s="56"/>
    </row>
    <row r="172" spans="2:11" x14ac:dyDescent="0.2">
      <c r="B172" s="9" t="str">
        <f>$B$36</f>
        <v>Agriculture</v>
      </c>
      <c r="C172" s="22">
        <f t="shared" si="8"/>
        <v>0</v>
      </c>
      <c r="D172" s="22">
        <f t="shared" si="8"/>
        <v>0</v>
      </c>
      <c r="E172" s="22">
        <f t="shared" si="8"/>
        <v>0</v>
      </c>
      <c r="F172" s="22">
        <f t="shared" si="8"/>
        <v>0</v>
      </c>
      <c r="G172" s="22">
        <f t="shared" si="8"/>
        <v>0</v>
      </c>
      <c r="H172" s="75">
        <f t="shared" si="9"/>
        <v>0</v>
      </c>
      <c r="I172" s="56"/>
    </row>
    <row r="173" spans="2:11" x14ac:dyDescent="0.2">
      <c r="B173" s="9" t="str">
        <f>$B$37</f>
        <v>Engineering</v>
      </c>
      <c r="C173" s="22">
        <f t="shared" si="8"/>
        <v>20773958.571403012</v>
      </c>
      <c r="D173" s="22">
        <f t="shared" si="8"/>
        <v>55642982.532167822</v>
      </c>
      <c r="E173" s="22">
        <f t="shared" si="8"/>
        <v>69526863.10562402</v>
      </c>
      <c r="F173" s="22">
        <f t="shared" si="8"/>
        <v>99145873.064905047</v>
      </c>
      <c r="G173" s="22">
        <f t="shared" si="8"/>
        <v>0</v>
      </c>
      <c r="H173" s="75">
        <f t="shared" si="9"/>
        <v>245089677.27409989</v>
      </c>
      <c r="I173" s="56"/>
    </row>
    <row r="174" spans="2:11" x14ac:dyDescent="0.2">
      <c r="B174" s="9" t="str">
        <f>$B$38</f>
        <v>Home Economics</v>
      </c>
      <c r="C174" s="22">
        <f t="shared" si="8"/>
        <v>1231257.8433181529</v>
      </c>
      <c r="D174" s="22">
        <f t="shared" si="8"/>
        <v>2542412.1500096698</v>
      </c>
      <c r="E174" s="22">
        <f t="shared" si="8"/>
        <v>576935.02535246208</v>
      </c>
      <c r="F174" s="22">
        <f t="shared" si="8"/>
        <v>1590754.0357382512</v>
      </c>
      <c r="G174" s="22">
        <f t="shared" si="8"/>
        <v>0</v>
      </c>
      <c r="H174" s="75">
        <f t="shared" si="9"/>
        <v>5941359.0544185359</v>
      </c>
      <c r="I174" s="56"/>
    </row>
    <row r="175" spans="2:11" x14ac:dyDescent="0.2">
      <c r="B175" s="9" t="str">
        <f>$B$39</f>
        <v>Law</v>
      </c>
      <c r="C175" s="22">
        <f t="shared" si="8"/>
        <v>0</v>
      </c>
      <c r="D175" s="22">
        <f t="shared" si="8"/>
        <v>0</v>
      </c>
      <c r="E175" s="22">
        <f t="shared" si="8"/>
        <v>0</v>
      </c>
      <c r="F175" s="22">
        <f t="shared" si="8"/>
        <v>0</v>
      </c>
      <c r="G175" s="22">
        <f t="shared" si="8"/>
        <v>8372572.1797418818</v>
      </c>
      <c r="H175" s="75">
        <f t="shared" si="9"/>
        <v>8372572.1797418818</v>
      </c>
      <c r="I175" s="56"/>
    </row>
    <row r="176" spans="2:11" x14ac:dyDescent="0.2">
      <c r="B176" s="9" t="str">
        <f>$B$40</f>
        <v>Social Service</v>
      </c>
      <c r="C176" s="22">
        <f t="shared" si="8"/>
        <v>675210.25497654185</v>
      </c>
      <c r="D176" s="22">
        <f t="shared" si="8"/>
        <v>1401470.79166114</v>
      </c>
      <c r="E176" s="22">
        <f t="shared" si="8"/>
        <v>4769859.9498896375</v>
      </c>
      <c r="F176" s="22">
        <f t="shared" si="8"/>
        <v>2801093.1106749005</v>
      </c>
      <c r="G176" s="22">
        <f t="shared" si="8"/>
        <v>0</v>
      </c>
      <c r="H176" s="75">
        <f t="shared" si="9"/>
        <v>9647634.1072022207</v>
      </c>
      <c r="I176" s="56"/>
    </row>
    <row r="177" spans="2:9" x14ac:dyDescent="0.2">
      <c r="B177" s="9" t="str">
        <f>$B$41</f>
        <v>Library Science</v>
      </c>
      <c r="C177" s="22">
        <f t="shared" si="8"/>
        <v>195221.89436412693</v>
      </c>
      <c r="D177" s="22">
        <f t="shared" si="8"/>
        <v>273135.5520565398</v>
      </c>
      <c r="E177" s="22">
        <f t="shared" si="8"/>
        <v>2079879.201048377</v>
      </c>
      <c r="F177" s="22">
        <f t="shared" si="8"/>
        <v>1047588.1292315759</v>
      </c>
      <c r="G177" s="22">
        <f t="shared" si="8"/>
        <v>0</v>
      </c>
      <c r="H177" s="75">
        <f t="shared" si="9"/>
        <v>3595824.7767006196</v>
      </c>
      <c r="I177" s="56"/>
    </row>
    <row r="178" spans="2:9" x14ac:dyDescent="0.2">
      <c r="B178" s="9" t="str">
        <f>$B$42</f>
        <v>Veterinary Science</v>
      </c>
      <c r="C178" s="22">
        <f t="shared" si="8"/>
        <v>0</v>
      </c>
      <c r="D178" s="22">
        <f t="shared" si="8"/>
        <v>0</v>
      </c>
      <c r="E178" s="22">
        <f t="shared" si="8"/>
        <v>0</v>
      </c>
      <c r="F178" s="22">
        <f t="shared" si="8"/>
        <v>0</v>
      </c>
      <c r="G178" s="22">
        <f t="shared" si="8"/>
        <v>0</v>
      </c>
      <c r="H178" s="75">
        <f t="shared" si="9"/>
        <v>0</v>
      </c>
      <c r="I178" s="56"/>
    </row>
    <row r="179" spans="2:9" x14ac:dyDescent="0.2">
      <c r="B179" s="9" t="str">
        <f>$B$43</f>
        <v>Vocational Training</v>
      </c>
      <c r="C179" s="22">
        <f t="shared" si="8"/>
        <v>0</v>
      </c>
      <c r="D179" s="22">
        <f t="shared" si="8"/>
        <v>0</v>
      </c>
      <c r="E179" s="22">
        <f t="shared" si="8"/>
        <v>0</v>
      </c>
      <c r="F179" s="22">
        <f t="shared" si="8"/>
        <v>0</v>
      </c>
      <c r="G179" s="22">
        <f t="shared" si="8"/>
        <v>0</v>
      </c>
      <c r="H179" s="75">
        <f t="shared" si="9"/>
        <v>0</v>
      </c>
      <c r="I179" s="56"/>
    </row>
    <row r="180" spans="2:9" x14ac:dyDescent="0.2">
      <c r="B180" s="9" t="str">
        <f>$B$44</f>
        <v>Physical Training</v>
      </c>
      <c r="C180" s="22">
        <f t="shared" si="8"/>
        <v>1202620.9202932937</v>
      </c>
      <c r="D180" s="22">
        <f t="shared" si="8"/>
        <v>0</v>
      </c>
      <c r="E180" s="22">
        <f t="shared" si="8"/>
        <v>0</v>
      </c>
      <c r="F180" s="22">
        <f t="shared" si="8"/>
        <v>0</v>
      </c>
      <c r="G180" s="22">
        <f t="shared" si="8"/>
        <v>0</v>
      </c>
      <c r="H180" s="75">
        <f t="shared" si="9"/>
        <v>1202620.9202932937</v>
      </c>
      <c r="I180" s="56"/>
    </row>
    <row r="181" spans="2:9" x14ac:dyDescent="0.2">
      <c r="B181" s="9" t="str">
        <f>$B$45</f>
        <v>Health Services</v>
      </c>
      <c r="C181" s="22">
        <f t="shared" si="8"/>
        <v>1277174.5690046533</v>
      </c>
      <c r="D181" s="22">
        <f t="shared" si="8"/>
        <v>2247581.7918695207</v>
      </c>
      <c r="E181" s="22">
        <f t="shared" si="8"/>
        <v>1134537.3726897058</v>
      </c>
      <c r="F181" s="22">
        <f t="shared" si="8"/>
        <v>1974907.144277954</v>
      </c>
      <c r="G181" s="22">
        <f t="shared" si="8"/>
        <v>299955.50050956005</v>
      </c>
      <c r="H181" s="75">
        <f t="shared" si="9"/>
        <v>6934156.3783513941</v>
      </c>
      <c r="I181" s="56"/>
    </row>
    <row r="182" spans="2:9" x14ac:dyDescent="0.2">
      <c r="B182" s="9" t="str">
        <f>$B$46</f>
        <v>Pharmacy</v>
      </c>
      <c r="C182" s="22">
        <f t="shared" si="8"/>
        <v>16681.445920954946</v>
      </c>
      <c r="D182" s="22">
        <f t="shared" si="8"/>
        <v>75692.025081525455</v>
      </c>
      <c r="E182" s="22">
        <f t="shared" si="8"/>
        <v>1229617.520006303</v>
      </c>
      <c r="F182" s="22">
        <f t="shared" si="8"/>
        <v>6874932.0198329473</v>
      </c>
      <c r="G182" s="22">
        <f t="shared" si="8"/>
        <v>14620941.098803261</v>
      </c>
      <c r="H182" s="75">
        <f t="shared" si="9"/>
        <v>22817864.109644994</v>
      </c>
      <c r="I182" s="56"/>
    </row>
    <row r="183" spans="2:9" x14ac:dyDescent="0.2">
      <c r="B183" s="9" t="str">
        <f>$B$47</f>
        <v>Business Administration</v>
      </c>
      <c r="C183" s="22">
        <f t="shared" si="8"/>
        <v>3085262.4309025053</v>
      </c>
      <c r="D183" s="22">
        <f t="shared" si="8"/>
        <v>17558258.499533918</v>
      </c>
      <c r="E183" s="22">
        <f t="shared" si="8"/>
        <v>18577138.940270402</v>
      </c>
      <c r="F183" s="22">
        <f t="shared" si="8"/>
        <v>12652325.201261973</v>
      </c>
      <c r="G183" s="22">
        <f t="shared" si="8"/>
        <v>0</v>
      </c>
      <c r="H183" s="75">
        <f t="shared" si="9"/>
        <v>51872985.071968801</v>
      </c>
      <c r="I183" s="56"/>
    </row>
    <row r="184" spans="2:9"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row>
    <row r="185" spans="2:9" x14ac:dyDescent="0.2">
      <c r="B185" s="9" t="str">
        <f>$B$49</f>
        <v>Teacher Ed-Practice Teaching</v>
      </c>
      <c r="C185" s="22">
        <f t="shared" si="10"/>
        <v>0</v>
      </c>
      <c r="D185" s="22">
        <f t="shared" si="10"/>
        <v>0</v>
      </c>
      <c r="E185" s="22">
        <f t="shared" si="10"/>
        <v>0</v>
      </c>
      <c r="F185" s="22">
        <f t="shared" si="10"/>
        <v>0</v>
      </c>
      <c r="G185" s="22">
        <f t="shared" si="10"/>
        <v>0</v>
      </c>
      <c r="H185" s="75">
        <f t="shared" si="9"/>
        <v>0</v>
      </c>
      <c r="I185" s="56"/>
    </row>
    <row r="186" spans="2:9" x14ac:dyDescent="0.2">
      <c r="B186" s="9" t="str">
        <f>$B$50</f>
        <v>Technology</v>
      </c>
      <c r="C186" s="22">
        <f t="shared" si="10"/>
        <v>0</v>
      </c>
      <c r="D186" s="22">
        <f t="shared" si="10"/>
        <v>0</v>
      </c>
      <c r="E186" s="22">
        <f t="shared" si="10"/>
        <v>0</v>
      </c>
      <c r="F186" s="22">
        <f t="shared" si="10"/>
        <v>0</v>
      </c>
      <c r="G186" s="22">
        <f t="shared" si="10"/>
        <v>0</v>
      </c>
      <c r="H186" s="75">
        <f t="shared" si="9"/>
        <v>0</v>
      </c>
      <c r="I186" s="56"/>
    </row>
    <row r="187" spans="2:9" x14ac:dyDescent="0.2">
      <c r="B187" s="9" t="str">
        <f>$B$51</f>
        <v>Nursing</v>
      </c>
      <c r="C187" s="22">
        <f t="shared" si="10"/>
        <v>438032.90925044159</v>
      </c>
      <c r="D187" s="22">
        <f t="shared" si="10"/>
        <v>2289403.8986627436</v>
      </c>
      <c r="E187" s="22">
        <f t="shared" si="10"/>
        <v>3425662.5009014867</v>
      </c>
      <c r="F187" s="22">
        <f t="shared" si="10"/>
        <v>1590404.96539913</v>
      </c>
      <c r="G187" s="22">
        <f t="shared" si="10"/>
        <v>0</v>
      </c>
      <c r="H187" s="75">
        <f t="shared" si="9"/>
        <v>7743504.2742138021</v>
      </c>
      <c r="I187" s="56"/>
    </row>
    <row r="188" spans="2:9" x14ac:dyDescent="0.2">
      <c r="B188" s="39" t="str">
        <f>$B$52</f>
        <v>Totals</v>
      </c>
      <c r="C188" s="40">
        <f>SUM(C168:C187)</f>
        <v>141009739.14396027</v>
      </c>
      <c r="D188" s="40">
        <f>SUM(D168:D187)</f>
        <v>199635398.6296725</v>
      </c>
      <c r="E188" s="40">
        <f>SUM(E168:E187)</f>
        <v>157139328.91216487</v>
      </c>
      <c r="F188" s="40">
        <f>SUM(F168:F187)</f>
        <v>309498547.77498227</v>
      </c>
      <c r="G188" s="40">
        <f>SUM(G168:G187)</f>
        <v>23293468.779054701</v>
      </c>
      <c r="H188" s="40">
        <f t="shared" si="9"/>
        <v>830576483.23983455</v>
      </c>
      <c r="I188" s="56"/>
    </row>
    <row r="189" spans="2:9" x14ac:dyDescent="0.2">
      <c r="B189" s="50"/>
      <c r="C189" s="46"/>
      <c r="D189" s="46"/>
      <c r="E189" s="46"/>
      <c r="F189" s="46"/>
      <c r="G189" s="46"/>
      <c r="H189" s="47"/>
      <c r="I189" s="1"/>
    </row>
    <row r="190" spans="2:9" x14ac:dyDescent="0.2">
      <c r="B190" s="342" t="s">
        <v>36</v>
      </c>
      <c r="C190" s="342"/>
      <c r="D190" s="342"/>
      <c r="E190" s="342"/>
      <c r="F190" s="342"/>
      <c r="G190" s="342"/>
      <c r="H190" s="17">
        <f>H15</f>
        <v>285779508</v>
      </c>
    </row>
    <row r="191" spans="2:9" ht="43.5" customHeight="1" thickBot="1" x14ac:dyDescent="0.25">
      <c r="B191" s="332" t="s">
        <v>236</v>
      </c>
      <c r="C191" s="332"/>
      <c r="D191" s="332"/>
      <c r="E191" s="332"/>
      <c r="F191" s="332"/>
      <c r="G191" s="332"/>
      <c r="H191" s="332"/>
    </row>
    <row r="192" spans="2:9"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26910770.247411635</v>
      </c>
      <c r="D193" s="42">
        <f t="shared" si="11"/>
        <v>22953673.768129151</v>
      </c>
      <c r="E193" s="42">
        <f t="shared" si="11"/>
        <v>12909211.289158136</v>
      </c>
      <c r="F193" s="42">
        <f t="shared" si="11"/>
        <v>29435428.819168478</v>
      </c>
      <c r="G193" s="42">
        <f t="shared" si="11"/>
        <v>0</v>
      </c>
      <c r="H193" s="42">
        <f>SUM(C193:G193)</f>
        <v>92209084.123867393</v>
      </c>
      <c r="I193" s="1"/>
    </row>
    <row r="194" spans="2:9" x14ac:dyDescent="0.2">
      <c r="B194" s="9" t="str">
        <f>$B$33</f>
        <v>Science</v>
      </c>
      <c r="C194" s="43">
        <f t="shared" si="11"/>
        <v>13107050.999543425</v>
      </c>
      <c r="D194" s="43">
        <f t="shared" si="11"/>
        <v>12900340.422746655</v>
      </c>
      <c r="E194" s="43">
        <f t="shared" si="11"/>
        <v>3717044.5855484861</v>
      </c>
      <c r="F194" s="43">
        <f t="shared" si="11"/>
        <v>17911983.690057345</v>
      </c>
      <c r="G194" s="43">
        <f t="shared" si="11"/>
        <v>0</v>
      </c>
      <c r="H194" s="43">
        <f t="shared" ref="H194:H213" si="12">SUM(C194:G194)</f>
        <v>47636419.697895914</v>
      </c>
      <c r="I194" s="1"/>
    </row>
    <row r="195" spans="2:9" x14ac:dyDescent="0.2">
      <c r="B195" s="9" t="str">
        <f>$B$34</f>
        <v>Fine Arts</v>
      </c>
      <c r="C195" s="43">
        <f t="shared" si="11"/>
        <v>5602750.1527467631</v>
      </c>
      <c r="D195" s="43">
        <f t="shared" si="11"/>
        <v>4469267.301550705</v>
      </c>
      <c r="E195" s="43">
        <f t="shared" si="11"/>
        <v>4613959.7097837888</v>
      </c>
      <c r="F195" s="43">
        <f t="shared" si="11"/>
        <v>3026983.1302568992</v>
      </c>
      <c r="G195" s="43">
        <f t="shared" si="11"/>
        <v>0</v>
      </c>
      <c r="H195" s="43">
        <f t="shared" si="12"/>
        <v>17712960.294338156</v>
      </c>
      <c r="I195" s="1"/>
    </row>
    <row r="196" spans="2:9" x14ac:dyDescent="0.2">
      <c r="B196" s="9" t="str">
        <f>$B$35</f>
        <v>Teacher Education</v>
      </c>
      <c r="C196" s="43">
        <f t="shared" si="11"/>
        <v>213846.55676393377</v>
      </c>
      <c r="D196" s="43">
        <f t="shared" si="11"/>
        <v>1846483.0783517126</v>
      </c>
      <c r="E196" s="43">
        <f t="shared" si="11"/>
        <v>1618618.571381758</v>
      </c>
      <c r="F196" s="43">
        <f t="shared" si="11"/>
        <v>3293681.4911891124</v>
      </c>
      <c r="G196" s="43">
        <f t="shared" si="11"/>
        <v>0</v>
      </c>
      <c r="H196" s="43">
        <f t="shared" si="12"/>
        <v>6972629.6976865167</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4227778.559453601</v>
      </c>
      <c r="D198" s="43">
        <f t="shared" si="11"/>
        <v>11391161.942804812</v>
      </c>
      <c r="E198" s="43">
        <f t="shared" si="11"/>
        <v>12775298.207095193</v>
      </c>
      <c r="F198" s="43">
        <f t="shared" si="11"/>
        <v>18944103.112474468</v>
      </c>
      <c r="G198" s="43">
        <f t="shared" si="11"/>
        <v>0</v>
      </c>
      <c r="H198" s="43">
        <f t="shared" si="12"/>
        <v>47338341.821828067</v>
      </c>
      <c r="I198" s="1"/>
    </row>
    <row r="199" spans="2:9" x14ac:dyDescent="0.2">
      <c r="B199" s="9" t="str">
        <f>$B$38</f>
        <v>Home Economics</v>
      </c>
      <c r="C199" s="43">
        <f t="shared" si="11"/>
        <v>654230.84301697928</v>
      </c>
      <c r="D199" s="43">
        <f t="shared" si="11"/>
        <v>1368085.3895588315</v>
      </c>
      <c r="E199" s="43">
        <f t="shared" si="11"/>
        <v>313130.49256714829</v>
      </c>
      <c r="F199" s="43">
        <f t="shared" si="11"/>
        <v>863923.49402404309</v>
      </c>
      <c r="G199" s="43">
        <f t="shared" si="11"/>
        <v>0</v>
      </c>
      <c r="H199" s="43">
        <f t="shared" si="12"/>
        <v>3199370.219167002</v>
      </c>
      <c r="I199" s="1"/>
    </row>
    <row r="200" spans="2:9" x14ac:dyDescent="0.2">
      <c r="B200" s="9" t="str">
        <f>$B$39</f>
        <v>Law</v>
      </c>
      <c r="C200" s="43">
        <f t="shared" si="11"/>
        <v>0</v>
      </c>
      <c r="D200" s="43">
        <f t="shared" si="11"/>
        <v>0</v>
      </c>
      <c r="E200" s="43">
        <f t="shared" si="11"/>
        <v>0</v>
      </c>
      <c r="F200" s="43">
        <f t="shared" si="11"/>
        <v>0</v>
      </c>
      <c r="G200" s="43">
        <f t="shared" si="11"/>
        <v>18412779.109993003</v>
      </c>
      <c r="H200" s="43">
        <f t="shared" si="12"/>
        <v>18412779.109993003</v>
      </c>
      <c r="I200" s="1"/>
    </row>
    <row r="201" spans="2:9" x14ac:dyDescent="0.2">
      <c r="B201" s="9" t="str">
        <f>$B$40</f>
        <v>Social Service</v>
      </c>
      <c r="C201" s="43">
        <f t="shared" si="11"/>
        <v>274951.98370391491</v>
      </c>
      <c r="D201" s="43">
        <f t="shared" si="11"/>
        <v>570692.12357225525</v>
      </c>
      <c r="E201" s="43">
        <f t="shared" si="11"/>
        <v>1942331.9559291583</v>
      </c>
      <c r="F201" s="43">
        <f t="shared" si="11"/>
        <v>1140631.5316496352</v>
      </c>
      <c r="G201" s="43">
        <f t="shared" si="11"/>
        <v>0</v>
      </c>
      <c r="H201" s="43">
        <f t="shared" si="12"/>
        <v>3928607.5948549635</v>
      </c>
      <c r="I201" s="1"/>
    </row>
    <row r="202" spans="2:9" x14ac:dyDescent="0.2">
      <c r="B202" s="9" t="str">
        <f>$B$41</f>
        <v>Library Science</v>
      </c>
      <c r="C202" s="43">
        <f t="shared" si="11"/>
        <v>112713.43013866381</v>
      </c>
      <c r="D202" s="43">
        <f t="shared" si="11"/>
        <v>157697.70632226422</v>
      </c>
      <c r="E202" s="43">
        <f t="shared" si="11"/>
        <v>1200840.3042487022</v>
      </c>
      <c r="F202" s="43">
        <f t="shared" si="11"/>
        <v>604836.11125092162</v>
      </c>
      <c r="G202" s="43">
        <f t="shared" si="11"/>
        <v>0</v>
      </c>
      <c r="H202" s="43">
        <f t="shared" si="12"/>
        <v>2076087.5519605519</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184265.41058820568</v>
      </c>
      <c r="D205" s="43">
        <f t="shared" si="11"/>
        <v>0</v>
      </c>
      <c r="E205" s="43">
        <f t="shared" si="11"/>
        <v>0</v>
      </c>
      <c r="F205" s="43">
        <f t="shared" si="11"/>
        <v>0</v>
      </c>
      <c r="G205" s="43">
        <f t="shared" si="11"/>
        <v>0</v>
      </c>
      <c r="H205" s="43">
        <f t="shared" si="12"/>
        <v>184265.41058820568</v>
      </c>
      <c r="I205" s="1"/>
    </row>
    <row r="206" spans="2:9" x14ac:dyDescent="0.2">
      <c r="B206" s="9" t="str">
        <f>$B$45</f>
        <v>Health Services</v>
      </c>
      <c r="C206" s="43">
        <f t="shared" si="11"/>
        <v>872332.90942910477</v>
      </c>
      <c r="D206" s="43">
        <f t="shared" si="11"/>
        <v>1535138.2741745436</v>
      </c>
      <c r="E206" s="43">
        <f t="shared" si="11"/>
        <v>774909.17153617216</v>
      </c>
      <c r="F206" s="43">
        <f t="shared" si="11"/>
        <v>1348896.6479836288</v>
      </c>
      <c r="G206" s="43">
        <f t="shared" si="11"/>
        <v>204874.93316022525</v>
      </c>
      <c r="H206" s="43">
        <f t="shared" si="12"/>
        <v>4736151.9362836741</v>
      </c>
      <c r="I206" s="1"/>
    </row>
    <row r="207" spans="2:9" x14ac:dyDescent="0.2">
      <c r="B207" s="9" t="str">
        <f>$B$46</f>
        <v>Pharmacy</v>
      </c>
      <c r="C207" s="43">
        <f t="shared" si="11"/>
        <v>4933.7156227642072</v>
      </c>
      <c r="D207" s="43">
        <f t="shared" si="11"/>
        <v>22386.72405455391</v>
      </c>
      <c r="E207" s="43">
        <f t="shared" si="11"/>
        <v>363672.50160604715</v>
      </c>
      <c r="F207" s="43">
        <f t="shared" si="11"/>
        <v>1667765.2203131716</v>
      </c>
      <c r="G207" s="43">
        <f t="shared" si="11"/>
        <v>4232907.0158680649</v>
      </c>
      <c r="H207" s="43">
        <f t="shared" si="12"/>
        <v>6291665.1774646016</v>
      </c>
      <c r="I207" s="1"/>
    </row>
    <row r="208" spans="2:9" x14ac:dyDescent="0.2">
      <c r="B208" s="9" t="str">
        <f>$B$47</f>
        <v>Business Administration</v>
      </c>
      <c r="C208" s="43">
        <f t="shared" si="11"/>
        <v>1777970.7277343774</v>
      </c>
      <c r="D208" s="43">
        <f t="shared" si="11"/>
        <v>10122493.420807008</v>
      </c>
      <c r="E208" s="43">
        <f t="shared" si="11"/>
        <v>10697412.266258247</v>
      </c>
      <c r="F208" s="43">
        <f t="shared" si="11"/>
        <v>7280964.4865832794</v>
      </c>
      <c r="G208" s="43">
        <f t="shared" si="11"/>
        <v>0</v>
      </c>
      <c r="H208" s="43">
        <f t="shared" si="12"/>
        <v>29878840.901382908</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0</v>
      </c>
      <c r="E210" s="43">
        <f t="shared" si="13"/>
        <v>0</v>
      </c>
      <c r="F210" s="43">
        <f t="shared" si="13"/>
        <v>0</v>
      </c>
      <c r="G210" s="43">
        <f t="shared" si="13"/>
        <v>0</v>
      </c>
      <c r="H210" s="43">
        <f t="shared" si="12"/>
        <v>0</v>
      </c>
      <c r="I210" s="1"/>
    </row>
    <row r="211" spans="2:9" x14ac:dyDescent="0.2">
      <c r="B211" s="9" t="str">
        <f>$B$50</f>
        <v>Technology</v>
      </c>
      <c r="C211" s="43">
        <f t="shared" si="13"/>
        <v>59985.890652171482</v>
      </c>
      <c r="D211" s="43">
        <f t="shared" si="13"/>
        <v>37872.0037910795</v>
      </c>
      <c r="E211" s="43">
        <f t="shared" si="13"/>
        <v>0</v>
      </c>
      <c r="F211" s="43">
        <f t="shared" si="13"/>
        <v>0</v>
      </c>
      <c r="G211" s="43">
        <f t="shared" si="13"/>
        <v>0</v>
      </c>
      <c r="H211" s="43">
        <f t="shared" si="12"/>
        <v>97857.894443250989</v>
      </c>
      <c r="I211" s="1"/>
    </row>
    <row r="212" spans="2:9" x14ac:dyDescent="0.2">
      <c r="B212" s="9" t="str">
        <f>$B$51</f>
        <v>Nursing</v>
      </c>
      <c r="C212" s="43">
        <f t="shared" si="13"/>
        <v>288747.25204812241</v>
      </c>
      <c r="D212" s="43">
        <f t="shared" si="13"/>
        <v>1509153.9256681064</v>
      </c>
      <c r="E212" s="43">
        <f t="shared" si="13"/>
        <v>2258165.1120054643</v>
      </c>
      <c r="F212" s="43">
        <f t="shared" si="13"/>
        <v>1048380.278524073</v>
      </c>
      <c r="G212" s="43">
        <f t="shared" si="13"/>
        <v>0</v>
      </c>
      <c r="H212" s="43">
        <f t="shared" si="12"/>
        <v>5104446.5682457658</v>
      </c>
      <c r="I212" s="1"/>
    </row>
    <row r="213" spans="2:9" x14ac:dyDescent="0.2">
      <c r="B213" s="39" t="str">
        <f>$B$52</f>
        <v>Totals</v>
      </c>
      <c r="C213" s="42">
        <f>SUM(C193:C212)</f>
        <v>54292328.678853653</v>
      </c>
      <c r="D213" s="42">
        <f>SUM(D193:D212)</f>
        <v>68884446.081531674</v>
      </c>
      <c r="E213" s="42">
        <f>SUM(E193:E212)</f>
        <v>53184594.167118311</v>
      </c>
      <c r="F213" s="42">
        <f>SUM(F193:F212)</f>
        <v>86567578.013475046</v>
      </c>
      <c r="G213" s="42">
        <f>SUM(G193:G212)</f>
        <v>22850561.059021294</v>
      </c>
      <c r="H213" s="42">
        <f t="shared" si="12"/>
        <v>285779508</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163059819</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29172063.820363309</v>
      </c>
      <c r="D218" s="42">
        <f t="shared" si="14"/>
        <v>23000652.936125055</v>
      </c>
      <c r="E218" s="42">
        <f t="shared" si="14"/>
        <v>2873659.151557683</v>
      </c>
      <c r="F218" s="42">
        <f t="shared" si="14"/>
        <v>4539691.1543716565</v>
      </c>
      <c r="G218" s="42">
        <f t="shared" si="14"/>
        <v>0</v>
      </c>
      <c r="H218" s="42">
        <f>SUM(C218:G218)</f>
        <v>59586067.062417708</v>
      </c>
      <c r="I218" s="1"/>
    </row>
    <row r="219" spans="2:9" x14ac:dyDescent="0.2">
      <c r="B219" s="9" t="str">
        <f>$B$33</f>
        <v>Science</v>
      </c>
      <c r="C219" s="43">
        <f t="shared" si="14"/>
        <v>10620596.195169238</v>
      </c>
      <c r="D219" s="43">
        <f t="shared" si="14"/>
        <v>11644399.049981417</v>
      </c>
      <c r="E219" s="43">
        <f t="shared" si="14"/>
        <v>799537.12035754905</v>
      </c>
      <c r="F219" s="43">
        <f t="shared" si="14"/>
        <v>2729163.2149521019</v>
      </c>
      <c r="G219" s="43">
        <f t="shared" si="14"/>
        <v>0</v>
      </c>
      <c r="H219" s="43">
        <f t="shared" ref="H219:H238" si="15">SUM(C219:G219)</f>
        <v>25793695.58046031</v>
      </c>
      <c r="I219" s="1"/>
    </row>
    <row r="220" spans="2:9" x14ac:dyDescent="0.2">
      <c r="B220" s="9" t="str">
        <f>$B$34</f>
        <v>Fine Arts</v>
      </c>
      <c r="C220" s="43">
        <f t="shared" si="14"/>
        <v>4073994.5987897096</v>
      </c>
      <c r="D220" s="43">
        <f t="shared" si="14"/>
        <v>3204199.3873925679</v>
      </c>
      <c r="E220" s="43">
        <f t="shared" si="14"/>
        <v>990531.28182029212</v>
      </c>
      <c r="F220" s="43">
        <f t="shared" si="14"/>
        <v>725592.5821971941</v>
      </c>
      <c r="G220" s="43">
        <f t="shared" si="14"/>
        <v>0</v>
      </c>
      <c r="H220" s="43">
        <f t="shared" si="15"/>
        <v>8994317.8501997646</v>
      </c>
      <c r="I220" s="1"/>
    </row>
    <row r="221" spans="2:9" x14ac:dyDescent="0.2">
      <c r="B221" s="9" t="str">
        <f>$B$35</f>
        <v>Teacher Education</v>
      </c>
      <c r="C221" s="43">
        <f t="shared" si="14"/>
        <v>282900.28430652979</v>
      </c>
      <c r="D221" s="43">
        <f t="shared" si="14"/>
        <v>2033531.0170625621</v>
      </c>
      <c r="E221" s="43">
        <f t="shared" si="14"/>
        <v>753652.63712325634</v>
      </c>
      <c r="F221" s="43">
        <f t="shared" si="14"/>
        <v>1083695.6335036932</v>
      </c>
      <c r="G221" s="43">
        <f t="shared" si="14"/>
        <v>0</v>
      </c>
      <c r="H221" s="43">
        <f t="shared" si="15"/>
        <v>4153779.5719960416</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4133748.5291007725</v>
      </c>
      <c r="D223" s="43">
        <f t="shared" si="14"/>
        <v>12737998.026053503</v>
      </c>
      <c r="E223" s="43">
        <f t="shared" si="14"/>
        <v>3203023.7077738396</v>
      </c>
      <c r="F223" s="43">
        <f t="shared" si="14"/>
        <v>4181410.9996767766</v>
      </c>
      <c r="G223" s="43">
        <f t="shared" si="14"/>
        <v>0</v>
      </c>
      <c r="H223" s="43">
        <f t="shared" si="15"/>
        <v>24256181.262604889</v>
      </c>
      <c r="I223" s="1"/>
    </row>
    <row r="224" spans="2:9" x14ac:dyDescent="0.2">
      <c r="B224" s="9" t="str">
        <f>$B$38</f>
        <v>Home Economics</v>
      </c>
      <c r="C224" s="43">
        <f t="shared" si="14"/>
        <v>951896.06787816051</v>
      </c>
      <c r="D224" s="43">
        <f t="shared" si="14"/>
        <v>1868854.1685155358</v>
      </c>
      <c r="E224" s="43">
        <f t="shared" si="14"/>
        <v>47461.762345471434</v>
      </c>
      <c r="F224" s="43">
        <f t="shared" si="14"/>
        <v>122024.23459454888</v>
      </c>
      <c r="G224" s="43">
        <f t="shared" si="14"/>
        <v>0</v>
      </c>
      <c r="H224" s="43">
        <f t="shared" si="15"/>
        <v>2990236.2333337166</v>
      </c>
      <c r="I224" s="1"/>
    </row>
    <row r="225" spans="2:9" x14ac:dyDescent="0.2">
      <c r="B225" s="9" t="str">
        <f>$B$39</f>
        <v>Law</v>
      </c>
      <c r="C225" s="43">
        <f t="shared" si="14"/>
        <v>0</v>
      </c>
      <c r="D225" s="43">
        <f t="shared" si="14"/>
        <v>0</v>
      </c>
      <c r="E225" s="43">
        <f t="shared" si="14"/>
        <v>0</v>
      </c>
      <c r="F225" s="43">
        <f t="shared" si="14"/>
        <v>0</v>
      </c>
      <c r="G225" s="43">
        <f t="shared" si="14"/>
        <v>2811010.8277270976</v>
      </c>
      <c r="H225" s="43">
        <f t="shared" si="15"/>
        <v>2811010.8277270976</v>
      </c>
      <c r="I225" s="1"/>
    </row>
    <row r="226" spans="2:9" x14ac:dyDescent="0.2">
      <c r="B226" s="9" t="str">
        <f>$B$40</f>
        <v>Social Service</v>
      </c>
      <c r="C226" s="43">
        <f t="shared" si="14"/>
        <v>142469.68250723704</v>
      </c>
      <c r="D226" s="43">
        <f t="shared" si="14"/>
        <v>536340.07024389645</v>
      </c>
      <c r="E226" s="43">
        <f t="shared" si="14"/>
        <v>1157005.9225547099</v>
      </c>
      <c r="F226" s="43">
        <f t="shared" si="14"/>
        <v>114585.89228254445</v>
      </c>
      <c r="G226" s="43">
        <f t="shared" si="14"/>
        <v>0</v>
      </c>
      <c r="H226" s="43">
        <f t="shared" si="15"/>
        <v>1950401.5675883878</v>
      </c>
      <c r="I226" s="1"/>
    </row>
    <row r="227" spans="2:9" x14ac:dyDescent="0.2">
      <c r="B227" s="9" t="str">
        <f>$B$41</f>
        <v>Library Science</v>
      </c>
      <c r="C227" s="43">
        <f t="shared" si="14"/>
        <v>158516.36112192893</v>
      </c>
      <c r="D227" s="43">
        <f t="shared" si="14"/>
        <v>377954.60081996571</v>
      </c>
      <c r="E227" s="43">
        <f t="shared" si="14"/>
        <v>531543.06046725868</v>
      </c>
      <c r="F227" s="43">
        <f t="shared" si="14"/>
        <v>93333.485676817494</v>
      </c>
      <c r="G227" s="43">
        <f t="shared" si="14"/>
        <v>0</v>
      </c>
      <c r="H227" s="43">
        <f t="shared" si="15"/>
        <v>1161347.5080859708</v>
      </c>
      <c r="I227" s="1"/>
    </row>
    <row r="228" spans="2:9"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9"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9" x14ac:dyDescent="0.2">
      <c r="B230" s="9" t="str">
        <f>$B$44</f>
        <v>Physical Training</v>
      </c>
      <c r="C230" s="43">
        <f t="shared" si="14"/>
        <v>402496.8006116093</v>
      </c>
      <c r="D230" s="43">
        <f t="shared" si="14"/>
        <v>0</v>
      </c>
      <c r="E230" s="43">
        <f t="shared" si="14"/>
        <v>0</v>
      </c>
      <c r="F230" s="43">
        <f t="shared" si="14"/>
        <v>0</v>
      </c>
      <c r="G230" s="43">
        <f t="shared" si="14"/>
        <v>0</v>
      </c>
      <c r="H230" s="43">
        <f t="shared" si="15"/>
        <v>402496.8006116093</v>
      </c>
      <c r="I230" s="1"/>
    </row>
    <row r="231" spans="2:9" x14ac:dyDescent="0.2">
      <c r="B231" s="9" t="str">
        <f>$B$45</f>
        <v>Health Services</v>
      </c>
      <c r="C231" s="43">
        <f t="shared" si="14"/>
        <v>1295702.8063741564</v>
      </c>
      <c r="D231" s="43">
        <f t="shared" si="14"/>
        <v>2855656.9839730747</v>
      </c>
      <c r="E231" s="43">
        <f t="shared" si="14"/>
        <v>207483.89762506698</v>
      </c>
      <c r="F231" s="43">
        <f t="shared" si="14"/>
        <v>297002.38231503405</v>
      </c>
      <c r="G231" s="43">
        <f t="shared" si="14"/>
        <v>64639.629996183168</v>
      </c>
      <c r="H231" s="43">
        <f t="shared" si="15"/>
        <v>4720485.7002835153</v>
      </c>
      <c r="I231" s="1"/>
    </row>
    <row r="232" spans="2:9" x14ac:dyDescent="0.2">
      <c r="B232" s="9" t="str">
        <f>$B$46</f>
        <v>Pharmacy</v>
      </c>
      <c r="C232" s="43">
        <f t="shared" si="14"/>
        <v>1861.7693420360781</v>
      </c>
      <c r="D232" s="43">
        <f t="shared" si="14"/>
        <v>72193.575437521533</v>
      </c>
      <c r="E232" s="43">
        <f t="shared" si="14"/>
        <v>62804.386426938028</v>
      </c>
      <c r="F232" s="43">
        <f t="shared" si="14"/>
        <v>232890.9557210911</v>
      </c>
      <c r="G232" s="43">
        <f t="shared" si="14"/>
        <v>1884407.8298101134</v>
      </c>
      <c r="H232" s="43">
        <f t="shared" si="15"/>
        <v>2254158.5167377</v>
      </c>
      <c r="I232" s="1"/>
    </row>
    <row r="233" spans="2:9" x14ac:dyDescent="0.2">
      <c r="B233" s="9" t="str">
        <f>$B$47</f>
        <v>Business Administration</v>
      </c>
      <c r="C233" s="43">
        <f t="shared" si="14"/>
        <v>3271128.7339573894</v>
      </c>
      <c r="D233" s="43">
        <f t="shared" si="14"/>
        <v>13446721.884270217</v>
      </c>
      <c r="E233" s="43">
        <f t="shared" si="14"/>
        <v>4638060.9209263418</v>
      </c>
      <c r="F233" s="43">
        <f t="shared" si="14"/>
        <v>300544.45008265518</v>
      </c>
      <c r="G233" s="43">
        <f t="shared" si="14"/>
        <v>0</v>
      </c>
      <c r="H233" s="43">
        <f t="shared" si="15"/>
        <v>21656455.989236604</v>
      </c>
      <c r="I233" s="1"/>
    </row>
    <row r="234" spans="2:9"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9" x14ac:dyDescent="0.2">
      <c r="B235" s="9" t="str">
        <f>$B$49</f>
        <v>Teacher Ed-Practice Teaching</v>
      </c>
      <c r="C235" s="43">
        <f t="shared" si="16"/>
        <v>0</v>
      </c>
      <c r="D235" s="43">
        <f t="shared" si="16"/>
        <v>0</v>
      </c>
      <c r="E235" s="43">
        <f t="shared" si="16"/>
        <v>0</v>
      </c>
      <c r="F235" s="43">
        <f t="shared" si="16"/>
        <v>0</v>
      </c>
      <c r="G235" s="43">
        <f t="shared" si="16"/>
        <v>0</v>
      </c>
      <c r="H235" s="43">
        <f t="shared" si="15"/>
        <v>0</v>
      </c>
      <c r="I235" s="1"/>
    </row>
    <row r="236" spans="2:9" x14ac:dyDescent="0.2">
      <c r="B236" s="9" t="str">
        <f>$B$50</f>
        <v>Technology</v>
      </c>
      <c r="C236" s="43">
        <f t="shared" si="16"/>
        <v>61704.355336052882</v>
      </c>
      <c r="D236" s="43">
        <f t="shared" si="16"/>
        <v>7549.6549477146709</v>
      </c>
      <c r="E236" s="43">
        <f t="shared" si="16"/>
        <v>0</v>
      </c>
      <c r="F236" s="43">
        <f t="shared" si="16"/>
        <v>0</v>
      </c>
      <c r="G236" s="43">
        <f t="shared" si="16"/>
        <v>0</v>
      </c>
      <c r="H236" s="43">
        <f t="shared" si="15"/>
        <v>69254.010283767551</v>
      </c>
      <c r="I236" s="1"/>
    </row>
    <row r="237" spans="2:9" x14ac:dyDescent="0.2">
      <c r="B237" s="9" t="str">
        <f>$B$51</f>
        <v>Nursing</v>
      </c>
      <c r="C237" s="43">
        <f t="shared" si="16"/>
        <v>182719.36256839795</v>
      </c>
      <c r="D237" s="43">
        <f t="shared" si="16"/>
        <v>1185610.3957473582</v>
      </c>
      <c r="E237" s="43">
        <f t="shared" si="16"/>
        <v>764263.42387118656</v>
      </c>
      <c r="F237" s="43">
        <f t="shared" si="16"/>
        <v>127337.33624598061</v>
      </c>
      <c r="G237" s="43">
        <f t="shared" si="16"/>
        <v>0</v>
      </c>
      <c r="H237" s="43">
        <f t="shared" si="15"/>
        <v>2259930.5184329231</v>
      </c>
      <c r="I237" s="1"/>
    </row>
    <row r="238" spans="2:9" x14ac:dyDescent="0.2">
      <c r="B238" s="39" t="str">
        <f>$B$52</f>
        <v>Totals</v>
      </c>
      <c r="C238" s="42">
        <f>SUM(C218:C237)</f>
        <v>54751799.367426522</v>
      </c>
      <c r="D238" s="42">
        <f>SUM(D218:D237)</f>
        <v>72971661.750570387</v>
      </c>
      <c r="E238" s="42">
        <f>SUM(E218:E237)</f>
        <v>16029027.272849593</v>
      </c>
      <c r="F238" s="42">
        <f>SUM(F218:F237)</f>
        <v>14547272.321620094</v>
      </c>
      <c r="G238" s="42">
        <f>SUM(G218:G237)</f>
        <v>4760058.2875333941</v>
      </c>
      <c r="H238" s="42">
        <f t="shared" si="15"/>
        <v>163059819</v>
      </c>
      <c r="I238" s="1"/>
    </row>
    <row r="239" spans="2:9" x14ac:dyDescent="0.2">
      <c r="B239" s="44"/>
      <c r="C239" s="45"/>
      <c r="D239" s="45"/>
      <c r="E239" s="45"/>
      <c r="F239" s="45"/>
      <c r="G239" s="45"/>
      <c r="H239" s="45"/>
      <c r="I239" s="1"/>
    </row>
    <row r="240" spans="2:9" x14ac:dyDescent="0.2">
      <c r="B240" s="28" t="s">
        <v>13</v>
      </c>
      <c r="C240" s="11"/>
      <c r="D240" s="11"/>
      <c r="E240" s="11"/>
      <c r="F240" s="11"/>
      <c r="G240" s="11"/>
      <c r="H240" s="17">
        <f>H16</f>
        <v>53835392</v>
      </c>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9631370.25939098</v>
      </c>
      <c r="D243" s="42">
        <f t="shared" si="17"/>
        <v>7593833.8130514128</v>
      </c>
      <c r="E243" s="42">
        <f t="shared" si="17"/>
        <v>948759.58925537183</v>
      </c>
      <c r="F243" s="42">
        <f t="shared" si="17"/>
        <v>1498812.2417487206</v>
      </c>
      <c r="G243" s="42">
        <f t="shared" si="17"/>
        <v>0</v>
      </c>
      <c r="H243" s="42">
        <f>SUM(C243:G243)</f>
        <v>19672775.903446484</v>
      </c>
      <c r="I243" s="1"/>
    </row>
    <row r="244" spans="2:9" x14ac:dyDescent="0.2">
      <c r="B244" s="9" t="str">
        <f>$B$33</f>
        <v>Science</v>
      </c>
      <c r="C244" s="43">
        <f t="shared" si="17"/>
        <v>3506467.5218402175</v>
      </c>
      <c r="D244" s="43">
        <f t="shared" si="17"/>
        <v>3844483.5233146991</v>
      </c>
      <c r="E244" s="43">
        <f t="shared" si="17"/>
        <v>263973.02877540811</v>
      </c>
      <c r="F244" s="43">
        <f t="shared" si="17"/>
        <v>901053.19881979434</v>
      </c>
      <c r="G244" s="43">
        <f t="shared" si="17"/>
        <v>0</v>
      </c>
      <c r="H244" s="43">
        <f t="shared" ref="H244:H263" si="18">SUM(C244:G244)</f>
        <v>8515977.2727501187</v>
      </c>
      <c r="I244" s="1"/>
    </row>
    <row r="245" spans="2:9" x14ac:dyDescent="0.2">
      <c r="B245" s="9" t="str">
        <f>$B$34</f>
        <v>Fine Arts</v>
      </c>
      <c r="C245" s="43">
        <f t="shared" si="17"/>
        <v>1345059.1174256532</v>
      </c>
      <c r="D245" s="43">
        <f t="shared" si="17"/>
        <v>1057889.8659665429</v>
      </c>
      <c r="E245" s="43">
        <f t="shared" si="17"/>
        <v>327031.14827484201</v>
      </c>
      <c r="F245" s="43">
        <f t="shared" si="17"/>
        <v>239559.69860900045</v>
      </c>
      <c r="G245" s="43">
        <f t="shared" si="17"/>
        <v>0</v>
      </c>
      <c r="H245" s="43">
        <f t="shared" si="18"/>
        <v>2969539.8302760385</v>
      </c>
      <c r="I245" s="1"/>
    </row>
    <row r="246" spans="2:9" x14ac:dyDescent="0.2">
      <c r="B246" s="9" t="str">
        <f>$B$35</f>
        <v>Teacher Education</v>
      </c>
      <c r="C246" s="43">
        <f t="shared" si="17"/>
        <v>93401.598235267738</v>
      </c>
      <c r="D246" s="43">
        <f t="shared" si="17"/>
        <v>671385.14024550526</v>
      </c>
      <c r="E246" s="43">
        <f t="shared" si="17"/>
        <v>248823.93099776629</v>
      </c>
      <c r="F246" s="43">
        <f t="shared" si="17"/>
        <v>357790.04046582227</v>
      </c>
      <c r="G246" s="43">
        <f t="shared" si="17"/>
        <v>0</v>
      </c>
      <c r="H246" s="43">
        <f t="shared" si="18"/>
        <v>1371400.7099443616</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1364787.3146085332</v>
      </c>
      <c r="D248" s="43">
        <f t="shared" si="17"/>
        <v>4205543.2247708831</v>
      </c>
      <c r="E248" s="43">
        <f t="shared" si="17"/>
        <v>1057501.7067405067</v>
      </c>
      <c r="F248" s="43">
        <f t="shared" si="17"/>
        <v>1380523.4279127414</v>
      </c>
      <c r="G248" s="43">
        <f t="shared" si="17"/>
        <v>0</v>
      </c>
      <c r="H248" s="43">
        <f t="shared" si="18"/>
        <v>8008355.6740326639</v>
      </c>
      <c r="I248" s="1"/>
    </row>
    <row r="249" spans="2:9" x14ac:dyDescent="0.2">
      <c r="B249" s="9" t="str">
        <f>$B$38</f>
        <v>Home Economics</v>
      </c>
      <c r="C249" s="43">
        <f t="shared" si="17"/>
        <v>314275.44978128164</v>
      </c>
      <c r="D249" s="43">
        <f t="shared" si="17"/>
        <v>617015.87411223562</v>
      </c>
      <c r="E249" s="43">
        <f t="shared" si="17"/>
        <v>15669.848013748218</v>
      </c>
      <c r="F249" s="43">
        <f t="shared" si="17"/>
        <v>40287.193639639081</v>
      </c>
      <c r="G249" s="43">
        <f t="shared" si="17"/>
        <v>0</v>
      </c>
      <c r="H249" s="43">
        <f t="shared" si="18"/>
        <v>987248.3655469045</v>
      </c>
      <c r="I249" s="1"/>
    </row>
    <row r="250" spans="2:9" x14ac:dyDescent="0.2">
      <c r="B250" s="9" t="str">
        <f>$B$39</f>
        <v>Law</v>
      </c>
      <c r="C250" s="43">
        <f t="shared" si="17"/>
        <v>0</v>
      </c>
      <c r="D250" s="43">
        <f t="shared" si="17"/>
        <v>0</v>
      </c>
      <c r="E250" s="43">
        <f t="shared" si="17"/>
        <v>0</v>
      </c>
      <c r="F250" s="43">
        <f t="shared" si="17"/>
        <v>0</v>
      </c>
      <c r="G250" s="43">
        <f t="shared" si="17"/>
        <v>928075.78687998408</v>
      </c>
      <c r="H250" s="43">
        <f t="shared" si="18"/>
        <v>928075.78687998408</v>
      </c>
      <c r="I250" s="1"/>
    </row>
    <row r="251" spans="2:9" x14ac:dyDescent="0.2">
      <c r="B251" s="9" t="str">
        <f>$B$40</f>
        <v>Social Service</v>
      </c>
      <c r="C251" s="43">
        <f t="shared" si="17"/>
        <v>47037.407823276488</v>
      </c>
      <c r="D251" s="43">
        <f t="shared" si="17"/>
        <v>177076.59743500449</v>
      </c>
      <c r="E251" s="43">
        <f t="shared" si="17"/>
        <v>381993.96864934859</v>
      </c>
      <c r="F251" s="43">
        <f t="shared" si="17"/>
        <v>37831.370515016672</v>
      </c>
      <c r="G251" s="43">
        <f t="shared" si="17"/>
        <v>0</v>
      </c>
      <c r="H251" s="43">
        <f t="shared" si="18"/>
        <v>643939.34442264622</v>
      </c>
      <c r="I251" s="1"/>
    </row>
    <row r="252" spans="2:9" x14ac:dyDescent="0.2">
      <c r="B252" s="9" t="str">
        <f>$B$41</f>
        <v>Library Science</v>
      </c>
      <c r="C252" s="43">
        <f t="shared" si="17"/>
        <v>52335.336146868918</v>
      </c>
      <c r="D252" s="43">
        <f t="shared" si="17"/>
        <v>124784.47613968205</v>
      </c>
      <c r="E252" s="43">
        <f t="shared" si="17"/>
        <v>175492.82956786902</v>
      </c>
      <c r="F252" s="43">
        <f t="shared" si="17"/>
        <v>30814.733016095495</v>
      </c>
      <c r="G252" s="43">
        <f t="shared" si="17"/>
        <v>0</v>
      </c>
      <c r="H252" s="43">
        <f t="shared" si="18"/>
        <v>383427.37487051543</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132887.26292325777</v>
      </c>
      <c r="D255" s="43">
        <f t="shared" si="17"/>
        <v>0</v>
      </c>
      <c r="E255" s="43">
        <f t="shared" si="17"/>
        <v>0</v>
      </c>
      <c r="F255" s="43">
        <f t="shared" si="17"/>
        <v>0</v>
      </c>
      <c r="G255" s="43">
        <f t="shared" si="17"/>
        <v>0</v>
      </c>
      <c r="H255" s="43">
        <f t="shared" si="18"/>
        <v>132887.26292325777</v>
      </c>
      <c r="I255" s="1"/>
    </row>
    <row r="256" spans="2:9" x14ac:dyDescent="0.2">
      <c r="B256" s="9" t="str">
        <f>$B$45</f>
        <v>Health Services</v>
      </c>
      <c r="C256" s="43">
        <f t="shared" si="17"/>
        <v>427785.75938841689</v>
      </c>
      <c r="D256" s="43">
        <f t="shared" si="17"/>
        <v>942816.04194426443</v>
      </c>
      <c r="E256" s="43">
        <f t="shared" si="17"/>
        <v>68502.326513273947</v>
      </c>
      <c r="F256" s="43">
        <f t="shared" si="17"/>
        <v>98057.509047423431</v>
      </c>
      <c r="G256" s="43">
        <f t="shared" si="17"/>
        <v>21341.246672054014</v>
      </c>
      <c r="H256" s="43">
        <f t="shared" si="18"/>
        <v>1558502.8835654329</v>
      </c>
      <c r="I256" s="1"/>
    </row>
    <row r="257" spans="2:9" x14ac:dyDescent="0.2">
      <c r="B257" s="9" t="str">
        <f>$B$46</f>
        <v>Pharmacy</v>
      </c>
      <c r="C257" s="43">
        <f t="shared" si="17"/>
        <v>614.67676682564172</v>
      </c>
      <c r="D257" s="43">
        <f t="shared" si="17"/>
        <v>23835.237015444884</v>
      </c>
      <c r="E257" s="43">
        <f t="shared" si="17"/>
        <v>20735.327583147191</v>
      </c>
      <c r="F257" s="43">
        <f t="shared" si="17"/>
        <v>76890.652592344544</v>
      </c>
      <c r="G257" s="43">
        <f t="shared" si="17"/>
        <v>622151.02916124754</v>
      </c>
      <c r="H257" s="43">
        <f t="shared" si="18"/>
        <v>744226.92311900982</v>
      </c>
      <c r="I257" s="1"/>
    </row>
    <row r="258" spans="2:9" x14ac:dyDescent="0.2">
      <c r="B258" s="9" t="str">
        <f>$B$47</f>
        <v>Business Administration</v>
      </c>
      <c r="C258" s="43">
        <f t="shared" si="17"/>
        <v>1079987.0793126526</v>
      </c>
      <c r="D258" s="43">
        <f t="shared" si="17"/>
        <v>4439533.590765642</v>
      </c>
      <c r="E258" s="43">
        <f t="shared" si="17"/>
        <v>1531289.7397362536</v>
      </c>
      <c r="F258" s="43">
        <f t="shared" si="17"/>
        <v>99226.948630576953</v>
      </c>
      <c r="G258" s="43">
        <f t="shared" si="17"/>
        <v>0</v>
      </c>
      <c r="H258" s="43">
        <f t="shared" si="18"/>
        <v>7150037.3584451247</v>
      </c>
      <c r="I258" s="1"/>
    </row>
    <row r="259" spans="2:9"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9" x14ac:dyDescent="0.2">
      <c r="B260" s="9" t="str">
        <f>$B$49</f>
        <v>Teacher Ed-Practice Teaching</v>
      </c>
      <c r="C260" s="43">
        <f t="shared" si="19"/>
        <v>0</v>
      </c>
      <c r="D260" s="43">
        <f t="shared" si="19"/>
        <v>0</v>
      </c>
      <c r="E260" s="43">
        <f t="shared" si="19"/>
        <v>0</v>
      </c>
      <c r="F260" s="43">
        <f t="shared" si="19"/>
        <v>0</v>
      </c>
      <c r="G260" s="43">
        <f t="shared" si="19"/>
        <v>0</v>
      </c>
      <c r="H260" s="43">
        <f t="shared" si="18"/>
        <v>0</v>
      </c>
      <c r="I260" s="1"/>
    </row>
    <row r="261" spans="2:9" x14ac:dyDescent="0.2">
      <c r="B261" s="9" t="str">
        <f>$B$50</f>
        <v>Technology</v>
      </c>
      <c r="C261" s="43">
        <f t="shared" si="19"/>
        <v>20372.144271935555</v>
      </c>
      <c r="D261" s="43">
        <f t="shared" si="19"/>
        <v>2492.5738055367201</v>
      </c>
      <c r="E261" s="43">
        <f t="shared" si="19"/>
        <v>0</v>
      </c>
      <c r="F261" s="43">
        <f t="shared" si="19"/>
        <v>0</v>
      </c>
      <c r="G261" s="43">
        <f t="shared" si="19"/>
        <v>0</v>
      </c>
      <c r="H261" s="43">
        <f t="shared" si="18"/>
        <v>22864.718077472273</v>
      </c>
      <c r="I261" s="1"/>
    </row>
    <row r="262" spans="2:9" x14ac:dyDescent="0.2">
      <c r="B262" s="9" t="str">
        <f>$B$51</f>
        <v>Nursing</v>
      </c>
      <c r="C262" s="43">
        <f t="shared" si="19"/>
        <v>60326.134115602261</v>
      </c>
      <c r="D262" s="43">
        <f t="shared" si="19"/>
        <v>391437.94471116242</v>
      </c>
      <c r="E262" s="43">
        <f t="shared" si="19"/>
        <v>252327.15985884596</v>
      </c>
      <c r="F262" s="43">
        <f t="shared" si="19"/>
        <v>42041.353014369372</v>
      </c>
      <c r="G262" s="43">
        <f t="shared" si="19"/>
        <v>0</v>
      </c>
      <c r="H262" s="43">
        <f t="shared" si="18"/>
        <v>746132.59169997997</v>
      </c>
      <c r="I262" s="1"/>
    </row>
    <row r="263" spans="2:9" x14ac:dyDescent="0.2">
      <c r="B263" s="39" t="str">
        <f>$B$52</f>
        <v>Totals</v>
      </c>
      <c r="C263" s="42">
        <f>SUM(C243:C262)</f>
        <v>18076707.06203077</v>
      </c>
      <c r="D263" s="42">
        <f>SUM(D243:D262)</f>
        <v>24092127.903278019</v>
      </c>
      <c r="E263" s="42">
        <f>SUM(E243:E262)</f>
        <v>5292100.6039663823</v>
      </c>
      <c r="F263" s="42">
        <f>SUM(F243:F262)</f>
        <v>4802888.3680115445</v>
      </c>
      <c r="G263" s="42">
        <f>SUM(G243:G262)</f>
        <v>1571568.0627132857</v>
      </c>
      <c r="H263" s="42">
        <f t="shared" si="18"/>
        <v>53835392</v>
      </c>
      <c r="I263" s="54"/>
    </row>
    <row r="264" spans="2:9" x14ac:dyDescent="0.2">
      <c r="B264" s="340"/>
      <c r="C264" s="340"/>
      <c r="D264" s="340"/>
      <c r="E264" s="340"/>
      <c r="F264" s="340"/>
      <c r="G264" s="340"/>
      <c r="H264" s="341"/>
      <c r="I264" s="53"/>
    </row>
    <row r="265" spans="2:9" x14ac:dyDescent="0.2">
      <c r="B265" s="178" t="s">
        <v>239</v>
      </c>
      <c r="C265" s="11"/>
      <c r="D265" s="11"/>
      <c r="E265" s="11"/>
      <c r="F265" s="11"/>
      <c r="G265" s="11"/>
      <c r="H265" s="17"/>
    </row>
    <row r="266" spans="2:9" ht="45" customHeight="1" thickBot="1" x14ac:dyDescent="0.25">
      <c r="B266" s="332" t="s">
        <v>240</v>
      </c>
      <c r="C266" s="332"/>
      <c r="D266" s="332"/>
      <c r="E266" s="332"/>
      <c r="F266" s="332"/>
      <c r="G266" s="332"/>
      <c r="H266" s="332"/>
    </row>
    <row r="267" spans="2:9" ht="15" thickBot="1" x14ac:dyDescent="0.25">
      <c r="B267" s="68" t="s">
        <v>33</v>
      </c>
      <c r="C267" s="69" t="s">
        <v>27</v>
      </c>
      <c r="D267" s="69" t="s">
        <v>28</v>
      </c>
      <c r="E267" s="69" t="s">
        <v>29</v>
      </c>
      <c r="F267" s="69" t="s">
        <v>30</v>
      </c>
      <c r="G267" s="69" t="s">
        <v>31</v>
      </c>
      <c r="H267" s="70" t="s">
        <v>1</v>
      </c>
      <c r="I267" s="1"/>
    </row>
    <row r="268" spans="2:9" x14ac:dyDescent="0.2">
      <c r="B268" s="9" t="str">
        <f>$B$32</f>
        <v>Liberal Arts</v>
      </c>
      <c r="C268" s="42">
        <f t="shared" ref="C268:G283" si="20">C243+C218+C193+C168+C116</f>
        <v>123287302.97849217</v>
      </c>
      <c r="D268" s="42">
        <f t="shared" si="20"/>
        <v>102660399.90804213</v>
      </c>
      <c r="E268" s="42">
        <f t="shared" si="20"/>
        <v>44347607.593043752</v>
      </c>
      <c r="F268" s="42">
        <f t="shared" si="20"/>
        <v>98507168.75945285</v>
      </c>
      <c r="G268" s="42">
        <f t="shared" si="20"/>
        <v>0</v>
      </c>
      <c r="H268" s="42">
        <f>SUM(C268:G268)</f>
        <v>368802479.23903096</v>
      </c>
      <c r="I268" s="1"/>
    </row>
    <row r="269" spans="2:9" x14ac:dyDescent="0.2">
      <c r="B269" s="9" t="str">
        <f>$B$33</f>
        <v>Science</v>
      </c>
      <c r="C269" s="43">
        <f t="shared" si="20"/>
        <v>122287707.96838006</v>
      </c>
      <c r="D269" s="43">
        <f t="shared" si="20"/>
        <v>123009493.93021719</v>
      </c>
      <c r="E269" s="43">
        <f t="shared" si="20"/>
        <v>37734664.076237008</v>
      </c>
      <c r="F269" s="43">
        <f t="shared" si="20"/>
        <v>172041304.02692184</v>
      </c>
      <c r="G269" s="43">
        <f t="shared" si="20"/>
        <v>0</v>
      </c>
      <c r="H269" s="43">
        <f t="shared" ref="H269:H288" si="21">SUM(C269:G269)</f>
        <v>455073170.00175607</v>
      </c>
      <c r="I269" s="1"/>
    </row>
    <row r="270" spans="2:9" x14ac:dyDescent="0.2">
      <c r="B270" s="9" t="str">
        <f>$B$34</f>
        <v>Fine Arts</v>
      </c>
      <c r="C270" s="43">
        <f t="shared" si="20"/>
        <v>23007960.206140012</v>
      </c>
      <c r="D270" s="43">
        <f t="shared" si="20"/>
        <v>18294616.007343501</v>
      </c>
      <c r="E270" s="43">
        <f t="shared" si="20"/>
        <v>15805949.180884372</v>
      </c>
      <c r="F270" s="43">
        <f t="shared" si="20"/>
        <v>10490276.993174776</v>
      </c>
      <c r="G270" s="43">
        <f t="shared" si="20"/>
        <v>0</v>
      </c>
      <c r="H270" s="43">
        <f t="shared" si="21"/>
        <v>67598802.387542665</v>
      </c>
      <c r="I270" s="1"/>
    </row>
    <row r="271" spans="2:9" x14ac:dyDescent="0.2">
      <c r="B271" s="9" t="str">
        <f>$B$35</f>
        <v>Teacher Education</v>
      </c>
      <c r="C271" s="43">
        <f t="shared" si="20"/>
        <v>2224684.5035010101</v>
      </c>
      <c r="D271" s="43">
        <f t="shared" si="20"/>
        <v>18664991.846944764</v>
      </c>
      <c r="E271" s="43">
        <f t="shared" si="20"/>
        <v>14993005.490251675</v>
      </c>
      <c r="F271" s="43">
        <f t="shared" si="20"/>
        <v>29910420.219450802</v>
      </c>
      <c r="G271" s="43">
        <f t="shared" si="20"/>
        <v>0</v>
      </c>
      <c r="H271" s="43">
        <f t="shared" si="21"/>
        <v>65793102.060148254</v>
      </c>
      <c r="I271" s="1"/>
    </row>
    <row r="272" spans="2:9"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9" x14ac:dyDescent="0.2">
      <c r="B273" s="9" t="str">
        <f>$B$37</f>
        <v>Engineering</v>
      </c>
      <c r="C273" s="43">
        <f t="shared" si="20"/>
        <v>35493520.974565923</v>
      </c>
      <c r="D273" s="43">
        <f t="shared" si="20"/>
        <v>97431298.725797027</v>
      </c>
      <c r="E273" s="43">
        <f t="shared" si="20"/>
        <v>101651043.72723356</v>
      </c>
      <c r="F273" s="43">
        <f t="shared" si="20"/>
        <v>146025978.60496902</v>
      </c>
      <c r="G273" s="43">
        <f t="shared" si="20"/>
        <v>0</v>
      </c>
      <c r="H273" s="43">
        <f t="shared" si="21"/>
        <v>380601842.03256553</v>
      </c>
      <c r="I273" s="1"/>
    </row>
    <row r="274" spans="2:9" x14ac:dyDescent="0.2">
      <c r="B274" s="9" t="str">
        <f>$B$38</f>
        <v>Home Economics</v>
      </c>
      <c r="C274" s="43">
        <f t="shared" si="20"/>
        <v>3924344.203994574</v>
      </c>
      <c r="D274" s="43">
        <f t="shared" si="20"/>
        <v>8012154.5821962729</v>
      </c>
      <c r="E274" s="43">
        <f t="shared" si="20"/>
        <v>1323022.1282788301</v>
      </c>
      <c r="F274" s="43">
        <f t="shared" si="20"/>
        <v>3637331.957996482</v>
      </c>
      <c r="G274" s="43">
        <f t="shared" si="20"/>
        <v>0</v>
      </c>
      <c r="H274" s="43">
        <f t="shared" si="21"/>
        <v>16896852.872466162</v>
      </c>
      <c r="I274" s="1"/>
    </row>
    <row r="275" spans="2:9" x14ac:dyDescent="0.2">
      <c r="B275" s="9" t="str">
        <f>$B$39</f>
        <v>Law</v>
      </c>
      <c r="C275" s="43">
        <f t="shared" si="20"/>
        <v>0</v>
      </c>
      <c r="D275" s="43">
        <f t="shared" si="20"/>
        <v>0</v>
      </c>
      <c r="E275" s="43">
        <f t="shared" si="20"/>
        <v>0</v>
      </c>
      <c r="F275" s="43">
        <f t="shared" si="20"/>
        <v>0</v>
      </c>
      <c r="G275" s="43">
        <f t="shared" si="20"/>
        <v>52270981.904341966</v>
      </c>
      <c r="H275" s="43">
        <f t="shared" si="21"/>
        <v>52270981.904341966</v>
      </c>
      <c r="I275" s="1"/>
    </row>
    <row r="276" spans="2:9" x14ac:dyDescent="0.2">
      <c r="B276" s="9" t="str">
        <f>$B$40</f>
        <v>Social Service</v>
      </c>
      <c r="C276" s="43">
        <f t="shared" si="20"/>
        <v>1464403.3290109704</v>
      </c>
      <c r="D276" s="43">
        <f t="shared" si="20"/>
        <v>3359599.5829122961</v>
      </c>
      <c r="E276" s="43">
        <f t="shared" si="20"/>
        <v>10545196.797022855</v>
      </c>
      <c r="F276" s="43">
        <f t="shared" si="20"/>
        <v>5441292.9051220967</v>
      </c>
      <c r="G276" s="43">
        <f t="shared" si="20"/>
        <v>0</v>
      </c>
      <c r="H276" s="43">
        <f t="shared" si="21"/>
        <v>20810492.614068218</v>
      </c>
      <c r="I276" s="1"/>
    </row>
    <row r="277" spans="2:9" x14ac:dyDescent="0.2">
      <c r="B277" s="9" t="str">
        <f>$B$41</f>
        <v>Library Science</v>
      </c>
      <c r="C277" s="43">
        <f t="shared" si="20"/>
        <v>651908.0217715886</v>
      </c>
      <c r="D277" s="43">
        <f t="shared" si="20"/>
        <v>1119822.3353384519</v>
      </c>
      <c r="E277" s="43">
        <f t="shared" si="20"/>
        <v>5406016.395332207</v>
      </c>
      <c r="F277" s="43">
        <f t="shared" si="20"/>
        <v>2490918.4591754107</v>
      </c>
      <c r="G277" s="43">
        <f t="shared" si="20"/>
        <v>0</v>
      </c>
      <c r="H277" s="43">
        <f t="shared" si="21"/>
        <v>9668665.2116176579</v>
      </c>
      <c r="I277" s="1"/>
    </row>
    <row r="278" spans="2:9"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9"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9" x14ac:dyDescent="0.2">
      <c r="B280" s="9" t="str">
        <f>$B$44</f>
        <v>Physical Training</v>
      </c>
      <c r="C280" s="43">
        <f t="shared" si="20"/>
        <v>2139898.3708938402</v>
      </c>
      <c r="D280" s="43">
        <f t="shared" si="20"/>
        <v>0</v>
      </c>
      <c r="E280" s="43">
        <f t="shared" si="20"/>
        <v>0</v>
      </c>
      <c r="F280" s="43">
        <f t="shared" si="20"/>
        <v>0</v>
      </c>
      <c r="G280" s="43">
        <f t="shared" si="20"/>
        <v>0</v>
      </c>
      <c r="H280" s="43">
        <f t="shared" si="21"/>
        <v>2139898.3708938402</v>
      </c>
      <c r="I280" s="1"/>
    </row>
    <row r="281" spans="2:9" x14ac:dyDescent="0.2">
      <c r="B281" s="9" t="str">
        <f>$B$45</f>
        <v>Health Services</v>
      </c>
      <c r="C281" s="43">
        <f t="shared" si="20"/>
        <v>4903271.0441963309</v>
      </c>
      <c r="D281" s="43">
        <f t="shared" si="20"/>
        <v>9394279.0919614043</v>
      </c>
      <c r="E281" s="43">
        <f t="shared" si="20"/>
        <v>3100644.768364219</v>
      </c>
      <c r="F281" s="43">
        <f t="shared" si="20"/>
        <v>5311987.6836240403</v>
      </c>
      <c r="G281" s="43">
        <f t="shared" si="20"/>
        <v>832780.31033802242</v>
      </c>
      <c r="H281" s="43">
        <f t="shared" si="21"/>
        <v>23542962.898484021</v>
      </c>
      <c r="I281" s="1"/>
    </row>
    <row r="282" spans="2:9" x14ac:dyDescent="0.2">
      <c r="B282" s="9" t="str">
        <f>$B$46</f>
        <v>Pharmacy</v>
      </c>
      <c r="C282" s="43">
        <f t="shared" si="20"/>
        <v>29918.607652580875</v>
      </c>
      <c r="D282" s="43">
        <f t="shared" si="20"/>
        <v>220547.5615890458</v>
      </c>
      <c r="E282" s="43">
        <f t="shared" si="20"/>
        <v>2106347.7356224353</v>
      </c>
      <c r="F282" s="43">
        <f t="shared" si="20"/>
        <v>10822204.848459555</v>
      </c>
      <c r="G282" s="43">
        <f t="shared" si="20"/>
        <v>26359711.973642688</v>
      </c>
      <c r="H282" s="43">
        <f t="shared" si="21"/>
        <v>39538730.726966307</v>
      </c>
      <c r="I282" s="1"/>
    </row>
    <row r="283" spans="2:9" x14ac:dyDescent="0.2">
      <c r="B283" s="9" t="str">
        <f>$B$47</f>
        <v>Business Administration</v>
      </c>
      <c r="C283" s="43">
        <f t="shared" si="20"/>
        <v>11314233.971906925</v>
      </c>
      <c r="D283" s="43">
        <f t="shared" si="20"/>
        <v>57522250.395376787</v>
      </c>
      <c r="E283" s="43">
        <f t="shared" si="20"/>
        <v>48078156.86719124</v>
      </c>
      <c r="F283" s="43">
        <f t="shared" si="20"/>
        <v>28932296.086558484</v>
      </c>
      <c r="G283" s="43">
        <f t="shared" si="20"/>
        <v>0</v>
      </c>
      <c r="H283" s="43">
        <f t="shared" si="21"/>
        <v>145846937.32103345</v>
      </c>
      <c r="I283" s="1"/>
    </row>
    <row r="284" spans="2:9"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9" x14ac:dyDescent="0.2">
      <c r="B285" s="9" t="str">
        <f>$B$49</f>
        <v>Teacher Ed-Practice Teaching</v>
      </c>
      <c r="C285" s="43">
        <f t="shared" si="22"/>
        <v>0</v>
      </c>
      <c r="D285" s="43">
        <f t="shared" si="22"/>
        <v>0</v>
      </c>
      <c r="E285" s="43">
        <f t="shared" si="22"/>
        <v>0</v>
      </c>
      <c r="F285" s="43">
        <f t="shared" si="22"/>
        <v>0</v>
      </c>
      <c r="G285" s="43">
        <f t="shared" si="22"/>
        <v>0</v>
      </c>
      <c r="H285" s="43">
        <f t="shared" si="21"/>
        <v>0</v>
      </c>
      <c r="I285" s="1"/>
    </row>
    <row r="286" spans="2:9" x14ac:dyDescent="0.2">
      <c r="B286" s="9" t="str">
        <f>$B$50</f>
        <v>Technology</v>
      </c>
      <c r="C286" s="43">
        <f t="shared" si="22"/>
        <v>212909.15394824781</v>
      </c>
      <c r="D286" s="43">
        <f t="shared" si="22"/>
        <v>92643.232544330895</v>
      </c>
      <c r="E286" s="43">
        <f t="shared" si="22"/>
        <v>0</v>
      </c>
      <c r="F286" s="43">
        <f t="shared" si="22"/>
        <v>0</v>
      </c>
      <c r="G286" s="43">
        <f t="shared" si="22"/>
        <v>0</v>
      </c>
      <c r="H286" s="43">
        <f t="shared" si="21"/>
        <v>305552.38649257872</v>
      </c>
      <c r="I286" s="1"/>
    </row>
    <row r="287" spans="2:9" x14ac:dyDescent="0.2">
      <c r="B287" s="9" t="str">
        <f>$B$51</f>
        <v>Nursing</v>
      </c>
      <c r="C287" s="43">
        <f t="shared" si="22"/>
        <v>1310852.6579825641</v>
      </c>
      <c r="D287" s="43">
        <f t="shared" si="22"/>
        <v>7158003.1647893712</v>
      </c>
      <c r="E287" s="43">
        <f t="shared" si="22"/>
        <v>9367440.1966369841</v>
      </c>
      <c r="F287" s="43">
        <f t="shared" si="22"/>
        <v>4046360.9331835527</v>
      </c>
      <c r="G287" s="43">
        <f t="shared" si="22"/>
        <v>0</v>
      </c>
      <c r="H287" s="43">
        <f t="shared" si="21"/>
        <v>21882656.95259247</v>
      </c>
      <c r="I287" s="1"/>
    </row>
    <row r="288" spans="2:9" x14ac:dyDescent="0.2">
      <c r="B288" s="39" t="str">
        <f>$B$52</f>
        <v>Totals</v>
      </c>
      <c r="C288" s="42">
        <f>SUM(C268:C287)</f>
        <v>332252915.99243683</v>
      </c>
      <c r="D288" s="42">
        <f>SUM(D268:D287)</f>
        <v>446940100.36505258</v>
      </c>
      <c r="E288" s="42">
        <f>SUM(E268:E287)</f>
        <v>294459094.95609915</v>
      </c>
      <c r="F288" s="42">
        <f>SUM(F268:F287)</f>
        <v>517657541.47808892</v>
      </c>
      <c r="G288" s="42">
        <f>SUM(G268:G287)</f>
        <v>79463474.188322678</v>
      </c>
      <c r="H288" s="42">
        <f t="shared" si="21"/>
        <v>1670773126.9800003</v>
      </c>
      <c r="I288" s="92"/>
    </row>
    <row r="289" spans="2:10" x14ac:dyDescent="0.2">
      <c r="H289" s="58"/>
    </row>
    <row r="290" spans="2:10" x14ac:dyDescent="0.2">
      <c r="B290" s="178" t="s">
        <v>228</v>
      </c>
      <c r="C290" s="11"/>
      <c r="D290" s="11"/>
      <c r="E290" s="11"/>
      <c r="F290" s="11"/>
      <c r="G290" s="11"/>
      <c r="H290" s="17"/>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374.67764065076074</v>
      </c>
      <c r="D293" s="40">
        <f t="shared" si="23"/>
        <v>702.01865414837755</v>
      </c>
      <c r="E293" s="40">
        <f t="shared" si="23"/>
        <v>2212.8440493510179</v>
      </c>
      <c r="F293" s="40">
        <f t="shared" si="23"/>
        <v>3842.982435120854</v>
      </c>
      <c r="G293" s="41">
        <f t="shared" si="23"/>
        <v>0</v>
      </c>
      <c r="H293" s="42">
        <f t="shared" si="23"/>
        <v>707.92995080041032</v>
      </c>
      <c r="I293" s="1"/>
      <c r="J293" s="57" t="str">
        <f>IFERROR(H293/#REF!-1,"")</f>
        <v/>
      </c>
    </row>
    <row r="294" spans="2:10" x14ac:dyDescent="0.2">
      <c r="B294" s="9" t="str">
        <f>$B$33</f>
        <v>Science</v>
      </c>
      <c r="C294" s="75">
        <f t="shared" si="23"/>
        <v>1020.7995923768746</v>
      </c>
      <c r="D294" s="75">
        <f t="shared" si="23"/>
        <v>1661.5270541942511</v>
      </c>
      <c r="E294" s="75">
        <f t="shared" si="23"/>
        <v>6767.3357382060631</v>
      </c>
      <c r="F294" s="75">
        <f t="shared" si="23"/>
        <v>11164.263726601028</v>
      </c>
      <c r="G294" s="96">
        <f t="shared" si="23"/>
        <v>0</v>
      </c>
      <c r="H294" s="43">
        <f t="shared" si="23"/>
        <v>2118.4323793467715</v>
      </c>
      <c r="I294" s="1"/>
      <c r="J294" s="57" t="str">
        <f>IFERROR(H294/#REF!-1,"")</f>
        <v/>
      </c>
    </row>
    <row r="295" spans="2:10" x14ac:dyDescent="0.2">
      <c r="B295" s="9" t="str">
        <f>$B$34</f>
        <v>Fine Arts</v>
      </c>
      <c r="C295" s="75">
        <f t="shared" si="23"/>
        <v>500.68461702478646</v>
      </c>
      <c r="D295" s="75">
        <f t="shared" si="23"/>
        <v>898.02748907046441</v>
      </c>
      <c r="E295" s="75">
        <f t="shared" si="23"/>
        <v>2288.0644442507778</v>
      </c>
      <c r="F295" s="75">
        <f t="shared" si="23"/>
        <v>2560.4776649193986</v>
      </c>
      <c r="G295" s="96">
        <f t="shared" si="23"/>
        <v>0</v>
      </c>
      <c r="H295" s="43">
        <f t="shared" si="23"/>
        <v>874.16012398218891</v>
      </c>
      <c r="I295" s="1"/>
      <c r="J295" s="57" t="str">
        <f>IFERROR(H295/#REF!-1,"")</f>
        <v/>
      </c>
    </row>
    <row r="296" spans="2:10" x14ac:dyDescent="0.2">
      <c r="B296" s="9" t="str">
        <f>$B$35</f>
        <v>Teacher Education</v>
      </c>
      <c r="C296" s="75">
        <f t="shared" si="23"/>
        <v>697.17471121937012</v>
      </c>
      <c r="D296" s="75">
        <f t="shared" si="23"/>
        <v>1443.6531709292881</v>
      </c>
      <c r="E296" s="75">
        <f t="shared" si="23"/>
        <v>2852.550511843926</v>
      </c>
      <c r="F296" s="75">
        <f t="shared" si="23"/>
        <v>4888.1222780602711</v>
      </c>
      <c r="G296" s="96">
        <f t="shared" si="23"/>
        <v>0</v>
      </c>
      <c r="H296" s="43">
        <f t="shared" si="23"/>
        <v>2392.9115133714586</v>
      </c>
      <c r="I296" s="1"/>
      <c r="J296" s="57" t="str">
        <f>IFERROR(H296/#REF!-1,"")</f>
        <v/>
      </c>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c r="J297" s="57" t="str">
        <f>IFERROR(H297/#REF!-1,"")</f>
        <v/>
      </c>
    </row>
    <row r="298" spans="2:10" x14ac:dyDescent="0.2">
      <c r="B298" s="9" t="str">
        <f>$B$37</f>
        <v>Engineering</v>
      </c>
      <c r="C298" s="75">
        <f t="shared" si="23"/>
        <v>761.22248857026875</v>
      </c>
      <c r="D298" s="75">
        <f t="shared" si="23"/>
        <v>1203.0486217022119</v>
      </c>
      <c r="E298" s="75">
        <f t="shared" si="23"/>
        <v>4550.588402150307</v>
      </c>
      <c r="F298" s="75">
        <f t="shared" si="23"/>
        <v>6184.9207371863204</v>
      </c>
      <c r="G298" s="96">
        <f t="shared" si="23"/>
        <v>0</v>
      </c>
      <c r="H298" s="43">
        <f t="shared" si="23"/>
        <v>2192.8869339634571</v>
      </c>
      <c r="I298" s="1"/>
      <c r="J298" s="57" t="str">
        <f>IFERROR(H298/#REF!-1,"")</f>
        <v/>
      </c>
    </row>
    <row r="299" spans="2:10" x14ac:dyDescent="0.2">
      <c r="B299" s="9" t="str">
        <f>$B$38</f>
        <v>Home Economics</v>
      </c>
      <c r="C299" s="75">
        <f t="shared" si="23"/>
        <v>365.49727149060016</v>
      </c>
      <c r="D299" s="75">
        <f t="shared" si="23"/>
        <v>674.31026613333381</v>
      </c>
      <c r="E299" s="75">
        <f t="shared" si="23"/>
        <v>3997.0457047698796</v>
      </c>
      <c r="F299" s="75">
        <f t="shared" si="23"/>
        <v>5279.1465282967811</v>
      </c>
      <c r="G299" s="96">
        <f t="shared" si="23"/>
        <v>0</v>
      </c>
      <c r="H299" s="43">
        <f t="shared" si="23"/>
        <v>714.7871260402793</v>
      </c>
      <c r="I299" s="1"/>
      <c r="J299" s="57" t="str">
        <f>IFERROR(H299/#REF!-1,"")</f>
        <v/>
      </c>
    </row>
    <row r="300" spans="2:10" x14ac:dyDescent="0.2">
      <c r="B300" s="9" t="str">
        <f>$B$39</f>
        <v>Law</v>
      </c>
      <c r="C300" s="75">
        <f t="shared" si="23"/>
        <v>0</v>
      </c>
      <c r="D300" s="75">
        <f t="shared" si="23"/>
        <v>0</v>
      </c>
      <c r="E300" s="75">
        <f t="shared" si="23"/>
        <v>0</v>
      </c>
      <c r="F300" s="75">
        <f t="shared" si="23"/>
        <v>0</v>
      </c>
      <c r="G300" s="96">
        <f t="shared" si="23"/>
        <v>1889.9046172659616</v>
      </c>
      <c r="H300" s="43">
        <f t="shared" si="23"/>
        <v>1889.9046172659616</v>
      </c>
      <c r="I300" s="1"/>
      <c r="J300" s="57" t="str">
        <f>IFERROR(H300/#REF!-1,"")</f>
        <v/>
      </c>
    </row>
    <row r="301" spans="2:10" x14ac:dyDescent="0.2">
      <c r="B301" s="9" t="str">
        <f>$B$40</f>
        <v>Social Service</v>
      </c>
      <c r="C301" s="75">
        <f t="shared" si="23"/>
        <v>911.26529496637863</v>
      </c>
      <c r="D301" s="75">
        <f t="shared" si="23"/>
        <v>985.21981903586391</v>
      </c>
      <c r="E301" s="75">
        <f t="shared" si="23"/>
        <v>1306.8777787858292</v>
      </c>
      <c r="F301" s="75">
        <f t="shared" si="23"/>
        <v>8410.0354020434261</v>
      </c>
      <c r="G301" s="96">
        <f t="shared" si="23"/>
        <v>0</v>
      </c>
      <c r="H301" s="43">
        <f t="shared" si="23"/>
        <v>1515.3639127698405</v>
      </c>
      <c r="I301" s="1"/>
      <c r="J301" s="57" t="str">
        <f>IFERROR(H301/#REF!-1,"")</f>
        <v/>
      </c>
    </row>
    <row r="302" spans="2:10" x14ac:dyDescent="0.2">
      <c r="B302" s="9" t="str">
        <f>$B$41</f>
        <v>Library Science</v>
      </c>
      <c r="C302" s="75">
        <f t="shared" si="23"/>
        <v>364.60180188567597</v>
      </c>
      <c r="D302" s="75">
        <f t="shared" si="23"/>
        <v>466.01012706552308</v>
      </c>
      <c r="E302" s="75">
        <f t="shared" si="23"/>
        <v>1458.326516140331</v>
      </c>
      <c r="F302" s="75">
        <f t="shared" si="23"/>
        <v>4726.6004917939481</v>
      </c>
      <c r="G302" s="96">
        <f t="shared" si="23"/>
        <v>0</v>
      </c>
      <c r="H302" s="43">
        <f t="shared" si="23"/>
        <v>1147.6160488566952</v>
      </c>
      <c r="I302" s="1"/>
      <c r="J302" s="57" t="str">
        <f>IFERROR(H302/#REF!-1,"")</f>
        <v/>
      </c>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c r="J303" s="57" t="str">
        <f>IFERROR(H303/#REF!-1,"")</f>
        <v/>
      </c>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c r="J304" s="57" t="str">
        <f>IFERROR(H304/#REF!-1,"")</f>
        <v/>
      </c>
    </row>
    <row r="305" spans="2:17" x14ac:dyDescent="0.2">
      <c r="B305" s="9" t="str">
        <f>$B$44</f>
        <v>Physical Training</v>
      </c>
      <c r="C305" s="75">
        <f t="shared" si="23"/>
        <v>471.34325350084589</v>
      </c>
      <c r="D305" s="75">
        <f t="shared" si="23"/>
        <v>0</v>
      </c>
      <c r="E305" s="75">
        <f t="shared" si="23"/>
        <v>0</v>
      </c>
      <c r="F305" s="75">
        <f t="shared" si="23"/>
        <v>0</v>
      </c>
      <c r="G305" s="96">
        <f t="shared" si="23"/>
        <v>0</v>
      </c>
      <c r="H305" s="43">
        <f t="shared" si="23"/>
        <v>471.34325350084589</v>
      </c>
      <c r="I305" s="1"/>
      <c r="J305" s="57" t="str">
        <f>IFERROR(H305/#REF!-1,"")</f>
        <v/>
      </c>
      <c r="L305" s="298"/>
      <c r="Q305" s="58"/>
    </row>
    <row r="306" spans="2:17" x14ac:dyDescent="0.2">
      <c r="B306" s="9" t="str">
        <f>$B$45</f>
        <v>Health Services</v>
      </c>
      <c r="C306" s="75">
        <f t="shared" si="23"/>
        <v>335.49579501856522</v>
      </c>
      <c r="D306" s="75">
        <f t="shared" si="23"/>
        <v>517.42008658082204</v>
      </c>
      <c r="E306" s="75">
        <f t="shared" si="23"/>
        <v>2142.8091004590319</v>
      </c>
      <c r="F306" s="75">
        <f t="shared" si="23"/>
        <v>3167.5537767585215</v>
      </c>
      <c r="G306" s="96">
        <f t="shared" si="23"/>
        <v>1309.4030036761358</v>
      </c>
      <c r="H306" s="43">
        <f t="shared" si="23"/>
        <v>644.46532803602474</v>
      </c>
      <c r="I306" s="1"/>
      <c r="J306" s="57" t="str">
        <f>IFERROR(H306/#REF!-1,"")</f>
        <v/>
      </c>
      <c r="L306" s="298"/>
      <c r="M306" s="298"/>
      <c r="N306" s="298"/>
      <c r="O306" s="298"/>
      <c r="P306" s="298"/>
      <c r="Q306" s="58"/>
    </row>
    <row r="307" spans="2:17" x14ac:dyDescent="0.2">
      <c r="B307" s="9" t="str">
        <f>$B$46</f>
        <v>Pharmacy</v>
      </c>
      <c r="C307" s="75">
        <f t="shared" si="23"/>
        <v>1424.6956025038512</v>
      </c>
      <c r="D307" s="75">
        <f t="shared" si="23"/>
        <v>480.49577688245273</v>
      </c>
      <c r="E307" s="75">
        <f t="shared" si="23"/>
        <v>4809.013095028391</v>
      </c>
      <c r="F307" s="75">
        <f t="shared" si="23"/>
        <v>8229.8135729730457</v>
      </c>
      <c r="G307" s="96">
        <f t="shared" si="23"/>
        <v>1421.6985045921303</v>
      </c>
      <c r="H307" s="43">
        <f t="shared" si="23"/>
        <v>1903.2796152385822</v>
      </c>
      <c r="I307" s="1"/>
      <c r="J307" s="57" t="str">
        <f>IFERROR(H307/#REF!-1,"")</f>
        <v/>
      </c>
      <c r="P307" s="298"/>
      <c r="Q307" s="58"/>
    </row>
    <row r="308" spans="2:17" x14ac:dyDescent="0.2">
      <c r="B308" s="9" t="str">
        <f>$B$47</f>
        <v>Business Administration</v>
      </c>
      <c r="C308" s="75">
        <f t="shared" si="23"/>
        <v>306.64373721188508</v>
      </c>
      <c r="D308" s="75">
        <f t="shared" si="23"/>
        <v>672.82994391794398</v>
      </c>
      <c r="E308" s="75">
        <f t="shared" si="23"/>
        <v>1486.37101549469</v>
      </c>
      <c r="F308" s="75">
        <f t="shared" si="23"/>
        <v>17049.084317359153</v>
      </c>
      <c r="G308" s="96">
        <f t="shared" si="23"/>
        <v>0</v>
      </c>
      <c r="H308" s="43">
        <f t="shared" si="23"/>
        <v>932.32845576721945</v>
      </c>
      <c r="I308" s="1"/>
      <c r="J308" s="57" t="str">
        <f>IFERROR(H308/#REF!-1,"")</f>
        <v/>
      </c>
      <c r="Q308" s="58"/>
    </row>
    <row r="309" spans="2:17"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c r="J309" s="57" t="str">
        <f>IFERROR(H309/#REF!-1,"")</f>
        <v/>
      </c>
    </row>
    <row r="310" spans="2:17" x14ac:dyDescent="0.2">
      <c r="B310" s="9" t="str">
        <f>$B$49</f>
        <v>Teacher Ed-Practice Teaching</v>
      </c>
      <c r="C310" s="75">
        <f t="shared" si="24"/>
        <v>0</v>
      </c>
      <c r="D310" s="75">
        <f t="shared" si="24"/>
        <v>0</v>
      </c>
      <c r="E310" s="75">
        <f t="shared" si="24"/>
        <v>0</v>
      </c>
      <c r="F310" s="75">
        <f t="shared" si="24"/>
        <v>0</v>
      </c>
      <c r="G310" s="96">
        <f t="shared" si="24"/>
        <v>0</v>
      </c>
      <c r="H310" s="43">
        <f t="shared" si="24"/>
        <v>0</v>
      </c>
      <c r="I310" s="1"/>
      <c r="J310" s="57" t="str">
        <f>IFERROR(H310/#REF!-1,"")</f>
        <v/>
      </c>
    </row>
    <row r="311" spans="2:17" x14ac:dyDescent="0.2">
      <c r="B311" s="9" t="str">
        <f>$B$50</f>
        <v>Technology</v>
      </c>
      <c r="C311" s="75">
        <f t="shared" si="24"/>
        <v>305.90395682219514</v>
      </c>
      <c r="D311" s="75">
        <f t="shared" si="24"/>
        <v>1930.0673446735602</v>
      </c>
      <c r="E311" s="75">
        <f t="shared" si="24"/>
        <v>0</v>
      </c>
      <c r="F311" s="75">
        <f t="shared" si="24"/>
        <v>0</v>
      </c>
      <c r="G311" s="96">
        <f t="shared" si="24"/>
        <v>0</v>
      </c>
      <c r="H311" s="43">
        <f t="shared" si="24"/>
        <v>410.68869152228325</v>
      </c>
      <c r="I311" s="1"/>
      <c r="J311" s="57" t="str">
        <f>IFERROR(H311/#REF!-1,"")</f>
        <v/>
      </c>
    </row>
    <row r="312" spans="2:17" x14ac:dyDescent="0.2">
      <c r="B312" s="9" t="str">
        <f>$B$51</f>
        <v>Nursing</v>
      </c>
      <c r="C312" s="75">
        <f t="shared" si="24"/>
        <v>636.0274905301136</v>
      </c>
      <c r="D312" s="75">
        <f t="shared" si="24"/>
        <v>949.58917017635599</v>
      </c>
      <c r="E312" s="75">
        <f t="shared" si="24"/>
        <v>1757.4934702883647</v>
      </c>
      <c r="F312" s="75">
        <f t="shared" si="24"/>
        <v>5627.7620767504213</v>
      </c>
      <c r="G312" s="96">
        <f t="shared" si="24"/>
        <v>0</v>
      </c>
      <c r="H312" s="43">
        <f t="shared" si="24"/>
        <v>1398.4315537188438</v>
      </c>
      <c r="I312" s="1"/>
      <c r="J312" s="57" t="str">
        <f>IFERROR(H312/#REF!-1,"")</f>
        <v/>
      </c>
    </row>
    <row r="313" spans="2:17" x14ac:dyDescent="0.2">
      <c r="B313" s="39" t="str">
        <f>$B$52</f>
        <v>Totals</v>
      </c>
      <c r="C313" s="42">
        <f t="shared" si="24"/>
        <v>537.99344535012062</v>
      </c>
      <c r="D313" s="42">
        <f t="shared" si="24"/>
        <v>963.3430119497541</v>
      </c>
      <c r="E313" s="42">
        <f t="shared" si="24"/>
        <v>2634.1085721604404</v>
      </c>
      <c r="F313" s="42">
        <f t="shared" si="24"/>
        <v>6302.1371010237272</v>
      </c>
      <c r="G313" s="42">
        <f t="shared" si="24"/>
        <v>1696.6686065618167</v>
      </c>
      <c r="H313" s="42">
        <f t="shared" si="24"/>
        <v>1263.5480247329062</v>
      </c>
      <c r="I313" s="54"/>
      <c r="J313" s="57" t="str">
        <f>IFERROR(H313/#REF!-1,"")</f>
        <v/>
      </c>
    </row>
    <row r="315" spans="2:17" x14ac:dyDescent="0.2">
      <c r="B315" s="28" t="s">
        <v>39</v>
      </c>
      <c r="C315" s="11"/>
      <c r="D315" s="11"/>
      <c r="E315" s="11"/>
      <c r="F315" s="11"/>
      <c r="G315" s="11"/>
      <c r="H315" s="17"/>
      <c r="L315" s="179"/>
      <c r="Q315" s="58"/>
    </row>
    <row r="316" spans="2:17" ht="55.5" customHeight="1" thickBot="1" x14ac:dyDescent="0.25">
      <c r="B316" s="332" t="s">
        <v>242</v>
      </c>
      <c r="C316" s="332"/>
      <c r="D316" s="332"/>
      <c r="E316" s="332"/>
      <c r="F316" s="332"/>
      <c r="G316" s="332"/>
      <c r="H316" s="332"/>
      <c r="L316" s="179"/>
      <c r="M316" s="179"/>
      <c r="N316" s="179"/>
      <c r="O316" s="179"/>
      <c r="P316" s="179"/>
      <c r="Q316" s="58"/>
    </row>
    <row r="317" spans="2:17" ht="15" thickBot="1" x14ac:dyDescent="0.25">
      <c r="B317" s="68" t="s">
        <v>33</v>
      </c>
      <c r="C317" s="69" t="s">
        <v>27</v>
      </c>
      <c r="D317" s="69" t="s">
        <v>28</v>
      </c>
      <c r="E317" s="69" t="s">
        <v>29</v>
      </c>
      <c r="F317" s="69" t="s">
        <v>30</v>
      </c>
      <c r="G317" s="69" t="s">
        <v>31</v>
      </c>
      <c r="H317" s="70" t="s">
        <v>1</v>
      </c>
      <c r="I317" s="1"/>
      <c r="P317" s="179"/>
      <c r="Q317" s="58"/>
    </row>
    <row r="318" spans="2:17" x14ac:dyDescent="0.2">
      <c r="B318" s="9" t="str">
        <f>$B$32</f>
        <v>Liberal Arts</v>
      </c>
      <c r="C318" s="59">
        <f t="shared" ref="C318:H318" si="25">IF($C$293=0,"",C293/$C$293)</f>
        <v>1</v>
      </c>
      <c r="D318" s="59">
        <f t="shared" si="25"/>
        <v>1.873660389579354</v>
      </c>
      <c r="E318" s="59">
        <f t="shared" si="25"/>
        <v>5.9059944049707065</v>
      </c>
      <c r="F318" s="59">
        <f t="shared" si="25"/>
        <v>10.256770135645541</v>
      </c>
      <c r="G318" s="59">
        <f t="shared" si="25"/>
        <v>0</v>
      </c>
      <c r="H318" s="59">
        <f t="shared" si="25"/>
        <v>1.8894374096378921</v>
      </c>
      <c r="I318" s="1"/>
      <c r="J318" s="57" t="str">
        <f>IFERROR(H318/#REF!-1,"")</f>
        <v/>
      </c>
      <c r="Q318" s="58"/>
    </row>
    <row r="319" spans="2:17" x14ac:dyDescent="0.2">
      <c r="B319" s="9" t="str">
        <f>$B$33</f>
        <v>Science</v>
      </c>
      <c r="C319" s="59">
        <f t="shared" ref="C319:H334" si="26">IF($C$293=0,"",C294/$C$293)</f>
        <v>2.7244742723475404</v>
      </c>
      <c r="D319" s="59">
        <f t="shared" si="26"/>
        <v>4.4345508616644951</v>
      </c>
      <c r="E319" s="59">
        <f t="shared" si="26"/>
        <v>18.061754970091574</v>
      </c>
      <c r="F319" s="59">
        <f t="shared" si="26"/>
        <v>29.796984168071308</v>
      </c>
      <c r="G319" s="59">
        <f t="shared" si="26"/>
        <v>0</v>
      </c>
      <c r="H319" s="59">
        <f t="shared" si="26"/>
        <v>5.6540133424224663</v>
      </c>
      <c r="I319" s="1"/>
      <c r="J319" s="57" t="str">
        <f>IFERROR(H319/#REF!-1,"")</f>
        <v/>
      </c>
    </row>
    <row r="320" spans="2:17" x14ac:dyDescent="0.2">
      <c r="B320" s="9" t="str">
        <f>$B$34</f>
        <v>Fine Arts</v>
      </c>
      <c r="C320" s="59">
        <f t="shared" si="26"/>
        <v>1.3363077021494261</v>
      </c>
      <c r="D320" s="59">
        <f t="shared" si="26"/>
        <v>2.3968003201651449</v>
      </c>
      <c r="E320" s="59">
        <f t="shared" si="26"/>
        <v>6.1067547032610259</v>
      </c>
      <c r="F320" s="59">
        <f t="shared" si="26"/>
        <v>6.8338149574984515</v>
      </c>
      <c r="G320" s="59">
        <f t="shared" si="26"/>
        <v>0</v>
      </c>
      <c r="H320" s="59">
        <f t="shared" si="26"/>
        <v>2.3330992542386557</v>
      </c>
      <c r="I320" s="1"/>
      <c r="J320" s="57" t="str">
        <f>IFERROR(H320/#REF!-1,"")</f>
        <v/>
      </c>
    </row>
    <row r="321" spans="2:10" x14ac:dyDescent="0.2">
      <c r="B321" s="9" t="str">
        <f>$B$35</f>
        <v>Teacher Education</v>
      </c>
      <c r="C321" s="59">
        <f t="shared" si="26"/>
        <v>1.8607320949509523</v>
      </c>
      <c r="D321" s="59">
        <f t="shared" si="26"/>
        <v>3.8530539703993862</v>
      </c>
      <c r="E321" s="59">
        <f t="shared" si="26"/>
        <v>7.6133459869381568</v>
      </c>
      <c r="F321" s="59">
        <f t="shared" si="26"/>
        <v>13.046207586794642</v>
      </c>
      <c r="G321" s="59">
        <f t="shared" si="26"/>
        <v>0</v>
      </c>
      <c r="H321" s="59">
        <f t="shared" si="26"/>
        <v>6.3865874387788883</v>
      </c>
      <c r="I321" s="1"/>
      <c r="J321" s="57" t="str">
        <f>IFERROR(H321/#REF!-1,"")</f>
        <v/>
      </c>
    </row>
    <row r="322" spans="2:10" x14ac:dyDescent="0.2">
      <c r="B322" s="9" t="str">
        <f>$B$36</f>
        <v>Agriculture</v>
      </c>
      <c r="C322" s="59">
        <f t="shared" si="26"/>
        <v>0</v>
      </c>
      <c r="D322" s="59">
        <f t="shared" si="26"/>
        <v>0</v>
      </c>
      <c r="E322" s="59">
        <f t="shared" si="26"/>
        <v>0</v>
      </c>
      <c r="F322" s="59">
        <f t="shared" si="26"/>
        <v>0</v>
      </c>
      <c r="G322" s="59">
        <f t="shared" si="26"/>
        <v>0</v>
      </c>
      <c r="H322" s="59">
        <f t="shared" si="26"/>
        <v>0</v>
      </c>
      <c r="I322" s="1"/>
      <c r="J322" s="57" t="str">
        <f>IFERROR(H322/#REF!-1,"")</f>
        <v/>
      </c>
    </row>
    <row r="323" spans="2:10" x14ac:dyDescent="0.2">
      <c r="B323" s="9" t="str">
        <f>$B$37</f>
        <v>Engineering</v>
      </c>
      <c r="C323" s="59">
        <f t="shared" si="26"/>
        <v>2.0316731130476207</v>
      </c>
      <c r="D323" s="59">
        <f t="shared" si="26"/>
        <v>3.2108898188124888</v>
      </c>
      <c r="E323" s="59">
        <f t="shared" si="26"/>
        <v>12.145342845243166</v>
      </c>
      <c r="F323" s="59">
        <f t="shared" si="26"/>
        <v>16.507312062828223</v>
      </c>
      <c r="G323" s="59">
        <f t="shared" si="26"/>
        <v>0</v>
      </c>
      <c r="H323" s="59">
        <f t="shared" si="26"/>
        <v>5.8527296428864304</v>
      </c>
      <c r="I323" s="1"/>
      <c r="J323" s="57" t="str">
        <f>IFERROR(H323/#REF!-1,"")</f>
        <v/>
      </c>
    </row>
    <row r="324" spans="2:10" x14ac:dyDescent="0.2">
      <c r="B324" s="9" t="str">
        <f>$B$38</f>
        <v>Home Economics</v>
      </c>
      <c r="C324" s="59">
        <f t="shared" si="26"/>
        <v>0.97549795300243802</v>
      </c>
      <c r="D324" s="59">
        <f t="shared" si="26"/>
        <v>1.7997077833685369</v>
      </c>
      <c r="E324" s="59">
        <f t="shared" si="26"/>
        <v>10.66795898956658</v>
      </c>
      <c r="F324" s="59">
        <f t="shared" si="26"/>
        <v>14.089836049804491</v>
      </c>
      <c r="G324" s="59">
        <f t="shared" si="26"/>
        <v>0</v>
      </c>
      <c r="H324" s="59">
        <f t="shared" si="26"/>
        <v>1.9077389427316711</v>
      </c>
      <c r="I324" s="1"/>
      <c r="J324" s="57" t="str">
        <f>IFERROR(H324/#REF!-1,"")</f>
        <v/>
      </c>
    </row>
    <row r="325" spans="2:10" x14ac:dyDescent="0.2">
      <c r="B325" s="9" t="str">
        <f>$B$39</f>
        <v>Law</v>
      </c>
      <c r="C325" s="59">
        <f t="shared" si="26"/>
        <v>0</v>
      </c>
      <c r="D325" s="59">
        <f t="shared" si="26"/>
        <v>0</v>
      </c>
      <c r="E325" s="59">
        <f t="shared" si="26"/>
        <v>0</v>
      </c>
      <c r="F325" s="59">
        <f t="shared" si="26"/>
        <v>0</v>
      </c>
      <c r="G325" s="59">
        <f t="shared" si="26"/>
        <v>5.0440816643968169</v>
      </c>
      <c r="H325" s="59">
        <f t="shared" si="26"/>
        <v>5.0440816643968169</v>
      </c>
      <c r="I325" s="1"/>
      <c r="J325" s="57" t="str">
        <f>IFERROR(H325/#REF!-1,"")</f>
        <v/>
      </c>
    </row>
    <row r="326" spans="2:10" x14ac:dyDescent="0.2">
      <c r="B326" s="9" t="str">
        <f>$B$40</f>
        <v>Social Service</v>
      </c>
      <c r="C326" s="59">
        <f t="shared" si="26"/>
        <v>2.4321315074570315</v>
      </c>
      <c r="D326" s="59">
        <f t="shared" si="26"/>
        <v>2.62951324590568</v>
      </c>
      <c r="E326" s="59">
        <f t="shared" si="26"/>
        <v>3.4880057868304388</v>
      </c>
      <c r="F326" s="59">
        <f t="shared" si="26"/>
        <v>22.446056261687819</v>
      </c>
      <c r="G326" s="59">
        <f t="shared" si="26"/>
        <v>0</v>
      </c>
      <c r="H326" s="59">
        <f t="shared" si="26"/>
        <v>4.0444471416492132</v>
      </c>
      <c r="I326" s="1"/>
      <c r="J326" s="57" t="str">
        <f>IFERROR(H326/#REF!-1,"")</f>
        <v/>
      </c>
    </row>
    <row r="327" spans="2:10" x14ac:dyDescent="0.2">
      <c r="B327" s="9" t="str">
        <f>$B$41</f>
        <v>Library Science</v>
      </c>
      <c r="C327" s="59">
        <f t="shared" si="26"/>
        <v>0.97310797957523032</v>
      </c>
      <c r="D327" s="59">
        <f t="shared" si="26"/>
        <v>1.2437628417221029</v>
      </c>
      <c r="E327" s="59">
        <f t="shared" si="26"/>
        <v>3.8922165560972073</v>
      </c>
      <c r="F327" s="59">
        <f t="shared" si="26"/>
        <v>12.615112243112582</v>
      </c>
      <c r="G327" s="59">
        <f t="shared" si="26"/>
        <v>0</v>
      </c>
      <c r="H327" s="59">
        <f t="shared" si="26"/>
        <v>3.0629424453069913</v>
      </c>
      <c r="I327" s="1"/>
      <c r="J327" s="57" t="str">
        <f>IFERROR(H327/#REF!-1,"")</f>
        <v/>
      </c>
    </row>
    <row r="328" spans="2:10" x14ac:dyDescent="0.2">
      <c r="B328" s="9" t="str">
        <f>$B$42</f>
        <v>Veterinary Science</v>
      </c>
      <c r="C328" s="59">
        <f t="shared" si="26"/>
        <v>0</v>
      </c>
      <c r="D328" s="59">
        <f t="shared" si="26"/>
        <v>0</v>
      </c>
      <c r="E328" s="59">
        <f t="shared" si="26"/>
        <v>0</v>
      </c>
      <c r="F328" s="59">
        <f t="shared" si="26"/>
        <v>0</v>
      </c>
      <c r="G328" s="59">
        <f t="shared" si="26"/>
        <v>0</v>
      </c>
      <c r="H328" s="59">
        <f t="shared" si="26"/>
        <v>0</v>
      </c>
      <c r="I328" s="1"/>
      <c r="J328" s="57" t="str">
        <f>IFERROR(H328/#REF!-1,"")</f>
        <v/>
      </c>
    </row>
    <row r="329" spans="2:10" x14ac:dyDescent="0.2">
      <c r="B329" s="9" t="str">
        <f>$B$43</f>
        <v>Vocational Training</v>
      </c>
      <c r="C329" s="59">
        <f t="shared" si="26"/>
        <v>0</v>
      </c>
      <c r="D329" s="59">
        <f t="shared" si="26"/>
        <v>0</v>
      </c>
      <c r="E329" s="59">
        <f t="shared" si="26"/>
        <v>0</v>
      </c>
      <c r="F329" s="59">
        <f t="shared" si="26"/>
        <v>0</v>
      </c>
      <c r="G329" s="59">
        <f t="shared" si="26"/>
        <v>0</v>
      </c>
      <c r="H329" s="59">
        <f t="shared" si="26"/>
        <v>0</v>
      </c>
      <c r="I329" s="1"/>
      <c r="J329" s="57" t="str">
        <f>IFERROR(H329/#REF!-1,"")</f>
        <v/>
      </c>
    </row>
    <row r="330" spans="2:10" x14ac:dyDescent="0.2">
      <c r="B330" s="9" t="str">
        <f>$B$44</f>
        <v>Physical Training</v>
      </c>
      <c r="C330" s="59">
        <f t="shared" si="26"/>
        <v>1.2579967480370353</v>
      </c>
      <c r="D330" s="59">
        <f t="shared" si="26"/>
        <v>0</v>
      </c>
      <c r="E330" s="59">
        <f t="shared" si="26"/>
        <v>0</v>
      </c>
      <c r="F330" s="59">
        <f t="shared" si="26"/>
        <v>0</v>
      </c>
      <c r="G330" s="59">
        <f t="shared" si="26"/>
        <v>0</v>
      </c>
      <c r="H330" s="59">
        <f t="shared" si="26"/>
        <v>1.2579967480370353</v>
      </c>
      <c r="I330" s="1"/>
      <c r="J330" s="57" t="str">
        <f>IFERROR(H330/#REF!-1,"")</f>
        <v/>
      </c>
    </row>
    <row r="331" spans="2:10" x14ac:dyDescent="0.2">
      <c r="B331" s="9" t="str">
        <f>$B$45</f>
        <v>Health Services</v>
      </c>
      <c r="C331" s="59">
        <f t="shared" si="26"/>
        <v>0.89542518319443265</v>
      </c>
      <c r="D331" s="59">
        <f t="shared" si="26"/>
        <v>1.3809740172435654</v>
      </c>
      <c r="E331" s="59">
        <f t="shared" si="26"/>
        <v>5.7190738596978541</v>
      </c>
      <c r="F331" s="59">
        <f t="shared" si="26"/>
        <v>8.454077407066352</v>
      </c>
      <c r="G331" s="59">
        <f t="shared" si="26"/>
        <v>3.494745513508339</v>
      </c>
      <c r="H331" s="59">
        <f t="shared" si="26"/>
        <v>1.7200528083733044</v>
      </c>
      <c r="I331" s="1"/>
      <c r="J331" s="57" t="str">
        <f>IFERROR(H331/#REF!-1,"")</f>
        <v/>
      </c>
    </row>
    <row r="332" spans="2:10" x14ac:dyDescent="0.2">
      <c r="B332" s="9" t="str">
        <f>$B$46</f>
        <v>Pharmacy</v>
      </c>
      <c r="C332" s="59">
        <f t="shared" si="26"/>
        <v>3.8024569601467584</v>
      </c>
      <c r="D332" s="59">
        <f t="shared" si="26"/>
        <v>1.2824244757384007</v>
      </c>
      <c r="E332" s="59">
        <f t="shared" si="26"/>
        <v>12.835068264751087</v>
      </c>
      <c r="F332" s="59">
        <f t="shared" si="26"/>
        <v>21.965051233585896</v>
      </c>
      <c r="G332" s="59">
        <f t="shared" si="26"/>
        <v>3.7944578227909362</v>
      </c>
      <c r="H332" s="59">
        <f t="shared" si="26"/>
        <v>5.0797790119871085</v>
      </c>
      <c r="I332" s="1"/>
      <c r="J332" s="57" t="str">
        <f>IFERROR(H332/#REF!-1,"")</f>
        <v/>
      </c>
    </row>
    <row r="333" spans="2:10" x14ac:dyDescent="0.2">
      <c r="B333" s="9" t="str">
        <f>$B$47</f>
        <v>Business Administration</v>
      </c>
      <c r="C333" s="59">
        <f t="shared" si="26"/>
        <v>0.81842016694481523</v>
      </c>
      <c r="D333" s="59">
        <f t="shared" si="26"/>
        <v>1.7957568611495895</v>
      </c>
      <c r="E333" s="59">
        <f t="shared" si="26"/>
        <v>3.9670662303549236</v>
      </c>
      <c r="F333" s="59">
        <f t="shared" si="26"/>
        <v>45.503340652373502</v>
      </c>
      <c r="G333" s="59">
        <f t="shared" si="26"/>
        <v>0</v>
      </c>
      <c r="H333" s="59">
        <f t="shared" si="26"/>
        <v>2.4883482615826771</v>
      </c>
      <c r="I333" s="1"/>
      <c r="J333" s="57" t="str">
        <f>IFERROR(H333/#REF!-1,"")</f>
        <v/>
      </c>
    </row>
    <row r="334" spans="2:10" x14ac:dyDescent="0.2">
      <c r="B334" s="9" t="str">
        <f>$B$48</f>
        <v>Optometry</v>
      </c>
      <c r="C334" s="59">
        <f t="shared" si="26"/>
        <v>0</v>
      </c>
      <c r="D334" s="59">
        <f t="shared" si="26"/>
        <v>0</v>
      </c>
      <c r="E334" s="59">
        <f t="shared" si="26"/>
        <v>0</v>
      </c>
      <c r="F334" s="59">
        <f t="shared" si="26"/>
        <v>0</v>
      </c>
      <c r="G334" s="59">
        <f t="shared" si="26"/>
        <v>0</v>
      </c>
      <c r="H334" s="59">
        <f t="shared" si="26"/>
        <v>0</v>
      </c>
      <c r="I334" s="1"/>
      <c r="J334" s="57" t="str">
        <f>IFERROR(H334/#REF!-1,"")</f>
        <v/>
      </c>
    </row>
    <row r="335" spans="2:10" x14ac:dyDescent="0.2">
      <c r="B335" s="9" t="str">
        <f>$B$49</f>
        <v>Teacher Ed-Practice Teaching</v>
      </c>
      <c r="C335" s="59">
        <f t="shared" ref="C335:H338" si="27">IF($C$293=0,"",C310/$C$293)</f>
        <v>0</v>
      </c>
      <c r="D335" s="59">
        <f t="shared" si="27"/>
        <v>0</v>
      </c>
      <c r="E335" s="59">
        <f t="shared" si="27"/>
        <v>0</v>
      </c>
      <c r="F335" s="59">
        <f t="shared" si="27"/>
        <v>0</v>
      </c>
      <c r="G335" s="59">
        <f t="shared" si="27"/>
        <v>0</v>
      </c>
      <c r="H335" s="59">
        <f t="shared" si="27"/>
        <v>0</v>
      </c>
      <c r="I335" s="1"/>
      <c r="J335" s="57" t="str">
        <f>IFERROR(H335/#REF!-1,"")</f>
        <v/>
      </c>
    </row>
    <row r="336" spans="2:10" x14ac:dyDescent="0.2">
      <c r="B336" s="9" t="str">
        <f>$B$50</f>
        <v>Technology</v>
      </c>
      <c r="C336" s="59">
        <f t="shared" si="27"/>
        <v>0.81644572195683818</v>
      </c>
      <c r="D336" s="59">
        <f t="shared" si="27"/>
        <v>5.1512744163791391</v>
      </c>
      <c r="E336" s="59">
        <f t="shared" si="27"/>
        <v>0</v>
      </c>
      <c r="F336" s="59">
        <f t="shared" si="27"/>
        <v>0</v>
      </c>
      <c r="G336" s="59">
        <f t="shared" si="27"/>
        <v>0</v>
      </c>
      <c r="H336" s="59">
        <f t="shared" si="27"/>
        <v>1.0961120893389222</v>
      </c>
      <c r="I336" s="1"/>
      <c r="J336" s="57" t="str">
        <f>IFERROR(H336/#REF!-1,"")</f>
        <v/>
      </c>
    </row>
    <row r="337" spans="2:10" x14ac:dyDescent="0.2">
      <c r="B337" s="9" t="str">
        <f>$B$51</f>
        <v>Nursing</v>
      </c>
      <c r="C337" s="59">
        <f t="shared" si="27"/>
        <v>1.6975325493814524</v>
      </c>
      <c r="D337" s="59">
        <f t="shared" si="27"/>
        <v>2.5344164346905176</v>
      </c>
      <c r="E337" s="59">
        <f t="shared" si="27"/>
        <v>4.6906814808480526</v>
      </c>
      <c r="F337" s="59">
        <f t="shared" si="27"/>
        <v>15.020277342880174</v>
      </c>
      <c r="G337" s="59">
        <f t="shared" si="27"/>
        <v>0</v>
      </c>
      <c r="H337" s="59">
        <f t="shared" si="27"/>
        <v>3.732359238971322</v>
      </c>
      <c r="I337" s="1"/>
      <c r="J337" s="57" t="str">
        <f>IFERROR(H337/#REF!-1,"")</f>
        <v/>
      </c>
    </row>
    <row r="338" spans="2:10" x14ac:dyDescent="0.2">
      <c r="B338" s="39" t="str">
        <f>$B$52</f>
        <v>Totals</v>
      </c>
      <c r="C338" s="59">
        <f t="shared" si="27"/>
        <v>1.4358835088629895</v>
      </c>
      <c r="D338" s="59">
        <f t="shared" si="27"/>
        <v>2.5711249015995912</v>
      </c>
      <c r="E338" s="59">
        <f t="shared" si="27"/>
        <v>7.0303329752620831</v>
      </c>
      <c r="F338" s="59">
        <f t="shared" si="27"/>
        <v>16.82015796319692</v>
      </c>
      <c r="G338" s="59">
        <f t="shared" si="27"/>
        <v>4.5283422934310931</v>
      </c>
      <c r="H338" s="59">
        <f t="shared" si="27"/>
        <v>3.3723603643342757</v>
      </c>
      <c r="I338" s="54"/>
      <c r="J338" s="57" t="str">
        <f>IFERROR(H338/#REF!-1,"")</f>
        <v/>
      </c>
    </row>
    <row r="340" spans="2:10" x14ac:dyDescent="0.2">
      <c r="B340" s="178" t="s">
        <v>243</v>
      </c>
      <c r="C340" s="11"/>
      <c r="D340" s="11"/>
      <c r="E340" s="11"/>
      <c r="F340" s="11"/>
      <c r="G340" s="11"/>
      <c r="H340" s="17"/>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11240.329219522822</v>
      </c>
      <c r="D343" s="42">
        <f t="shared" si="28"/>
        <v>21060.559624451325</v>
      </c>
      <c r="E343" s="42">
        <f>E293*24</f>
        <v>53108.25718442443</v>
      </c>
      <c r="F343" s="42">
        <f>F293*18</f>
        <v>69173.683832175375</v>
      </c>
      <c r="G343" s="42">
        <f>G293*24</f>
        <v>0</v>
      </c>
      <c r="H343" s="42">
        <f>IF((C32/30+D32/30+E32/24+F32/18+G32/24)=0,0,H268/(C32/30+D32/30+E32/24+F32/18+G32/24))</f>
        <v>20373.654517520175</v>
      </c>
      <c r="I343" s="1"/>
    </row>
    <row r="344" spans="2:10" x14ac:dyDescent="0.2">
      <c r="B344" s="9" t="str">
        <f>$B$33</f>
        <v>Science</v>
      </c>
      <c r="C344" s="43">
        <f t="shared" si="28"/>
        <v>30623.987771306238</v>
      </c>
      <c r="D344" s="43">
        <f t="shared" si="28"/>
        <v>49845.811625827533</v>
      </c>
      <c r="E344" s="43">
        <f>E294*24</f>
        <v>162416.05771694551</v>
      </c>
      <c r="F344" s="43">
        <f>F294*18</f>
        <v>200956.7470788185</v>
      </c>
      <c r="G344" s="43">
        <f>G294*24</f>
        <v>0</v>
      </c>
      <c r="H344" s="43">
        <f t="shared" ref="H344:H363" si="29">IF((C33/30+D33/30+E33/24+F33/18+G33/24)=0,0,H269/(C33/30+D33/30+E33/24+F33/18+G33/24))</f>
        <v>60279.027596082196</v>
      </c>
      <c r="I344" s="1"/>
    </row>
    <row r="345" spans="2:10" x14ac:dyDescent="0.2">
      <c r="B345" s="9" t="str">
        <f>$B$34</f>
        <v>Fine Arts</v>
      </c>
      <c r="C345" s="43">
        <f t="shared" si="28"/>
        <v>15020.538510743594</v>
      </c>
      <c r="D345" s="43">
        <f t="shared" si="28"/>
        <v>26940.824672113933</v>
      </c>
      <c r="E345" s="43">
        <f t="shared" ref="E345:E363" si="30">E295*24</f>
        <v>54913.546662018663</v>
      </c>
      <c r="F345" s="43">
        <f t="shared" ref="F345:F363" si="31">F295*18</f>
        <v>46088.597968549177</v>
      </c>
      <c r="G345" s="43">
        <f t="shared" ref="G345:G363" si="32">G295*24</f>
        <v>0</v>
      </c>
      <c r="H345" s="43">
        <f t="shared" si="29"/>
        <v>24795.273225108875</v>
      </c>
      <c r="I345" s="1"/>
    </row>
    <row r="346" spans="2:10" x14ac:dyDescent="0.2">
      <c r="B346" s="9" t="str">
        <f>$B$35</f>
        <v>Teacher Education</v>
      </c>
      <c r="C346" s="43">
        <f t="shared" si="28"/>
        <v>20915.241336581104</v>
      </c>
      <c r="D346" s="43">
        <f t="shared" si="28"/>
        <v>43309.595127878645</v>
      </c>
      <c r="E346" s="43">
        <f t="shared" si="30"/>
        <v>68461.21228425423</v>
      </c>
      <c r="F346" s="43">
        <f t="shared" si="31"/>
        <v>87986.201005084877</v>
      </c>
      <c r="G346" s="43">
        <f t="shared" si="32"/>
        <v>0</v>
      </c>
      <c r="H346" s="43">
        <f t="shared" si="29"/>
        <v>60014.991997297344</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22836.674657108062</v>
      </c>
      <c r="D348" s="43">
        <f t="shared" si="28"/>
        <v>36091.458651066358</v>
      </c>
      <c r="E348" s="43">
        <f t="shared" si="30"/>
        <v>109214.12165160736</v>
      </c>
      <c r="F348" s="43">
        <f t="shared" si="31"/>
        <v>111328.57326935377</v>
      </c>
      <c r="G348" s="43">
        <f t="shared" si="32"/>
        <v>0</v>
      </c>
      <c r="H348" s="43">
        <f t="shared" si="29"/>
        <v>58588.230898379137</v>
      </c>
      <c r="I348" s="1"/>
    </row>
    <row r="349" spans="2:10" x14ac:dyDescent="0.2">
      <c r="B349" s="9" t="str">
        <f>$B$38</f>
        <v>Home Economics</v>
      </c>
      <c r="C349" s="43">
        <f t="shared" si="28"/>
        <v>10964.918144718005</v>
      </c>
      <c r="D349" s="43">
        <f t="shared" si="28"/>
        <v>20229.307984000014</v>
      </c>
      <c r="E349" s="43">
        <f t="shared" si="30"/>
        <v>95929.096914477108</v>
      </c>
      <c r="F349" s="43">
        <f t="shared" si="31"/>
        <v>95024.637509342065</v>
      </c>
      <c r="G349" s="43">
        <f t="shared" si="32"/>
        <v>0</v>
      </c>
      <c r="H349" s="43">
        <f t="shared" si="29"/>
        <v>20962.898112807939</v>
      </c>
      <c r="I349" s="1"/>
    </row>
    <row r="350" spans="2:10" x14ac:dyDescent="0.2">
      <c r="B350" s="9" t="str">
        <f>$B$39</f>
        <v>Law</v>
      </c>
      <c r="C350" s="43">
        <f t="shared" si="28"/>
        <v>0</v>
      </c>
      <c r="D350" s="43">
        <f t="shared" si="28"/>
        <v>0</v>
      </c>
      <c r="E350" s="43">
        <f t="shared" si="30"/>
        <v>0</v>
      </c>
      <c r="F350" s="43">
        <f t="shared" si="31"/>
        <v>0</v>
      </c>
      <c r="G350" s="43">
        <f t="shared" si="32"/>
        <v>45357.710814383077</v>
      </c>
      <c r="H350" s="43">
        <f t="shared" si="29"/>
        <v>45357.710814383077</v>
      </c>
      <c r="I350" s="1"/>
    </row>
    <row r="351" spans="2:10" x14ac:dyDescent="0.2">
      <c r="B351" s="9" t="str">
        <f>$B$40</f>
        <v>Social Service</v>
      </c>
      <c r="C351" s="43">
        <f t="shared" si="28"/>
        <v>27337.958848991359</v>
      </c>
      <c r="D351" s="43">
        <f t="shared" si="28"/>
        <v>29556.594571075919</v>
      </c>
      <c r="E351" s="43">
        <f t="shared" si="30"/>
        <v>31365.066690859901</v>
      </c>
      <c r="F351" s="43">
        <f t="shared" si="31"/>
        <v>151380.63723678168</v>
      </c>
      <c r="G351" s="43">
        <f t="shared" si="32"/>
        <v>0</v>
      </c>
      <c r="H351" s="43">
        <f t="shared" si="29"/>
        <v>38581.810293927556</v>
      </c>
      <c r="I351" s="1"/>
    </row>
    <row r="352" spans="2:10" x14ac:dyDescent="0.2">
      <c r="B352" s="9" t="str">
        <f>$B$41</f>
        <v>Library Science</v>
      </c>
      <c r="C352" s="43">
        <f t="shared" si="28"/>
        <v>10938.054056570279</v>
      </c>
      <c r="D352" s="43">
        <f t="shared" si="28"/>
        <v>13980.303811965692</v>
      </c>
      <c r="E352" s="43">
        <f t="shared" si="30"/>
        <v>34999.836387367948</v>
      </c>
      <c r="F352" s="43">
        <f t="shared" si="31"/>
        <v>85078.808852291069</v>
      </c>
      <c r="G352" s="43">
        <f t="shared" si="32"/>
        <v>0</v>
      </c>
      <c r="H352" s="43">
        <f t="shared" si="29"/>
        <v>29893.586026626908</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14140.297605025376</v>
      </c>
      <c r="D355" s="43">
        <f t="shared" si="28"/>
        <v>0</v>
      </c>
      <c r="E355" s="43">
        <f t="shared" si="30"/>
        <v>0</v>
      </c>
      <c r="F355" s="43">
        <f t="shared" si="31"/>
        <v>0</v>
      </c>
      <c r="G355" s="43">
        <f t="shared" si="32"/>
        <v>0</v>
      </c>
      <c r="H355" s="43">
        <f t="shared" si="29"/>
        <v>14140.297605025375</v>
      </c>
      <c r="I355" s="1"/>
    </row>
    <row r="356" spans="2:9" x14ac:dyDescent="0.2">
      <c r="B356" s="9" t="str">
        <f>$B$45</f>
        <v>Health Services</v>
      </c>
      <c r="C356" s="43">
        <f t="shared" si="28"/>
        <v>10064.873850556956</v>
      </c>
      <c r="D356" s="43">
        <f t="shared" si="28"/>
        <v>15522.602597424662</v>
      </c>
      <c r="E356" s="43">
        <f t="shared" si="30"/>
        <v>51427.41841101677</v>
      </c>
      <c r="F356" s="43">
        <f t="shared" si="31"/>
        <v>57015.96798165339</v>
      </c>
      <c r="G356" s="43">
        <f t="shared" si="32"/>
        <v>31425.672088227257</v>
      </c>
      <c r="H356" s="43">
        <f t="shared" si="29"/>
        <v>18503.890828588621</v>
      </c>
      <c r="I356" s="1"/>
    </row>
    <row r="357" spans="2:9" x14ac:dyDescent="0.2">
      <c r="B357" s="9" t="str">
        <f>$B$46</f>
        <v>Pharmacy</v>
      </c>
      <c r="C357" s="43">
        <f t="shared" si="28"/>
        <v>42740.868075115533</v>
      </c>
      <c r="D357" s="43">
        <f t="shared" si="28"/>
        <v>14414.873306473582</v>
      </c>
      <c r="E357" s="43">
        <f t="shared" si="30"/>
        <v>115416.31428068138</v>
      </c>
      <c r="F357" s="43">
        <f t="shared" si="31"/>
        <v>148136.64431351481</v>
      </c>
      <c r="G357" s="43">
        <f t="shared" si="32"/>
        <v>34120.76411021113</v>
      </c>
      <c r="H357" s="43">
        <f t="shared" si="29"/>
        <v>44938.177593041313</v>
      </c>
      <c r="I357" s="1"/>
    </row>
    <row r="358" spans="2:9" x14ac:dyDescent="0.2">
      <c r="B358" s="9" t="str">
        <f>$B$47</f>
        <v>Business Administration</v>
      </c>
      <c r="C358" s="43">
        <f t="shared" si="28"/>
        <v>9199.312116356552</v>
      </c>
      <c r="D358" s="43">
        <f t="shared" si="28"/>
        <v>20184.898317538318</v>
      </c>
      <c r="E358" s="43">
        <f t="shared" si="30"/>
        <v>35672.904371872559</v>
      </c>
      <c r="F358" s="43">
        <f t="shared" si="31"/>
        <v>306883.51771246473</v>
      </c>
      <c r="G358" s="43">
        <f t="shared" si="32"/>
        <v>0</v>
      </c>
      <c r="H358" s="43">
        <f t="shared" si="29"/>
        <v>26413.438626212788</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0</v>
      </c>
      <c r="E360" s="43">
        <f t="shared" si="30"/>
        <v>0</v>
      </c>
      <c r="F360" s="43">
        <f t="shared" si="31"/>
        <v>0</v>
      </c>
      <c r="G360" s="43">
        <f t="shared" si="32"/>
        <v>0</v>
      </c>
      <c r="H360" s="43">
        <f t="shared" si="29"/>
        <v>0</v>
      </c>
      <c r="I360" s="1"/>
    </row>
    <row r="361" spans="2:9" x14ac:dyDescent="0.2">
      <c r="B361" s="9" t="str">
        <f>$B$50</f>
        <v>Technology</v>
      </c>
      <c r="C361" s="43">
        <f t="shared" si="33"/>
        <v>9177.1187046658542</v>
      </c>
      <c r="D361" s="43">
        <f t="shared" si="33"/>
        <v>57902.020340206807</v>
      </c>
      <c r="E361" s="43">
        <f t="shared" si="30"/>
        <v>0</v>
      </c>
      <c r="F361" s="43">
        <f t="shared" si="31"/>
        <v>0</v>
      </c>
      <c r="G361" s="43">
        <f t="shared" si="32"/>
        <v>0</v>
      </c>
      <c r="H361" s="43">
        <f t="shared" si="29"/>
        <v>12320.660745668496</v>
      </c>
      <c r="I361" s="1"/>
    </row>
    <row r="362" spans="2:9" x14ac:dyDescent="0.2">
      <c r="B362" s="9" t="str">
        <f>$B$51</f>
        <v>Nursing</v>
      </c>
      <c r="C362" s="43">
        <f t="shared" si="33"/>
        <v>19080.824715903407</v>
      </c>
      <c r="D362" s="43">
        <f t="shared" si="33"/>
        <v>28487.67510529068</v>
      </c>
      <c r="E362" s="43">
        <f t="shared" si="30"/>
        <v>42179.843286920754</v>
      </c>
      <c r="F362" s="43">
        <f t="shared" si="31"/>
        <v>101299.71738150758</v>
      </c>
      <c r="G362" s="43">
        <f t="shared" si="32"/>
        <v>0</v>
      </c>
      <c r="H362" s="43">
        <f t="shared" si="29"/>
        <v>37599.425838988958</v>
      </c>
      <c r="I362" s="1"/>
    </row>
    <row r="363" spans="2:9" x14ac:dyDescent="0.2">
      <c r="B363" s="39" t="str">
        <f>$B$52</f>
        <v>Totals</v>
      </c>
      <c r="C363" s="42">
        <f t="shared" si="33"/>
        <v>16139.803360503618</v>
      </c>
      <c r="D363" s="42">
        <f t="shared" si="33"/>
        <v>28900.290358492624</v>
      </c>
      <c r="E363" s="42">
        <f t="shared" si="30"/>
        <v>63218.60573185057</v>
      </c>
      <c r="F363" s="42">
        <f t="shared" si="31"/>
        <v>113438.46781842709</v>
      </c>
      <c r="G363" s="42">
        <f t="shared" si="32"/>
        <v>40720.046557483598</v>
      </c>
      <c r="H363" s="42">
        <f t="shared" si="29"/>
        <v>35380.183072592874</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5"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C000"/>
    <pageSetUpPr fitToPage="1"/>
  </sheetPr>
  <dimension ref="B1:W363"/>
  <sheetViews>
    <sheetView showGridLines="0" showZeros="0" zoomScale="70" zoomScaleNormal="70" workbookViewId="0">
      <selection activeCell="B32" sqref="B32"/>
    </sheetView>
  </sheetViews>
  <sheetFormatPr defaultColWidth="9.140625" defaultRowHeight="14.25" x14ac:dyDescent="0.2"/>
  <cols>
    <col min="1" max="1" width="1.85546875" style="4" customWidth="1"/>
    <col min="2" max="2" width="30.5703125" style="4" customWidth="1"/>
    <col min="3" max="5" width="15.85546875" style="4" bestFit="1" customWidth="1"/>
    <col min="6" max="6" width="16.7109375" style="4" bestFit="1" customWidth="1"/>
    <col min="7" max="7" width="17.5703125" style="4" bestFit="1" customWidth="1"/>
    <col min="8" max="8" width="21.28515625" style="4" bestFit="1" customWidth="1"/>
    <col min="9" max="9" width="16.28515625" style="4" bestFit="1" customWidth="1"/>
    <col min="10" max="10" width="15.85546875" style="4" bestFit="1" customWidth="1"/>
    <col min="11" max="16384" width="9.140625" style="4"/>
  </cols>
  <sheetData>
    <row r="1" spans="2:8" x14ac:dyDescent="0.2">
      <c r="B1" s="342" t="str">
        <f>'Relative Weights'!B1</f>
        <v>THECB Texas Public University Expenditure Study Fiscal Year 2017</v>
      </c>
      <c r="C1" s="342"/>
      <c r="D1" s="342"/>
      <c r="E1" s="342"/>
      <c r="F1" s="342"/>
      <c r="G1" s="342"/>
      <c r="H1" s="342"/>
    </row>
    <row r="2" spans="2:8" x14ac:dyDescent="0.2">
      <c r="B2" s="323" t="str">
        <f>'Relative Weights'!B2</f>
        <v>Institution Survey for the Year Ended August 31, 2017</v>
      </c>
      <c r="C2" s="323"/>
      <c r="D2" s="323"/>
      <c r="E2" s="323"/>
      <c r="F2" s="323"/>
      <c r="G2" s="323"/>
      <c r="H2" s="323"/>
    </row>
    <row r="3" spans="2:8" x14ac:dyDescent="0.2">
      <c r="B3" s="6" t="s">
        <v>132</v>
      </c>
      <c r="C3" s="6"/>
      <c r="D3" s="6"/>
      <c r="E3" s="6"/>
      <c r="F3" s="6"/>
      <c r="G3" s="6"/>
      <c r="H3" s="6"/>
    </row>
    <row r="4" spans="2:8" x14ac:dyDescent="0.2">
      <c r="B4" s="90" t="s">
        <v>139</v>
      </c>
      <c r="C4" s="6"/>
      <c r="D4" s="6"/>
      <c r="E4" s="6"/>
      <c r="F4" s="6"/>
      <c r="G4" s="6"/>
      <c r="H4" s="6"/>
    </row>
    <row r="5" spans="2:8" x14ac:dyDescent="0.2">
      <c r="B5" s="6"/>
      <c r="C5" s="6"/>
      <c r="D5" s="6"/>
      <c r="E5" s="6"/>
      <c r="F5" s="6"/>
      <c r="G5" s="6"/>
      <c r="H5" s="10"/>
    </row>
    <row r="6" spans="2:8" x14ac:dyDescent="0.2">
      <c r="B6" s="23" t="s">
        <v>12</v>
      </c>
      <c r="C6" s="23"/>
      <c r="D6" s="23"/>
      <c r="E6" s="23"/>
      <c r="F6" s="23"/>
      <c r="G6" s="23"/>
      <c r="H6" s="24"/>
    </row>
    <row r="7" spans="2:8" x14ac:dyDescent="0.2">
      <c r="B7" s="6"/>
      <c r="C7" s="6"/>
      <c r="D7" s="6"/>
      <c r="E7" s="6"/>
      <c r="F7" s="6"/>
      <c r="G7" s="6"/>
      <c r="H7" s="25"/>
    </row>
    <row r="8" spans="2:8" ht="129" customHeight="1" x14ac:dyDescent="0.2">
      <c r="B8" s="347" t="s">
        <v>233</v>
      </c>
      <c r="C8" s="347"/>
      <c r="D8" s="347"/>
      <c r="E8" s="347"/>
      <c r="F8" s="347"/>
      <c r="G8" s="347"/>
      <c r="H8" s="347"/>
    </row>
    <row r="9" spans="2:8" ht="99.75" customHeight="1" x14ac:dyDescent="0.2">
      <c r="B9" s="332" t="s">
        <v>45</v>
      </c>
      <c r="C9" s="332"/>
      <c r="D9" s="332"/>
      <c r="E9" s="332"/>
      <c r="F9" s="332"/>
      <c r="G9" s="332"/>
      <c r="H9" s="5"/>
    </row>
    <row r="10" spans="2:8" x14ac:dyDescent="0.2">
      <c r="B10" s="342" t="s">
        <v>22</v>
      </c>
      <c r="C10" s="342"/>
      <c r="D10" s="342"/>
      <c r="E10" s="342"/>
      <c r="F10" s="342"/>
      <c r="G10" s="342"/>
      <c r="H10" s="5"/>
    </row>
    <row r="11" spans="2:8" ht="30.75" customHeight="1" thickBot="1" x14ac:dyDescent="0.25">
      <c r="B11" s="332" t="s">
        <v>67</v>
      </c>
      <c r="C11" s="332"/>
      <c r="D11" s="332"/>
      <c r="E11" s="332"/>
      <c r="F11" s="332"/>
      <c r="G11" s="332"/>
      <c r="H11" s="332"/>
    </row>
    <row r="12" spans="2:8" ht="15" thickBot="1" x14ac:dyDescent="0.25">
      <c r="B12" s="335" t="s">
        <v>18</v>
      </c>
      <c r="C12" s="336"/>
      <c r="D12" s="336"/>
      <c r="E12" s="336"/>
      <c r="F12" s="93" t="s">
        <v>19</v>
      </c>
      <c r="G12" s="290"/>
      <c r="H12" s="64" t="s">
        <v>21</v>
      </c>
    </row>
    <row r="13" spans="2:8" x14ac:dyDescent="0.2">
      <c r="B13" s="337" t="s">
        <v>14</v>
      </c>
      <c r="C13" s="337"/>
      <c r="D13" s="337"/>
      <c r="E13" s="337"/>
      <c r="F13" s="81">
        <f>Data!G4</f>
        <v>193129123</v>
      </c>
      <c r="G13" s="33"/>
      <c r="H13" s="60">
        <f>F13</f>
        <v>193129123</v>
      </c>
    </row>
    <row r="14" spans="2:8" x14ac:dyDescent="0.2">
      <c r="B14" s="338" t="s">
        <v>15</v>
      </c>
      <c r="C14" s="338"/>
      <c r="D14" s="338"/>
      <c r="E14" s="338"/>
      <c r="F14" s="82">
        <f>Data!H4</f>
        <v>100961178</v>
      </c>
      <c r="G14" s="33"/>
      <c r="H14" s="30">
        <f>F14</f>
        <v>100961178</v>
      </c>
    </row>
    <row r="15" spans="2:8" x14ac:dyDescent="0.2">
      <c r="B15" s="338" t="s">
        <v>16</v>
      </c>
      <c r="C15" s="338"/>
      <c r="D15" s="338"/>
      <c r="E15" s="338"/>
      <c r="F15" s="82">
        <f>Data!I4</f>
        <v>70856436</v>
      </c>
      <c r="G15" s="33"/>
      <c r="H15" s="30">
        <f>F15</f>
        <v>70856436</v>
      </c>
    </row>
    <row r="16" spans="2:8" x14ac:dyDescent="0.2">
      <c r="B16" s="338" t="s">
        <v>20</v>
      </c>
      <c r="C16" s="338"/>
      <c r="D16" s="338"/>
      <c r="E16" s="338"/>
      <c r="F16" s="82">
        <f>Data!J4</f>
        <v>21997920</v>
      </c>
      <c r="G16" s="33"/>
      <c r="H16" s="30">
        <f>F16-G16</f>
        <v>21997920</v>
      </c>
    </row>
    <row r="17" spans="2:23" x14ac:dyDescent="0.2">
      <c r="B17" s="338" t="s">
        <v>17</v>
      </c>
      <c r="C17" s="338"/>
      <c r="D17" s="338"/>
      <c r="E17" s="338"/>
      <c r="F17" s="82">
        <f>Data!K4</f>
        <v>41435473</v>
      </c>
      <c r="G17" s="33"/>
      <c r="H17" s="30">
        <f>F17</f>
        <v>41435473</v>
      </c>
    </row>
    <row r="18" spans="2:23" x14ac:dyDescent="0.2">
      <c r="B18" s="338" t="s">
        <v>1</v>
      </c>
      <c r="C18" s="338"/>
      <c r="D18" s="338"/>
      <c r="E18" s="338"/>
      <c r="F18" s="83">
        <f>SUM(F13:F17)</f>
        <v>428380130</v>
      </c>
      <c r="G18" s="34"/>
      <c r="H18" s="29">
        <f>SUM(H13:H17)</f>
        <v>428380130</v>
      </c>
    </row>
    <row r="19" spans="2:23" ht="13.5" customHeight="1" x14ac:dyDescent="0.2">
      <c r="B19" s="27"/>
      <c r="D19" s="27"/>
      <c r="E19" s="27"/>
      <c r="F19" s="27"/>
      <c r="G19" s="27"/>
      <c r="H19" s="5"/>
    </row>
    <row r="20" spans="2:23" ht="13.5" customHeight="1" x14ac:dyDescent="0.2">
      <c r="B20" s="27"/>
      <c r="D20" s="339" t="s">
        <v>24</v>
      </c>
      <c r="E20" s="339"/>
      <c r="F20" s="339"/>
      <c r="G20" s="35" t="s">
        <v>25</v>
      </c>
      <c r="H20" s="35" t="s">
        <v>26</v>
      </c>
    </row>
    <row r="21" spans="2:23" ht="28.5" x14ac:dyDescent="0.2">
      <c r="B21" s="344" t="s">
        <v>23</v>
      </c>
      <c r="C21" s="345"/>
      <c r="D21" s="343" t="str">
        <f>Data!L4</f>
        <v>Cindy Milligan</v>
      </c>
      <c r="E21" s="343"/>
      <c r="F21" s="343"/>
      <c r="G21" s="94" t="str">
        <f>Data!M4</f>
        <v>(972) 883-2632</v>
      </c>
      <c r="H21" s="84" t="str">
        <f>Data!N4</f>
        <v>cxm133830@utdallas.edu</v>
      </c>
    </row>
    <row r="22" spans="2:23" ht="13.5" customHeight="1" x14ac:dyDescent="0.2">
      <c r="B22" s="27"/>
      <c r="C22" s="27"/>
      <c r="D22" s="27"/>
      <c r="E22" s="27"/>
      <c r="F22" s="27"/>
      <c r="G22" s="27"/>
      <c r="H22" s="5"/>
    </row>
    <row r="23" spans="2:23" ht="13.5" customHeight="1" thickBot="1" x14ac:dyDescent="0.25">
      <c r="B23" s="3" t="s">
        <v>68</v>
      </c>
      <c r="C23" s="27"/>
      <c r="D23" s="27"/>
      <c r="E23" s="27"/>
      <c r="F23" s="27"/>
      <c r="G23" s="27"/>
      <c r="H23" s="5"/>
    </row>
    <row r="24" spans="2:23" s="37" customFormat="1" x14ac:dyDescent="0.2">
      <c r="B24" s="62"/>
      <c r="C24" s="65" t="s">
        <v>27</v>
      </c>
      <c r="D24" s="66" t="s">
        <v>28</v>
      </c>
      <c r="E24" s="66" t="s">
        <v>29</v>
      </c>
      <c r="F24" s="66" t="s">
        <v>30</v>
      </c>
      <c r="G24" s="66" t="s">
        <v>31</v>
      </c>
      <c r="H24" s="67" t="s">
        <v>32</v>
      </c>
      <c r="J24" s="4"/>
    </row>
    <row r="25" spans="2:23" s="37" customFormat="1" ht="15" thickBot="1" x14ac:dyDescent="0.25">
      <c r="B25" s="61" t="s">
        <v>687</v>
      </c>
      <c r="C25" s="85">
        <f>Data!O4</f>
        <v>6142</v>
      </c>
      <c r="D25" s="86">
        <f>Data!P4</f>
        <v>11616</v>
      </c>
      <c r="E25" s="86">
        <f>Data!Q4</f>
        <v>7681</v>
      </c>
      <c r="F25" s="86">
        <f>Data!R4</f>
        <v>1311</v>
      </c>
      <c r="G25" s="86">
        <f>Data!S4</f>
        <v>43</v>
      </c>
      <c r="H25" s="74">
        <f>SUM(C25:G25)</f>
        <v>26793</v>
      </c>
    </row>
    <row r="26" spans="2:23" x14ac:dyDescent="0.2">
      <c r="C26" s="2"/>
      <c r="D26" s="2"/>
      <c r="E26" s="2"/>
      <c r="F26" s="2"/>
      <c r="G26" s="2"/>
      <c r="H26" s="2"/>
      <c r="I26" s="2"/>
    </row>
    <row r="27" spans="2:23" ht="13.5" customHeight="1" x14ac:dyDescent="0.2">
      <c r="B27" s="27"/>
      <c r="D27" s="339" t="s">
        <v>24</v>
      </c>
      <c r="E27" s="339"/>
      <c r="F27" s="339"/>
      <c r="G27" s="35" t="s">
        <v>25</v>
      </c>
      <c r="H27" s="35" t="s">
        <v>26</v>
      </c>
    </row>
    <row r="28" spans="2:23" x14ac:dyDescent="0.2">
      <c r="B28" s="344" t="s">
        <v>40</v>
      </c>
      <c r="C28" s="345"/>
      <c r="D28" s="343" t="str">
        <f>Data!T4</f>
        <v>Redlinger, Lawrence</v>
      </c>
      <c r="E28" s="343"/>
      <c r="F28" s="343"/>
      <c r="G28" s="94" t="str">
        <f>Data!U4</f>
        <v>(972) 883-6188</v>
      </c>
      <c r="H28" s="84" t="str">
        <f>Data!V4</f>
        <v>redling@utdallas.edu</v>
      </c>
    </row>
    <row r="29" spans="2:23" ht="13.5" customHeight="1" x14ac:dyDescent="0.2">
      <c r="B29" s="27"/>
      <c r="C29" s="27"/>
      <c r="D29" s="27"/>
      <c r="E29" s="27"/>
      <c r="F29" s="27"/>
      <c r="G29" s="27"/>
      <c r="H29" s="5"/>
    </row>
    <row r="30" spans="2:23" ht="15" thickBot="1" x14ac:dyDescent="0.25">
      <c r="B30" s="3" t="s">
        <v>10</v>
      </c>
      <c r="C30" s="1"/>
      <c r="D30" s="1"/>
      <c r="E30" s="1"/>
      <c r="F30" s="1"/>
      <c r="G30" s="1"/>
      <c r="H30" s="1"/>
      <c r="I30" s="1"/>
    </row>
    <row r="31" spans="2:23" ht="15" thickBot="1" x14ac:dyDescent="0.25">
      <c r="B31" s="68" t="s">
        <v>33</v>
      </c>
      <c r="C31" s="69" t="s">
        <v>27</v>
      </c>
      <c r="D31" s="69" t="s">
        <v>28</v>
      </c>
      <c r="E31" s="69" t="s">
        <v>29</v>
      </c>
      <c r="F31" s="69" t="s">
        <v>30</v>
      </c>
      <c r="G31" s="69" t="s">
        <v>31</v>
      </c>
      <c r="H31" s="70" t="s">
        <v>32</v>
      </c>
      <c r="I31" s="1"/>
    </row>
    <row r="32" spans="2:23" x14ac:dyDescent="0.2">
      <c r="B32" s="9" t="s">
        <v>46</v>
      </c>
      <c r="C32" s="87">
        <f>Data!W4</f>
        <v>100880</v>
      </c>
      <c r="D32" s="87">
        <f>Data!AQ4</f>
        <v>46814</v>
      </c>
      <c r="E32" s="87">
        <f>Data!BK4</f>
        <v>7210</v>
      </c>
      <c r="F32" s="87">
        <f>Data!CE4</f>
        <v>5565</v>
      </c>
      <c r="G32" s="87">
        <f>Data!CY4</f>
        <v>0</v>
      </c>
      <c r="H32" s="22">
        <f>SUM(C32:G32)</f>
        <v>160469</v>
      </c>
      <c r="I32" s="1"/>
      <c r="W32" s="18"/>
    </row>
    <row r="33" spans="2:23" x14ac:dyDescent="0.2">
      <c r="B33" s="7" t="s">
        <v>47</v>
      </c>
      <c r="C33" s="87">
        <f>Data!X4</f>
        <v>57668</v>
      </c>
      <c r="D33" s="87">
        <f>Data!AR4</f>
        <v>42367</v>
      </c>
      <c r="E33" s="87">
        <f>Data!BL4</f>
        <v>12189</v>
      </c>
      <c r="F33" s="87">
        <f>Data!CF4</f>
        <v>4242</v>
      </c>
      <c r="G33" s="87">
        <f>Data!CZ4</f>
        <v>0</v>
      </c>
      <c r="H33" s="22">
        <f t="shared" ref="H33:H52" si="0">SUM(C33:G33)</f>
        <v>116466</v>
      </c>
      <c r="I33" s="1"/>
      <c r="W33" s="18"/>
    </row>
    <row r="34" spans="2:23" x14ac:dyDescent="0.2">
      <c r="B34" s="7" t="s">
        <v>48</v>
      </c>
      <c r="C34" s="87">
        <f>Data!Y4</f>
        <v>18861</v>
      </c>
      <c r="D34" s="87">
        <f>Data!AS4</f>
        <v>14102</v>
      </c>
      <c r="E34" s="87">
        <f>Data!BM4</f>
        <v>1404</v>
      </c>
      <c r="F34" s="87">
        <f>Data!CG4</f>
        <v>735</v>
      </c>
      <c r="G34" s="87">
        <f>Data!DA4</f>
        <v>0</v>
      </c>
      <c r="H34" s="22">
        <f t="shared" si="0"/>
        <v>35102</v>
      </c>
      <c r="I34" s="1"/>
      <c r="W34" s="18"/>
    </row>
    <row r="35" spans="2:23" x14ac:dyDescent="0.2">
      <c r="B35" s="7" t="s">
        <v>49</v>
      </c>
      <c r="C35" s="87">
        <f>Data!Z4</f>
        <v>441</v>
      </c>
      <c r="D35" s="87">
        <f>Data!AT4</f>
        <v>3243</v>
      </c>
      <c r="E35" s="87">
        <f>Data!BN4</f>
        <v>45</v>
      </c>
      <c r="F35" s="87">
        <f>Data!CH4</f>
        <v>39</v>
      </c>
      <c r="G35" s="87">
        <f>Data!DB4</f>
        <v>0</v>
      </c>
      <c r="H35" s="22">
        <f t="shared" si="0"/>
        <v>3768</v>
      </c>
      <c r="I35" s="1"/>
      <c r="W35" s="18"/>
    </row>
    <row r="36" spans="2:23" x14ac:dyDescent="0.2">
      <c r="B36" s="7" t="s">
        <v>50</v>
      </c>
      <c r="C36" s="87">
        <f>Data!AA4</f>
        <v>0</v>
      </c>
      <c r="D36" s="87">
        <f>Data!AU4</f>
        <v>0</v>
      </c>
      <c r="E36" s="87">
        <f>Data!BO4</f>
        <v>0</v>
      </c>
      <c r="F36" s="87">
        <f>Data!CI4</f>
        <v>0</v>
      </c>
      <c r="G36" s="87">
        <f>Data!DC4</f>
        <v>0</v>
      </c>
      <c r="H36" s="22">
        <f t="shared" si="0"/>
        <v>0</v>
      </c>
      <c r="I36" s="1"/>
      <c r="W36" s="18"/>
    </row>
    <row r="37" spans="2:23" x14ac:dyDescent="0.2">
      <c r="B37" s="7" t="s">
        <v>51</v>
      </c>
      <c r="C37" s="87">
        <f>Data!AB4</f>
        <v>31694</v>
      </c>
      <c r="D37" s="87">
        <f>Data!AV4</f>
        <v>51894</v>
      </c>
      <c r="E37" s="87">
        <f>Data!BP4</f>
        <v>41931</v>
      </c>
      <c r="F37" s="87">
        <f>Data!CJ4</f>
        <v>8904</v>
      </c>
      <c r="G37" s="87">
        <f>Data!DD4</f>
        <v>0</v>
      </c>
      <c r="H37" s="22">
        <f t="shared" si="0"/>
        <v>134423</v>
      </c>
      <c r="I37" s="1"/>
      <c r="W37" s="18"/>
    </row>
    <row r="38" spans="2:23" x14ac:dyDescent="0.2">
      <c r="B38" s="7" t="s">
        <v>52</v>
      </c>
      <c r="C38" s="87">
        <f>Data!AC4</f>
        <v>0</v>
      </c>
      <c r="D38" s="87">
        <f>Data!AW4</f>
        <v>0</v>
      </c>
      <c r="E38" s="87">
        <f>Data!BQ4</f>
        <v>0</v>
      </c>
      <c r="F38" s="87">
        <f>Data!CK4</f>
        <v>0</v>
      </c>
      <c r="G38" s="87">
        <f>Data!DE4</f>
        <v>0</v>
      </c>
      <c r="H38" s="22">
        <f t="shared" si="0"/>
        <v>0</v>
      </c>
      <c r="I38" s="1"/>
      <c r="W38" s="18"/>
    </row>
    <row r="39" spans="2:23" x14ac:dyDescent="0.2">
      <c r="B39" s="7" t="s">
        <v>53</v>
      </c>
      <c r="C39" s="87">
        <f>Data!AD4</f>
        <v>0</v>
      </c>
      <c r="D39" s="87">
        <f>Data!AX4</f>
        <v>0</v>
      </c>
      <c r="E39" s="87">
        <f>Data!BR4</f>
        <v>0</v>
      </c>
      <c r="F39" s="87">
        <f>Data!CL4</f>
        <v>0</v>
      </c>
      <c r="G39" s="87">
        <f>Data!DF4</f>
        <v>0</v>
      </c>
      <c r="H39" s="22">
        <f t="shared" si="0"/>
        <v>0</v>
      </c>
      <c r="I39" s="1"/>
      <c r="W39" s="18"/>
    </row>
    <row r="40" spans="2:23" x14ac:dyDescent="0.2">
      <c r="B40" s="7" t="s">
        <v>54</v>
      </c>
      <c r="C40" s="87">
        <f>Data!AE4</f>
        <v>0</v>
      </c>
      <c r="D40" s="87">
        <f>Data!AY4</f>
        <v>0</v>
      </c>
      <c r="E40" s="87">
        <f>Data!BS4</f>
        <v>0</v>
      </c>
      <c r="F40" s="87">
        <f>Data!CM4</f>
        <v>0</v>
      </c>
      <c r="G40" s="87">
        <f>Data!DG4</f>
        <v>0</v>
      </c>
      <c r="H40" s="22">
        <f t="shared" si="0"/>
        <v>0</v>
      </c>
      <c r="I40" s="1"/>
      <c r="W40" s="18"/>
    </row>
    <row r="41" spans="2:23" x14ac:dyDescent="0.2">
      <c r="B41" s="7" t="s">
        <v>55</v>
      </c>
      <c r="C41" s="87">
        <f>Data!AF4</f>
        <v>40</v>
      </c>
      <c r="D41" s="87">
        <f>Data!AZ4</f>
        <v>129</v>
      </c>
      <c r="E41" s="87">
        <f>Data!BT4</f>
        <v>36</v>
      </c>
      <c r="F41" s="87">
        <f>Data!CN4</f>
        <v>0</v>
      </c>
      <c r="G41" s="87">
        <f>Data!DH4</f>
        <v>0</v>
      </c>
      <c r="H41" s="22">
        <f t="shared" si="0"/>
        <v>205</v>
      </c>
      <c r="I41" s="1"/>
      <c r="W41" s="18"/>
    </row>
    <row r="42" spans="2:23" x14ac:dyDescent="0.2">
      <c r="B42" s="7" t="s">
        <v>56</v>
      </c>
      <c r="C42" s="87">
        <f>Data!AG4</f>
        <v>0</v>
      </c>
      <c r="D42" s="87">
        <f>Data!BA4</f>
        <v>0</v>
      </c>
      <c r="E42" s="87">
        <f>Data!BU4</f>
        <v>0</v>
      </c>
      <c r="F42" s="87">
        <f>Data!CO4</f>
        <v>0</v>
      </c>
      <c r="G42" s="87">
        <f>Data!DI4</f>
        <v>0</v>
      </c>
      <c r="H42" s="22">
        <f t="shared" si="0"/>
        <v>0</v>
      </c>
      <c r="I42" s="1"/>
      <c r="W42" s="18"/>
    </row>
    <row r="43" spans="2:23" x14ac:dyDescent="0.2">
      <c r="B43" s="7" t="s">
        <v>57</v>
      </c>
      <c r="C43" s="87">
        <f>Data!AH4</f>
        <v>0</v>
      </c>
      <c r="D43" s="87">
        <f>Data!BB4</f>
        <v>0</v>
      </c>
      <c r="E43" s="87">
        <f>Data!BV4</f>
        <v>0</v>
      </c>
      <c r="F43" s="87">
        <f>Data!CP4</f>
        <v>0</v>
      </c>
      <c r="G43" s="87">
        <f>Data!DJ4</f>
        <v>0</v>
      </c>
      <c r="H43" s="22">
        <f t="shared" si="0"/>
        <v>0</v>
      </c>
      <c r="I43" s="1"/>
      <c r="W43" s="18"/>
    </row>
    <row r="44" spans="2:23" x14ac:dyDescent="0.2">
      <c r="B44" s="7" t="s">
        <v>58</v>
      </c>
      <c r="C44" s="87">
        <f>Data!AI4</f>
        <v>545</v>
      </c>
      <c r="D44" s="87">
        <f>Data!BC4</f>
        <v>0</v>
      </c>
      <c r="E44" s="87">
        <f>Data!BW4</f>
        <v>0</v>
      </c>
      <c r="F44" s="87">
        <f>Data!CQ4</f>
        <v>0</v>
      </c>
      <c r="G44" s="87">
        <f>Data!DK4</f>
        <v>0</v>
      </c>
      <c r="H44" s="22">
        <f t="shared" si="0"/>
        <v>545</v>
      </c>
      <c r="I44" s="1"/>
      <c r="W44" s="18"/>
    </row>
    <row r="45" spans="2:23" x14ac:dyDescent="0.2">
      <c r="B45" s="7" t="s">
        <v>59</v>
      </c>
      <c r="C45" s="87">
        <f>Data!AJ4</f>
        <v>2595</v>
      </c>
      <c r="D45" s="87">
        <f>Data!BD4</f>
        <v>9354</v>
      </c>
      <c r="E45" s="87">
        <f>Data!BX4</f>
        <v>10250</v>
      </c>
      <c r="F45" s="87">
        <f>Data!CR4</f>
        <v>1693</v>
      </c>
      <c r="G45" s="87">
        <f>Data!DL4</f>
        <v>1100</v>
      </c>
      <c r="H45" s="22">
        <f t="shared" si="0"/>
        <v>24992</v>
      </c>
      <c r="I45" s="1"/>
      <c r="W45" s="18"/>
    </row>
    <row r="46" spans="2:23" x14ac:dyDescent="0.2">
      <c r="B46" s="7" t="s">
        <v>60</v>
      </c>
      <c r="C46" s="87">
        <f>Data!AK4</f>
        <v>0</v>
      </c>
      <c r="D46" s="87">
        <f>Data!BE4</f>
        <v>0</v>
      </c>
      <c r="E46" s="87">
        <f>Data!BY4</f>
        <v>0</v>
      </c>
      <c r="F46" s="87">
        <f>Data!CS4</f>
        <v>0</v>
      </c>
      <c r="G46" s="87">
        <f>Data!DM4</f>
        <v>0</v>
      </c>
      <c r="H46" s="22">
        <f t="shared" si="0"/>
        <v>0</v>
      </c>
      <c r="I46" s="1"/>
      <c r="W46" s="18"/>
    </row>
    <row r="47" spans="2:23" x14ac:dyDescent="0.2">
      <c r="B47" s="7" t="s">
        <v>61</v>
      </c>
      <c r="C47" s="87">
        <f>Data!AL4</f>
        <v>16056</v>
      </c>
      <c r="D47" s="87">
        <f>Data!BF4</f>
        <v>62647</v>
      </c>
      <c r="E47" s="87">
        <f>Data!BZ4</f>
        <v>65873</v>
      </c>
      <c r="F47" s="87">
        <f>Data!CT4</f>
        <v>1378</v>
      </c>
      <c r="G47" s="87">
        <f>Data!DN4</f>
        <v>0</v>
      </c>
      <c r="H47" s="22">
        <f t="shared" si="0"/>
        <v>145954</v>
      </c>
      <c r="I47" s="1"/>
      <c r="W47" s="18"/>
    </row>
    <row r="48" spans="2:23" x14ac:dyDescent="0.2">
      <c r="B48" s="7" t="s">
        <v>62</v>
      </c>
      <c r="C48" s="87">
        <f>Data!AM4</f>
        <v>0</v>
      </c>
      <c r="D48" s="87">
        <f>Data!BG4</f>
        <v>0</v>
      </c>
      <c r="E48" s="87">
        <f>Data!CA4</f>
        <v>0</v>
      </c>
      <c r="F48" s="87">
        <f>Data!CU4</f>
        <v>0</v>
      </c>
      <c r="G48" s="87">
        <f>Data!DO4</f>
        <v>0</v>
      </c>
      <c r="H48" s="22">
        <f t="shared" si="0"/>
        <v>0</v>
      </c>
      <c r="I48" s="1"/>
      <c r="W48" s="18"/>
    </row>
    <row r="49" spans="2:23" x14ac:dyDescent="0.2">
      <c r="B49" s="7" t="s">
        <v>63</v>
      </c>
      <c r="C49" s="87">
        <f>Data!AN4</f>
        <v>0</v>
      </c>
      <c r="D49" s="87">
        <f>Data!BH4</f>
        <v>416</v>
      </c>
      <c r="E49" s="87">
        <f>Data!CB4</f>
        <v>0</v>
      </c>
      <c r="F49" s="87">
        <f>Data!CV4</f>
        <v>0</v>
      </c>
      <c r="G49" s="87">
        <f>Data!DP4</f>
        <v>0</v>
      </c>
      <c r="H49" s="22">
        <f t="shared" si="0"/>
        <v>416</v>
      </c>
      <c r="I49" s="1"/>
      <c r="W49" s="18"/>
    </row>
    <row r="50" spans="2:23" x14ac:dyDescent="0.2">
      <c r="B50" s="7" t="s">
        <v>64</v>
      </c>
      <c r="C50" s="87">
        <f>Data!AO4</f>
        <v>93</v>
      </c>
      <c r="D50" s="87">
        <f>Data!BI4</f>
        <v>672</v>
      </c>
      <c r="E50" s="87">
        <f>Data!CC4</f>
        <v>447</v>
      </c>
      <c r="F50" s="87">
        <f>Data!CW4</f>
        <v>12</v>
      </c>
      <c r="G50" s="87">
        <f>Data!DQ4</f>
        <v>0</v>
      </c>
      <c r="H50" s="22">
        <f t="shared" si="0"/>
        <v>1224</v>
      </c>
      <c r="I50" s="1"/>
      <c r="W50" s="18"/>
    </row>
    <row r="51" spans="2:23" x14ac:dyDescent="0.2">
      <c r="B51" s="7" t="s">
        <v>0</v>
      </c>
      <c r="C51" s="87">
        <f>Data!AP4</f>
        <v>0</v>
      </c>
      <c r="D51" s="87">
        <f>Data!BJ4</f>
        <v>0</v>
      </c>
      <c r="E51" s="87">
        <f>Data!CD4</f>
        <v>0</v>
      </c>
      <c r="F51" s="87">
        <f>Data!CX4</f>
        <v>0</v>
      </c>
      <c r="G51" s="87">
        <f>Data!DR4</f>
        <v>0</v>
      </c>
      <c r="H51" s="22">
        <f t="shared" si="0"/>
        <v>0</v>
      </c>
      <c r="I51" s="1"/>
      <c r="W51" s="18"/>
    </row>
    <row r="52" spans="2:23" x14ac:dyDescent="0.2">
      <c r="B52" s="8" t="s">
        <v>35</v>
      </c>
      <c r="C52" s="22">
        <f>SUM(C32:C51)</f>
        <v>228873</v>
      </c>
      <c r="D52" s="22">
        <f>SUM(D32:D51)</f>
        <v>231638</v>
      </c>
      <c r="E52" s="22">
        <f>SUM(E32:E51)</f>
        <v>139385</v>
      </c>
      <c r="F52" s="22">
        <f>SUM(F32:F51)</f>
        <v>22568</v>
      </c>
      <c r="G52" s="22">
        <f>SUM(G32:G51)</f>
        <v>1100</v>
      </c>
      <c r="H52" s="22">
        <f t="shared" si="0"/>
        <v>623564</v>
      </c>
      <c r="I52" s="1"/>
    </row>
    <row r="53" spans="2:23" x14ac:dyDescent="0.2">
      <c r="B53" s="14"/>
      <c r="C53" s="18"/>
      <c r="D53" s="18"/>
      <c r="E53" s="18"/>
      <c r="F53" s="18"/>
      <c r="G53" s="18"/>
      <c r="H53" s="18"/>
      <c r="I53" s="1"/>
    </row>
    <row r="54" spans="2:23" ht="13.5" customHeight="1" x14ac:dyDescent="0.2">
      <c r="B54" s="27"/>
      <c r="D54" s="339" t="s">
        <v>24</v>
      </c>
      <c r="E54" s="339"/>
      <c r="F54" s="339"/>
      <c r="G54" s="35" t="s">
        <v>25</v>
      </c>
      <c r="H54" s="35" t="s">
        <v>26</v>
      </c>
    </row>
    <row r="55" spans="2:23" x14ac:dyDescent="0.2">
      <c r="B55" s="344" t="s">
        <v>41</v>
      </c>
      <c r="C55" s="345"/>
      <c r="D55" s="343" t="str">
        <f>Data!T4</f>
        <v>Redlinger, Lawrence</v>
      </c>
      <c r="E55" s="343"/>
      <c r="F55" s="343"/>
      <c r="G55" s="94" t="str">
        <f>Data!U4</f>
        <v>(972) 883-6188</v>
      </c>
      <c r="H55" s="84" t="str">
        <f>Data!V4</f>
        <v>redling@utdallas.edu</v>
      </c>
    </row>
    <row r="56" spans="2:23" ht="13.5" customHeight="1" x14ac:dyDescent="0.2">
      <c r="B56" s="27"/>
      <c r="C56" s="27"/>
      <c r="D56" s="27"/>
      <c r="E56" s="27"/>
      <c r="F56" s="27"/>
      <c r="G56" s="27"/>
      <c r="H56" s="5"/>
    </row>
    <row r="57" spans="2:23" x14ac:dyDescent="0.2">
      <c r="B57" s="3" t="s">
        <v>11</v>
      </c>
      <c r="C57" s="1"/>
      <c r="D57" s="1"/>
      <c r="E57" s="1"/>
      <c r="F57" s="1"/>
      <c r="G57" s="1"/>
      <c r="H57" s="1"/>
      <c r="I57" s="1"/>
    </row>
    <row r="58" spans="2:23" ht="39" customHeight="1" x14ac:dyDescent="0.2">
      <c r="B58" s="358" t="s">
        <v>43</v>
      </c>
      <c r="C58" s="358"/>
      <c r="D58" s="358"/>
      <c r="E58" s="358"/>
      <c r="F58" s="358"/>
      <c r="G58" s="358"/>
      <c r="H58" s="38"/>
    </row>
    <row r="59" spans="2:23" ht="15" thickBot="1" x14ac:dyDescent="0.25">
      <c r="B59" s="36"/>
      <c r="C59" s="1"/>
      <c r="D59" s="1"/>
      <c r="E59" s="1"/>
      <c r="F59" s="1"/>
      <c r="G59" s="1"/>
      <c r="H59" s="1"/>
      <c r="I59" s="1"/>
    </row>
    <row r="60" spans="2:23" ht="15" thickBot="1" x14ac:dyDescent="0.25">
      <c r="B60" s="68" t="s">
        <v>33</v>
      </c>
      <c r="C60" s="69" t="s">
        <v>27</v>
      </c>
      <c r="D60" s="69" t="s">
        <v>28</v>
      </c>
      <c r="E60" s="69" t="s">
        <v>29</v>
      </c>
      <c r="F60" s="69" t="s">
        <v>30</v>
      </c>
      <c r="G60" s="69" t="s">
        <v>31</v>
      </c>
      <c r="H60" s="70" t="s">
        <v>32</v>
      </c>
      <c r="I60" s="1"/>
    </row>
    <row r="61" spans="2:23" x14ac:dyDescent="0.2">
      <c r="B61" s="9" t="str">
        <f>$B$32</f>
        <v>Liberal Arts</v>
      </c>
      <c r="C61" s="88">
        <f>Data!DS4</f>
        <v>5597617</v>
      </c>
      <c r="D61" s="88">
        <f>Data!EM4</f>
        <v>5311968</v>
      </c>
      <c r="E61" s="88">
        <f>Data!FG4</f>
        <v>3192423</v>
      </c>
      <c r="F61" s="88">
        <f>Data!GA4</f>
        <v>6246754</v>
      </c>
      <c r="G61" s="88">
        <f>Data!GU4</f>
        <v>0</v>
      </c>
      <c r="H61" s="21">
        <f>SUM(C61:G61)</f>
        <v>20348762</v>
      </c>
      <c r="I61" s="1"/>
    </row>
    <row r="62" spans="2:23" x14ac:dyDescent="0.2">
      <c r="B62" s="9" t="str">
        <f>$B$33</f>
        <v>Science</v>
      </c>
      <c r="C62" s="87">
        <f>Data!DT4</f>
        <v>3041240</v>
      </c>
      <c r="D62" s="87">
        <f>Data!EN4</f>
        <v>4786792</v>
      </c>
      <c r="E62" s="87">
        <f>Data!FH4</f>
        <v>3896524</v>
      </c>
      <c r="F62" s="87">
        <f>Data!GB4</f>
        <v>3955625</v>
      </c>
      <c r="G62" s="87">
        <f>Data!GV4</f>
        <v>0</v>
      </c>
      <c r="H62" s="22">
        <f t="shared" ref="H62:H81" si="1">SUM(C62:G62)</f>
        <v>15680181</v>
      </c>
      <c r="I62" s="1"/>
    </row>
    <row r="63" spans="2:23" x14ac:dyDescent="0.2">
      <c r="B63" s="9" t="str">
        <f>$B$34</f>
        <v>Fine Arts</v>
      </c>
      <c r="C63" s="87">
        <f>Data!DU4</f>
        <v>1764356</v>
      </c>
      <c r="D63" s="87">
        <f>Data!EO4</f>
        <v>2299976</v>
      </c>
      <c r="E63" s="87">
        <f>Data!FI4</f>
        <v>1040102</v>
      </c>
      <c r="F63" s="87">
        <f>Data!GC4</f>
        <v>904772</v>
      </c>
      <c r="G63" s="87">
        <f>Data!GW4</f>
        <v>0</v>
      </c>
      <c r="H63" s="22">
        <f t="shared" si="1"/>
        <v>6009206</v>
      </c>
      <c r="I63" s="1"/>
    </row>
    <row r="64" spans="2:23" x14ac:dyDescent="0.2">
      <c r="B64" s="9" t="str">
        <f>$B$35</f>
        <v>Teacher Education</v>
      </c>
      <c r="C64" s="87">
        <f>Data!DV4</f>
        <v>55198</v>
      </c>
      <c r="D64" s="87">
        <f>Data!EP4</f>
        <v>444881</v>
      </c>
      <c r="E64" s="87">
        <f>Data!FJ4</f>
        <v>33929</v>
      </c>
      <c r="F64" s="87">
        <f>Data!GD4</f>
        <v>10232</v>
      </c>
      <c r="G64" s="87">
        <f>Data!GX4</f>
        <v>0</v>
      </c>
      <c r="H64" s="22">
        <f t="shared" si="1"/>
        <v>544240</v>
      </c>
      <c r="I64" s="1"/>
    </row>
    <row r="65" spans="2:9" x14ac:dyDescent="0.2">
      <c r="B65" s="9" t="str">
        <f>$B$36</f>
        <v>Agriculture</v>
      </c>
      <c r="C65" s="87">
        <f>Data!DW4</f>
        <v>0</v>
      </c>
      <c r="D65" s="87">
        <f>Data!EQ4</f>
        <v>0</v>
      </c>
      <c r="E65" s="87">
        <f>Data!FK4</f>
        <v>0</v>
      </c>
      <c r="F65" s="87">
        <f>Data!GE4</f>
        <v>0</v>
      </c>
      <c r="G65" s="87">
        <f>Data!GY4</f>
        <v>0</v>
      </c>
      <c r="H65" s="22">
        <f t="shared" si="1"/>
        <v>0</v>
      </c>
      <c r="I65" s="1"/>
    </row>
    <row r="66" spans="2:9" x14ac:dyDescent="0.2">
      <c r="B66" s="9" t="str">
        <f>$B$37</f>
        <v>Engineering</v>
      </c>
      <c r="C66" s="87">
        <f>Data!DX4</f>
        <v>2510223</v>
      </c>
      <c r="D66" s="87">
        <f>Data!ER4</f>
        <v>6531728</v>
      </c>
      <c r="E66" s="87">
        <f>Data!FL4</f>
        <v>9306234</v>
      </c>
      <c r="F66" s="87">
        <f>Data!GF4</f>
        <v>9519784</v>
      </c>
      <c r="G66" s="87">
        <f>Data!GZ4</f>
        <v>0</v>
      </c>
      <c r="H66" s="22">
        <f t="shared" si="1"/>
        <v>27867969</v>
      </c>
      <c r="I66" s="1"/>
    </row>
    <row r="67" spans="2:9" x14ac:dyDescent="0.2">
      <c r="B67" s="9" t="str">
        <f>$B$38</f>
        <v>Home Economics</v>
      </c>
      <c r="C67" s="87">
        <f>Data!DY4</f>
        <v>0</v>
      </c>
      <c r="D67" s="87">
        <f>Data!ES4</f>
        <v>0</v>
      </c>
      <c r="E67" s="87">
        <f>Data!FM4</f>
        <v>0</v>
      </c>
      <c r="F67" s="87">
        <f>Data!GG4</f>
        <v>0</v>
      </c>
      <c r="G67" s="87">
        <f>Data!HA4</f>
        <v>0</v>
      </c>
      <c r="H67" s="22">
        <f t="shared" si="1"/>
        <v>0</v>
      </c>
      <c r="I67" s="1"/>
    </row>
    <row r="68" spans="2:9" x14ac:dyDescent="0.2">
      <c r="B68" s="9" t="str">
        <f>$B$39</f>
        <v>Law</v>
      </c>
      <c r="C68" s="87">
        <f>Data!DZ4</f>
        <v>0</v>
      </c>
      <c r="D68" s="87">
        <f>Data!ET4</f>
        <v>0</v>
      </c>
      <c r="E68" s="87">
        <f>Data!FN4</f>
        <v>0</v>
      </c>
      <c r="F68" s="87">
        <f>Data!GH4</f>
        <v>0</v>
      </c>
      <c r="G68" s="87">
        <f>Data!HB4</f>
        <v>0</v>
      </c>
      <c r="H68" s="22">
        <f t="shared" si="1"/>
        <v>0</v>
      </c>
      <c r="I68" s="1"/>
    </row>
    <row r="69" spans="2:9" x14ac:dyDescent="0.2">
      <c r="B69" s="9" t="str">
        <f>$B$42</f>
        <v>Veterinary Science</v>
      </c>
      <c r="C69" s="87">
        <f>Data!EA4</f>
        <v>0</v>
      </c>
      <c r="D69" s="87">
        <f>Data!EU4</f>
        <v>0</v>
      </c>
      <c r="E69" s="87">
        <f>Data!FO4</f>
        <v>0</v>
      </c>
      <c r="F69" s="87">
        <f>Data!GI4</f>
        <v>0</v>
      </c>
      <c r="G69" s="87">
        <f>Data!HC4</f>
        <v>0</v>
      </c>
      <c r="H69" s="22">
        <f t="shared" si="1"/>
        <v>0</v>
      </c>
      <c r="I69" s="1"/>
    </row>
    <row r="70" spans="2:9" x14ac:dyDescent="0.2">
      <c r="B70" s="9" t="str">
        <f>$B$41</f>
        <v>Library Science</v>
      </c>
      <c r="C70" s="87">
        <f>Data!EB4</f>
        <v>8578</v>
      </c>
      <c r="D70" s="87">
        <f>Data!EV4</f>
        <v>16375</v>
      </c>
      <c r="E70" s="87">
        <f>Data!FP4</f>
        <v>0</v>
      </c>
      <c r="F70" s="87">
        <f>Data!GJ4</f>
        <v>0</v>
      </c>
      <c r="G70" s="87">
        <f>Data!HD4</f>
        <v>0</v>
      </c>
      <c r="H70" s="22">
        <f t="shared" si="1"/>
        <v>24953</v>
      </c>
      <c r="I70" s="1"/>
    </row>
    <row r="71" spans="2:9" x14ac:dyDescent="0.2">
      <c r="B71" s="9" t="str">
        <f>$B$42</f>
        <v>Veterinary Science</v>
      </c>
      <c r="C71" s="87">
        <f>Data!EC4</f>
        <v>0</v>
      </c>
      <c r="D71" s="87">
        <f>Data!EW4</f>
        <v>0</v>
      </c>
      <c r="E71" s="87">
        <f>Data!FQ4</f>
        <v>0</v>
      </c>
      <c r="F71" s="87">
        <f>Data!GK4</f>
        <v>0</v>
      </c>
      <c r="G71" s="87">
        <f>Data!HE4</f>
        <v>0</v>
      </c>
      <c r="H71" s="22">
        <f t="shared" si="1"/>
        <v>0</v>
      </c>
      <c r="I71" s="1"/>
    </row>
    <row r="72" spans="2:9" x14ac:dyDescent="0.2">
      <c r="B72" s="9" t="str">
        <f>$B$43</f>
        <v>Vocational Training</v>
      </c>
      <c r="C72" s="87">
        <f>Data!ED4</f>
        <v>0</v>
      </c>
      <c r="D72" s="87">
        <f>Data!EX4</f>
        <v>0</v>
      </c>
      <c r="E72" s="87">
        <f>Data!FR4</f>
        <v>0</v>
      </c>
      <c r="F72" s="87">
        <f>Data!GL4</f>
        <v>0</v>
      </c>
      <c r="G72" s="87">
        <f>Data!HF4</f>
        <v>0</v>
      </c>
      <c r="H72" s="22">
        <f t="shared" si="1"/>
        <v>0</v>
      </c>
      <c r="I72" s="1"/>
    </row>
    <row r="73" spans="2:9" x14ac:dyDescent="0.2">
      <c r="B73" s="9" t="str">
        <f>$B$44</f>
        <v>Physical Training</v>
      </c>
      <c r="C73" s="87">
        <f>Data!EE4</f>
        <v>64355</v>
      </c>
      <c r="D73" s="87">
        <f>Data!EY4</f>
        <v>0</v>
      </c>
      <c r="E73" s="87">
        <f>Data!FS4</f>
        <v>0</v>
      </c>
      <c r="F73" s="87">
        <f>Data!GM4</f>
        <v>0</v>
      </c>
      <c r="G73" s="87">
        <f>Data!HG4</f>
        <v>0</v>
      </c>
      <c r="H73" s="22">
        <f t="shared" si="1"/>
        <v>64355</v>
      </c>
      <c r="I73" s="1"/>
    </row>
    <row r="74" spans="2:9" x14ac:dyDescent="0.2">
      <c r="B74" s="9" t="str">
        <f>$B$45</f>
        <v>Health Services</v>
      </c>
      <c r="C74" s="87">
        <f>Data!EF4</f>
        <v>98519</v>
      </c>
      <c r="D74" s="87">
        <f>Data!EZ4</f>
        <v>514136</v>
      </c>
      <c r="E74" s="87">
        <f>Data!FT4</f>
        <v>2413553</v>
      </c>
      <c r="F74" s="87">
        <f>Data!GN4</f>
        <v>2218299</v>
      </c>
      <c r="G74" s="87">
        <f>Data!HH4</f>
        <v>604673</v>
      </c>
      <c r="H74" s="22">
        <f t="shared" si="1"/>
        <v>5849180</v>
      </c>
      <c r="I74" s="1"/>
    </row>
    <row r="75" spans="2:9" x14ac:dyDescent="0.2">
      <c r="B75" s="9" t="str">
        <f>$B$46</f>
        <v>Pharmacy</v>
      </c>
      <c r="C75" s="87">
        <f>Data!EG4</f>
        <v>0</v>
      </c>
      <c r="D75" s="87">
        <f>Data!FA4</f>
        <v>0</v>
      </c>
      <c r="E75" s="87">
        <f>Data!FU4</f>
        <v>0</v>
      </c>
      <c r="F75" s="87">
        <f>Data!GO4</f>
        <v>0</v>
      </c>
      <c r="G75" s="87">
        <f>Data!HI4</f>
        <v>0</v>
      </c>
      <c r="H75" s="22">
        <f t="shared" si="1"/>
        <v>0</v>
      </c>
      <c r="I75" s="1"/>
    </row>
    <row r="76" spans="2:9" x14ac:dyDescent="0.2">
      <c r="B76" s="9" t="str">
        <f>$B$47</f>
        <v>Business Administration</v>
      </c>
      <c r="C76" s="87">
        <f>Data!EH4</f>
        <v>978956</v>
      </c>
      <c r="D76" s="87">
        <f>Data!FB4</f>
        <v>6559897</v>
      </c>
      <c r="E76" s="87">
        <f>Data!FV4</f>
        <v>12856494</v>
      </c>
      <c r="F76" s="87">
        <f>Data!GP4</f>
        <v>5566979</v>
      </c>
      <c r="G76" s="87">
        <f>Data!HJ4</f>
        <v>0</v>
      </c>
      <c r="H76" s="22">
        <f t="shared" si="1"/>
        <v>25962326</v>
      </c>
      <c r="I76" s="1"/>
    </row>
    <row r="77" spans="2:9" x14ac:dyDescent="0.2">
      <c r="B77" s="9" t="str">
        <f>$B$48</f>
        <v>Optometry</v>
      </c>
      <c r="C77" s="87">
        <f>Data!EI4</f>
        <v>0</v>
      </c>
      <c r="D77" s="87">
        <f>Data!FC4</f>
        <v>0</v>
      </c>
      <c r="E77" s="87">
        <f>Data!FW4</f>
        <v>0</v>
      </c>
      <c r="F77" s="87">
        <f>Data!GQ4</f>
        <v>0</v>
      </c>
      <c r="G77" s="87">
        <f>Data!HK4</f>
        <v>0</v>
      </c>
      <c r="H77" s="22">
        <f t="shared" si="1"/>
        <v>0</v>
      </c>
      <c r="I77" s="1"/>
    </row>
    <row r="78" spans="2:9" x14ac:dyDescent="0.2">
      <c r="B78" s="9" t="str">
        <f>$B$49</f>
        <v>Teacher Ed-Practice Teaching</v>
      </c>
      <c r="C78" s="87">
        <f>Data!EJ4</f>
        <v>0</v>
      </c>
      <c r="D78" s="87">
        <f>Data!FD4</f>
        <v>108733</v>
      </c>
      <c r="E78" s="87">
        <f>Data!FX4</f>
        <v>0</v>
      </c>
      <c r="F78" s="87">
        <f>Data!GR4</f>
        <v>0</v>
      </c>
      <c r="G78" s="87">
        <f>Data!HL4</f>
        <v>0</v>
      </c>
      <c r="H78" s="22">
        <f t="shared" si="1"/>
        <v>108733</v>
      </c>
      <c r="I78" s="1"/>
    </row>
    <row r="79" spans="2:9" x14ac:dyDescent="0.2">
      <c r="B79" s="9" t="str">
        <f>$B$50</f>
        <v>Technology</v>
      </c>
      <c r="C79" s="87">
        <f>Data!EK4</f>
        <v>8324</v>
      </c>
      <c r="D79" s="87">
        <f>Data!FE4</f>
        <v>60629</v>
      </c>
      <c r="E79" s="87">
        <f>Data!FY4</f>
        <v>142733</v>
      </c>
      <c r="F79" s="87">
        <f>Data!GS4</f>
        <v>2616</v>
      </c>
      <c r="G79" s="87">
        <f>Data!HM4</f>
        <v>0</v>
      </c>
      <c r="H79" s="22">
        <f t="shared" si="1"/>
        <v>214302</v>
      </c>
      <c r="I79" s="1"/>
    </row>
    <row r="80" spans="2:9" x14ac:dyDescent="0.2">
      <c r="B80" s="9" t="str">
        <f>$B$51</f>
        <v>Nursing</v>
      </c>
      <c r="C80" s="87">
        <f>Data!EL4</f>
        <v>0</v>
      </c>
      <c r="D80" s="87">
        <f>Data!FF4</f>
        <v>0</v>
      </c>
      <c r="E80" s="87">
        <f>Data!FZ4</f>
        <v>0</v>
      </c>
      <c r="F80" s="87">
        <f>Data!GT4</f>
        <v>0</v>
      </c>
      <c r="G80" s="87">
        <f>Data!HN4</f>
        <v>0</v>
      </c>
      <c r="H80" s="22">
        <f t="shared" si="1"/>
        <v>0</v>
      </c>
      <c r="I80" s="1"/>
    </row>
    <row r="81" spans="2:9" x14ac:dyDescent="0.2">
      <c r="B81" s="39" t="str">
        <f>$B$52</f>
        <v>Totals</v>
      </c>
      <c r="C81" s="21">
        <f>SUM(C61:C80)</f>
        <v>14127366</v>
      </c>
      <c r="D81" s="21">
        <f>SUM(D61:D80)</f>
        <v>26635115</v>
      </c>
      <c r="E81" s="21">
        <f>SUM(E61:E80)</f>
        <v>32881992</v>
      </c>
      <c r="F81" s="21">
        <f>SUM(F61:F80)</f>
        <v>28425061</v>
      </c>
      <c r="G81" s="21">
        <f>SUM(G61:G80)</f>
        <v>604673</v>
      </c>
      <c r="H81" s="21">
        <f t="shared" si="1"/>
        <v>102674207</v>
      </c>
      <c r="I81" s="1"/>
    </row>
    <row r="82" spans="2:9" x14ac:dyDescent="0.2">
      <c r="B82" s="14"/>
      <c r="C82" s="15"/>
      <c r="D82" s="15"/>
      <c r="E82" s="15"/>
      <c r="F82" s="15"/>
      <c r="G82" s="15"/>
      <c r="H82" s="16"/>
      <c r="I82" s="1"/>
    </row>
    <row r="83" spans="2:9" ht="13.5" customHeight="1" x14ac:dyDescent="0.2">
      <c r="B83" s="27"/>
      <c r="D83" s="339" t="s">
        <v>24</v>
      </c>
      <c r="E83" s="339"/>
      <c r="F83" s="339"/>
      <c r="G83" s="35" t="s">
        <v>25</v>
      </c>
      <c r="H83" s="35" t="s">
        <v>26</v>
      </c>
    </row>
    <row r="84" spans="2:9" x14ac:dyDescent="0.2">
      <c r="B84" s="344" t="s">
        <v>42</v>
      </c>
      <c r="C84" s="345"/>
      <c r="D84" s="343" t="str">
        <f>Data!T4</f>
        <v>Redlinger, Lawrence</v>
      </c>
      <c r="E84" s="343"/>
      <c r="F84" s="343"/>
      <c r="G84" s="94" t="str">
        <f>Data!U4</f>
        <v>(972) 883-6188</v>
      </c>
      <c r="H84" s="84" t="str">
        <f>Data!V4</f>
        <v>redling@utdallas.edu</v>
      </c>
    </row>
    <row r="85" spans="2:9" ht="13.5" customHeight="1" x14ac:dyDescent="0.2">
      <c r="B85" s="27"/>
      <c r="C85" s="27"/>
      <c r="D85" s="27"/>
      <c r="E85" s="27"/>
      <c r="F85" s="27"/>
      <c r="G85" s="27"/>
      <c r="H85" s="5"/>
    </row>
    <row r="86" spans="2:9" x14ac:dyDescent="0.2">
      <c r="B86" s="28" t="s">
        <v>34</v>
      </c>
      <c r="C86" s="13"/>
      <c r="D86" s="13"/>
      <c r="E86" s="13"/>
      <c r="F86" s="13"/>
      <c r="G86" s="13"/>
      <c r="H86" s="17">
        <f>H13+H14</f>
        <v>294090301</v>
      </c>
    </row>
    <row r="87" spans="2:9" ht="42.75" customHeight="1" x14ac:dyDescent="0.2">
      <c r="B87" s="332" t="s">
        <v>9</v>
      </c>
      <c r="C87" s="332"/>
      <c r="D87" s="332"/>
      <c r="E87" s="332"/>
      <c r="F87" s="332"/>
      <c r="G87" s="332"/>
      <c r="H87" s="38"/>
    </row>
    <row r="88" spans="2:9" x14ac:dyDescent="0.2">
      <c r="B88" s="28" t="s">
        <v>5</v>
      </c>
      <c r="C88" s="12"/>
      <c r="D88" s="12"/>
      <c r="E88" s="12"/>
      <c r="F88" s="12"/>
      <c r="G88" s="12"/>
      <c r="H88" s="17"/>
    </row>
    <row r="89" spans="2:9" ht="98.25" customHeight="1" thickBot="1" x14ac:dyDescent="0.25">
      <c r="B89" s="348" t="s">
        <v>234</v>
      </c>
      <c r="C89" s="348"/>
      <c r="D89" s="348"/>
      <c r="E89" s="348"/>
      <c r="F89" s="348"/>
      <c r="G89" s="348"/>
      <c r="H89" s="55"/>
    </row>
    <row r="90" spans="2:9" ht="15" thickBot="1" x14ac:dyDescent="0.25">
      <c r="B90" s="68" t="s">
        <v>33</v>
      </c>
      <c r="C90" s="69" t="s">
        <v>27</v>
      </c>
      <c r="D90" s="69" t="s">
        <v>28</v>
      </c>
      <c r="E90" s="69" t="s">
        <v>29</v>
      </c>
      <c r="F90" s="69" t="s">
        <v>30</v>
      </c>
      <c r="G90" s="69" t="s">
        <v>31</v>
      </c>
      <c r="H90" s="70" t="s">
        <v>32</v>
      </c>
    </row>
    <row r="91" spans="2:9" x14ac:dyDescent="0.2">
      <c r="B91" s="9" t="str">
        <f>$B$32</f>
        <v>Liberal Arts</v>
      </c>
      <c r="C91" s="172">
        <f>Data!HR4</f>
        <v>775546</v>
      </c>
      <c r="D91" s="172">
        <f>Data!IL4</f>
        <v>387773</v>
      </c>
      <c r="E91" s="172">
        <f>Data!JF4</f>
        <v>461634</v>
      </c>
      <c r="F91" s="172">
        <f>Data!JZ4</f>
        <v>221585</v>
      </c>
      <c r="G91" s="172">
        <f>Data!KT4</f>
        <v>0</v>
      </c>
      <c r="H91" s="40">
        <f t="shared" ref="H91:H111" si="2">SUM(C91:G91)</f>
        <v>1846538</v>
      </c>
    </row>
    <row r="92" spans="2:9" x14ac:dyDescent="0.2">
      <c r="B92" s="9" t="str">
        <f>$B$33</f>
        <v>Science</v>
      </c>
      <c r="C92" s="172">
        <f>Data!HS4</f>
        <v>3548831</v>
      </c>
      <c r="D92" s="172">
        <f>Data!IM4</f>
        <v>2996790</v>
      </c>
      <c r="E92" s="172">
        <f>Data!JG4</f>
        <v>946355</v>
      </c>
      <c r="F92" s="172">
        <f>Data!KA4</f>
        <v>394315</v>
      </c>
      <c r="G92" s="172">
        <f>Data!KU4</f>
        <v>0</v>
      </c>
      <c r="H92" s="75">
        <f t="shared" si="2"/>
        <v>7886291</v>
      </c>
    </row>
    <row r="93" spans="2:9" x14ac:dyDescent="0.2">
      <c r="B93" s="9" t="str">
        <f>$B$34</f>
        <v>Fine Arts</v>
      </c>
      <c r="C93" s="172">
        <f>Data!HT4</f>
        <v>0</v>
      </c>
      <c r="D93" s="172">
        <f>Data!IN4</f>
        <v>0</v>
      </c>
      <c r="E93" s="172">
        <f>Data!JH4</f>
        <v>0</v>
      </c>
      <c r="F93" s="172">
        <f>Data!KB4</f>
        <v>0</v>
      </c>
      <c r="G93" s="172">
        <f>Data!KV4</f>
        <v>0</v>
      </c>
      <c r="H93" s="75">
        <f t="shared" si="2"/>
        <v>0</v>
      </c>
    </row>
    <row r="94" spans="2:9" x14ac:dyDescent="0.2">
      <c r="B94" s="9" t="str">
        <f>$B$35</f>
        <v>Teacher Education</v>
      </c>
      <c r="C94" s="172">
        <f>Data!HU4</f>
        <v>0</v>
      </c>
      <c r="D94" s="172">
        <f>Data!IO4</f>
        <v>0</v>
      </c>
      <c r="E94" s="172">
        <f>Data!JI4</f>
        <v>0</v>
      </c>
      <c r="F94" s="172">
        <f>Data!KC4</f>
        <v>0</v>
      </c>
      <c r="G94" s="172">
        <f>Data!KW4</f>
        <v>0</v>
      </c>
      <c r="H94" s="75">
        <f t="shared" si="2"/>
        <v>0</v>
      </c>
    </row>
    <row r="95" spans="2:9" x14ac:dyDescent="0.2">
      <c r="B95" s="9" t="str">
        <f>$B$36</f>
        <v>Agriculture</v>
      </c>
      <c r="C95" s="172">
        <f>Data!HV4</f>
        <v>0</v>
      </c>
      <c r="D95" s="172">
        <f>Data!IP4</f>
        <v>0</v>
      </c>
      <c r="E95" s="172">
        <f>Data!JJ4</f>
        <v>0</v>
      </c>
      <c r="F95" s="172">
        <f>Data!KD4</f>
        <v>0</v>
      </c>
      <c r="G95" s="172">
        <f>Data!KX4</f>
        <v>0</v>
      </c>
      <c r="H95" s="75">
        <f t="shared" si="2"/>
        <v>0</v>
      </c>
    </row>
    <row r="96" spans="2:9" x14ac:dyDescent="0.2">
      <c r="B96" s="9" t="str">
        <f>$B$37</f>
        <v>Engineering</v>
      </c>
      <c r="C96" s="172">
        <f>Data!HW4</f>
        <v>1397758</v>
      </c>
      <c r="D96" s="172">
        <f>Data!IQ4</f>
        <v>2247076</v>
      </c>
      <c r="E96" s="172">
        <f>Data!JK4</f>
        <v>1635795</v>
      </c>
      <c r="F96" s="172">
        <f>Data!KE4</f>
        <v>337061</v>
      </c>
      <c r="G96" s="172">
        <f>Data!KY4</f>
        <v>0</v>
      </c>
      <c r="H96" s="75">
        <f t="shared" si="2"/>
        <v>5617690</v>
      </c>
    </row>
    <row r="97" spans="2:8" x14ac:dyDescent="0.2">
      <c r="B97" s="9" t="str">
        <f>$B$38</f>
        <v>Home Economics</v>
      </c>
      <c r="C97" s="172">
        <f>Data!HX4</f>
        <v>0</v>
      </c>
      <c r="D97" s="172">
        <f>Data!IR4</f>
        <v>0</v>
      </c>
      <c r="E97" s="172">
        <f>Data!JL4</f>
        <v>0</v>
      </c>
      <c r="F97" s="172">
        <f>Data!KF4</f>
        <v>0</v>
      </c>
      <c r="G97" s="172">
        <f>Data!KZ4</f>
        <v>0</v>
      </c>
      <c r="H97" s="75">
        <f t="shared" si="2"/>
        <v>0</v>
      </c>
    </row>
    <row r="98" spans="2:8" x14ac:dyDescent="0.2">
      <c r="B98" s="9" t="str">
        <f>$B$39</f>
        <v>Law</v>
      </c>
      <c r="C98" s="172">
        <f>Data!HY4</f>
        <v>0</v>
      </c>
      <c r="D98" s="172">
        <f>Data!IS4</f>
        <v>0</v>
      </c>
      <c r="E98" s="172">
        <f>Data!JM4</f>
        <v>0</v>
      </c>
      <c r="F98" s="172">
        <f>Data!KG4</f>
        <v>0</v>
      </c>
      <c r="G98" s="172">
        <f>Data!LA4</f>
        <v>0</v>
      </c>
      <c r="H98" s="75">
        <f t="shared" si="2"/>
        <v>0</v>
      </c>
    </row>
    <row r="99" spans="2:8" x14ac:dyDescent="0.2">
      <c r="B99" s="9" t="str">
        <f>$B$40</f>
        <v>Social Service</v>
      </c>
      <c r="C99" s="172">
        <f>Data!HZ4</f>
        <v>0</v>
      </c>
      <c r="D99" s="172">
        <f>Data!IT4</f>
        <v>0</v>
      </c>
      <c r="E99" s="172">
        <f>Data!JN4</f>
        <v>0</v>
      </c>
      <c r="F99" s="172">
        <f>Data!KH4</f>
        <v>0</v>
      </c>
      <c r="G99" s="172">
        <f>Data!LB4</f>
        <v>0</v>
      </c>
      <c r="H99" s="75">
        <f t="shared" si="2"/>
        <v>0</v>
      </c>
    </row>
    <row r="100" spans="2:8" x14ac:dyDescent="0.2">
      <c r="B100" s="9" t="str">
        <f>$B$41</f>
        <v>Library Science</v>
      </c>
      <c r="C100" s="172">
        <f>Data!IA4</f>
        <v>0</v>
      </c>
      <c r="D100" s="172">
        <f>Data!IU4</f>
        <v>0</v>
      </c>
      <c r="E100" s="172">
        <f>Data!JO4</f>
        <v>0</v>
      </c>
      <c r="F100" s="172">
        <f>Data!KI4</f>
        <v>0</v>
      </c>
      <c r="G100" s="172">
        <f>Data!LC4</f>
        <v>0</v>
      </c>
      <c r="H100" s="75">
        <f t="shared" si="2"/>
        <v>0</v>
      </c>
    </row>
    <row r="101" spans="2:8" x14ac:dyDescent="0.2">
      <c r="B101" s="9" t="str">
        <f>$B$42</f>
        <v>Veterinary Science</v>
      </c>
      <c r="C101" s="172">
        <f>Data!IB4</f>
        <v>0</v>
      </c>
      <c r="D101" s="172">
        <f>Data!IV4</f>
        <v>0</v>
      </c>
      <c r="E101" s="172">
        <f>Data!JP4</f>
        <v>0</v>
      </c>
      <c r="F101" s="172">
        <f>Data!KJ4</f>
        <v>0</v>
      </c>
      <c r="G101" s="172">
        <f>Data!LD4</f>
        <v>0</v>
      </c>
      <c r="H101" s="75">
        <f t="shared" si="2"/>
        <v>0</v>
      </c>
    </row>
    <row r="102" spans="2:8" x14ac:dyDescent="0.2">
      <c r="B102" s="9" t="str">
        <f>$B$43</f>
        <v>Vocational Training</v>
      </c>
      <c r="C102" s="172">
        <f>Data!IC4</f>
        <v>0</v>
      </c>
      <c r="D102" s="172">
        <f>Data!IW4</f>
        <v>0</v>
      </c>
      <c r="E102" s="172">
        <f>Data!JQ4</f>
        <v>0</v>
      </c>
      <c r="F102" s="172">
        <f>Data!KK4</f>
        <v>0</v>
      </c>
      <c r="G102" s="172">
        <f>Data!LE4</f>
        <v>0</v>
      </c>
      <c r="H102" s="75">
        <f t="shared" si="2"/>
        <v>0</v>
      </c>
    </row>
    <row r="103" spans="2:8" x14ac:dyDescent="0.2">
      <c r="B103" s="9" t="str">
        <f>$B$44</f>
        <v>Physical Training</v>
      </c>
      <c r="C103" s="172">
        <f>Data!ID4</f>
        <v>0</v>
      </c>
      <c r="D103" s="172">
        <f>Data!IX4</f>
        <v>0</v>
      </c>
      <c r="E103" s="172">
        <f>Data!JR4</f>
        <v>0</v>
      </c>
      <c r="F103" s="172">
        <f>Data!KL4</f>
        <v>0</v>
      </c>
      <c r="G103" s="172">
        <f>Data!LF4</f>
        <v>0</v>
      </c>
      <c r="H103" s="75">
        <f t="shared" si="2"/>
        <v>0</v>
      </c>
    </row>
    <row r="104" spans="2:8" x14ac:dyDescent="0.2">
      <c r="B104" s="9" t="str">
        <f>$B$45</f>
        <v>Health Services</v>
      </c>
      <c r="C104" s="172">
        <f>Data!IE4</f>
        <v>0</v>
      </c>
      <c r="D104" s="172">
        <f>Data!IY4</f>
        <v>0</v>
      </c>
      <c r="E104" s="172">
        <f>Data!JS4</f>
        <v>0</v>
      </c>
      <c r="F104" s="172">
        <f>Data!KM4</f>
        <v>0</v>
      </c>
      <c r="G104" s="172">
        <f>Data!LG4</f>
        <v>0</v>
      </c>
      <c r="H104" s="75">
        <f t="shared" si="2"/>
        <v>0</v>
      </c>
    </row>
    <row r="105" spans="2:8" x14ac:dyDescent="0.2">
      <c r="B105" s="9" t="str">
        <f>$B$46</f>
        <v>Pharmacy</v>
      </c>
      <c r="C105" s="172">
        <f>Data!IF4</f>
        <v>0</v>
      </c>
      <c r="D105" s="172">
        <f>Data!IZ4</f>
        <v>0</v>
      </c>
      <c r="E105" s="172">
        <f>Data!JT4</f>
        <v>0</v>
      </c>
      <c r="F105" s="172">
        <f>Data!KN4</f>
        <v>0</v>
      </c>
      <c r="G105" s="172">
        <f>Data!LH4</f>
        <v>0</v>
      </c>
      <c r="H105" s="75">
        <f t="shared" si="2"/>
        <v>0</v>
      </c>
    </row>
    <row r="106" spans="2:8" x14ac:dyDescent="0.2">
      <c r="B106" s="9" t="str">
        <f>$B$47</f>
        <v>Business Administration</v>
      </c>
      <c r="C106" s="172">
        <f>Data!IG4</f>
        <v>492965</v>
      </c>
      <c r="D106" s="172">
        <f>Data!JA4</f>
        <v>1921726</v>
      </c>
      <c r="E106" s="172">
        <f>Data!JU4</f>
        <v>5848733</v>
      </c>
      <c r="F106" s="172">
        <f>Data!KO4</f>
        <v>91909</v>
      </c>
      <c r="G106" s="172">
        <f>Data!LI4</f>
        <v>0</v>
      </c>
      <c r="H106" s="75">
        <f t="shared" si="2"/>
        <v>8355333</v>
      </c>
    </row>
    <row r="107" spans="2:8" x14ac:dyDescent="0.2">
      <c r="B107" s="9" t="str">
        <f>$B$48</f>
        <v>Optometry</v>
      </c>
      <c r="C107" s="172">
        <f>Data!IH4</f>
        <v>0</v>
      </c>
      <c r="D107" s="172">
        <f>Data!JB4</f>
        <v>0</v>
      </c>
      <c r="E107" s="172">
        <f>Data!JV4</f>
        <v>0</v>
      </c>
      <c r="F107" s="172">
        <f>Data!KP4</f>
        <v>0</v>
      </c>
      <c r="G107" s="172">
        <f>Data!LJ4</f>
        <v>0</v>
      </c>
      <c r="H107" s="75">
        <f t="shared" si="2"/>
        <v>0</v>
      </c>
    </row>
    <row r="108" spans="2:8" x14ac:dyDescent="0.2">
      <c r="B108" s="9" t="str">
        <f>$B$49</f>
        <v>Teacher Ed-Practice Teaching</v>
      </c>
      <c r="C108" s="172">
        <f>Data!II4</f>
        <v>0</v>
      </c>
      <c r="D108" s="172">
        <f>Data!JC4</f>
        <v>0</v>
      </c>
      <c r="E108" s="172">
        <f>Data!JW4</f>
        <v>0</v>
      </c>
      <c r="F108" s="172">
        <f>Data!KQ4</f>
        <v>0</v>
      </c>
      <c r="G108" s="172">
        <f>Data!LK4</f>
        <v>0</v>
      </c>
      <c r="H108" s="75">
        <f t="shared" si="2"/>
        <v>0</v>
      </c>
    </row>
    <row r="109" spans="2:8" x14ac:dyDescent="0.2">
      <c r="B109" s="9" t="str">
        <f>$B$50</f>
        <v>Technology</v>
      </c>
      <c r="C109" s="172">
        <f>Data!IJ4</f>
        <v>5760</v>
      </c>
      <c r="D109" s="172">
        <f>Data!JD4</f>
        <v>186240</v>
      </c>
      <c r="E109" s="172">
        <f>Data!JX4</f>
        <v>0</v>
      </c>
      <c r="F109" s="172">
        <f>Data!KR4</f>
        <v>0</v>
      </c>
      <c r="G109" s="172">
        <f>Data!LL4</f>
        <v>0</v>
      </c>
      <c r="H109" s="75">
        <f t="shared" si="2"/>
        <v>192000</v>
      </c>
    </row>
    <row r="110" spans="2:8" x14ac:dyDescent="0.2">
      <c r="B110" s="9" t="str">
        <f>$B$51</f>
        <v>Nursing</v>
      </c>
      <c r="C110" s="172">
        <f>Data!IK4</f>
        <v>0</v>
      </c>
      <c r="D110" s="172">
        <f>Data!JE4</f>
        <v>0</v>
      </c>
      <c r="E110" s="172">
        <f>Data!JY4</f>
        <v>0</v>
      </c>
      <c r="F110" s="172">
        <f>Data!KS4</f>
        <v>0</v>
      </c>
      <c r="G110" s="172">
        <f>Data!HPM4</f>
        <v>0</v>
      </c>
      <c r="H110" s="75">
        <f t="shared" si="2"/>
        <v>0</v>
      </c>
    </row>
    <row r="111" spans="2:8" x14ac:dyDescent="0.2">
      <c r="B111" s="39" t="str">
        <f>$B$52</f>
        <v>Totals</v>
      </c>
      <c r="C111" s="40">
        <f>SUM(C91:C110)</f>
        <v>6220860</v>
      </c>
      <c r="D111" s="40">
        <f>SUM(D91:D110)</f>
        <v>7739605</v>
      </c>
      <c r="E111" s="40">
        <f>SUM(E91:E110)</f>
        <v>8892517</v>
      </c>
      <c r="F111" s="40">
        <f>SUM(F91:F110)</f>
        <v>1044870</v>
      </c>
      <c r="G111" s="40">
        <f>SUM(G91:G110)</f>
        <v>0</v>
      </c>
      <c r="H111" s="40">
        <f t="shared" si="2"/>
        <v>23897852</v>
      </c>
    </row>
    <row r="112" spans="2:8" x14ac:dyDescent="0.2">
      <c r="B112" s="44"/>
      <c r="C112" s="46"/>
      <c r="D112" s="46"/>
      <c r="E112" s="46"/>
      <c r="F112" s="46"/>
      <c r="G112" s="46"/>
      <c r="H112" s="49"/>
    </row>
    <row r="113" spans="2:9" x14ac:dyDescent="0.2">
      <c r="B113" s="346" t="s">
        <v>66</v>
      </c>
      <c r="C113" s="346"/>
      <c r="D113" s="346"/>
      <c r="E113" s="346"/>
      <c r="F113" s="346"/>
      <c r="G113" s="346"/>
      <c r="H113" s="346"/>
      <c r="I113" s="1"/>
    </row>
    <row r="114" spans="2:9" ht="43.5" customHeight="1" thickBot="1" x14ac:dyDescent="0.25">
      <c r="B114" s="334" t="s">
        <v>38</v>
      </c>
      <c r="C114" s="334"/>
      <c r="D114" s="334"/>
      <c r="E114" s="334"/>
      <c r="F114" s="334"/>
      <c r="G114" s="334"/>
      <c r="H114" s="55"/>
    </row>
    <row r="115" spans="2:9" ht="15" thickBot="1" x14ac:dyDescent="0.25">
      <c r="B115" s="68" t="s">
        <v>33</v>
      </c>
      <c r="C115" s="69" t="s">
        <v>27</v>
      </c>
      <c r="D115" s="69" t="s">
        <v>28</v>
      </c>
      <c r="E115" s="69" t="s">
        <v>29</v>
      </c>
      <c r="F115" s="69" t="s">
        <v>30</v>
      </c>
      <c r="G115" s="69" t="s">
        <v>31</v>
      </c>
      <c r="H115" s="70" t="s">
        <v>32</v>
      </c>
      <c r="I115" s="1"/>
    </row>
    <row r="116" spans="2:9" x14ac:dyDescent="0.2">
      <c r="B116" s="9" t="str">
        <f>$B$32</f>
        <v>Liberal Arts</v>
      </c>
      <c r="C116" s="21">
        <f t="shared" ref="C116:G131" si="3">C91+C61</f>
        <v>6373163</v>
      </c>
      <c r="D116" s="21">
        <f t="shared" si="3"/>
        <v>5699741</v>
      </c>
      <c r="E116" s="21">
        <f t="shared" si="3"/>
        <v>3654057</v>
      </c>
      <c r="F116" s="21">
        <f t="shared" si="3"/>
        <v>6468339</v>
      </c>
      <c r="G116" s="21">
        <f t="shared" si="3"/>
        <v>0</v>
      </c>
      <c r="H116" s="40">
        <f t="shared" ref="H116:H136" si="4">SUM(C116:G116)</f>
        <v>22195300</v>
      </c>
      <c r="I116" s="1"/>
    </row>
    <row r="117" spans="2:9" x14ac:dyDescent="0.2">
      <c r="B117" s="9" t="str">
        <f>$B$33</f>
        <v>Science</v>
      </c>
      <c r="C117" s="22">
        <f t="shared" si="3"/>
        <v>6590071</v>
      </c>
      <c r="D117" s="22">
        <f t="shared" si="3"/>
        <v>7783582</v>
      </c>
      <c r="E117" s="22">
        <f t="shared" si="3"/>
        <v>4842879</v>
      </c>
      <c r="F117" s="22">
        <f t="shared" si="3"/>
        <v>4349940</v>
      </c>
      <c r="G117" s="22">
        <f t="shared" si="3"/>
        <v>0</v>
      </c>
      <c r="H117" s="75">
        <f t="shared" si="4"/>
        <v>23566472</v>
      </c>
      <c r="I117" s="1"/>
    </row>
    <row r="118" spans="2:9" x14ac:dyDescent="0.2">
      <c r="B118" s="9" t="str">
        <f>$B$34</f>
        <v>Fine Arts</v>
      </c>
      <c r="C118" s="22">
        <f t="shared" si="3"/>
        <v>1764356</v>
      </c>
      <c r="D118" s="22">
        <f t="shared" si="3"/>
        <v>2299976</v>
      </c>
      <c r="E118" s="22">
        <f t="shared" si="3"/>
        <v>1040102</v>
      </c>
      <c r="F118" s="22">
        <f t="shared" si="3"/>
        <v>904772</v>
      </c>
      <c r="G118" s="22">
        <f t="shared" si="3"/>
        <v>0</v>
      </c>
      <c r="H118" s="75">
        <f t="shared" si="4"/>
        <v>6009206</v>
      </c>
      <c r="I118" s="1"/>
    </row>
    <row r="119" spans="2:9" x14ac:dyDescent="0.2">
      <c r="B119" s="9" t="str">
        <f>$B$35</f>
        <v>Teacher Education</v>
      </c>
      <c r="C119" s="22">
        <f t="shared" si="3"/>
        <v>55198</v>
      </c>
      <c r="D119" s="22">
        <f t="shared" si="3"/>
        <v>444881</v>
      </c>
      <c r="E119" s="22">
        <f t="shared" si="3"/>
        <v>33929</v>
      </c>
      <c r="F119" s="22">
        <f t="shared" si="3"/>
        <v>10232</v>
      </c>
      <c r="G119" s="22">
        <f t="shared" si="3"/>
        <v>0</v>
      </c>
      <c r="H119" s="75">
        <f t="shared" si="4"/>
        <v>544240</v>
      </c>
      <c r="I119" s="1"/>
    </row>
    <row r="120" spans="2:9" x14ac:dyDescent="0.2">
      <c r="B120" s="9" t="str">
        <f>$B$36</f>
        <v>Agriculture</v>
      </c>
      <c r="C120" s="22">
        <f t="shared" si="3"/>
        <v>0</v>
      </c>
      <c r="D120" s="22">
        <f t="shared" si="3"/>
        <v>0</v>
      </c>
      <c r="E120" s="22">
        <f t="shared" si="3"/>
        <v>0</v>
      </c>
      <c r="F120" s="22">
        <f t="shared" si="3"/>
        <v>0</v>
      </c>
      <c r="G120" s="22">
        <f t="shared" si="3"/>
        <v>0</v>
      </c>
      <c r="H120" s="75">
        <f t="shared" si="4"/>
        <v>0</v>
      </c>
      <c r="I120" s="1"/>
    </row>
    <row r="121" spans="2:9" x14ac:dyDescent="0.2">
      <c r="B121" s="9" t="str">
        <f>$B$37</f>
        <v>Engineering</v>
      </c>
      <c r="C121" s="22">
        <f t="shared" si="3"/>
        <v>3907981</v>
      </c>
      <c r="D121" s="22">
        <f t="shared" si="3"/>
        <v>8778804</v>
      </c>
      <c r="E121" s="22">
        <f t="shared" si="3"/>
        <v>10942029</v>
      </c>
      <c r="F121" s="22">
        <f t="shared" si="3"/>
        <v>9856845</v>
      </c>
      <c r="G121" s="22">
        <f t="shared" si="3"/>
        <v>0</v>
      </c>
      <c r="H121" s="75">
        <f t="shared" si="4"/>
        <v>33485659</v>
      </c>
      <c r="I121" s="1"/>
    </row>
    <row r="122" spans="2:9" x14ac:dyDescent="0.2">
      <c r="B122" s="9" t="str">
        <f>$B$38</f>
        <v>Home Economics</v>
      </c>
      <c r="C122" s="22">
        <f t="shared" si="3"/>
        <v>0</v>
      </c>
      <c r="D122" s="22">
        <f t="shared" si="3"/>
        <v>0</v>
      </c>
      <c r="E122" s="22">
        <f t="shared" si="3"/>
        <v>0</v>
      </c>
      <c r="F122" s="22">
        <f t="shared" si="3"/>
        <v>0</v>
      </c>
      <c r="G122" s="22">
        <f t="shared" si="3"/>
        <v>0</v>
      </c>
      <c r="H122" s="75">
        <f t="shared" si="4"/>
        <v>0</v>
      </c>
      <c r="I122" s="1"/>
    </row>
    <row r="123" spans="2:9" x14ac:dyDescent="0.2">
      <c r="B123" s="9" t="str">
        <f>$B$39</f>
        <v>Law</v>
      </c>
      <c r="C123" s="22">
        <f t="shared" si="3"/>
        <v>0</v>
      </c>
      <c r="D123" s="22">
        <f t="shared" si="3"/>
        <v>0</v>
      </c>
      <c r="E123" s="22">
        <f t="shared" si="3"/>
        <v>0</v>
      </c>
      <c r="F123" s="22">
        <f t="shared" si="3"/>
        <v>0</v>
      </c>
      <c r="G123" s="22">
        <f t="shared" si="3"/>
        <v>0</v>
      </c>
      <c r="H123" s="75">
        <f t="shared" si="4"/>
        <v>0</v>
      </c>
      <c r="I123" s="1"/>
    </row>
    <row r="124" spans="2:9" x14ac:dyDescent="0.2">
      <c r="B124" s="9" t="str">
        <f>$B$40</f>
        <v>Social Service</v>
      </c>
      <c r="C124" s="22">
        <f t="shared" si="3"/>
        <v>0</v>
      </c>
      <c r="D124" s="22">
        <f t="shared" si="3"/>
        <v>0</v>
      </c>
      <c r="E124" s="22">
        <f t="shared" si="3"/>
        <v>0</v>
      </c>
      <c r="F124" s="22">
        <f t="shared" si="3"/>
        <v>0</v>
      </c>
      <c r="G124" s="22">
        <f t="shared" si="3"/>
        <v>0</v>
      </c>
      <c r="H124" s="75">
        <f t="shared" si="4"/>
        <v>0</v>
      </c>
      <c r="I124" s="1"/>
    </row>
    <row r="125" spans="2:9" x14ac:dyDescent="0.2">
      <c r="B125" s="9" t="str">
        <f>$B$41</f>
        <v>Library Science</v>
      </c>
      <c r="C125" s="22">
        <f t="shared" si="3"/>
        <v>8578</v>
      </c>
      <c r="D125" s="22">
        <f t="shared" si="3"/>
        <v>16375</v>
      </c>
      <c r="E125" s="22">
        <f t="shared" si="3"/>
        <v>0</v>
      </c>
      <c r="F125" s="22">
        <f t="shared" si="3"/>
        <v>0</v>
      </c>
      <c r="G125" s="22">
        <f t="shared" si="3"/>
        <v>0</v>
      </c>
      <c r="H125" s="75">
        <f t="shared" si="4"/>
        <v>24953</v>
      </c>
      <c r="I125" s="1"/>
    </row>
    <row r="126" spans="2:9" x14ac:dyDescent="0.2">
      <c r="B126" s="9" t="str">
        <f>$B$42</f>
        <v>Veterinary Science</v>
      </c>
      <c r="C126" s="22">
        <f t="shared" si="3"/>
        <v>0</v>
      </c>
      <c r="D126" s="22">
        <f t="shared" si="3"/>
        <v>0</v>
      </c>
      <c r="E126" s="22">
        <f t="shared" si="3"/>
        <v>0</v>
      </c>
      <c r="F126" s="22">
        <f t="shared" si="3"/>
        <v>0</v>
      </c>
      <c r="G126" s="22">
        <f t="shared" si="3"/>
        <v>0</v>
      </c>
      <c r="H126" s="75">
        <f t="shared" si="4"/>
        <v>0</v>
      </c>
      <c r="I126" s="1"/>
    </row>
    <row r="127" spans="2:9" x14ac:dyDescent="0.2">
      <c r="B127" s="9" t="str">
        <f>$B$43</f>
        <v>Vocational Training</v>
      </c>
      <c r="C127" s="22">
        <f t="shared" si="3"/>
        <v>0</v>
      </c>
      <c r="D127" s="22">
        <f t="shared" si="3"/>
        <v>0</v>
      </c>
      <c r="E127" s="22">
        <f t="shared" si="3"/>
        <v>0</v>
      </c>
      <c r="F127" s="22">
        <f t="shared" si="3"/>
        <v>0</v>
      </c>
      <c r="G127" s="22">
        <f t="shared" si="3"/>
        <v>0</v>
      </c>
      <c r="H127" s="75">
        <f t="shared" si="4"/>
        <v>0</v>
      </c>
      <c r="I127" s="1"/>
    </row>
    <row r="128" spans="2:9" x14ac:dyDescent="0.2">
      <c r="B128" s="9" t="str">
        <f>$B$44</f>
        <v>Physical Training</v>
      </c>
      <c r="C128" s="22">
        <f t="shared" si="3"/>
        <v>64355</v>
      </c>
      <c r="D128" s="22">
        <f t="shared" si="3"/>
        <v>0</v>
      </c>
      <c r="E128" s="22">
        <f t="shared" si="3"/>
        <v>0</v>
      </c>
      <c r="F128" s="22">
        <f t="shared" si="3"/>
        <v>0</v>
      </c>
      <c r="G128" s="22">
        <f t="shared" si="3"/>
        <v>0</v>
      </c>
      <c r="H128" s="75">
        <f t="shared" si="4"/>
        <v>64355</v>
      </c>
      <c r="I128" s="1"/>
    </row>
    <row r="129" spans="2:12" x14ac:dyDescent="0.2">
      <c r="B129" s="9" t="str">
        <f>$B$45</f>
        <v>Health Services</v>
      </c>
      <c r="C129" s="22">
        <f t="shared" si="3"/>
        <v>98519</v>
      </c>
      <c r="D129" s="22">
        <f t="shared" si="3"/>
        <v>514136</v>
      </c>
      <c r="E129" s="22">
        <f t="shared" si="3"/>
        <v>2413553</v>
      </c>
      <c r="F129" s="22">
        <f t="shared" si="3"/>
        <v>2218299</v>
      </c>
      <c r="G129" s="22">
        <f t="shared" si="3"/>
        <v>604673</v>
      </c>
      <c r="H129" s="75">
        <f t="shared" si="4"/>
        <v>5849180</v>
      </c>
      <c r="I129" s="1"/>
    </row>
    <row r="130" spans="2:12" x14ac:dyDescent="0.2">
      <c r="B130" s="9" t="str">
        <f>$B$46</f>
        <v>Pharmacy</v>
      </c>
      <c r="C130" s="22">
        <f t="shared" si="3"/>
        <v>0</v>
      </c>
      <c r="D130" s="22">
        <f t="shared" si="3"/>
        <v>0</v>
      </c>
      <c r="E130" s="22">
        <f t="shared" si="3"/>
        <v>0</v>
      </c>
      <c r="F130" s="22">
        <f t="shared" si="3"/>
        <v>0</v>
      </c>
      <c r="G130" s="22">
        <f t="shared" si="3"/>
        <v>0</v>
      </c>
      <c r="H130" s="75">
        <f t="shared" si="4"/>
        <v>0</v>
      </c>
      <c r="I130" s="1"/>
    </row>
    <row r="131" spans="2:12" x14ac:dyDescent="0.2">
      <c r="B131" s="9" t="str">
        <f>$B$47</f>
        <v>Business Administration</v>
      </c>
      <c r="C131" s="22">
        <f t="shared" si="3"/>
        <v>1471921</v>
      </c>
      <c r="D131" s="22">
        <f t="shared" si="3"/>
        <v>8481623</v>
      </c>
      <c r="E131" s="22">
        <f t="shared" si="3"/>
        <v>18705227</v>
      </c>
      <c r="F131" s="22">
        <f t="shared" si="3"/>
        <v>5658888</v>
      </c>
      <c r="G131" s="22">
        <f t="shared" si="3"/>
        <v>0</v>
      </c>
      <c r="H131" s="75">
        <f t="shared" si="4"/>
        <v>34317659</v>
      </c>
      <c r="I131" s="1"/>
    </row>
    <row r="132" spans="2:12" x14ac:dyDescent="0.2">
      <c r="B132" s="9" t="str">
        <f>$B$48</f>
        <v>Optometry</v>
      </c>
      <c r="C132" s="22">
        <f t="shared" ref="C132:G135" si="5">C107+C77</f>
        <v>0</v>
      </c>
      <c r="D132" s="22">
        <f t="shared" si="5"/>
        <v>0</v>
      </c>
      <c r="E132" s="22">
        <f t="shared" si="5"/>
        <v>0</v>
      </c>
      <c r="F132" s="22">
        <f t="shared" si="5"/>
        <v>0</v>
      </c>
      <c r="G132" s="22">
        <f t="shared" si="5"/>
        <v>0</v>
      </c>
      <c r="H132" s="75">
        <f t="shared" si="4"/>
        <v>0</v>
      </c>
      <c r="I132" s="1"/>
    </row>
    <row r="133" spans="2:12" x14ac:dyDescent="0.2">
      <c r="B133" s="9" t="str">
        <f>$B$49</f>
        <v>Teacher Ed-Practice Teaching</v>
      </c>
      <c r="C133" s="22">
        <f t="shared" si="5"/>
        <v>0</v>
      </c>
      <c r="D133" s="22">
        <f t="shared" si="5"/>
        <v>108733</v>
      </c>
      <c r="E133" s="22">
        <f t="shared" si="5"/>
        <v>0</v>
      </c>
      <c r="F133" s="22">
        <f t="shared" si="5"/>
        <v>0</v>
      </c>
      <c r="G133" s="22">
        <f t="shared" si="5"/>
        <v>0</v>
      </c>
      <c r="H133" s="75">
        <f t="shared" si="4"/>
        <v>108733</v>
      </c>
      <c r="I133" s="1"/>
    </row>
    <row r="134" spans="2:12" x14ac:dyDescent="0.2">
      <c r="B134" s="9" t="str">
        <f>$B$50</f>
        <v>Technology</v>
      </c>
      <c r="C134" s="22">
        <f t="shared" si="5"/>
        <v>14084</v>
      </c>
      <c r="D134" s="22">
        <f t="shared" si="5"/>
        <v>246869</v>
      </c>
      <c r="E134" s="22">
        <f t="shared" si="5"/>
        <v>142733</v>
      </c>
      <c r="F134" s="22">
        <f t="shared" si="5"/>
        <v>2616</v>
      </c>
      <c r="G134" s="22">
        <f t="shared" si="5"/>
        <v>0</v>
      </c>
      <c r="H134" s="75">
        <f t="shared" si="4"/>
        <v>406302</v>
      </c>
      <c r="I134" s="1"/>
    </row>
    <row r="135" spans="2:12" x14ac:dyDescent="0.2">
      <c r="B135" s="9" t="str">
        <f>$B$51</f>
        <v>Nursing</v>
      </c>
      <c r="C135" s="22">
        <f t="shared" si="5"/>
        <v>0</v>
      </c>
      <c r="D135" s="22">
        <f t="shared" si="5"/>
        <v>0</v>
      </c>
      <c r="E135" s="22">
        <f t="shared" si="5"/>
        <v>0</v>
      </c>
      <c r="F135" s="22">
        <f t="shared" si="5"/>
        <v>0</v>
      </c>
      <c r="G135" s="22">
        <f t="shared" si="5"/>
        <v>0</v>
      </c>
      <c r="H135" s="75">
        <f t="shared" si="4"/>
        <v>0</v>
      </c>
      <c r="I135" s="1"/>
    </row>
    <row r="136" spans="2:12" x14ac:dyDescent="0.2">
      <c r="B136" s="39" t="str">
        <f>$B$52</f>
        <v>Totals</v>
      </c>
      <c r="C136" s="40">
        <f>SUM(C116:C135)</f>
        <v>20348226</v>
      </c>
      <c r="D136" s="40">
        <f>SUM(D116:D135)</f>
        <v>34374720</v>
      </c>
      <c r="E136" s="40">
        <f>SUM(E116:E135)</f>
        <v>41774509</v>
      </c>
      <c r="F136" s="40">
        <f>SUM(F116:F135)</f>
        <v>29469931</v>
      </c>
      <c r="G136" s="40">
        <f>SUM(G116:G135)</f>
        <v>604673</v>
      </c>
      <c r="H136" s="40">
        <f t="shared" si="4"/>
        <v>126572059</v>
      </c>
      <c r="I136" s="1"/>
    </row>
    <row r="137" spans="2:12" x14ac:dyDescent="0.2">
      <c r="B137" s="50"/>
      <c r="C137" s="51"/>
      <c r="D137" s="51"/>
      <c r="E137" s="51"/>
      <c r="F137" s="51"/>
      <c r="G137" s="51"/>
      <c r="H137" s="52"/>
      <c r="I137" s="1"/>
    </row>
    <row r="138" spans="2:12" x14ac:dyDescent="0.2">
      <c r="B138" s="28" t="s">
        <v>4</v>
      </c>
      <c r="C138" s="12"/>
      <c r="D138" s="12"/>
      <c r="E138" s="12"/>
      <c r="F138" s="12"/>
      <c r="G138" s="12"/>
      <c r="H138" s="17">
        <f>H86-H81-H111</f>
        <v>167518242</v>
      </c>
    </row>
    <row r="139" spans="2:12" ht="152.25" customHeight="1" thickBot="1" x14ac:dyDescent="0.25">
      <c r="B139" s="332" t="s">
        <v>235</v>
      </c>
      <c r="C139" s="332"/>
      <c r="D139" s="332"/>
      <c r="E139" s="332"/>
      <c r="F139" s="332"/>
      <c r="G139" s="332"/>
      <c r="H139" s="38"/>
    </row>
    <row r="140" spans="2:12" ht="25.5" customHeight="1" thickTop="1" x14ac:dyDescent="0.2">
      <c r="B140" s="350" t="s">
        <v>7</v>
      </c>
      <c r="C140" s="351"/>
      <c r="D140" s="351"/>
      <c r="E140" s="351"/>
      <c r="F140" s="354" t="s">
        <v>2</v>
      </c>
      <c r="G140" s="355"/>
      <c r="H140" s="80">
        <f>Data!QD4</f>
        <v>0</v>
      </c>
      <c r="I140" s="333" t="str">
        <f>IF(H140+H141=1,"","Error, the two cells on the left must equal 100%")</f>
        <v/>
      </c>
      <c r="L140" s="57"/>
    </row>
    <row r="141" spans="2:12" ht="25.5" customHeight="1" thickBot="1" x14ac:dyDescent="0.25">
      <c r="B141" s="352"/>
      <c r="C141" s="353"/>
      <c r="D141" s="353"/>
      <c r="E141" s="353"/>
      <c r="F141" s="356" t="s">
        <v>3</v>
      </c>
      <c r="G141" s="357"/>
      <c r="H141" s="95">
        <f>1-H140</f>
        <v>1</v>
      </c>
      <c r="I141" s="333"/>
    </row>
    <row r="142" spans="2:12" ht="43.5" thickBot="1" x14ac:dyDescent="0.25">
      <c r="B142" s="71" t="s">
        <v>33</v>
      </c>
      <c r="C142" s="72" t="s">
        <v>27</v>
      </c>
      <c r="D142" s="72" t="s">
        <v>28</v>
      </c>
      <c r="E142" s="72" t="s">
        <v>29</v>
      </c>
      <c r="F142" s="72" t="s">
        <v>30</v>
      </c>
      <c r="G142" s="72" t="s">
        <v>31</v>
      </c>
      <c r="H142" s="79" t="s">
        <v>6</v>
      </c>
      <c r="I142" s="73" t="s">
        <v>8</v>
      </c>
    </row>
    <row r="143" spans="2:12" x14ac:dyDescent="0.2">
      <c r="B143" s="9" t="str">
        <f>$B$32</f>
        <v>Liberal Arts</v>
      </c>
      <c r="C143" s="172">
        <f>Data!LN4</f>
        <v>0</v>
      </c>
      <c r="D143" s="172">
        <f>Data!MH4</f>
        <v>0</v>
      </c>
      <c r="E143" s="172">
        <f>Data!NB4</f>
        <v>1802</v>
      </c>
      <c r="F143" s="172">
        <f>Data!NV4</f>
        <v>74345</v>
      </c>
      <c r="G143" s="172">
        <f>Data!OP4</f>
        <v>0</v>
      </c>
      <c r="H143" s="173">
        <f>Data!PJ4</f>
        <v>21165166</v>
      </c>
      <c r="I143" s="76">
        <f t="shared" ref="I143:I162" si="6">SUM(C143:H143)</f>
        <v>21241313</v>
      </c>
    </row>
    <row r="144" spans="2:12" x14ac:dyDescent="0.2">
      <c r="B144" s="9" t="str">
        <f>$B$33</f>
        <v>Science</v>
      </c>
      <c r="C144" s="172">
        <f>Data!LO4</f>
        <v>0</v>
      </c>
      <c r="D144" s="172">
        <f>Data!MI4</f>
        <v>0</v>
      </c>
      <c r="E144" s="172">
        <f>Data!NC4</f>
        <v>652917</v>
      </c>
      <c r="F144" s="172">
        <f>Data!NW4</f>
        <v>2406563</v>
      </c>
      <c r="G144" s="172">
        <f>Data!OQ4</f>
        <v>0</v>
      </c>
      <c r="H144" s="174">
        <f>Data!PK4</f>
        <v>35469716</v>
      </c>
      <c r="I144" s="76">
        <f t="shared" si="6"/>
        <v>38529196</v>
      </c>
    </row>
    <row r="145" spans="2:9" x14ac:dyDescent="0.2">
      <c r="B145" s="9" t="str">
        <f>$B$34</f>
        <v>Fine Arts</v>
      </c>
      <c r="C145" s="172">
        <f>Data!LP4</f>
        <v>0</v>
      </c>
      <c r="D145" s="172">
        <f>Data!MJ4</f>
        <v>0</v>
      </c>
      <c r="E145" s="172">
        <f>Data!ND4</f>
        <v>0</v>
      </c>
      <c r="F145" s="172">
        <f>Data!NX4</f>
        <v>0</v>
      </c>
      <c r="G145" s="172">
        <f>Data!OR4</f>
        <v>0</v>
      </c>
      <c r="H145" s="174">
        <f>Data!PL4</f>
        <v>5528102</v>
      </c>
      <c r="I145" s="76">
        <f t="shared" si="6"/>
        <v>5528102</v>
      </c>
    </row>
    <row r="146" spans="2:9" x14ac:dyDescent="0.2">
      <c r="B146" s="9" t="str">
        <f>$B$35</f>
        <v>Teacher Education</v>
      </c>
      <c r="C146" s="172">
        <f>Data!LQ4</f>
        <v>0</v>
      </c>
      <c r="D146" s="172">
        <f>Data!MK4</f>
        <v>0</v>
      </c>
      <c r="E146" s="172">
        <f>Data!NE4</f>
        <v>0</v>
      </c>
      <c r="F146" s="172">
        <f>Data!NY4</f>
        <v>0</v>
      </c>
      <c r="G146" s="172">
        <f>Data!OS4</f>
        <v>0</v>
      </c>
      <c r="H146" s="174">
        <f>Data!PN4</f>
        <v>0</v>
      </c>
      <c r="I146" s="76">
        <f t="shared" si="6"/>
        <v>0</v>
      </c>
    </row>
    <row r="147" spans="2:9" x14ac:dyDescent="0.2">
      <c r="B147" s="9" t="str">
        <f>$B$36</f>
        <v>Agriculture</v>
      </c>
      <c r="C147" s="172">
        <f>Data!LR4</f>
        <v>0</v>
      </c>
      <c r="D147" s="172">
        <f>Data!ML4</f>
        <v>0</v>
      </c>
      <c r="E147" s="172">
        <f>Data!NF4</f>
        <v>0</v>
      </c>
      <c r="F147" s="172">
        <f>Data!NZ4</f>
        <v>0</v>
      </c>
      <c r="G147" s="172">
        <f>Data!OT4</f>
        <v>0</v>
      </c>
      <c r="H147" s="174">
        <f>Data!PM4</f>
        <v>0</v>
      </c>
      <c r="I147" s="76">
        <f t="shared" si="6"/>
        <v>0</v>
      </c>
    </row>
    <row r="148" spans="2:9" x14ac:dyDescent="0.2">
      <c r="B148" s="9" t="str">
        <f>$B$37</f>
        <v>Engineering</v>
      </c>
      <c r="C148" s="172">
        <f>Data!LS4</f>
        <v>0</v>
      </c>
      <c r="D148" s="172">
        <f>Data!MM4</f>
        <v>0</v>
      </c>
      <c r="E148" s="172">
        <f>Data!NG4</f>
        <v>2412263</v>
      </c>
      <c r="F148" s="172">
        <f>Data!OA4</f>
        <v>12329342</v>
      </c>
      <c r="G148" s="172">
        <f>Data!OU4</f>
        <v>0</v>
      </c>
      <c r="H148" s="174">
        <f>Data!PO4</f>
        <v>38864232</v>
      </c>
      <c r="I148" s="76">
        <f t="shared" si="6"/>
        <v>53605837</v>
      </c>
    </row>
    <row r="149" spans="2:9" x14ac:dyDescent="0.2">
      <c r="B149" s="9" t="str">
        <f>$B$38</f>
        <v>Home Economics</v>
      </c>
      <c r="C149" s="172">
        <f>Data!LT4</f>
        <v>0</v>
      </c>
      <c r="D149" s="172">
        <f>Data!MN4</f>
        <v>0</v>
      </c>
      <c r="E149" s="172">
        <f>Data!NH4</f>
        <v>0</v>
      </c>
      <c r="F149" s="172">
        <f>Data!OB4</f>
        <v>0</v>
      </c>
      <c r="G149" s="172">
        <f>Data!OV4</f>
        <v>0</v>
      </c>
      <c r="H149" s="174">
        <f>Data!PP4</f>
        <v>0</v>
      </c>
      <c r="I149" s="76">
        <f t="shared" si="6"/>
        <v>0</v>
      </c>
    </row>
    <row r="150" spans="2:9" x14ac:dyDescent="0.2">
      <c r="B150" s="9" t="str">
        <f>$B$39</f>
        <v>Law</v>
      </c>
      <c r="C150" s="172">
        <f>Data!LU4</f>
        <v>0</v>
      </c>
      <c r="D150" s="172">
        <f>Data!MO4</f>
        <v>0</v>
      </c>
      <c r="E150" s="172">
        <f>Data!NI4</f>
        <v>0</v>
      </c>
      <c r="F150" s="172">
        <f>Data!OC4</f>
        <v>0</v>
      </c>
      <c r="G150" s="172">
        <f>Data!OW4</f>
        <v>0</v>
      </c>
      <c r="H150" s="174">
        <f>Data!PQ4</f>
        <v>0</v>
      </c>
      <c r="I150" s="76">
        <f t="shared" si="6"/>
        <v>0</v>
      </c>
    </row>
    <row r="151" spans="2:9" x14ac:dyDescent="0.2">
      <c r="B151" s="9" t="str">
        <f>$B$40</f>
        <v>Social Service</v>
      </c>
      <c r="C151" s="172">
        <f>Data!LV4</f>
        <v>0</v>
      </c>
      <c r="D151" s="172">
        <f>Data!MP4</f>
        <v>0</v>
      </c>
      <c r="E151" s="172">
        <f>Data!NJ4</f>
        <v>0</v>
      </c>
      <c r="F151" s="172">
        <f>Data!OD4</f>
        <v>0</v>
      </c>
      <c r="G151" s="172">
        <f>Data!OX4</f>
        <v>0</v>
      </c>
      <c r="H151" s="174">
        <f>Data!PR4</f>
        <v>0</v>
      </c>
      <c r="I151" s="76">
        <f t="shared" si="6"/>
        <v>0</v>
      </c>
    </row>
    <row r="152" spans="2:9" x14ac:dyDescent="0.2">
      <c r="B152" s="9" t="str">
        <f>$B$41</f>
        <v>Library Science</v>
      </c>
      <c r="C152" s="172">
        <f>Data!LW4</f>
        <v>0</v>
      </c>
      <c r="D152" s="172">
        <f>Data!MQ4</f>
        <v>0</v>
      </c>
      <c r="E152" s="172">
        <f>Data!NK4</f>
        <v>0</v>
      </c>
      <c r="F152" s="172">
        <f>Data!OE4</f>
        <v>0</v>
      </c>
      <c r="G152" s="172">
        <f>Data!OY4</f>
        <v>0</v>
      </c>
      <c r="H152" s="174">
        <f>Data!PS4</f>
        <v>0</v>
      </c>
      <c r="I152" s="76">
        <f t="shared" si="6"/>
        <v>0</v>
      </c>
    </row>
    <row r="153" spans="2:9" x14ac:dyDescent="0.2">
      <c r="B153" s="9" t="str">
        <f>$B$42</f>
        <v>Veterinary Science</v>
      </c>
      <c r="C153" s="172">
        <f>Data!LX4</f>
        <v>0</v>
      </c>
      <c r="D153" s="172">
        <f>Data!MR4</f>
        <v>0</v>
      </c>
      <c r="E153" s="172">
        <f>Data!NL4</f>
        <v>0</v>
      </c>
      <c r="F153" s="172">
        <f>Data!OF4</f>
        <v>0</v>
      </c>
      <c r="G153" s="172">
        <f>Data!OZ4</f>
        <v>0</v>
      </c>
      <c r="H153" s="174">
        <f>Data!PT4</f>
        <v>0</v>
      </c>
      <c r="I153" s="76">
        <f t="shared" si="6"/>
        <v>0</v>
      </c>
    </row>
    <row r="154" spans="2:9" x14ac:dyDescent="0.2">
      <c r="B154" s="9" t="str">
        <f>$B$43</f>
        <v>Vocational Training</v>
      </c>
      <c r="C154" s="172">
        <f>Data!LY4</f>
        <v>0</v>
      </c>
      <c r="D154" s="172">
        <f>Data!MS4</f>
        <v>0</v>
      </c>
      <c r="E154" s="172">
        <f>Data!NM4</f>
        <v>0</v>
      </c>
      <c r="F154" s="172">
        <f>Data!OG4</f>
        <v>0</v>
      </c>
      <c r="G154" s="172">
        <f>Data!PA4</f>
        <v>0</v>
      </c>
      <c r="H154" s="174">
        <f>Data!PU4</f>
        <v>0</v>
      </c>
      <c r="I154" s="76">
        <f t="shared" si="6"/>
        <v>0</v>
      </c>
    </row>
    <row r="155" spans="2:9" x14ac:dyDescent="0.2">
      <c r="B155" s="9" t="str">
        <f>$B$44</f>
        <v>Physical Training</v>
      </c>
      <c r="C155" s="172">
        <f>Data!LZ4</f>
        <v>0</v>
      </c>
      <c r="D155" s="172">
        <f>Data!MT4</f>
        <v>0</v>
      </c>
      <c r="E155" s="172">
        <f>Data!NN4</f>
        <v>0</v>
      </c>
      <c r="F155" s="172">
        <f>Data!OH4</f>
        <v>0</v>
      </c>
      <c r="G155" s="172">
        <f>Data!PB4</f>
        <v>0</v>
      </c>
      <c r="H155" s="174">
        <f>Data!PV4</f>
        <v>0</v>
      </c>
      <c r="I155" s="76">
        <f t="shared" si="6"/>
        <v>0</v>
      </c>
    </row>
    <row r="156" spans="2:9" x14ac:dyDescent="0.2">
      <c r="B156" s="9" t="str">
        <f>$B$45</f>
        <v>Health Services</v>
      </c>
      <c r="C156" s="172">
        <f>Data!MA4</f>
        <v>0</v>
      </c>
      <c r="D156" s="172">
        <f>Data!MU4</f>
        <v>0</v>
      </c>
      <c r="E156" s="172">
        <f>Data!NO4</f>
        <v>0</v>
      </c>
      <c r="F156" s="172">
        <f>Data!OI4</f>
        <v>952758</v>
      </c>
      <c r="G156" s="172">
        <f>Data!PC4</f>
        <v>0</v>
      </c>
      <c r="H156" s="174">
        <f>Data!PW4</f>
        <v>2397606</v>
      </c>
      <c r="I156" s="76">
        <f t="shared" si="6"/>
        <v>3350364</v>
      </c>
    </row>
    <row r="157" spans="2:9" x14ac:dyDescent="0.2">
      <c r="B157" s="9" t="str">
        <f>$B$46</f>
        <v>Pharmacy</v>
      </c>
      <c r="C157" s="172">
        <f>Data!MB4</f>
        <v>0</v>
      </c>
      <c r="D157" s="172">
        <f>Data!MV4</f>
        <v>0</v>
      </c>
      <c r="E157" s="172">
        <f>Data!NP4</f>
        <v>0</v>
      </c>
      <c r="F157" s="172">
        <f>Data!OJ4</f>
        <v>0</v>
      </c>
      <c r="G157" s="172">
        <f>Data!PD4</f>
        <v>0</v>
      </c>
      <c r="H157" s="174">
        <f>Data!PX4</f>
        <v>0</v>
      </c>
      <c r="I157" s="76">
        <f t="shared" si="6"/>
        <v>0</v>
      </c>
    </row>
    <row r="158" spans="2:9" x14ac:dyDescent="0.2">
      <c r="B158" s="9" t="str">
        <f>$B$47</f>
        <v>Business Administration</v>
      </c>
      <c r="C158" s="172">
        <f>Data!MC4</f>
        <v>0</v>
      </c>
      <c r="D158" s="172">
        <f>Data!MW4</f>
        <v>0</v>
      </c>
      <c r="E158" s="172">
        <f>Data!NQ4</f>
        <v>0</v>
      </c>
      <c r="F158" s="172">
        <f>Data!OK4</f>
        <v>0</v>
      </c>
      <c r="G158" s="172">
        <f>Data!PE4</f>
        <v>0</v>
      </c>
      <c r="H158" s="174">
        <f>Data!PY4</f>
        <v>45263430</v>
      </c>
      <c r="I158" s="76">
        <f t="shared" si="6"/>
        <v>45263430</v>
      </c>
    </row>
    <row r="159" spans="2:9" x14ac:dyDescent="0.2">
      <c r="B159" s="9" t="str">
        <f>$B$48</f>
        <v>Optometry</v>
      </c>
      <c r="C159" s="172">
        <f>Data!MD4</f>
        <v>0</v>
      </c>
      <c r="D159" s="172">
        <f>Data!MX4</f>
        <v>0</v>
      </c>
      <c r="E159" s="172">
        <f>Data!NR4</f>
        <v>0</v>
      </c>
      <c r="F159" s="172">
        <f>Data!OL4</f>
        <v>0</v>
      </c>
      <c r="G159" s="172">
        <f>Data!PF4</f>
        <v>0</v>
      </c>
      <c r="H159" s="174">
        <f>Data!PZ4</f>
        <v>0</v>
      </c>
      <c r="I159" s="76">
        <f t="shared" si="6"/>
        <v>0</v>
      </c>
    </row>
    <row r="160" spans="2:9" x14ac:dyDescent="0.2">
      <c r="B160" s="9" t="str">
        <f>$B$49</f>
        <v>Teacher Ed-Practice Teaching</v>
      </c>
      <c r="C160" s="172">
        <f>Data!ME4</f>
        <v>0</v>
      </c>
      <c r="D160" s="172">
        <f>Data!MY4</f>
        <v>0</v>
      </c>
      <c r="E160" s="172">
        <f>Data!NS4</f>
        <v>0</v>
      </c>
      <c r="F160" s="172">
        <f>Data!OM4</f>
        <v>0</v>
      </c>
      <c r="G160" s="172">
        <f>Data!PG4</f>
        <v>0</v>
      </c>
      <c r="H160" s="174">
        <f>Data!QA4</f>
        <v>0</v>
      </c>
      <c r="I160" s="76">
        <f t="shared" si="6"/>
        <v>0</v>
      </c>
    </row>
    <row r="161" spans="2:10" x14ac:dyDescent="0.2">
      <c r="B161" s="9" t="str">
        <f>$B$50</f>
        <v>Technology</v>
      </c>
      <c r="C161" s="172">
        <f>Data!MF4</f>
        <v>0</v>
      </c>
      <c r="D161" s="172">
        <f>Data!MZ4</f>
        <v>0</v>
      </c>
      <c r="E161" s="172">
        <f>Data!NT4</f>
        <v>0</v>
      </c>
      <c r="F161" s="172">
        <f>Data!ON4</f>
        <v>0</v>
      </c>
      <c r="G161" s="172">
        <f>Data!PH4</f>
        <v>0</v>
      </c>
      <c r="H161" s="174">
        <f>Data!QB4</f>
        <v>0</v>
      </c>
      <c r="I161" s="76">
        <f t="shared" si="6"/>
        <v>0</v>
      </c>
    </row>
    <row r="162" spans="2:10" x14ac:dyDescent="0.2">
      <c r="B162" s="9" t="str">
        <f>$B$51</f>
        <v>Nursing</v>
      </c>
      <c r="C162" s="172">
        <f>Data!MG4</f>
        <v>0</v>
      </c>
      <c r="D162" s="172">
        <f>Data!NA4</f>
        <v>0</v>
      </c>
      <c r="E162" s="172">
        <f>Data!NU4</f>
        <v>0</v>
      </c>
      <c r="F162" s="172">
        <f>Data!OO4</f>
        <v>0</v>
      </c>
      <c r="G162" s="172">
        <f>Data!PI4</f>
        <v>0</v>
      </c>
      <c r="H162" s="174">
        <f>Data!QC4</f>
        <v>0</v>
      </c>
      <c r="I162" s="76">
        <f t="shared" si="6"/>
        <v>0</v>
      </c>
    </row>
    <row r="163" spans="2:10" ht="15" thickBot="1" x14ac:dyDescent="0.25">
      <c r="B163" s="39" t="str">
        <f>$B$52</f>
        <v>Totals</v>
      </c>
      <c r="C163" s="40">
        <f t="shared" ref="C163:H163" si="7">SUM(C143:C162)</f>
        <v>0</v>
      </c>
      <c r="D163" s="40">
        <f t="shared" si="7"/>
        <v>0</v>
      </c>
      <c r="E163" s="40">
        <f t="shared" si="7"/>
        <v>3066982</v>
      </c>
      <c r="F163" s="40">
        <f t="shared" si="7"/>
        <v>15763008</v>
      </c>
      <c r="G163" s="41">
        <f t="shared" si="7"/>
        <v>0</v>
      </c>
      <c r="H163" s="77">
        <f t="shared" si="7"/>
        <v>148688252</v>
      </c>
      <c r="I163" s="76">
        <f>SUM(I143:I162)</f>
        <v>167518242</v>
      </c>
    </row>
    <row r="164" spans="2:10" ht="15" thickTop="1" x14ac:dyDescent="0.2">
      <c r="B164" s="14"/>
      <c r="C164" s="46"/>
      <c r="D164" s="46"/>
      <c r="E164" s="46"/>
      <c r="F164" s="46"/>
      <c r="G164" s="46"/>
      <c r="H164" s="47"/>
      <c r="I164" s="48"/>
    </row>
    <row r="165" spans="2:10" x14ac:dyDescent="0.2">
      <c r="B165" s="349" t="s">
        <v>69</v>
      </c>
      <c r="C165" s="349"/>
      <c r="D165" s="349"/>
      <c r="E165" s="349"/>
      <c r="F165" s="349"/>
      <c r="G165" s="349"/>
      <c r="H165" s="78"/>
      <c r="I165" s="78"/>
    </row>
    <row r="166" spans="2:10" ht="43.5" customHeight="1" thickBot="1" x14ac:dyDescent="0.25">
      <c r="B166" s="334" t="s">
        <v>44</v>
      </c>
      <c r="C166" s="334"/>
      <c r="D166" s="334"/>
      <c r="E166" s="334"/>
      <c r="F166" s="334"/>
      <c r="G166" s="334"/>
      <c r="H166" s="55"/>
    </row>
    <row r="167" spans="2:10" ht="15" thickBot="1" x14ac:dyDescent="0.25">
      <c r="B167" s="68" t="s">
        <v>33</v>
      </c>
      <c r="C167" s="69" t="s">
        <v>27</v>
      </c>
      <c r="D167" s="69" t="s">
        <v>28</v>
      </c>
      <c r="E167" s="69" t="s">
        <v>29</v>
      </c>
      <c r="F167" s="69" t="s">
        <v>30</v>
      </c>
      <c r="G167" s="69" t="s">
        <v>31</v>
      </c>
      <c r="H167" s="70" t="s">
        <v>1</v>
      </c>
      <c r="I167" s="1"/>
    </row>
    <row r="168" spans="2:10" x14ac:dyDescent="0.2">
      <c r="B168" s="9" t="str">
        <f>$B$32</f>
        <v>Liberal Arts</v>
      </c>
      <c r="C168" s="21">
        <f t="shared" ref="C168:G183" si="8">C143+$H$140*IF($H116=0,0,$H143*C116/$H116)+IF($H32=0,0,$H$141*$H143*C32/$H32)</f>
        <v>13305635.02034661</v>
      </c>
      <c r="D168" s="21">
        <f t="shared" si="8"/>
        <v>6174563.8168368973</v>
      </c>
      <c r="E168" s="21">
        <f t="shared" si="8"/>
        <v>952769.76860328158</v>
      </c>
      <c r="F168" s="21">
        <f t="shared" si="8"/>
        <v>808344.39421321254</v>
      </c>
      <c r="G168" s="21">
        <f t="shared" si="8"/>
        <v>0</v>
      </c>
      <c r="H168" s="40">
        <f t="shared" ref="H168:H188" si="9">SUM(C168:G168)</f>
        <v>21241312.999999996</v>
      </c>
      <c r="I168" s="56"/>
      <c r="J168" s="57"/>
    </row>
    <row r="169" spans="2:10" x14ac:dyDescent="0.2">
      <c r="B169" s="9" t="str">
        <f>$B$33</f>
        <v>Science</v>
      </c>
      <c r="C169" s="22">
        <f t="shared" si="8"/>
        <v>17562787.270860165</v>
      </c>
      <c r="D169" s="22">
        <f t="shared" si="8"/>
        <v>12902868.285782976</v>
      </c>
      <c r="E169" s="22">
        <f t="shared" si="8"/>
        <v>4365076.4999742415</v>
      </c>
      <c r="F169" s="22">
        <f t="shared" si="8"/>
        <v>3698463.943382618</v>
      </c>
      <c r="G169" s="22">
        <f t="shared" si="8"/>
        <v>0</v>
      </c>
      <c r="H169" s="75">
        <f t="shared" si="9"/>
        <v>38529196.000000007</v>
      </c>
      <c r="I169" s="56"/>
      <c r="J169" s="57"/>
    </row>
    <row r="170" spans="2:10" x14ac:dyDescent="0.2">
      <c r="B170" s="9" t="str">
        <f>$B$34</f>
        <v>Fine Arts</v>
      </c>
      <c r="C170" s="22">
        <f t="shared" si="8"/>
        <v>2970358.7209275826</v>
      </c>
      <c r="D170" s="22">
        <f t="shared" si="8"/>
        <v>2220878.9927639449</v>
      </c>
      <c r="E170" s="22">
        <f t="shared" si="8"/>
        <v>221111.48105521052</v>
      </c>
      <c r="F170" s="22">
        <f t="shared" si="8"/>
        <v>115752.80525326192</v>
      </c>
      <c r="G170" s="22">
        <f t="shared" si="8"/>
        <v>0</v>
      </c>
      <c r="H170" s="75">
        <f t="shared" si="9"/>
        <v>5528101.9999999991</v>
      </c>
      <c r="I170" s="56"/>
      <c r="J170" s="57"/>
    </row>
    <row r="171" spans="2:10" x14ac:dyDescent="0.2">
      <c r="B171" s="9" t="str">
        <f>$B$35</f>
        <v>Teacher Education</v>
      </c>
      <c r="C171" s="22">
        <f t="shared" si="8"/>
        <v>0</v>
      </c>
      <c r="D171" s="22">
        <f t="shared" si="8"/>
        <v>0</v>
      </c>
      <c r="E171" s="22">
        <f t="shared" si="8"/>
        <v>0</v>
      </c>
      <c r="F171" s="22">
        <f t="shared" si="8"/>
        <v>0</v>
      </c>
      <c r="G171" s="22">
        <f t="shared" si="8"/>
        <v>0</v>
      </c>
      <c r="H171" s="75">
        <f t="shared" si="9"/>
        <v>0</v>
      </c>
      <c r="I171" s="56"/>
      <c r="J171" s="57"/>
    </row>
    <row r="172" spans="2:10" x14ac:dyDescent="0.2">
      <c r="B172" s="9" t="str">
        <f>$B$36</f>
        <v>Agriculture</v>
      </c>
      <c r="C172" s="22">
        <f t="shared" si="8"/>
        <v>0</v>
      </c>
      <c r="D172" s="22">
        <f t="shared" si="8"/>
        <v>0</v>
      </c>
      <c r="E172" s="22">
        <f t="shared" si="8"/>
        <v>0</v>
      </c>
      <c r="F172" s="22">
        <f t="shared" si="8"/>
        <v>0</v>
      </c>
      <c r="G172" s="22">
        <f t="shared" si="8"/>
        <v>0</v>
      </c>
      <c r="H172" s="75">
        <f t="shared" si="9"/>
        <v>0</v>
      </c>
      <c r="I172" s="56"/>
      <c r="J172" s="57"/>
    </row>
    <row r="173" spans="2:10" x14ac:dyDescent="0.2">
      <c r="B173" s="9" t="str">
        <f>$B$37</f>
        <v>Engineering</v>
      </c>
      <c r="C173" s="22">
        <f t="shared" si="8"/>
        <v>9163334.912983641</v>
      </c>
      <c r="D173" s="22">
        <f t="shared" si="8"/>
        <v>15003537.009351078</v>
      </c>
      <c r="E173" s="22">
        <f t="shared" si="8"/>
        <v>14535308.252613019</v>
      </c>
      <c r="F173" s="22">
        <f t="shared" si="8"/>
        <v>14903656.825052261</v>
      </c>
      <c r="G173" s="22">
        <f t="shared" si="8"/>
        <v>0</v>
      </c>
      <c r="H173" s="75">
        <f t="shared" si="9"/>
        <v>53605837</v>
      </c>
      <c r="I173" s="56"/>
      <c r="J173" s="57"/>
    </row>
    <row r="174" spans="2:10" x14ac:dyDescent="0.2">
      <c r="B174" s="9" t="str">
        <f>$B$38</f>
        <v>Home Economics</v>
      </c>
      <c r="C174" s="22">
        <f t="shared" si="8"/>
        <v>0</v>
      </c>
      <c r="D174" s="22">
        <f t="shared" si="8"/>
        <v>0</v>
      </c>
      <c r="E174" s="22">
        <f t="shared" si="8"/>
        <v>0</v>
      </c>
      <c r="F174" s="22">
        <f t="shared" si="8"/>
        <v>0</v>
      </c>
      <c r="G174" s="22">
        <f t="shared" si="8"/>
        <v>0</v>
      </c>
      <c r="H174" s="75">
        <f t="shared" si="9"/>
        <v>0</v>
      </c>
      <c r="I174" s="56"/>
      <c r="J174" s="57"/>
    </row>
    <row r="175" spans="2:10" x14ac:dyDescent="0.2">
      <c r="B175" s="9" t="str">
        <f>$B$39</f>
        <v>Law</v>
      </c>
      <c r="C175" s="22">
        <f t="shared" si="8"/>
        <v>0</v>
      </c>
      <c r="D175" s="22">
        <f t="shared" si="8"/>
        <v>0</v>
      </c>
      <c r="E175" s="22">
        <f t="shared" si="8"/>
        <v>0</v>
      </c>
      <c r="F175" s="22">
        <f t="shared" si="8"/>
        <v>0</v>
      </c>
      <c r="G175" s="22">
        <f t="shared" si="8"/>
        <v>0</v>
      </c>
      <c r="H175" s="75">
        <f t="shared" si="9"/>
        <v>0</v>
      </c>
      <c r="I175" s="56"/>
      <c r="J175" s="57"/>
    </row>
    <row r="176" spans="2:10" x14ac:dyDescent="0.2">
      <c r="B176" s="9" t="str">
        <f>$B$40</f>
        <v>Social Service</v>
      </c>
      <c r="C176" s="22">
        <f t="shared" si="8"/>
        <v>0</v>
      </c>
      <c r="D176" s="22">
        <f t="shared" si="8"/>
        <v>0</v>
      </c>
      <c r="E176" s="22">
        <f t="shared" si="8"/>
        <v>0</v>
      </c>
      <c r="F176" s="22">
        <f t="shared" si="8"/>
        <v>0</v>
      </c>
      <c r="G176" s="22">
        <f t="shared" si="8"/>
        <v>0</v>
      </c>
      <c r="H176" s="75">
        <f t="shared" si="9"/>
        <v>0</v>
      </c>
      <c r="I176" s="56"/>
      <c r="J176" s="57"/>
    </row>
    <row r="177" spans="2:10" x14ac:dyDescent="0.2">
      <c r="B177" s="9" t="str">
        <f>$B$41</f>
        <v>Library Science</v>
      </c>
      <c r="C177" s="22">
        <f t="shared" si="8"/>
        <v>0</v>
      </c>
      <c r="D177" s="22">
        <f t="shared" si="8"/>
        <v>0</v>
      </c>
      <c r="E177" s="22">
        <f t="shared" si="8"/>
        <v>0</v>
      </c>
      <c r="F177" s="22">
        <f t="shared" si="8"/>
        <v>0</v>
      </c>
      <c r="G177" s="22">
        <f t="shared" si="8"/>
        <v>0</v>
      </c>
      <c r="H177" s="75">
        <f t="shared" si="9"/>
        <v>0</v>
      </c>
      <c r="I177" s="56"/>
      <c r="J177" s="57"/>
    </row>
    <row r="178" spans="2:10" x14ac:dyDescent="0.2">
      <c r="B178" s="9" t="str">
        <f>$B$42</f>
        <v>Veterinary Science</v>
      </c>
      <c r="C178" s="22">
        <f t="shared" si="8"/>
        <v>0</v>
      </c>
      <c r="D178" s="22">
        <f t="shared" si="8"/>
        <v>0</v>
      </c>
      <c r="E178" s="22">
        <f t="shared" si="8"/>
        <v>0</v>
      </c>
      <c r="F178" s="22">
        <f t="shared" si="8"/>
        <v>0</v>
      </c>
      <c r="G178" s="22">
        <f t="shared" si="8"/>
        <v>0</v>
      </c>
      <c r="H178" s="75">
        <f t="shared" si="9"/>
        <v>0</v>
      </c>
      <c r="I178" s="56"/>
      <c r="J178" s="57"/>
    </row>
    <row r="179" spans="2:10" x14ac:dyDescent="0.2">
      <c r="B179" s="9" t="str">
        <f>$B$43</f>
        <v>Vocational Training</v>
      </c>
      <c r="C179" s="22">
        <f t="shared" si="8"/>
        <v>0</v>
      </c>
      <c r="D179" s="22">
        <f t="shared" si="8"/>
        <v>0</v>
      </c>
      <c r="E179" s="22">
        <f t="shared" si="8"/>
        <v>0</v>
      </c>
      <c r="F179" s="22">
        <f t="shared" si="8"/>
        <v>0</v>
      </c>
      <c r="G179" s="22">
        <f t="shared" si="8"/>
        <v>0</v>
      </c>
      <c r="H179" s="75">
        <f t="shared" si="9"/>
        <v>0</v>
      </c>
      <c r="I179" s="56"/>
      <c r="J179" s="57"/>
    </row>
    <row r="180" spans="2:10" x14ac:dyDescent="0.2">
      <c r="B180" s="9" t="str">
        <f>$B$44</f>
        <v>Physical Training</v>
      </c>
      <c r="C180" s="22">
        <f t="shared" si="8"/>
        <v>0</v>
      </c>
      <c r="D180" s="22">
        <f t="shared" si="8"/>
        <v>0</v>
      </c>
      <c r="E180" s="22">
        <f t="shared" si="8"/>
        <v>0</v>
      </c>
      <c r="F180" s="22">
        <f t="shared" si="8"/>
        <v>0</v>
      </c>
      <c r="G180" s="22">
        <f t="shared" si="8"/>
        <v>0</v>
      </c>
      <c r="H180" s="75">
        <f t="shared" si="9"/>
        <v>0</v>
      </c>
      <c r="I180" s="56"/>
      <c r="J180" s="57"/>
    </row>
    <row r="181" spans="2:10" x14ac:dyDescent="0.2">
      <c r="B181" s="9" t="str">
        <f>$B$45</f>
        <v>Health Services</v>
      </c>
      <c r="C181" s="22">
        <f t="shared" si="8"/>
        <v>248951.16717349552</v>
      </c>
      <c r="D181" s="22">
        <f t="shared" si="8"/>
        <v>897375.42109475029</v>
      </c>
      <c r="E181" s="22">
        <f t="shared" si="8"/>
        <v>983333.12660051219</v>
      </c>
      <c r="F181" s="22">
        <f t="shared" si="8"/>
        <v>1115175.8520326505</v>
      </c>
      <c r="G181" s="22">
        <f t="shared" si="8"/>
        <v>105528.43309859154</v>
      </c>
      <c r="H181" s="75">
        <f t="shared" si="9"/>
        <v>3350363.9999999995</v>
      </c>
      <c r="I181" s="56"/>
      <c r="J181" s="57"/>
    </row>
    <row r="182" spans="2:10" x14ac:dyDescent="0.2">
      <c r="B182" s="9" t="str">
        <f>$B$46</f>
        <v>Pharmacy</v>
      </c>
      <c r="C182" s="22">
        <f t="shared" si="8"/>
        <v>0</v>
      </c>
      <c r="D182" s="22">
        <f t="shared" si="8"/>
        <v>0</v>
      </c>
      <c r="E182" s="22">
        <f t="shared" si="8"/>
        <v>0</v>
      </c>
      <c r="F182" s="22">
        <f t="shared" si="8"/>
        <v>0</v>
      </c>
      <c r="G182" s="22">
        <f t="shared" si="8"/>
        <v>0</v>
      </c>
      <c r="H182" s="75">
        <f t="shared" si="9"/>
        <v>0</v>
      </c>
      <c r="I182" s="56"/>
      <c r="J182" s="57"/>
    </row>
    <row r="183" spans="2:10" x14ac:dyDescent="0.2">
      <c r="B183" s="9" t="str">
        <f>$B$47</f>
        <v>Business Administration</v>
      </c>
      <c r="C183" s="22">
        <f t="shared" si="8"/>
        <v>4979306.0284747249</v>
      </c>
      <c r="D183" s="22">
        <f t="shared" si="8"/>
        <v>19428162.977444947</v>
      </c>
      <c r="E183" s="22">
        <f t="shared" si="8"/>
        <v>20428613.976937938</v>
      </c>
      <c r="F183" s="22">
        <f t="shared" si="8"/>
        <v>427347.01714238734</v>
      </c>
      <c r="G183" s="22">
        <f t="shared" si="8"/>
        <v>0</v>
      </c>
      <c r="H183" s="75">
        <f t="shared" si="9"/>
        <v>45263430</v>
      </c>
      <c r="I183" s="56"/>
      <c r="J183" s="57"/>
    </row>
    <row r="184" spans="2:10" x14ac:dyDescent="0.2">
      <c r="B184" s="9" t="str">
        <f>$B$48</f>
        <v>Optometry</v>
      </c>
      <c r="C184" s="22">
        <f t="shared" ref="C184:G187" si="10">C159+$H$140*IF($H132=0,0,$H159*C132/$H132)+IF($H48=0,0,$H$141*$H159*C48/$H48)</f>
        <v>0</v>
      </c>
      <c r="D184" s="22">
        <f t="shared" si="10"/>
        <v>0</v>
      </c>
      <c r="E184" s="22">
        <f t="shared" si="10"/>
        <v>0</v>
      </c>
      <c r="F184" s="22">
        <f t="shared" si="10"/>
        <v>0</v>
      </c>
      <c r="G184" s="22">
        <f t="shared" si="10"/>
        <v>0</v>
      </c>
      <c r="H184" s="75">
        <f t="shared" si="9"/>
        <v>0</v>
      </c>
      <c r="I184" s="56"/>
      <c r="J184" s="57"/>
    </row>
    <row r="185" spans="2:10" x14ac:dyDescent="0.2">
      <c r="B185" s="9" t="str">
        <f>$B$49</f>
        <v>Teacher Ed-Practice Teaching</v>
      </c>
      <c r="C185" s="22">
        <f t="shared" si="10"/>
        <v>0</v>
      </c>
      <c r="D185" s="22">
        <f t="shared" si="10"/>
        <v>0</v>
      </c>
      <c r="E185" s="22">
        <f t="shared" si="10"/>
        <v>0</v>
      </c>
      <c r="F185" s="22">
        <f t="shared" si="10"/>
        <v>0</v>
      </c>
      <c r="G185" s="22">
        <f t="shared" si="10"/>
        <v>0</v>
      </c>
      <c r="H185" s="75">
        <f t="shared" si="9"/>
        <v>0</v>
      </c>
      <c r="I185" s="56"/>
      <c r="J185" s="57"/>
    </row>
    <row r="186" spans="2:10" x14ac:dyDescent="0.2">
      <c r="B186" s="9" t="str">
        <f>$B$50</f>
        <v>Technology</v>
      </c>
      <c r="C186" s="22">
        <f t="shared" si="10"/>
        <v>0</v>
      </c>
      <c r="D186" s="22">
        <f t="shared" si="10"/>
        <v>0</v>
      </c>
      <c r="E186" s="22">
        <f t="shared" si="10"/>
        <v>0</v>
      </c>
      <c r="F186" s="22">
        <f t="shared" si="10"/>
        <v>0</v>
      </c>
      <c r="G186" s="22">
        <f t="shared" si="10"/>
        <v>0</v>
      </c>
      <c r="H186" s="75">
        <f t="shared" si="9"/>
        <v>0</v>
      </c>
      <c r="I186" s="56"/>
      <c r="J186" s="57"/>
    </row>
    <row r="187" spans="2:10" x14ac:dyDescent="0.2">
      <c r="B187" s="9" t="str">
        <f>$B$51</f>
        <v>Nursing</v>
      </c>
      <c r="C187" s="22">
        <f t="shared" si="10"/>
        <v>0</v>
      </c>
      <c r="D187" s="22">
        <f t="shared" si="10"/>
        <v>0</v>
      </c>
      <c r="E187" s="22">
        <f t="shared" si="10"/>
        <v>0</v>
      </c>
      <c r="F187" s="22">
        <f t="shared" si="10"/>
        <v>0</v>
      </c>
      <c r="G187" s="22">
        <f t="shared" si="10"/>
        <v>0</v>
      </c>
      <c r="H187" s="75">
        <f t="shared" si="9"/>
        <v>0</v>
      </c>
      <c r="I187" s="56"/>
      <c r="J187" s="57"/>
    </row>
    <row r="188" spans="2:10" x14ac:dyDescent="0.2">
      <c r="B188" s="39" t="str">
        <f>$B$52</f>
        <v>Totals</v>
      </c>
      <c r="C188" s="40">
        <f>SUM(C168:C187)</f>
        <v>48230373.120766222</v>
      </c>
      <c r="D188" s="40">
        <f>SUM(D168:D187)</f>
        <v>56627386.503274597</v>
      </c>
      <c r="E188" s="40">
        <f>SUM(E168:E187)</f>
        <v>41486213.105784208</v>
      </c>
      <c r="F188" s="40">
        <f>SUM(F168:F187)</f>
        <v>21068740.837076392</v>
      </c>
      <c r="G188" s="40">
        <f>SUM(G168:G187)</f>
        <v>105528.43309859154</v>
      </c>
      <c r="H188" s="40">
        <f t="shared" si="9"/>
        <v>167518242</v>
      </c>
      <c r="I188" s="56"/>
      <c r="J188" s="57"/>
    </row>
    <row r="189" spans="2:10" x14ac:dyDescent="0.2">
      <c r="B189" s="50"/>
      <c r="C189" s="46"/>
      <c r="D189" s="46"/>
      <c r="E189" s="46"/>
      <c r="F189" s="46"/>
      <c r="G189" s="46"/>
      <c r="H189" s="47"/>
      <c r="I189" s="1"/>
    </row>
    <row r="190" spans="2:10" x14ac:dyDescent="0.2">
      <c r="B190" s="342" t="s">
        <v>36</v>
      </c>
      <c r="C190" s="342"/>
      <c r="D190" s="342"/>
      <c r="E190" s="342"/>
      <c r="F190" s="342"/>
      <c r="G190" s="342"/>
      <c r="H190" s="17">
        <f>H15</f>
        <v>70856436</v>
      </c>
    </row>
    <row r="191" spans="2:10" ht="43.5" customHeight="1" thickBot="1" x14ac:dyDescent="0.25">
      <c r="B191" s="332" t="s">
        <v>236</v>
      </c>
      <c r="C191" s="332"/>
      <c r="D191" s="332"/>
      <c r="E191" s="332"/>
      <c r="F191" s="332"/>
      <c r="G191" s="332"/>
      <c r="H191" s="332"/>
    </row>
    <row r="192" spans="2:10" ht="15" thickBot="1" x14ac:dyDescent="0.25">
      <c r="B192" s="68" t="s">
        <v>33</v>
      </c>
      <c r="C192" s="69" t="s">
        <v>27</v>
      </c>
      <c r="D192" s="69" t="s">
        <v>28</v>
      </c>
      <c r="E192" s="69" t="s">
        <v>29</v>
      </c>
      <c r="F192" s="69" t="s">
        <v>30</v>
      </c>
      <c r="G192" s="69" t="s">
        <v>31</v>
      </c>
      <c r="H192" s="70" t="s">
        <v>1</v>
      </c>
      <c r="I192" s="1"/>
    </row>
    <row r="193" spans="2:9" x14ac:dyDescent="0.2">
      <c r="B193" s="9" t="str">
        <f>$B$32</f>
        <v>Liberal Arts</v>
      </c>
      <c r="C193" s="42">
        <f t="shared" ref="C193:G208" si="11">$H$190*IF($H$136=0,0,C116/$H$136)</f>
        <v>3567767.0079386793</v>
      </c>
      <c r="D193" s="42">
        <f t="shared" si="11"/>
        <v>3190777.9376732428</v>
      </c>
      <c r="E193" s="42">
        <f t="shared" si="11"/>
        <v>2045581.4498589456</v>
      </c>
      <c r="F193" s="42">
        <f t="shared" si="11"/>
        <v>3621047.5834939526</v>
      </c>
      <c r="G193" s="42">
        <f t="shared" si="11"/>
        <v>0</v>
      </c>
      <c r="H193" s="42">
        <f>SUM(C193:G193)</f>
        <v>12425173.978964821</v>
      </c>
      <c r="I193" s="1"/>
    </row>
    <row r="194" spans="2:9" x14ac:dyDescent="0.2">
      <c r="B194" s="9" t="str">
        <f>$B$33</f>
        <v>Science</v>
      </c>
      <c r="C194" s="43">
        <f t="shared" si="11"/>
        <v>3689194.5010308796</v>
      </c>
      <c r="D194" s="43">
        <f t="shared" si="11"/>
        <v>4357335.1353457244</v>
      </c>
      <c r="E194" s="43">
        <f t="shared" si="11"/>
        <v>2711097.1302066282</v>
      </c>
      <c r="F194" s="43">
        <f t="shared" si="11"/>
        <v>2435144.4358967091</v>
      </c>
      <c r="G194" s="43">
        <f t="shared" si="11"/>
        <v>0</v>
      </c>
      <c r="H194" s="43">
        <f t="shared" ref="H194:H213" si="12">SUM(C194:G194)</f>
        <v>13192771.202479942</v>
      </c>
      <c r="I194" s="1"/>
    </row>
    <row r="195" spans="2:9" x14ac:dyDescent="0.2">
      <c r="B195" s="9" t="str">
        <f>$B$34</f>
        <v>Fine Arts</v>
      </c>
      <c r="C195" s="43">
        <f t="shared" si="11"/>
        <v>987705.96751701739</v>
      </c>
      <c r="D195" s="43">
        <f t="shared" si="11"/>
        <v>1287551.956830662</v>
      </c>
      <c r="E195" s="43">
        <f t="shared" si="11"/>
        <v>582260.58245976712</v>
      </c>
      <c r="F195" s="43">
        <f t="shared" si="11"/>
        <v>506501.35439917271</v>
      </c>
      <c r="G195" s="43">
        <f t="shared" si="11"/>
        <v>0</v>
      </c>
      <c r="H195" s="43">
        <f t="shared" si="12"/>
        <v>3364019.8612066191</v>
      </c>
      <c r="I195" s="1"/>
    </row>
    <row r="196" spans="2:9" x14ac:dyDescent="0.2">
      <c r="B196" s="9" t="str">
        <f>$B$35</f>
        <v>Teacher Education</v>
      </c>
      <c r="C196" s="43">
        <f t="shared" si="11"/>
        <v>30900.449793014745</v>
      </c>
      <c r="D196" s="43">
        <f t="shared" si="11"/>
        <v>249049.29534342172</v>
      </c>
      <c r="E196" s="43">
        <f t="shared" si="11"/>
        <v>18993.828780520984</v>
      </c>
      <c r="F196" s="43">
        <f t="shared" si="11"/>
        <v>5727.9865625951461</v>
      </c>
      <c r="G196" s="43">
        <f t="shared" si="11"/>
        <v>0</v>
      </c>
      <c r="H196" s="43">
        <f t="shared" si="12"/>
        <v>304671.5604795526</v>
      </c>
      <c r="I196" s="1"/>
    </row>
    <row r="197" spans="2:9" x14ac:dyDescent="0.2">
      <c r="B197" s="9" t="str">
        <f>$B$36</f>
        <v>Agriculture</v>
      </c>
      <c r="C197" s="43">
        <f t="shared" si="11"/>
        <v>0</v>
      </c>
      <c r="D197" s="43">
        <f t="shared" si="11"/>
        <v>0</v>
      </c>
      <c r="E197" s="43">
        <f t="shared" si="11"/>
        <v>0</v>
      </c>
      <c r="F197" s="43">
        <f t="shared" si="11"/>
        <v>0</v>
      </c>
      <c r="G197" s="43">
        <f t="shared" si="11"/>
        <v>0</v>
      </c>
      <c r="H197" s="43">
        <f t="shared" si="12"/>
        <v>0</v>
      </c>
      <c r="I197" s="1"/>
    </row>
    <row r="198" spans="2:9" x14ac:dyDescent="0.2">
      <c r="B198" s="9" t="str">
        <f>$B$37</f>
        <v>Engineering</v>
      </c>
      <c r="C198" s="43">
        <f t="shared" si="11"/>
        <v>2187730.9084125431</v>
      </c>
      <c r="D198" s="43">
        <f t="shared" si="11"/>
        <v>4914471.3983245231</v>
      </c>
      <c r="E198" s="43">
        <f t="shared" si="11"/>
        <v>6125468.6356065683</v>
      </c>
      <c r="F198" s="43">
        <f t="shared" si="11"/>
        <v>5517970.6518357256</v>
      </c>
      <c r="G198" s="43">
        <f t="shared" si="11"/>
        <v>0</v>
      </c>
      <c r="H198" s="43">
        <f t="shared" si="12"/>
        <v>18745641.594179358</v>
      </c>
      <c r="I198" s="1"/>
    </row>
    <row r="199" spans="2:9" x14ac:dyDescent="0.2">
      <c r="B199" s="9" t="str">
        <f>$B$38</f>
        <v>Home Economics</v>
      </c>
      <c r="C199" s="43">
        <f t="shared" si="11"/>
        <v>0</v>
      </c>
      <c r="D199" s="43">
        <f t="shared" si="11"/>
        <v>0</v>
      </c>
      <c r="E199" s="43">
        <f t="shared" si="11"/>
        <v>0</v>
      </c>
      <c r="F199" s="43">
        <f t="shared" si="11"/>
        <v>0</v>
      </c>
      <c r="G199" s="43">
        <f t="shared" si="11"/>
        <v>0</v>
      </c>
      <c r="H199" s="43">
        <f t="shared" si="12"/>
        <v>0</v>
      </c>
      <c r="I199" s="1"/>
    </row>
    <row r="200" spans="2:9" x14ac:dyDescent="0.2">
      <c r="B200" s="9" t="str">
        <f>$B$39</f>
        <v>Law</v>
      </c>
      <c r="C200" s="43">
        <f t="shared" si="11"/>
        <v>0</v>
      </c>
      <c r="D200" s="43">
        <f t="shared" si="11"/>
        <v>0</v>
      </c>
      <c r="E200" s="43">
        <f t="shared" si="11"/>
        <v>0</v>
      </c>
      <c r="F200" s="43">
        <f t="shared" si="11"/>
        <v>0</v>
      </c>
      <c r="G200" s="43">
        <f t="shared" si="11"/>
        <v>0</v>
      </c>
      <c r="H200" s="43">
        <f t="shared" si="12"/>
        <v>0</v>
      </c>
      <c r="I200" s="1"/>
    </row>
    <row r="201" spans="2:9" x14ac:dyDescent="0.2">
      <c r="B201" s="9" t="str">
        <f>$B$40</f>
        <v>Social Service</v>
      </c>
      <c r="C201" s="43">
        <f t="shared" si="11"/>
        <v>0</v>
      </c>
      <c r="D201" s="43">
        <f t="shared" si="11"/>
        <v>0</v>
      </c>
      <c r="E201" s="43">
        <f t="shared" si="11"/>
        <v>0</v>
      </c>
      <c r="F201" s="43">
        <f t="shared" si="11"/>
        <v>0</v>
      </c>
      <c r="G201" s="43">
        <f t="shared" si="11"/>
        <v>0</v>
      </c>
      <c r="H201" s="43">
        <f t="shared" si="12"/>
        <v>0</v>
      </c>
      <c r="I201" s="1"/>
    </row>
    <row r="202" spans="2:9" x14ac:dyDescent="0.2">
      <c r="B202" s="9" t="str">
        <f>$B$41</f>
        <v>Library Science</v>
      </c>
      <c r="C202" s="43">
        <f t="shared" si="11"/>
        <v>4802.0591022225526</v>
      </c>
      <c r="D202" s="43">
        <f t="shared" si="11"/>
        <v>9166.9057821047209</v>
      </c>
      <c r="E202" s="43">
        <f t="shared" si="11"/>
        <v>0</v>
      </c>
      <c r="F202" s="43">
        <f t="shared" si="11"/>
        <v>0</v>
      </c>
      <c r="G202" s="43">
        <f t="shared" si="11"/>
        <v>0</v>
      </c>
      <c r="H202" s="43">
        <f t="shared" si="12"/>
        <v>13968.964884327273</v>
      </c>
      <c r="I202" s="1"/>
    </row>
    <row r="203" spans="2:9" x14ac:dyDescent="0.2">
      <c r="B203" s="9" t="str">
        <f>$B$42</f>
        <v>Veterinary Science</v>
      </c>
      <c r="C203" s="43">
        <f t="shared" si="11"/>
        <v>0</v>
      </c>
      <c r="D203" s="43">
        <f t="shared" si="11"/>
        <v>0</v>
      </c>
      <c r="E203" s="43">
        <f t="shared" si="11"/>
        <v>0</v>
      </c>
      <c r="F203" s="43">
        <f t="shared" si="11"/>
        <v>0</v>
      </c>
      <c r="G203" s="43">
        <f t="shared" si="11"/>
        <v>0</v>
      </c>
      <c r="H203" s="43">
        <f t="shared" si="12"/>
        <v>0</v>
      </c>
      <c r="I203" s="1"/>
    </row>
    <row r="204" spans="2:9" x14ac:dyDescent="0.2">
      <c r="B204" s="9" t="str">
        <f>$B$43</f>
        <v>Vocational Training</v>
      </c>
      <c r="C204" s="43">
        <f t="shared" si="11"/>
        <v>0</v>
      </c>
      <c r="D204" s="43">
        <f t="shared" si="11"/>
        <v>0</v>
      </c>
      <c r="E204" s="43">
        <f t="shared" si="11"/>
        <v>0</v>
      </c>
      <c r="F204" s="43">
        <f t="shared" si="11"/>
        <v>0</v>
      </c>
      <c r="G204" s="43">
        <f t="shared" si="11"/>
        <v>0</v>
      </c>
      <c r="H204" s="43">
        <f t="shared" si="12"/>
        <v>0</v>
      </c>
      <c r="I204" s="1"/>
    </row>
    <row r="205" spans="2:9" x14ac:dyDescent="0.2">
      <c r="B205" s="9" t="str">
        <f>$B$44</f>
        <v>Physical Training</v>
      </c>
      <c r="C205" s="43">
        <f t="shared" si="11"/>
        <v>36026.639487471715</v>
      </c>
      <c r="D205" s="43">
        <f t="shared" si="11"/>
        <v>0</v>
      </c>
      <c r="E205" s="43">
        <f t="shared" si="11"/>
        <v>0</v>
      </c>
      <c r="F205" s="43">
        <f t="shared" si="11"/>
        <v>0</v>
      </c>
      <c r="G205" s="43">
        <f t="shared" si="11"/>
        <v>0</v>
      </c>
      <c r="H205" s="43">
        <f t="shared" si="12"/>
        <v>36026.639487471715</v>
      </c>
      <c r="I205" s="1"/>
    </row>
    <row r="206" spans="2:9" x14ac:dyDescent="0.2">
      <c r="B206" s="9" t="str">
        <f>$B$45</f>
        <v>Health Services</v>
      </c>
      <c r="C206" s="43">
        <f t="shared" si="11"/>
        <v>55152.023862422902</v>
      </c>
      <c r="D206" s="43">
        <f t="shared" si="11"/>
        <v>287819.00892752327</v>
      </c>
      <c r="E206" s="43">
        <f t="shared" si="11"/>
        <v>1351133.6153353404</v>
      </c>
      <c r="F206" s="43">
        <f t="shared" si="11"/>
        <v>1241828.270506084</v>
      </c>
      <c r="G206" s="43">
        <f t="shared" si="11"/>
        <v>338502.62106764026</v>
      </c>
      <c r="H206" s="43">
        <f t="shared" si="12"/>
        <v>3274435.539699011</v>
      </c>
      <c r="I206" s="1"/>
    </row>
    <row r="207" spans="2:9" x14ac:dyDescent="0.2">
      <c r="B207" s="9" t="str">
        <f>$B$46</f>
        <v>Pharmacy</v>
      </c>
      <c r="C207" s="43">
        <f t="shared" si="11"/>
        <v>0</v>
      </c>
      <c r="D207" s="43">
        <f t="shared" si="11"/>
        <v>0</v>
      </c>
      <c r="E207" s="43">
        <f t="shared" si="11"/>
        <v>0</v>
      </c>
      <c r="F207" s="43">
        <f t="shared" si="11"/>
        <v>0</v>
      </c>
      <c r="G207" s="43">
        <f t="shared" si="11"/>
        <v>0</v>
      </c>
      <c r="H207" s="43">
        <f t="shared" si="12"/>
        <v>0</v>
      </c>
      <c r="I207" s="1"/>
    </row>
    <row r="208" spans="2:9" x14ac:dyDescent="0.2">
      <c r="B208" s="9" t="str">
        <f>$B$47</f>
        <v>Business Administration</v>
      </c>
      <c r="C208" s="43">
        <f t="shared" si="11"/>
        <v>823997.62599702983</v>
      </c>
      <c r="D208" s="43">
        <f t="shared" si="11"/>
        <v>4748106.1936080847</v>
      </c>
      <c r="E208" s="43">
        <f t="shared" si="11"/>
        <v>10471392.582710311</v>
      </c>
      <c r="F208" s="43">
        <f t="shared" si="11"/>
        <v>3167907.9772508717</v>
      </c>
      <c r="G208" s="43">
        <f t="shared" si="11"/>
        <v>0</v>
      </c>
      <c r="H208" s="43">
        <f t="shared" si="12"/>
        <v>19211404.379566297</v>
      </c>
      <c r="I208" s="1"/>
    </row>
    <row r="209" spans="2:9" x14ac:dyDescent="0.2">
      <c r="B209" s="9" t="str">
        <f>$B$48</f>
        <v>Optometry</v>
      </c>
      <c r="C209" s="43">
        <f t="shared" ref="C209:G212" si="13">$H$190*IF($H$136=0,0,C132/$H$136)</f>
        <v>0</v>
      </c>
      <c r="D209" s="43">
        <f t="shared" si="13"/>
        <v>0</v>
      </c>
      <c r="E209" s="43">
        <f t="shared" si="13"/>
        <v>0</v>
      </c>
      <c r="F209" s="43">
        <f t="shared" si="13"/>
        <v>0</v>
      </c>
      <c r="G209" s="43">
        <f t="shared" si="13"/>
        <v>0</v>
      </c>
      <c r="H209" s="43">
        <f t="shared" si="12"/>
        <v>0</v>
      </c>
      <c r="I209" s="1"/>
    </row>
    <row r="210" spans="2:9" x14ac:dyDescent="0.2">
      <c r="B210" s="9" t="str">
        <f>$B$49</f>
        <v>Teacher Ed-Practice Teaching</v>
      </c>
      <c r="C210" s="43">
        <f t="shared" si="13"/>
        <v>0</v>
      </c>
      <c r="D210" s="43">
        <f t="shared" si="13"/>
        <v>60869.933826295739</v>
      </c>
      <c r="E210" s="43">
        <f t="shared" si="13"/>
        <v>0</v>
      </c>
      <c r="F210" s="43">
        <f t="shared" si="13"/>
        <v>0</v>
      </c>
      <c r="G210" s="43">
        <f t="shared" si="13"/>
        <v>0</v>
      </c>
      <c r="H210" s="43">
        <f t="shared" si="12"/>
        <v>60869.933826295739</v>
      </c>
      <c r="I210" s="1"/>
    </row>
    <row r="211" spans="2:9" x14ac:dyDescent="0.2">
      <c r="B211" s="9" t="str">
        <f>$B$50</f>
        <v>Technology</v>
      </c>
      <c r="C211" s="43">
        <f t="shared" si="13"/>
        <v>7884.3786891702539</v>
      </c>
      <c r="D211" s="43">
        <f t="shared" si="13"/>
        <v>138199.99166549073</v>
      </c>
      <c r="E211" s="43">
        <f t="shared" si="13"/>
        <v>79903.509190665849</v>
      </c>
      <c r="F211" s="43">
        <f t="shared" si="13"/>
        <v>1464.4656809762414</v>
      </c>
      <c r="G211" s="43">
        <f t="shared" si="13"/>
        <v>0</v>
      </c>
      <c r="H211" s="43">
        <f t="shared" si="12"/>
        <v>227452.34522630309</v>
      </c>
      <c r="I211" s="1"/>
    </row>
    <row r="212" spans="2:9" x14ac:dyDescent="0.2">
      <c r="B212" s="9" t="str">
        <f>$B$51</f>
        <v>Nursing</v>
      </c>
      <c r="C212" s="43">
        <f t="shared" si="13"/>
        <v>0</v>
      </c>
      <c r="D212" s="43">
        <f t="shared" si="13"/>
        <v>0</v>
      </c>
      <c r="E212" s="43">
        <f t="shared" si="13"/>
        <v>0</v>
      </c>
      <c r="F212" s="43">
        <f t="shared" si="13"/>
        <v>0</v>
      </c>
      <c r="G212" s="43">
        <f t="shared" si="13"/>
        <v>0</v>
      </c>
      <c r="H212" s="43">
        <f t="shared" si="12"/>
        <v>0</v>
      </c>
      <c r="I212" s="1"/>
    </row>
    <row r="213" spans="2:9" x14ac:dyDescent="0.2">
      <c r="B213" s="39" t="str">
        <f>$B$52</f>
        <v>Totals</v>
      </c>
      <c r="C213" s="42">
        <f>SUM(C193:C212)</f>
        <v>11391161.56183045</v>
      </c>
      <c r="D213" s="42">
        <f>SUM(D193:D212)</f>
        <v>19243347.757327076</v>
      </c>
      <c r="E213" s="42">
        <f>SUM(E193:E212)</f>
        <v>23385831.334148746</v>
      </c>
      <c r="F213" s="42">
        <f>SUM(F193:F212)</f>
        <v>16497592.725626087</v>
      </c>
      <c r="G213" s="42">
        <f>SUM(G193:G212)</f>
        <v>338502.62106764026</v>
      </c>
      <c r="H213" s="42">
        <f t="shared" si="12"/>
        <v>70856436</v>
      </c>
      <c r="I213" s="1"/>
    </row>
    <row r="214" spans="2:9" x14ac:dyDescent="0.2">
      <c r="B214" s="14"/>
      <c r="C214" s="18"/>
      <c r="D214" s="18"/>
      <c r="E214" s="18"/>
      <c r="F214" s="18"/>
      <c r="G214" s="18"/>
      <c r="H214" s="18"/>
      <c r="I214" s="1"/>
    </row>
    <row r="215" spans="2:9" x14ac:dyDescent="0.2">
      <c r="B215" s="342" t="s">
        <v>37</v>
      </c>
      <c r="C215" s="342"/>
      <c r="D215" s="342"/>
      <c r="E215" s="342"/>
      <c r="F215" s="342"/>
      <c r="G215" s="342"/>
      <c r="H215" s="17">
        <f>H17</f>
        <v>41435473</v>
      </c>
    </row>
    <row r="216" spans="2:9" ht="60.75" customHeight="1" thickBot="1" x14ac:dyDescent="0.25">
      <c r="B216" s="332" t="s">
        <v>237</v>
      </c>
      <c r="C216" s="332"/>
      <c r="D216" s="332"/>
      <c r="E216" s="332"/>
      <c r="F216" s="332"/>
      <c r="G216" s="332"/>
      <c r="H216" s="332"/>
    </row>
    <row r="217" spans="2:9" ht="15" thickBot="1" x14ac:dyDescent="0.25">
      <c r="B217" s="68" t="s">
        <v>33</v>
      </c>
      <c r="C217" s="69" t="s">
        <v>27</v>
      </c>
      <c r="D217" s="69" t="s">
        <v>28</v>
      </c>
      <c r="E217" s="69" t="s">
        <v>29</v>
      </c>
      <c r="F217" s="69" t="s">
        <v>30</v>
      </c>
      <c r="G217" s="69" t="s">
        <v>31</v>
      </c>
      <c r="H217" s="70" t="s">
        <v>1</v>
      </c>
      <c r="I217" s="1"/>
    </row>
    <row r="218" spans="2:9" x14ac:dyDescent="0.2">
      <c r="B218" s="9" t="str">
        <f>$B$32</f>
        <v>Liberal Arts</v>
      </c>
      <c r="C218" s="42">
        <f t="shared" ref="C218:G233" si="14">$H$215*IF($H$25=0,0,C$25/$H$25)*IF(C$52=0,0,C32/C$52)</f>
        <v>4186694.5795895155</v>
      </c>
      <c r="D218" s="42">
        <f t="shared" si="14"/>
        <v>3630559.0463333251</v>
      </c>
      <c r="E218" s="42">
        <f t="shared" si="14"/>
        <v>614451.97876657348</v>
      </c>
      <c r="F218" s="42">
        <f t="shared" si="14"/>
        <v>499949.04594915448</v>
      </c>
      <c r="G218" s="42">
        <f t="shared" si="14"/>
        <v>0</v>
      </c>
      <c r="H218" s="42">
        <f>SUM(C218:G218)</f>
        <v>8931654.6506385673</v>
      </c>
      <c r="I218" s="1"/>
    </row>
    <row r="219" spans="2:9" x14ac:dyDescent="0.2">
      <c r="B219" s="9" t="str">
        <f>$B$33</f>
        <v>Science</v>
      </c>
      <c r="C219" s="43">
        <f t="shared" si="14"/>
        <v>2393321.7983323568</v>
      </c>
      <c r="D219" s="43">
        <f t="shared" si="14"/>
        <v>3285681.5293716406</v>
      </c>
      <c r="E219" s="43">
        <f t="shared" si="14"/>
        <v>1038773.255088178</v>
      </c>
      <c r="F219" s="43">
        <f t="shared" si="14"/>
        <v>381093.23502539319</v>
      </c>
      <c r="G219" s="43">
        <f t="shared" si="14"/>
        <v>0</v>
      </c>
      <c r="H219" s="43">
        <f t="shared" ref="H219:H238" si="15">SUM(C219:G219)</f>
        <v>7098869.8178175688</v>
      </c>
      <c r="I219" s="1"/>
    </row>
    <row r="220" spans="2:9" x14ac:dyDescent="0.2">
      <c r="B220" s="9" t="str">
        <f>$B$34</f>
        <v>Fine Arts</v>
      </c>
      <c r="C220" s="43">
        <f t="shared" si="14"/>
        <v>782764.14022242115</v>
      </c>
      <c r="D220" s="43">
        <f t="shared" si="14"/>
        <v>1093650.2685391668</v>
      </c>
      <c r="E220" s="43">
        <f t="shared" si="14"/>
        <v>119651.95259199293</v>
      </c>
      <c r="F220" s="43">
        <f t="shared" si="14"/>
        <v>66031.006068756251</v>
      </c>
      <c r="G220" s="43">
        <f t="shared" si="14"/>
        <v>0</v>
      </c>
      <c r="H220" s="43">
        <f t="shared" si="15"/>
        <v>2062097.3674223372</v>
      </c>
      <c r="I220" s="1"/>
    </row>
    <row r="221" spans="2:9" x14ac:dyDescent="0.2">
      <c r="B221" s="9" t="str">
        <f>$B$35</f>
        <v>Teacher Education</v>
      </c>
      <c r="C221" s="43">
        <f t="shared" si="14"/>
        <v>18302.26318000571</v>
      </c>
      <c r="D221" s="43">
        <f t="shared" si="14"/>
        <v>251503.88745373121</v>
      </c>
      <c r="E221" s="43">
        <f t="shared" si="14"/>
        <v>3834.9984805125941</v>
      </c>
      <c r="F221" s="43">
        <f t="shared" si="14"/>
        <v>3503.686036301352</v>
      </c>
      <c r="G221" s="43">
        <f t="shared" si="14"/>
        <v>0</v>
      </c>
      <c r="H221" s="43">
        <f t="shared" si="15"/>
        <v>277144.83515055088</v>
      </c>
      <c r="I221" s="1"/>
    </row>
    <row r="222" spans="2:9" x14ac:dyDescent="0.2">
      <c r="B222" s="9" t="str">
        <f>$B$36</f>
        <v>Agriculture</v>
      </c>
      <c r="C222" s="43">
        <f t="shared" si="14"/>
        <v>0</v>
      </c>
      <c r="D222" s="43">
        <f t="shared" si="14"/>
        <v>0</v>
      </c>
      <c r="E222" s="43">
        <f t="shared" si="14"/>
        <v>0</v>
      </c>
      <c r="F222" s="43">
        <f t="shared" si="14"/>
        <v>0</v>
      </c>
      <c r="G222" s="43">
        <f t="shared" si="14"/>
        <v>0</v>
      </c>
      <c r="H222" s="43">
        <f t="shared" si="15"/>
        <v>0</v>
      </c>
      <c r="I222" s="1"/>
    </row>
    <row r="223" spans="2:9" x14ac:dyDescent="0.2">
      <c r="B223" s="9" t="str">
        <f>$B$37</f>
        <v>Engineering</v>
      </c>
      <c r="C223" s="43">
        <f t="shared" si="14"/>
        <v>1315355.8485875307</v>
      </c>
      <c r="D223" s="43">
        <f t="shared" si="14"/>
        <v>4024527.5163502707</v>
      </c>
      <c r="E223" s="43">
        <f t="shared" si="14"/>
        <v>3573451.5841416353</v>
      </c>
      <c r="F223" s="43">
        <f t="shared" si="14"/>
        <v>799918.47351864714</v>
      </c>
      <c r="G223" s="43">
        <f t="shared" si="14"/>
        <v>0</v>
      </c>
      <c r="H223" s="43">
        <f t="shared" si="15"/>
        <v>9713253.4225980826</v>
      </c>
      <c r="I223" s="1"/>
    </row>
    <row r="224" spans="2:9" x14ac:dyDescent="0.2">
      <c r="B224" s="9" t="str">
        <f>$B$38</f>
        <v>Home Economics</v>
      </c>
      <c r="C224" s="43">
        <f t="shared" si="14"/>
        <v>0</v>
      </c>
      <c r="D224" s="43">
        <f t="shared" si="14"/>
        <v>0</v>
      </c>
      <c r="E224" s="43">
        <f t="shared" si="14"/>
        <v>0</v>
      </c>
      <c r="F224" s="43">
        <f t="shared" si="14"/>
        <v>0</v>
      </c>
      <c r="G224" s="43">
        <f t="shared" si="14"/>
        <v>0</v>
      </c>
      <c r="H224" s="43">
        <f t="shared" si="15"/>
        <v>0</v>
      </c>
      <c r="I224" s="1"/>
    </row>
    <row r="225" spans="2:10" x14ac:dyDescent="0.2">
      <c r="B225" s="9" t="str">
        <f>$B$39</f>
        <v>Law</v>
      </c>
      <c r="C225" s="43">
        <f t="shared" si="14"/>
        <v>0</v>
      </c>
      <c r="D225" s="43">
        <f t="shared" si="14"/>
        <v>0</v>
      </c>
      <c r="E225" s="43">
        <f t="shared" si="14"/>
        <v>0</v>
      </c>
      <c r="F225" s="43">
        <f t="shared" si="14"/>
        <v>0</v>
      </c>
      <c r="G225" s="43">
        <f t="shared" si="14"/>
        <v>0</v>
      </c>
      <c r="H225" s="43">
        <f t="shared" si="15"/>
        <v>0</v>
      </c>
      <c r="I225" s="1"/>
    </row>
    <row r="226" spans="2:10" x14ac:dyDescent="0.2">
      <c r="B226" s="9" t="str">
        <f>$B$40</f>
        <v>Social Service</v>
      </c>
      <c r="C226" s="43">
        <f t="shared" si="14"/>
        <v>0</v>
      </c>
      <c r="D226" s="43">
        <f t="shared" si="14"/>
        <v>0</v>
      </c>
      <c r="E226" s="43">
        <f t="shared" si="14"/>
        <v>0</v>
      </c>
      <c r="F226" s="43">
        <f t="shared" si="14"/>
        <v>0</v>
      </c>
      <c r="G226" s="43">
        <f t="shared" si="14"/>
        <v>0</v>
      </c>
      <c r="H226" s="43">
        <f t="shared" si="15"/>
        <v>0</v>
      </c>
      <c r="I226" s="1"/>
    </row>
    <row r="227" spans="2:10" x14ac:dyDescent="0.2">
      <c r="B227" s="9" t="str">
        <f>$B$41</f>
        <v>Library Science</v>
      </c>
      <c r="C227" s="43">
        <f t="shared" si="14"/>
        <v>1660.0692226762551</v>
      </c>
      <c r="D227" s="43">
        <f t="shared" si="14"/>
        <v>10004.317447280706</v>
      </c>
      <c r="E227" s="43">
        <f t="shared" si="14"/>
        <v>3067.9987844100751</v>
      </c>
      <c r="F227" s="43">
        <f t="shared" si="14"/>
        <v>0</v>
      </c>
      <c r="G227" s="43">
        <f t="shared" si="14"/>
        <v>0</v>
      </c>
      <c r="H227" s="43">
        <f t="shared" si="15"/>
        <v>14732.385454367035</v>
      </c>
      <c r="I227" s="1"/>
    </row>
    <row r="228" spans="2:10" x14ac:dyDescent="0.2">
      <c r="B228" s="9" t="str">
        <f>$B$42</f>
        <v>Veterinary Science</v>
      </c>
      <c r="C228" s="43">
        <f t="shared" si="14"/>
        <v>0</v>
      </c>
      <c r="D228" s="43">
        <f t="shared" si="14"/>
        <v>0</v>
      </c>
      <c r="E228" s="43">
        <f t="shared" si="14"/>
        <v>0</v>
      </c>
      <c r="F228" s="43">
        <f t="shared" si="14"/>
        <v>0</v>
      </c>
      <c r="G228" s="43">
        <f t="shared" si="14"/>
        <v>0</v>
      </c>
      <c r="H228" s="43">
        <f t="shared" si="15"/>
        <v>0</v>
      </c>
      <c r="I228" s="1"/>
    </row>
    <row r="229" spans="2:10" x14ac:dyDescent="0.2">
      <c r="B229" s="9" t="str">
        <f>$B$43</f>
        <v>Vocational Training</v>
      </c>
      <c r="C229" s="43">
        <f t="shared" si="14"/>
        <v>0</v>
      </c>
      <c r="D229" s="43">
        <f t="shared" si="14"/>
        <v>0</v>
      </c>
      <c r="E229" s="43">
        <f t="shared" si="14"/>
        <v>0</v>
      </c>
      <c r="F229" s="43">
        <f t="shared" si="14"/>
        <v>0</v>
      </c>
      <c r="G229" s="43">
        <f t="shared" si="14"/>
        <v>0</v>
      </c>
      <c r="H229" s="43">
        <f t="shared" si="15"/>
        <v>0</v>
      </c>
      <c r="I229" s="1"/>
    </row>
    <row r="230" spans="2:10" x14ac:dyDescent="0.2">
      <c r="B230" s="9" t="str">
        <f>$B$44</f>
        <v>Physical Training</v>
      </c>
      <c r="C230" s="43">
        <f t="shared" si="14"/>
        <v>22618.443158963975</v>
      </c>
      <c r="D230" s="43">
        <f t="shared" si="14"/>
        <v>0</v>
      </c>
      <c r="E230" s="43">
        <f t="shared" si="14"/>
        <v>0</v>
      </c>
      <c r="F230" s="43">
        <f t="shared" si="14"/>
        <v>0</v>
      </c>
      <c r="G230" s="43">
        <f t="shared" si="14"/>
        <v>0</v>
      </c>
      <c r="H230" s="43">
        <f t="shared" si="15"/>
        <v>22618.443158963975</v>
      </c>
      <c r="I230" s="1"/>
    </row>
    <row r="231" spans="2:10" x14ac:dyDescent="0.2">
      <c r="B231" s="9" t="str">
        <f>$B$45</f>
        <v>Health Services</v>
      </c>
      <c r="C231" s="43">
        <f t="shared" si="14"/>
        <v>107696.99082112203</v>
      </c>
      <c r="D231" s="43">
        <f t="shared" si="14"/>
        <v>725429.34420049388</v>
      </c>
      <c r="E231" s="43">
        <f t="shared" si="14"/>
        <v>873527.43167231313</v>
      </c>
      <c r="F231" s="43">
        <f t="shared" si="14"/>
        <v>152095.90921687667</v>
      </c>
      <c r="G231" s="43">
        <f t="shared" si="14"/>
        <v>66499.658082334936</v>
      </c>
      <c r="H231" s="43">
        <f t="shared" si="15"/>
        <v>1925249.3339931408</v>
      </c>
      <c r="I231" s="1"/>
    </row>
    <row r="232" spans="2:10" x14ac:dyDescent="0.2">
      <c r="B232" s="9" t="str">
        <f>$B$46</f>
        <v>Pharmacy</v>
      </c>
      <c r="C232" s="43">
        <f t="shared" si="14"/>
        <v>0</v>
      </c>
      <c r="D232" s="43">
        <f t="shared" si="14"/>
        <v>0</v>
      </c>
      <c r="E232" s="43">
        <f t="shared" si="14"/>
        <v>0</v>
      </c>
      <c r="F232" s="43">
        <f t="shared" si="14"/>
        <v>0</v>
      </c>
      <c r="G232" s="43">
        <f t="shared" si="14"/>
        <v>0</v>
      </c>
      <c r="H232" s="43">
        <f t="shared" si="15"/>
        <v>0</v>
      </c>
      <c r="I232" s="1"/>
    </row>
    <row r="233" spans="2:10" x14ac:dyDescent="0.2">
      <c r="B233" s="9" t="str">
        <f>$B$47</f>
        <v>Business Administration</v>
      </c>
      <c r="C233" s="43">
        <f t="shared" si="14"/>
        <v>666351.78598224884</v>
      </c>
      <c r="D233" s="43">
        <f t="shared" si="14"/>
        <v>4858453.2955022817</v>
      </c>
      <c r="E233" s="43">
        <f t="shared" si="14"/>
        <v>5613841.2201512465</v>
      </c>
      <c r="F233" s="43">
        <f t="shared" si="14"/>
        <v>123796.9066159811</v>
      </c>
      <c r="G233" s="43">
        <f t="shared" si="14"/>
        <v>0</v>
      </c>
      <c r="H233" s="43">
        <f t="shared" si="15"/>
        <v>11262443.208251758</v>
      </c>
      <c r="I233" s="1"/>
    </row>
    <row r="234" spans="2:10" x14ac:dyDescent="0.2">
      <c r="B234" s="9" t="str">
        <f>$B$48</f>
        <v>Optometry</v>
      </c>
      <c r="C234" s="43">
        <f t="shared" ref="C234:G237" si="16">$H$215*IF($H$25=0,0,C$25/$H$25)*IF(C$52=0,0,C48/C$52)</f>
        <v>0</v>
      </c>
      <c r="D234" s="43">
        <f t="shared" si="16"/>
        <v>0</v>
      </c>
      <c r="E234" s="43">
        <f t="shared" si="16"/>
        <v>0</v>
      </c>
      <c r="F234" s="43">
        <f t="shared" si="16"/>
        <v>0</v>
      </c>
      <c r="G234" s="43">
        <f t="shared" si="16"/>
        <v>0</v>
      </c>
      <c r="H234" s="43">
        <f t="shared" si="15"/>
        <v>0</v>
      </c>
      <c r="I234" s="1"/>
    </row>
    <row r="235" spans="2:10" x14ac:dyDescent="0.2">
      <c r="B235" s="9" t="str">
        <f>$B$49</f>
        <v>Teacher Ed-Practice Teaching</v>
      </c>
      <c r="C235" s="43">
        <f t="shared" si="16"/>
        <v>0</v>
      </c>
      <c r="D235" s="43">
        <f t="shared" si="16"/>
        <v>32261.98494626956</v>
      </c>
      <c r="E235" s="43">
        <f t="shared" si="16"/>
        <v>0</v>
      </c>
      <c r="F235" s="43">
        <f t="shared" si="16"/>
        <v>0</v>
      </c>
      <c r="G235" s="43">
        <f t="shared" si="16"/>
        <v>0</v>
      </c>
      <c r="H235" s="43">
        <f t="shared" si="15"/>
        <v>32261.98494626956</v>
      </c>
      <c r="I235" s="1"/>
    </row>
    <row r="236" spans="2:10" x14ac:dyDescent="0.2">
      <c r="B236" s="9" t="str">
        <f>$B$50</f>
        <v>Technology</v>
      </c>
      <c r="C236" s="43">
        <f t="shared" si="16"/>
        <v>3859.6609427222925</v>
      </c>
      <c r="D236" s="43">
        <f t="shared" si="16"/>
        <v>52115.514143973902</v>
      </c>
      <c r="E236" s="43">
        <f t="shared" si="16"/>
        <v>38094.318239758439</v>
      </c>
      <c r="F236" s="43">
        <f t="shared" si="16"/>
        <v>1078.0572419388775</v>
      </c>
      <c r="G236" s="43">
        <f t="shared" si="16"/>
        <v>0</v>
      </c>
      <c r="H236" s="43">
        <f t="shared" si="15"/>
        <v>95147.550568393504</v>
      </c>
      <c r="I236" s="1"/>
    </row>
    <row r="237" spans="2:10" x14ac:dyDescent="0.2">
      <c r="B237" s="9" t="str">
        <f>$B$51</f>
        <v>Nursing</v>
      </c>
      <c r="C237" s="43">
        <f t="shared" si="16"/>
        <v>0</v>
      </c>
      <c r="D237" s="43">
        <f t="shared" si="16"/>
        <v>0</v>
      </c>
      <c r="E237" s="43">
        <f t="shared" si="16"/>
        <v>0</v>
      </c>
      <c r="F237" s="43">
        <f t="shared" si="16"/>
        <v>0</v>
      </c>
      <c r="G237" s="43">
        <f t="shared" si="16"/>
        <v>0</v>
      </c>
      <c r="H237" s="43">
        <f t="shared" si="15"/>
        <v>0</v>
      </c>
      <c r="I237" s="1"/>
    </row>
    <row r="238" spans="2:10" x14ac:dyDescent="0.2">
      <c r="B238" s="39" t="str">
        <f>$B$52</f>
        <v>Totals</v>
      </c>
      <c r="C238" s="42">
        <f>SUM(C218:C237)</f>
        <v>9498625.5800395608</v>
      </c>
      <c r="D238" s="42">
        <f>SUM(D218:D237)</f>
        <v>17964186.704288434</v>
      </c>
      <c r="E238" s="42">
        <f>SUM(E218:E237)</f>
        <v>11878694.73791662</v>
      </c>
      <c r="F238" s="42">
        <f>SUM(F218:F237)</f>
        <v>2027466.3196730488</v>
      </c>
      <c r="G238" s="42">
        <f>SUM(G218:G237)</f>
        <v>66499.658082334936</v>
      </c>
      <c r="H238" s="42">
        <f t="shared" si="15"/>
        <v>41435473</v>
      </c>
      <c r="I238" s="1"/>
    </row>
    <row r="239" spans="2:10" x14ac:dyDescent="0.2">
      <c r="B239" s="44"/>
      <c r="C239" s="45"/>
      <c r="D239" s="45"/>
      <c r="E239" s="45"/>
      <c r="F239" s="45"/>
      <c r="G239" s="45"/>
      <c r="H239" s="45"/>
      <c r="I239" s="1"/>
    </row>
    <row r="240" spans="2:10" x14ac:dyDescent="0.2">
      <c r="B240" s="28" t="s">
        <v>13</v>
      </c>
      <c r="C240" s="11"/>
      <c r="D240" s="11"/>
      <c r="E240" s="11"/>
      <c r="F240" s="11"/>
      <c r="G240" s="11"/>
      <c r="H240" s="17">
        <f>H16</f>
        <v>21997920</v>
      </c>
      <c r="J240" s="26"/>
    </row>
    <row r="241" spans="2:9" ht="61.5" customHeight="1" thickBot="1" x14ac:dyDescent="0.25">
      <c r="B241" s="334" t="s">
        <v>238</v>
      </c>
      <c r="C241" s="334"/>
      <c r="D241" s="334"/>
      <c r="E241" s="334"/>
      <c r="F241" s="334"/>
      <c r="G241" s="334"/>
      <c r="H241" s="55"/>
    </row>
    <row r="242" spans="2:9" ht="15" thickBot="1" x14ac:dyDescent="0.25">
      <c r="B242" s="68" t="s">
        <v>33</v>
      </c>
      <c r="C242" s="69" t="s">
        <v>27</v>
      </c>
      <c r="D242" s="69" t="s">
        <v>28</v>
      </c>
      <c r="E242" s="69" t="s">
        <v>29</v>
      </c>
      <c r="F242" s="69" t="s">
        <v>30</v>
      </c>
      <c r="G242" s="69" t="s">
        <v>31</v>
      </c>
      <c r="H242" s="70" t="s">
        <v>1</v>
      </c>
      <c r="I242" s="1"/>
    </row>
    <row r="243" spans="2:9" x14ac:dyDescent="0.2">
      <c r="B243" s="9" t="str">
        <f>$B$32</f>
        <v>Liberal Arts</v>
      </c>
      <c r="C243" s="42">
        <f t="shared" ref="C243:G258" si="17">$H$240*IF($H$25=0,0,C$25/$H$25)*IF(C$52=0,0,C32/C$52)</f>
        <v>2222698.7109871726</v>
      </c>
      <c r="D243" s="42">
        <f t="shared" si="17"/>
        <v>1927448.6731819564</v>
      </c>
      <c r="E243" s="42">
        <f t="shared" si="17"/>
        <v>326209.99578667252</v>
      </c>
      <c r="F243" s="42">
        <f t="shared" si="17"/>
        <v>265420.86576074135</v>
      </c>
      <c r="G243" s="42">
        <f t="shared" si="17"/>
        <v>0</v>
      </c>
      <c r="H243" s="42">
        <f>SUM(C243:G243)</f>
        <v>4741778.2457165429</v>
      </c>
      <c r="I243" s="1"/>
    </row>
    <row r="244" spans="2:9" x14ac:dyDescent="0.2">
      <c r="B244" s="9" t="str">
        <f>$B$33</f>
        <v>Science</v>
      </c>
      <c r="C244" s="43">
        <f t="shared" si="17"/>
        <v>1270604.572414832</v>
      </c>
      <c r="D244" s="43">
        <f t="shared" si="17"/>
        <v>1744354.6361494416</v>
      </c>
      <c r="E244" s="43">
        <f t="shared" si="17"/>
        <v>551480.39370925806</v>
      </c>
      <c r="F244" s="43">
        <f t="shared" si="17"/>
        <v>202320.81088177266</v>
      </c>
      <c r="G244" s="43">
        <f t="shared" si="17"/>
        <v>0</v>
      </c>
      <c r="H244" s="43">
        <f t="shared" ref="H244:H263" si="18">SUM(C244:G244)</f>
        <v>3768760.4131553043</v>
      </c>
      <c r="I244" s="1"/>
    </row>
    <row r="245" spans="2:9" x14ac:dyDescent="0.2">
      <c r="B245" s="9" t="str">
        <f>$B$34</f>
        <v>Fine Arts</v>
      </c>
      <c r="C245" s="43">
        <f t="shared" si="17"/>
        <v>415566.22113331739</v>
      </c>
      <c r="D245" s="43">
        <f t="shared" si="17"/>
        <v>580614.371538684</v>
      </c>
      <c r="E245" s="43">
        <f t="shared" si="17"/>
        <v>63522.72317399281</v>
      </c>
      <c r="F245" s="43">
        <f t="shared" si="17"/>
        <v>35055.586043871503</v>
      </c>
      <c r="G245" s="43">
        <f t="shared" si="17"/>
        <v>0</v>
      </c>
      <c r="H245" s="43">
        <f t="shared" si="18"/>
        <v>1094758.9018898655</v>
      </c>
      <c r="I245" s="1"/>
    </row>
    <row r="246" spans="2:9" x14ac:dyDescent="0.2">
      <c r="B246" s="9" t="str">
        <f>$B$35</f>
        <v>Teacher Education</v>
      </c>
      <c r="C246" s="43">
        <f t="shared" si="17"/>
        <v>9716.595277015691</v>
      </c>
      <c r="D246" s="43">
        <f t="shared" si="17"/>
        <v>133522.36611118651</v>
      </c>
      <c r="E246" s="43">
        <f t="shared" si="17"/>
        <v>2035.9847171151541</v>
      </c>
      <c r="F246" s="43">
        <f t="shared" si="17"/>
        <v>1860.0923206952227</v>
      </c>
      <c r="G246" s="43">
        <f t="shared" si="17"/>
        <v>0</v>
      </c>
      <c r="H246" s="43">
        <f t="shared" si="18"/>
        <v>147135.03842601259</v>
      </c>
      <c r="I246" s="1"/>
    </row>
    <row r="247" spans="2:9" x14ac:dyDescent="0.2">
      <c r="B247" s="9" t="str">
        <f>$B$36</f>
        <v>Agriculture</v>
      </c>
      <c r="C247" s="43">
        <f t="shared" si="17"/>
        <v>0</v>
      </c>
      <c r="D247" s="43">
        <f t="shared" si="17"/>
        <v>0</v>
      </c>
      <c r="E247" s="43">
        <f t="shared" si="17"/>
        <v>0</v>
      </c>
      <c r="F247" s="43">
        <f t="shared" si="17"/>
        <v>0</v>
      </c>
      <c r="G247" s="43">
        <f t="shared" si="17"/>
        <v>0</v>
      </c>
      <c r="H247" s="43">
        <f t="shared" si="18"/>
        <v>0</v>
      </c>
      <c r="I247" s="1"/>
    </row>
    <row r="248" spans="2:9" x14ac:dyDescent="0.2">
      <c r="B248" s="9" t="str">
        <f>$B$37</f>
        <v>Engineering</v>
      </c>
      <c r="C248" s="43">
        <f t="shared" si="17"/>
        <v>698316.94038488739</v>
      </c>
      <c r="D248" s="43">
        <f t="shared" si="17"/>
        <v>2136604.8926839074</v>
      </c>
      <c r="E248" s="43">
        <f t="shared" si="17"/>
        <v>1897130.5594079008</v>
      </c>
      <c r="F248" s="43">
        <f t="shared" si="17"/>
        <v>424673.38521718618</v>
      </c>
      <c r="G248" s="43">
        <f t="shared" si="17"/>
        <v>0</v>
      </c>
      <c r="H248" s="43">
        <f t="shared" si="18"/>
        <v>5156725.7776938817</v>
      </c>
      <c r="I248" s="1"/>
    </row>
    <row r="249" spans="2:9" x14ac:dyDescent="0.2">
      <c r="B249" s="9" t="str">
        <f>$B$38</f>
        <v>Home Economics</v>
      </c>
      <c r="C249" s="43">
        <f t="shared" si="17"/>
        <v>0</v>
      </c>
      <c r="D249" s="43">
        <f t="shared" si="17"/>
        <v>0</v>
      </c>
      <c r="E249" s="43">
        <f t="shared" si="17"/>
        <v>0</v>
      </c>
      <c r="F249" s="43">
        <f t="shared" si="17"/>
        <v>0</v>
      </c>
      <c r="G249" s="43">
        <f t="shared" si="17"/>
        <v>0</v>
      </c>
      <c r="H249" s="43">
        <f t="shared" si="18"/>
        <v>0</v>
      </c>
      <c r="I249" s="1"/>
    </row>
    <row r="250" spans="2:9" x14ac:dyDescent="0.2">
      <c r="B250" s="9" t="str">
        <f>$B$39</f>
        <v>Law</v>
      </c>
      <c r="C250" s="43">
        <f t="shared" si="17"/>
        <v>0</v>
      </c>
      <c r="D250" s="43">
        <f t="shared" si="17"/>
        <v>0</v>
      </c>
      <c r="E250" s="43">
        <f t="shared" si="17"/>
        <v>0</v>
      </c>
      <c r="F250" s="43">
        <f t="shared" si="17"/>
        <v>0</v>
      </c>
      <c r="G250" s="43">
        <f t="shared" si="17"/>
        <v>0</v>
      </c>
      <c r="H250" s="43">
        <f t="shared" si="18"/>
        <v>0</v>
      </c>
      <c r="I250" s="1"/>
    </row>
    <row r="251" spans="2:9" x14ac:dyDescent="0.2">
      <c r="B251" s="9" t="str">
        <f>$B$40</f>
        <v>Social Service</v>
      </c>
      <c r="C251" s="43">
        <f t="shared" si="17"/>
        <v>0</v>
      </c>
      <c r="D251" s="43">
        <f t="shared" si="17"/>
        <v>0</v>
      </c>
      <c r="E251" s="43">
        <f t="shared" si="17"/>
        <v>0</v>
      </c>
      <c r="F251" s="43">
        <f t="shared" si="17"/>
        <v>0</v>
      </c>
      <c r="G251" s="43">
        <f t="shared" si="17"/>
        <v>0</v>
      </c>
      <c r="H251" s="43">
        <f t="shared" si="18"/>
        <v>0</v>
      </c>
      <c r="I251" s="1"/>
    </row>
    <row r="252" spans="2:9" x14ac:dyDescent="0.2">
      <c r="B252" s="9" t="str">
        <f>$B$41</f>
        <v>Library Science</v>
      </c>
      <c r="C252" s="43">
        <f t="shared" si="17"/>
        <v>881.32383464994939</v>
      </c>
      <c r="D252" s="43">
        <f t="shared" si="17"/>
        <v>5311.2504558566325</v>
      </c>
      <c r="E252" s="43">
        <f t="shared" si="17"/>
        <v>1628.7877736921232</v>
      </c>
      <c r="F252" s="43">
        <f t="shared" si="17"/>
        <v>0</v>
      </c>
      <c r="G252" s="43">
        <f t="shared" si="17"/>
        <v>0</v>
      </c>
      <c r="H252" s="43">
        <f t="shared" si="18"/>
        <v>7821.3620641987054</v>
      </c>
      <c r="I252" s="1"/>
    </row>
    <row r="253" spans="2:9" x14ac:dyDescent="0.2">
      <c r="B253" s="9" t="str">
        <f>$B$42</f>
        <v>Veterinary Science</v>
      </c>
      <c r="C253" s="43">
        <f t="shared" si="17"/>
        <v>0</v>
      </c>
      <c r="D253" s="43">
        <f t="shared" si="17"/>
        <v>0</v>
      </c>
      <c r="E253" s="43">
        <f t="shared" si="17"/>
        <v>0</v>
      </c>
      <c r="F253" s="43">
        <f t="shared" si="17"/>
        <v>0</v>
      </c>
      <c r="G253" s="43">
        <f t="shared" si="17"/>
        <v>0</v>
      </c>
      <c r="H253" s="43">
        <f t="shared" si="18"/>
        <v>0</v>
      </c>
      <c r="I253" s="1"/>
    </row>
    <row r="254" spans="2:9" x14ac:dyDescent="0.2">
      <c r="B254" s="9" t="str">
        <f>$B$43</f>
        <v>Vocational Training</v>
      </c>
      <c r="C254" s="43">
        <f t="shared" si="17"/>
        <v>0</v>
      </c>
      <c r="D254" s="43">
        <f t="shared" si="17"/>
        <v>0</v>
      </c>
      <c r="E254" s="43">
        <f t="shared" si="17"/>
        <v>0</v>
      </c>
      <c r="F254" s="43">
        <f t="shared" si="17"/>
        <v>0</v>
      </c>
      <c r="G254" s="43">
        <f t="shared" si="17"/>
        <v>0</v>
      </c>
      <c r="H254" s="43">
        <f t="shared" si="18"/>
        <v>0</v>
      </c>
      <c r="I254" s="1"/>
    </row>
    <row r="255" spans="2:9" x14ac:dyDescent="0.2">
      <c r="B255" s="9" t="str">
        <f>$B$44</f>
        <v>Physical Training</v>
      </c>
      <c r="C255" s="43">
        <f t="shared" si="17"/>
        <v>12008.037247105562</v>
      </c>
      <c r="D255" s="43">
        <f t="shared" si="17"/>
        <v>0</v>
      </c>
      <c r="E255" s="43">
        <f t="shared" si="17"/>
        <v>0</v>
      </c>
      <c r="F255" s="43">
        <f t="shared" si="17"/>
        <v>0</v>
      </c>
      <c r="G255" s="43">
        <f t="shared" si="17"/>
        <v>0</v>
      </c>
      <c r="H255" s="43">
        <f t="shared" si="18"/>
        <v>12008.037247105562</v>
      </c>
      <c r="I255" s="1"/>
    </row>
    <row r="256" spans="2:9" x14ac:dyDescent="0.2">
      <c r="B256" s="9" t="str">
        <f>$B$45</f>
        <v>Health Services</v>
      </c>
      <c r="C256" s="43">
        <f t="shared" si="17"/>
        <v>57175.883772915462</v>
      </c>
      <c r="D256" s="43">
        <f t="shared" si="17"/>
        <v>385127.41677583673</v>
      </c>
      <c r="E256" s="43">
        <f t="shared" si="17"/>
        <v>463752.07445400732</v>
      </c>
      <c r="F256" s="43">
        <f t="shared" si="17"/>
        <v>80747.084588128506</v>
      </c>
      <c r="G256" s="43">
        <f t="shared" si="17"/>
        <v>35304.391445526817</v>
      </c>
      <c r="H256" s="43">
        <f t="shared" si="18"/>
        <v>1022106.8510364149</v>
      </c>
      <c r="I256" s="1"/>
    </row>
    <row r="257" spans="2:10" x14ac:dyDescent="0.2">
      <c r="B257" s="9" t="str">
        <f>$B$46</f>
        <v>Pharmacy</v>
      </c>
      <c r="C257" s="43">
        <f t="shared" si="17"/>
        <v>0</v>
      </c>
      <c r="D257" s="43">
        <f t="shared" si="17"/>
        <v>0</v>
      </c>
      <c r="E257" s="43">
        <f t="shared" si="17"/>
        <v>0</v>
      </c>
      <c r="F257" s="43">
        <f t="shared" si="17"/>
        <v>0</v>
      </c>
      <c r="G257" s="43">
        <f t="shared" si="17"/>
        <v>0</v>
      </c>
      <c r="H257" s="43">
        <f t="shared" si="18"/>
        <v>0</v>
      </c>
      <c r="I257" s="1"/>
    </row>
    <row r="258" spans="2:10" x14ac:dyDescent="0.2">
      <c r="B258" s="9" t="str">
        <f>$B$47</f>
        <v>Business Administration</v>
      </c>
      <c r="C258" s="43">
        <f t="shared" si="17"/>
        <v>353763.38722848968</v>
      </c>
      <c r="D258" s="43">
        <f t="shared" si="17"/>
        <v>2579332.6147910887</v>
      </c>
      <c r="E258" s="43">
        <f t="shared" si="17"/>
        <v>2980364.917122812</v>
      </c>
      <c r="F258" s="43">
        <f t="shared" si="17"/>
        <v>65723.261997897862</v>
      </c>
      <c r="G258" s="43">
        <f t="shared" si="17"/>
        <v>0</v>
      </c>
      <c r="H258" s="43">
        <f t="shared" si="18"/>
        <v>5979184.1811402887</v>
      </c>
      <c r="I258" s="1"/>
    </row>
    <row r="259" spans="2:10" x14ac:dyDescent="0.2">
      <c r="B259" s="9" t="str">
        <f>$B$48</f>
        <v>Optometry</v>
      </c>
      <c r="C259" s="43">
        <f t="shared" ref="C259:G262" si="19">$H$240*IF($H$25=0,0,C$25/$H$25)*IF(C$52=0,0,C48/C$52)</f>
        <v>0</v>
      </c>
      <c r="D259" s="43">
        <f t="shared" si="19"/>
        <v>0</v>
      </c>
      <c r="E259" s="43">
        <f t="shared" si="19"/>
        <v>0</v>
      </c>
      <c r="F259" s="43">
        <f t="shared" si="19"/>
        <v>0</v>
      </c>
      <c r="G259" s="43">
        <f t="shared" si="19"/>
        <v>0</v>
      </c>
      <c r="H259" s="43">
        <f t="shared" si="18"/>
        <v>0</v>
      </c>
      <c r="I259" s="1"/>
    </row>
    <row r="260" spans="2:10" x14ac:dyDescent="0.2">
      <c r="B260" s="9" t="str">
        <f>$B$49</f>
        <v>Teacher Ed-Practice Teaching</v>
      </c>
      <c r="C260" s="43">
        <f t="shared" si="19"/>
        <v>0</v>
      </c>
      <c r="D260" s="43">
        <f t="shared" si="19"/>
        <v>17127.75340803379</v>
      </c>
      <c r="E260" s="43">
        <f t="shared" si="19"/>
        <v>0</v>
      </c>
      <c r="F260" s="43">
        <f t="shared" si="19"/>
        <v>0</v>
      </c>
      <c r="G260" s="43">
        <f t="shared" si="19"/>
        <v>0</v>
      </c>
      <c r="H260" s="43">
        <f t="shared" si="18"/>
        <v>17127.75340803379</v>
      </c>
      <c r="I260" s="1"/>
    </row>
    <row r="261" spans="2:10" x14ac:dyDescent="0.2">
      <c r="B261" s="9" t="str">
        <f>$B$50</f>
        <v>Technology</v>
      </c>
      <c r="C261" s="43">
        <f t="shared" si="19"/>
        <v>2049.0779155611322</v>
      </c>
      <c r="D261" s="43">
        <f t="shared" si="19"/>
        <v>27667.909351439201</v>
      </c>
      <c r="E261" s="43">
        <f t="shared" si="19"/>
        <v>20224.114856677199</v>
      </c>
      <c r="F261" s="43">
        <f t="shared" si="19"/>
        <v>572.33609867545306</v>
      </c>
      <c r="G261" s="43">
        <f t="shared" si="19"/>
        <v>0</v>
      </c>
      <c r="H261" s="43">
        <f t="shared" si="18"/>
        <v>50513.438222352983</v>
      </c>
      <c r="I261" s="1"/>
    </row>
    <row r="262" spans="2:10" x14ac:dyDescent="0.2">
      <c r="B262" s="9" t="str">
        <f>$B$51</f>
        <v>Nursing</v>
      </c>
      <c r="C262" s="43">
        <f t="shared" si="19"/>
        <v>0</v>
      </c>
      <c r="D262" s="43">
        <f t="shared" si="19"/>
        <v>0</v>
      </c>
      <c r="E262" s="43">
        <f t="shared" si="19"/>
        <v>0</v>
      </c>
      <c r="F262" s="43">
        <f t="shared" si="19"/>
        <v>0</v>
      </c>
      <c r="G262" s="43">
        <f t="shared" si="19"/>
        <v>0</v>
      </c>
      <c r="H262" s="43">
        <f t="shared" si="18"/>
        <v>0</v>
      </c>
      <c r="I262" s="1"/>
    </row>
    <row r="263" spans="2:10" x14ac:dyDescent="0.2">
      <c r="B263" s="39" t="str">
        <f>$B$52</f>
        <v>Totals</v>
      </c>
      <c r="C263" s="42">
        <f>SUM(C243:C262)</f>
        <v>5042780.7501959465</v>
      </c>
      <c r="D263" s="42">
        <f>SUM(D243:D262)</f>
        <v>9537111.8844474293</v>
      </c>
      <c r="E263" s="42">
        <f>SUM(E243:E262)</f>
        <v>6306349.551002128</v>
      </c>
      <c r="F263" s="42">
        <f>SUM(F243:F262)</f>
        <v>1076373.4229089685</v>
      </c>
      <c r="G263" s="42">
        <f>SUM(G243:G262)</f>
        <v>35304.391445526817</v>
      </c>
      <c r="H263" s="42">
        <f t="shared" si="18"/>
        <v>21997920</v>
      </c>
      <c r="I263" s="54"/>
    </row>
    <row r="264" spans="2:10" x14ac:dyDescent="0.2">
      <c r="B264" s="340"/>
      <c r="C264" s="340"/>
      <c r="D264" s="340"/>
      <c r="E264" s="340"/>
      <c r="F264" s="340"/>
      <c r="G264" s="340"/>
      <c r="H264" s="341"/>
      <c r="I264" s="53"/>
    </row>
    <row r="265" spans="2:10" x14ac:dyDescent="0.2">
      <c r="B265" s="178" t="s">
        <v>239</v>
      </c>
      <c r="C265" s="11"/>
      <c r="D265" s="11"/>
      <c r="E265" s="11"/>
      <c r="F265" s="11"/>
      <c r="G265" s="11"/>
      <c r="H265" s="17"/>
      <c r="J265" s="26"/>
    </row>
    <row r="266" spans="2:10" ht="45" customHeight="1" thickBot="1" x14ac:dyDescent="0.25">
      <c r="B266" s="332" t="s">
        <v>240</v>
      </c>
      <c r="C266" s="332"/>
      <c r="D266" s="332"/>
      <c r="E266" s="332"/>
      <c r="F266" s="332"/>
      <c r="G266" s="332"/>
      <c r="H266" s="332"/>
    </row>
    <row r="267" spans="2:10" ht="15" thickBot="1" x14ac:dyDescent="0.25">
      <c r="B267" s="68" t="s">
        <v>33</v>
      </c>
      <c r="C267" s="69" t="s">
        <v>27</v>
      </c>
      <c r="D267" s="69" t="s">
        <v>28</v>
      </c>
      <c r="E267" s="69" t="s">
        <v>29</v>
      </c>
      <c r="F267" s="69" t="s">
        <v>30</v>
      </c>
      <c r="G267" s="69" t="s">
        <v>31</v>
      </c>
      <c r="H267" s="70" t="s">
        <v>1</v>
      </c>
      <c r="I267" s="1"/>
    </row>
    <row r="268" spans="2:10" x14ac:dyDescent="0.2">
      <c r="B268" s="9" t="str">
        <f>$B$32</f>
        <v>Liberal Arts</v>
      </c>
      <c r="C268" s="42">
        <f t="shared" ref="C268:G283" si="20">C243+C218+C193+C168+C116</f>
        <v>29655958.318861976</v>
      </c>
      <c r="D268" s="42">
        <f t="shared" si="20"/>
        <v>20623090.474025421</v>
      </c>
      <c r="E268" s="42">
        <f t="shared" si="20"/>
        <v>7593070.193015473</v>
      </c>
      <c r="F268" s="42">
        <f t="shared" si="20"/>
        <v>11663100.889417062</v>
      </c>
      <c r="G268" s="42">
        <f t="shared" si="20"/>
        <v>0</v>
      </c>
      <c r="H268" s="42">
        <f>SUM(C268:G268)</f>
        <v>69535219.875319928</v>
      </c>
      <c r="I268" s="1"/>
    </row>
    <row r="269" spans="2:10" x14ac:dyDescent="0.2">
      <c r="B269" s="9" t="str">
        <f>$B$33</f>
        <v>Science</v>
      </c>
      <c r="C269" s="43">
        <f t="shared" si="20"/>
        <v>31505979.142638236</v>
      </c>
      <c r="D269" s="43">
        <f t="shared" si="20"/>
        <v>30073821.586649783</v>
      </c>
      <c r="E269" s="43">
        <f t="shared" si="20"/>
        <v>13509306.278978307</v>
      </c>
      <c r="F269" s="43">
        <f t="shared" si="20"/>
        <v>11066962.425186493</v>
      </c>
      <c r="G269" s="43">
        <f t="shared" si="20"/>
        <v>0</v>
      </c>
      <c r="H269" s="43">
        <f t="shared" ref="H269:H288" si="21">SUM(C269:G269)</f>
        <v>86156069.433452815</v>
      </c>
      <c r="I269" s="1"/>
    </row>
    <row r="270" spans="2:10" x14ac:dyDescent="0.2">
      <c r="B270" s="9" t="str">
        <f>$B$34</f>
        <v>Fine Arts</v>
      </c>
      <c r="C270" s="43">
        <f t="shared" si="20"/>
        <v>6920751.0498003382</v>
      </c>
      <c r="D270" s="43">
        <f t="shared" si="20"/>
        <v>7482671.5896724574</v>
      </c>
      <c r="E270" s="43">
        <f t="shared" si="20"/>
        <v>2026648.7392809633</v>
      </c>
      <c r="F270" s="43">
        <f t="shared" si="20"/>
        <v>1628112.7517650623</v>
      </c>
      <c r="G270" s="43">
        <f t="shared" si="20"/>
        <v>0</v>
      </c>
      <c r="H270" s="43">
        <f t="shared" si="21"/>
        <v>18058184.13051882</v>
      </c>
      <c r="I270" s="1"/>
    </row>
    <row r="271" spans="2:10" x14ac:dyDescent="0.2">
      <c r="B271" s="9" t="str">
        <f>$B$35</f>
        <v>Teacher Education</v>
      </c>
      <c r="C271" s="43">
        <f t="shared" si="20"/>
        <v>114117.30825003615</v>
      </c>
      <c r="D271" s="43">
        <f t="shared" si="20"/>
        <v>1078956.5489083393</v>
      </c>
      <c r="E271" s="43">
        <f t="shared" si="20"/>
        <v>58793.811978148733</v>
      </c>
      <c r="F271" s="43">
        <f t="shared" si="20"/>
        <v>21323.764919591722</v>
      </c>
      <c r="G271" s="43">
        <f t="shared" si="20"/>
        <v>0</v>
      </c>
      <c r="H271" s="43">
        <f t="shared" si="21"/>
        <v>1273191.434056116</v>
      </c>
      <c r="I271" s="1"/>
    </row>
    <row r="272" spans="2:10" x14ac:dyDescent="0.2">
      <c r="B272" s="9" t="str">
        <f>$B$36</f>
        <v>Agriculture</v>
      </c>
      <c r="C272" s="43">
        <f t="shared" si="20"/>
        <v>0</v>
      </c>
      <c r="D272" s="43">
        <f t="shared" si="20"/>
        <v>0</v>
      </c>
      <c r="E272" s="43">
        <f t="shared" si="20"/>
        <v>0</v>
      </c>
      <c r="F272" s="43">
        <f t="shared" si="20"/>
        <v>0</v>
      </c>
      <c r="G272" s="43">
        <f t="shared" si="20"/>
        <v>0</v>
      </c>
      <c r="H272" s="43">
        <f t="shared" si="21"/>
        <v>0</v>
      </c>
      <c r="I272" s="1"/>
    </row>
    <row r="273" spans="2:10" x14ac:dyDescent="0.2">
      <c r="B273" s="9" t="str">
        <f>$B$37</f>
        <v>Engineering</v>
      </c>
      <c r="C273" s="43">
        <f t="shared" si="20"/>
        <v>17272719.610368602</v>
      </c>
      <c r="D273" s="43">
        <f t="shared" si="20"/>
        <v>34857944.816709779</v>
      </c>
      <c r="E273" s="43">
        <f t="shared" si="20"/>
        <v>37073388.031769127</v>
      </c>
      <c r="F273" s="43">
        <f t="shared" si="20"/>
        <v>31503064.335623819</v>
      </c>
      <c r="G273" s="43">
        <f t="shared" si="20"/>
        <v>0</v>
      </c>
      <c r="H273" s="43">
        <f t="shared" si="21"/>
        <v>120707116.79447132</v>
      </c>
      <c r="I273" s="1"/>
    </row>
    <row r="274" spans="2:10" x14ac:dyDescent="0.2">
      <c r="B274" s="9" t="str">
        <f>$B$38</f>
        <v>Home Economics</v>
      </c>
      <c r="C274" s="43">
        <f t="shared" si="20"/>
        <v>0</v>
      </c>
      <c r="D274" s="43">
        <f t="shared" si="20"/>
        <v>0</v>
      </c>
      <c r="E274" s="43">
        <f t="shared" si="20"/>
        <v>0</v>
      </c>
      <c r="F274" s="43">
        <f t="shared" si="20"/>
        <v>0</v>
      </c>
      <c r="G274" s="43">
        <f t="shared" si="20"/>
        <v>0</v>
      </c>
      <c r="H274" s="43">
        <f t="shared" si="21"/>
        <v>0</v>
      </c>
      <c r="I274" s="1"/>
    </row>
    <row r="275" spans="2:10" x14ac:dyDescent="0.2">
      <c r="B275" s="9" t="str">
        <f>$B$39</f>
        <v>Law</v>
      </c>
      <c r="C275" s="43">
        <f t="shared" si="20"/>
        <v>0</v>
      </c>
      <c r="D275" s="43">
        <f t="shared" si="20"/>
        <v>0</v>
      </c>
      <c r="E275" s="43">
        <f t="shared" si="20"/>
        <v>0</v>
      </c>
      <c r="F275" s="43">
        <f t="shared" si="20"/>
        <v>0</v>
      </c>
      <c r="G275" s="43">
        <f t="shared" si="20"/>
        <v>0</v>
      </c>
      <c r="H275" s="43">
        <f t="shared" si="21"/>
        <v>0</v>
      </c>
      <c r="I275" s="1"/>
    </row>
    <row r="276" spans="2:10" x14ac:dyDescent="0.2">
      <c r="B276" s="9" t="str">
        <f>$B$40</f>
        <v>Social Service</v>
      </c>
      <c r="C276" s="43">
        <f t="shared" si="20"/>
        <v>0</v>
      </c>
      <c r="D276" s="43">
        <f t="shared" si="20"/>
        <v>0</v>
      </c>
      <c r="E276" s="43">
        <f t="shared" si="20"/>
        <v>0</v>
      </c>
      <c r="F276" s="43">
        <f t="shared" si="20"/>
        <v>0</v>
      </c>
      <c r="G276" s="43">
        <f t="shared" si="20"/>
        <v>0</v>
      </c>
      <c r="H276" s="43">
        <f t="shared" si="21"/>
        <v>0</v>
      </c>
      <c r="I276" s="1"/>
    </row>
    <row r="277" spans="2:10" x14ac:dyDescent="0.2">
      <c r="B277" s="9" t="str">
        <f>$B$41</f>
        <v>Library Science</v>
      </c>
      <c r="C277" s="43">
        <f t="shared" si="20"/>
        <v>15921.452159548757</v>
      </c>
      <c r="D277" s="43">
        <f t="shared" si="20"/>
        <v>40857.473685242061</v>
      </c>
      <c r="E277" s="43">
        <f t="shared" si="20"/>
        <v>4696.7865581021979</v>
      </c>
      <c r="F277" s="43">
        <f t="shared" si="20"/>
        <v>0</v>
      </c>
      <c r="G277" s="43">
        <f t="shared" si="20"/>
        <v>0</v>
      </c>
      <c r="H277" s="43">
        <f t="shared" si="21"/>
        <v>61475.712402893019</v>
      </c>
      <c r="I277" s="1"/>
    </row>
    <row r="278" spans="2:10" x14ac:dyDescent="0.2">
      <c r="B278" s="9" t="str">
        <f>$B$42</f>
        <v>Veterinary Science</v>
      </c>
      <c r="C278" s="43">
        <f t="shared" si="20"/>
        <v>0</v>
      </c>
      <c r="D278" s="43">
        <f t="shared" si="20"/>
        <v>0</v>
      </c>
      <c r="E278" s="43">
        <f t="shared" si="20"/>
        <v>0</v>
      </c>
      <c r="F278" s="43">
        <f t="shared" si="20"/>
        <v>0</v>
      </c>
      <c r="G278" s="43">
        <f t="shared" si="20"/>
        <v>0</v>
      </c>
      <c r="H278" s="43">
        <f t="shared" si="21"/>
        <v>0</v>
      </c>
      <c r="I278" s="1"/>
    </row>
    <row r="279" spans="2:10" x14ac:dyDescent="0.2">
      <c r="B279" s="9" t="str">
        <f>$B$43</f>
        <v>Vocational Training</v>
      </c>
      <c r="C279" s="43">
        <f t="shared" si="20"/>
        <v>0</v>
      </c>
      <c r="D279" s="43">
        <f t="shared" si="20"/>
        <v>0</v>
      </c>
      <c r="E279" s="43">
        <f t="shared" si="20"/>
        <v>0</v>
      </c>
      <c r="F279" s="43">
        <f t="shared" si="20"/>
        <v>0</v>
      </c>
      <c r="G279" s="43">
        <f t="shared" si="20"/>
        <v>0</v>
      </c>
      <c r="H279" s="43">
        <f t="shared" si="21"/>
        <v>0</v>
      </c>
      <c r="I279" s="1"/>
    </row>
    <row r="280" spans="2:10" x14ac:dyDescent="0.2">
      <c r="B280" s="9" t="str">
        <f>$B$44</f>
        <v>Physical Training</v>
      </c>
      <c r="C280" s="43">
        <f t="shared" si="20"/>
        <v>135008.11989354127</v>
      </c>
      <c r="D280" s="43">
        <f t="shared" si="20"/>
        <v>0</v>
      </c>
      <c r="E280" s="43">
        <f t="shared" si="20"/>
        <v>0</v>
      </c>
      <c r="F280" s="43">
        <f t="shared" si="20"/>
        <v>0</v>
      </c>
      <c r="G280" s="43">
        <f t="shared" si="20"/>
        <v>0</v>
      </c>
      <c r="H280" s="43">
        <f t="shared" si="21"/>
        <v>135008.11989354127</v>
      </c>
      <c r="I280" s="1"/>
    </row>
    <row r="281" spans="2:10" x14ac:dyDescent="0.2">
      <c r="B281" s="9" t="str">
        <f>$B$45</f>
        <v>Health Services</v>
      </c>
      <c r="C281" s="43">
        <f t="shared" si="20"/>
        <v>567495.06562995585</v>
      </c>
      <c r="D281" s="43">
        <f t="shared" si="20"/>
        <v>2809887.1909986045</v>
      </c>
      <c r="E281" s="43">
        <f t="shared" si="20"/>
        <v>6085299.2480621729</v>
      </c>
      <c r="F281" s="43">
        <f t="shared" si="20"/>
        <v>4808146.1163437394</v>
      </c>
      <c r="G281" s="43">
        <f t="shared" si="20"/>
        <v>1150508.1036940934</v>
      </c>
      <c r="H281" s="43">
        <f t="shared" si="21"/>
        <v>15421335.724728566</v>
      </c>
      <c r="I281" s="1"/>
    </row>
    <row r="282" spans="2:10" x14ac:dyDescent="0.2">
      <c r="B282" s="9" t="str">
        <f>$B$46</f>
        <v>Pharmacy</v>
      </c>
      <c r="C282" s="43">
        <f t="shared" si="20"/>
        <v>0</v>
      </c>
      <c r="D282" s="43">
        <f t="shared" si="20"/>
        <v>0</v>
      </c>
      <c r="E282" s="43">
        <f t="shared" si="20"/>
        <v>0</v>
      </c>
      <c r="F282" s="43">
        <f t="shared" si="20"/>
        <v>0</v>
      </c>
      <c r="G282" s="43">
        <f t="shared" si="20"/>
        <v>0</v>
      </c>
      <c r="H282" s="43">
        <f t="shared" si="21"/>
        <v>0</v>
      </c>
      <c r="I282" s="1"/>
    </row>
    <row r="283" spans="2:10" x14ac:dyDescent="0.2">
      <c r="B283" s="9" t="str">
        <f>$B$47</f>
        <v>Business Administration</v>
      </c>
      <c r="C283" s="43">
        <f t="shared" si="20"/>
        <v>8295339.8276824933</v>
      </c>
      <c r="D283" s="43">
        <f t="shared" si="20"/>
        <v>40095678.0813464</v>
      </c>
      <c r="E283" s="43">
        <f t="shared" si="20"/>
        <v>58199439.696922302</v>
      </c>
      <c r="F283" s="43">
        <f t="shared" si="20"/>
        <v>9443663.1630071383</v>
      </c>
      <c r="G283" s="43">
        <f t="shared" si="20"/>
        <v>0</v>
      </c>
      <c r="H283" s="43">
        <f t="shared" si="21"/>
        <v>116034120.76895833</v>
      </c>
      <c r="I283" s="1"/>
    </row>
    <row r="284" spans="2:10" x14ac:dyDescent="0.2">
      <c r="B284" s="9" t="str">
        <f>$B$48</f>
        <v>Optometry</v>
      </c>
      <c r="C284" s="43">
        <f t="shared" ref="C284:G287" si="22">C259+C234+C209+C184+C132</f>
        <v>0</v>
      </c>
      <c r="D284" s="43">
        <f t="shared" si="22"/>
        <v>0</v>
      </c>
      <c r="E284" s="43">
        <f t="shared" si="22"/>
        <v>0</v>
      </c>
      <c r="F284" s="43">
        <f t="shared" si="22"/>
        <v>0</v>
      </c>
      <c r="G284" s="43">
        <f t="shared" si="22"/>
        <v>0</v>
      </c>
      <c r="H284" s="43">
        <f t="shared" si="21"/>
        <v>0</v>
      </c>
      <c r="I284" s="1"/>
    </row>
    <row r="285" spans="2:10" x14ac:dyDescent="0.2">
      <c r="B285" s="9" t="str">
        <f>$B$49</f>
        <v>Teacher Ed-Practice Teaching</v>
      </c>
      <c r="C285" s="43">
        <f t="shared" si="22"/>
        <v>0</v>
      </c>
      <c r="D285" s="43">
        <f t="shared" si="22"/>
        <v>218992.6721805991</v>
      </c>
      <c r="E285" s="43">
        <f t="shared" si="22"/>
        <v>0</v>
      </c>
      <c r="F285" s="43">
        <f t="shared" si="22"/>
        <v>0</v>
      </c>
      <c r="G285" s="43">
        <f t="shared" si="22"/>
        <v>0</v>
      </c>
      <c r="H285" s="43">
        <f t="shared" si="21"/>
        <v>218992.6721805991</v>
      </c>
      <c r="I285" s="1"/>
    </row>
    <row r="286" spans="2:10" x14ac:dyDescent="0.2">
      <c r="B286" s="9" t="str">
        <f>$B$50</f>
        <v>Technology</v>
      </c>
      <c r="C286" s="43">
        <f t="shared" si="22"/>
        <v>27877.117547453679</v>
      </c>
      <c r="D286" s="43">
        <f t="shared" si="22"/>
        <v>464852.41516090382</v>
      </c>
      <c r="E286" s="43">
        <f t="shared" si="22"/>
        <v>280954.94228710147</v>
      </c>
      <c r="F286" s="43">
        <f t="shared" si="22"/>
        <v>5730.8590215905715</v>
      </c>
      <c r="G286" s="43">
        <f t="shared" si="22"/>
        <v>0</v>
      </c>
      <c r="H286" s="43">
        <f t="shared" si="21"/>
        <v>779415.33401704952</v>
      </c>
      <c r="I286" s="1"/>
    </row>
    <row r="287" spans="2:10" x14ac:dyDescent="0.2">
      <c r="B287" s="9" t="str">
        <f>$B$51</f>
        <v>Nursing</v>
      </c>
      <c r="C287" s="43">
        <f t="shared" si="22"/>
        <v>0</v>
      </c>
      <c r="D287" s="43">
        <f t="shared" si="22"/>
        <v>0</v>
      </c>
      <c r="E287" s="43">
        <f t="shared" si="22"/>
        <v>0</v>
      </c>
      <c r="F287" s="43">
        <f t="shared" si="22"/>
        <v>0</v>
      </c>
      <c r="G287" s="43">
        <f t="shared" si="22"/>
        <v>0</v>
      </c>
      <c r="H287" s="43">
        <f t="shared" si="21"/>
        <v>0</v>
      </c>
      <c r="I287" s="1"/>
    </row>
    <row r="288" spans="2:10" x14ac:dyDescent="0.2">
      <c r="B288" s="39" t="str">
        <f>$B$52</f>
        <v>Totals</v>
      </c>
      <c r="C288" s="42">
        <f>SUM(C268:C287)</f>
        <v>94511167.01283218</v>
      </c>
      <c r="D288" s="42">
        <f>SUM(D268:D287)</f>
        <v>137746752.84933752</v>
      </c>
      <c r="E288" s="42">
        <f>SUM(E268:E287)</f>
        <v>124831597.72885169</v>
      </c>
      <c r="F288" s="42">
        <f>SUM(F268:F287)</f>
        <v>70140104.305284485</v>
      </c>
      <c r="G288" s="42">
        <f>SUM(G268:G287)</f>
        <v>1150508.1036940934</v>
      </c>
      <c r="H288" s="42">
        <f t="shared" si="21"/>
        <v>428380129.99999994</v>
      </c>
      <c r="I288" s="92"/>
      <c r="J288" s="58"/>
    </row>
    <row r="289" spans="2:10" x14ac:dyDescent="0.2">
      <c r="H289" s="58"/>
    </row>
    <row r="290" spans="2:10" x14ac:dyDescent="0.2">
      <c r="B290" s="178" t="s">
        <v>228</v>
      </c>
      <c r="C290" s="11"/>
      <c r="D290" s="11"/>
      <c r="E290" s="11"/>
      <c r="F290" s="11"/>
      <c r="G290" s="11"/>
      <c r="H290" s="17"/>
      <c r="J290" s="26"/>
    </row>
    <row r="291" spans="2:10" ht="30" customHeight="1" thickBot="1" x14ac:dyDescent="0.25">
      <c r="B291" s="332" t="s">
        <v>241</v>
      </c>
      <c r="C291" s="332"/>
      <c r="D291" s="332"/>
      <c r="E291" s="332"/>
      <c r="F291" s="332"/>
      <c r="G291" s="332"/>
      <c r="H291" s="332"/>
    </row>
    <row r="292" spans="2:10" ht="15" thickBot="1" x14ac:dyDescent="0.25">
      <c r="B292" s="68" t="s">
        <v>33</v>
      </c>
      <c r="C292" s="69" t="s">
        <v>27</v>
      </c>
      <c r="D292" s="69" t="s">
        <v>28</v>
      </c>
      <c r="E292" s="69" t="s">
        <v>29</v>
      </c>
      <c r="F292" s="69" t="s">
        <v>30</v>
      </c>
      <c r="G292" s="69" t="s">
        <v>31</v>
      </c>
      <c r="H292" s="70" t="s">
        <v>1</v>
      </c>
      <c r="I292" s="1"/>
    </row>
    <row r="293" spans="2:10" x14ac:dyDescent="0.2">
      <c r="B293" s="9" t="str">
        <f>$B$32</f>
        <v>Liberal Arts</v>
      </c>
      <c r="C293" s="40">
        <f t="shared" ref="C293:H308" si="23">IF(C32=0,0,C268/C32)</f>
        <v>293.97262409656997</v>
      </c>
      <c r="D293" s="40">
        <f t="shared" si="23"/>
        <v>440.5325431286671</v>
      </c>
      <c r="E293" s="40">
        <f t="shared" si="23"/>
        <v>1053.1304012504124</v>
      </c>
      <c r="F293" s="40">
        <f t="shared" si="23"/>
        <v>2095.7953080713496</v>
      </c>
      <c r="G293" s="41">
        <f t="shared" si="23"/>
        <v>0</v>
      </c>
      <c r="H293" s="42">
        <f t="shared" si="23"/>
        <v>433.32494048894137</v>
      </c>
      <c r="I293" s="1"/>
    </row>
    <row r="294" spans="2:10" x14ac:dyDescent="0.2">
      <c r="B294" s="9" t="str">
        <f>$B$33</f>
        <v>Science</v>
      </c>
      <c r="C294" s="75">
        <f t="shared" si="23"/>
        <v>546.3338271248914</v>
      </c>
      <c r="D294" s="75">
        <f t="shared" si="23"/>
        <v>709.84071533622352</v>
      </c>
      <c r="E294" s="75">
        <f t="shared" si="23"/>
        <v>1108.3194912608342</v>
      </c>
      <c r="F294" s="75">
        <f t="shared" si="23"/>
        <v>2608.9020332830014</v>
      </c>
      <c r="G294" s="96">
        <f t="shared" si="23"/>
        <v>0</v>
      </c>
      <c r="H294" s="43">
        <f t="shared" si="23"/>
        <v>739.75297025271595</v>
      </c>
      <c r="I294" s="1"/>
    </row>
    <row r="295" spans="2:10" x14ac:dyDescent="0.2">
      <c r="B295" s="9" t="str">
        <f>$B$34</f>
        <v>Fine Arts</v>
      </c>
      <c r="C295" s="75">
        <f t="shared" si="23"/>
        <v>366.93447059012448</v>
      </c>
      <c r="D295" s="75">
        <f t="shared" si="23"/>
        <v>530.61066442153299</v>
      </c>
      <c r="E295" s="75">
        <f t="shared" si="23"/>
        <v>1443.4820080348741</v>
      </c>
      <c r="F295" s="75">
        <f t="shared" si="23"/>
        <v>2215.1193901565475</v>
      </c>
      <c r="G295" s="96">
        <f t="shared" si="23"/>
        <v>0</v>
      </c>
      <c r="H295" s="43">
        <f t="shared" si="23"/>
        <v>514.44886703090481</v>
      </c>
      <c r="I295" s="1"/>
    </row>
    <row r="296" spans="2:10" x14ac:dyDescent="0.2">
      <c r="B296" s="9" t="str">
        <f>$B$35</f>
        <v>Teacher Education</v>
      </c>
      <c r="C296" s="75">
        <f t="shared" si="23"/>
        <v>258.76940646266701</v>
      </c>
      <c r="D296" s="75">
        <f t="shared" si="23"/>
        <v>332.7032219883871</v>
      </c>
      <c r="E296" s="75">
        <f t="shared" si="23"/>
        <v>1306.5291550699719</v>
      </c>
      <c r="F296" s="75">
        <f t="shared" si="23"/>
        <v>546.76320306645437</v>
      </c>
      <c r="G296" s="96">
        <f t="shared" si="23"/>
        <v>0</v>
      </c>
      <c r="H296" s="43">
        <f t="shared" si="23"/>
        <v>337.89581583230256</v>
      </c>
      <c r="I296" s="1"/>
    </row>
    <row r="297" spans="2:10" x14ac:dyDescent="0.2">
      <c r="B297" s="9" t="str">
        <f>$B$36</f>
        <v>Agriculture</v>
      </c>
      <c r="C297" s="75">
        <f t="shared" si="23"/>
        <v>0</v>
      </c>
      <c r="D297" s="75">
        <f t="shared" si="23"/>
        <v>0</v>
      </c>
      <c r="E297" s="75">
        <f t="shared" si="23"/>
        <v>0</v>
      </c>
      <c r="F297" s="75">
        <f t="shared" si="23"/>
        <v>0</v>
      </c>
      <c r="G297" s="96">
        <f t="shared" si="23"/>
        <v>0</v>
      </c>
      <c r="H297" s="43">
        <f t="shared" si="23"/>
        <v>0</v>
      </c>
      <c r="I297" s="1"/>
    </row>
    <row r="298" spans="2:10" x14ac:dyDescent="0.2">
      <c r="B298" s="9" t="str">
        <f>$B$37</f>
        <v>Engineering</v>
      </c>
      <c r="C298" s="75">
        <f t="shared" si="23"/>
        <v>544.98389633270028</v>
      </c>
      <c r="D298" s="75">
        <f t="shared" si="23"/>
        <v>671.71435650961155</v>
      </c>
      <c r="E298" s="75">
        <f t="shared" si="23"/>
        <v>884.1522508828582</v>
      </c>
      <c r="F298" s="75">
        <f t="shared" si="23"/>
        <v>3538.0800017546967</v>
      </c>
      <c r="G298" s="96">
        <f t="shared" si="23"/>
        <v>0</v>
      </c>
      <c r="H298" s="43">
        <f t="shared" si="23"/>
        <v>897.96475896588618</v>
      </c>
      <c r="I298" s="1"/>
    </row>
    <row r="299" spans="2:10" x14ac:dyDescent="0.2">
      <c r="B299" s="9" t="str">
        <f>$B$38</f>
        <v>Home Economics</v>
      </c>
      <c r="C299" s="75">
        <f t="shared" si="23"/>
        <v>0</v>
      </c>
      <c r="D299" s="75">
        <f t="shared" si="23"/>
        <v>0</v>
      </c>
      <c r="E299" s="75">
        <f t="shared" si="23"/>
        <v>0</v>
      </c>
      <c r="F299" s="75">
        <f t="shared" si="23"/>
        <v>0</v>
      </c>
      <c r="G299" s="96">
        <f t="shared" si="23"/>
        <v>0</v>
      </c>
      <c r="H299" s="43">
        <f t="shared" si="23"/>
        <v>0</v>
      </c>
      <c r="I299" s="1"/>
    </row>
    <row r="300" spans="2:10" x14ac:dyDescent="0.2">
      <c r="B300" s="9" t="str">
        <f>$B$39</f>
        <v>Law</v>
      </c>
      <c r="C300" s="75">
        <f t="shared" si="23"/>
        <v>0</v>
      </c>
      <c r="D300" s="75">
        <f t="shared" si="23"/>
        <v>0</v>
      </c>
      <c r="E300" s="75">
        <f t="shared" si="23"/>
        <v>0</v>
      </c>
      <c r="F300" s="75">
        <f t="shared" si="23"/>
        <v>0</v>
      </c>
      <c r="G300" s="96">
        <f t="shared" si="23"/>
        <v>0</v>
      </c>
      <c r="H300" s="43">
        <f t="shared" si="23"/>
        <v>0</v>
      </c>
      <c r="I300" s="1"/>
    </row>
    <row r="301" spans="2:10" x14ac:dyDescent="0.2">
      <c r="B301" s="9" t="str">
        <f>$B$40</f>
        <v>Social Service</v>
      </c>
      <c r="C301" s="75">
        <f t="shared" si="23"/>
        <v>0</v>
      </c>
      <c r="D301" s="75">
        <f t="shared" si="23"/>
        <v>0</v>
      </c>
      <c r="E301" s="75">
        <f t="shared" si="23"/>
        <v>0</v>
      </c>
      <c r="F301" s="75">
        <f t="shared" si="23"/>
        <v>0</v>
      </c>
      <c r="G301" s="96">
        <f t="shared" si="23"/>
        <v>0</v>
      </c>
      <c r="H301" s="43">
        <f t="shared" si="23"/>
        <v>0</v>
      </c>
      <c r="I301" s="1"/>
    </row>
    <row r="302" spans="2:10" x14ac:dyDescent="0.2">
      <c r="B302" s="9" t="str">
        <f>$B$41</f>
        <v>Library Science</v>
      </c>
      <c r="C302" s="75">
        <f t="shared" si="23"/>
        <v>398.03630398871894</v>
      </c>
      <c r="D302" s="75">
        <f t="shared" si="23"/>
        <v>316.72460221117876</v>
      </c>
      <c r="E302" s="75">
        <f t="shared" si="23"/>
        <v>130.46629328061661</v>
      </c>
      <c r="F302" s="75">
        <f t="shared" si="23"/>
        <v>0</v>
      </c>
      <c r="G302" s="96">
        <f t="shared" si="23"/>
        <v>0</v>
      </c>
      <c r="H302" s="43">
        <f t="shared" si="23"/>
        <v>299.88152391655132</v>
      </c>
      <c r="I302" s="1"/>
    </row>
    <row r="303" spans="2:10" x14ac:dyDescent="0.2">
      <c r="B303" s="9" t="str">
        <f>$B$42</f>
        <v>Veterinary Science</v>
      </c>
      <c r="C303" s="75">
        <f t="shared" si="23"/>
        <v>0</v>
      </c>
      <c r="D303" s="75">
        <f t="shared" si="23"/>
        <v>0</v>
      </c>
      <c r="E303" s="75">
        <f t="shared" si="23"/>
        <v>0</v>
      </c>
      <c r="F303" s="75">
        <f t="shared" si="23"/>
        <v>0</v>
      </c>
      <c r="G303" s="96">
        <f t="shared" si="23"/>
        <v>0</v>
      </c>
      <c r="H303" s="43">
        <f t="shared" si="23"/>
        <v>0</v>
      </c>
      <c r="I303" s="1"/>
    </row>
    <row r="304" spans="2:10" x14ac:dyDescent="0.2">
      <c r="B304" s="9" t="str">
        <f>$B$43</f>
        <v>Vocational Training</v>
      </c>
      <c r="C304" s="75">
        <f t="shared" si="23"/>
        <v>0</v>
      </c>
      <c r="D304" s="75">
        <f t="shared" si="23"/>
        <v>0</v>
      </c>
      <c r="E304" s="75">
        <f t="shared" si="23"/>
        <v>0</v>
      </c>
      <c r="F304" s="75">
        <f t="shared" si="23"/>
        <v>0</v>
      </c>
      <c r="G304" s="96">
        <f t="shared" si="23"/>
        <v>0</v>
      </c>
      <c r="H304" s="43">
        <f t="shared" si="23"/>
        <v>0</v>
      </c>
      <c r="I304" s="1"/>
    </row>
    <row r="305" spans="2:10" x14ac:dyDescent="0.2">
      <c r="B305" s="9" t="str">
        <f>$B$44</f>
        <v>Physical Training</v>
      </c>
      <c r="C305" s="75">
        <f t="shared" si="23"/>
        <v>247.72132090558031</v>
      </c>
      <c r="D305" s="75">
        <f t="shared" si="23"/>
        <v>0</v>
      </c>
      <c r="E305" s="75">
        <f t="shared" si="23"/>
        <v>0</v>
      </c>
      <c r="F305" s="75">
        <f t="shared" si="23"/>
        <v>0</v>
      </c>
      <c r="G305" s="96">
        <f t="shared" si="23"/>
        <v>0</v>
      </c>
      <c r="H305" s="43">
        <f t="shared" si="23"/>
        <v>247.72132090558031</v>
      </c>
      <c r="I305" s="1"/>
    </row>
    <row r="306" spans="2:10" x14ac:dyDescent="0.2">
      <c r="B306" s="9" t="str">
        <f>$B$45</f>
        <v>Health Services</v>
      </c>
      <c r="C306" s="75">
        <f t="shared" si="23"/>
        <v>218.68788656260341</v>
      </c>
      <c r="D306" s="75">
        <f t="shared" si="23"/>
        <v>300.39418334387477</v>
      </c>
      <c r="E306" s="75">
        <f t="shared" si="23"/>
        <v>593.68773151826076</v>
      </c>
      <c r="F306" s="75">
        <f t="shared" si="23"/>
        <v>2840.0154260742702</v>
      </c>
      <c r="G306" s="96">
        <f t="shared" si="23"/>
        <v>1045.9164579037213</v>
      </c>
      <c r="H306" s="43">
        <f t="shared" si="23"/>
        <v>617.05088527242981</v>
      </c>
      <c r="I306" s="1"/>
    </row>
    <row r="307" spans="2:10" x14ac:dyDescent="0.2">
      <c r="B307" s="9" t="str">
        <f>$B$46</f>
        <v>Pharmacy</v>
      </c>
      <c r="C307" s="75">
        <f t="shared" si="23"/>
        <v>0</v>
      </c>
      <c r="D307" s="75">
        <f t="shared" si="23"/>
        <v>0</v>
      </c>
      <c r="E307" s="75">
        <f t="shared" si="23"/>
        <v>0</v>
      </c>
      <c r="F307" s="75">
        <f t="shared" si="23"/>
        <v>0</v>
      </c>
      <c r="G307" s="96">
        <f t="shared" si="23"/>
        <v>0</v>
      </c>
      <c r="H307" s="43">
        <f t="shared" si="23"/>
        <v>0</v>
      </c>
      <c r="I307" s="1"/>
    </row>
    <row r="308" spans="2:10" x14ac:dyDescent="0.2">
      <c r="B308" s="9" t="str">
        <f>$B$47</f>
        <v>Business Administration</v>
      </c>
      <c r="C308" s="75">
        <f t="shared" si="23"/>
        <v>516.65046261101725</v>
      </c>
      <c r="D308" s="75">
        <f t="shared" si="23"/>
        <v>640.02550930366021</v>
      </c>
      <c r="E308" s="75">
        <f t="shared" si="23"/>
        <v>883.50977937732159</v>
      </c>
      <c r="F308" s="75">
        <f t="shared" si="23"/>
        <v>6853.1663011662831</v>
      </c>
      <c r="G308" s="96">
        <f t="shared" si="23"/>
        <v>0</v>
      </c>
      <c r="H308" s="43">
        <f t="shared" si="23"/>
        <v>795.00473278538675</v>
      </c>
      <c r="I308" s="1"/>
    </row>
    <row r="309" spans="2:10" x14ac:dyDescent="0.2">
      <c r="B309" s="9" t="str">
        <f>$B$48</f>
        <v>Optometry</v>
      </c>
      <c r="C309" s="75">
        <f t="shared" ref="C309:H313" si="24">IF(C48=0,0,C284/C48)</f>
        <v>0</v>
      </c>
      <c r="D309" s="75">
        <f t="shared" si="24"/>
        <v>0</v>
      </c>
      <c r="E309" s="75">
        <f t="shared" si="24"/>
        <v>0</v>
      </c>
      <c r="F309" s="75">
        <f t="shared" si="24"/>
        <v>0</v>
      </c>
      <c r="G309" s="96">
        <f t="shared" si="24"/>
        <v>0</v>
      </c>
      <c r="H309" s="43">
        <f t="shared" si="24"/>
        <v>0</v>
      </c>
      <c r="I309" s="1"/>
    </row>
    <row r="310" spans="2:10" x14ac:dyDescent="0.2">
      <c r="B310" s="9" t="str">
        <f>$B$49</f>
        <v>Teacher Ed-Practice Teaching</v>
      </c>
      <c r="C310" s="75">
        <f t="shared" si="24"/>
        <v>0</v>
      </c>
      <c r="D310" s="75">
        <f t="shared" si="24"/>
        <v>526.42469274182474</v>
      </c>
      <c r="E310" s="75">
        <f t="shared" si="24"/>
        <v>0</v>
      </c>
      <c r="F310" s="75">
        <f t="shared" si="24"/>
        <v>0</v>
      </c>
      <c r="G310" s="96">
        <f t="shared" si="24"/>
        <v>0</v>
      </c>
      <c r="H310" s="43">
        <f t="shared" si="24"/>
        <v>526.42469274182474</v>
      </c>
      <c r="I310" s="1"/>
    </row>
    <row r="311" spans="2:10" x14ac:dyDescent="0.2">
      <c r="B311" s="9" t="str">
        <f>$B$50</f>
        <v>Technology</v>
      </c>
      <c r="C311" s="75">
        <f t="shared" si="24"/>
        <v>299.75395212315783</v>
      </c>
      <c r="D311" s="75">
        <f t="shared" si="24"/>
        <v>691.74466541801166</v>
      </c>
      <c r="E311" s="75">
        <f t="shared" si="24"/>
        <v>628.53454650358276</v>
      </c>
      <c r="F311" s="75">
        <f t="shared" si="24"/>
        <v>477.57158513254763</v>
      </c>
      <c r="G311" s="96">
        <f t="shared" si="24"/>
        <v>0</v>
      </c>
      <c r="H311" s="43">
        <f t="shared" si="24"/>
        <v>636.77723367406008</v>
      </c>
      <c r="I311" s="1"/>
    </row>
    <row r="312" spans="2:10" x14ac:dyDescent="0.2">
      <c r="B312" s="9" t="str">
        <f>$B$51</f>
        <v>Nursing</v>
      </c>
      <c r="C312" s="75">
        <f t="shared" si="24"/>
        <v>0</v>
      </c>
      <c r="D312" s="75">
        <f t="shared" si="24"/>
        <v>0</v>
      </c>
      <c r="E312" s="75">
        <f t="shared" si="24"/>
        <v>0</v>
      </c>
      <c r="F312" s="75">
        <f t="shared" si="24"/>
        <v>0</v>
      </c>
      <c r="G312" s="96">
        <f t="shared" si="24"/>
        <v>0</v>
      </c>
      <c r="H312" s="43">
        <f t="shared" si="24"/>
        <v>0</v>
      </c>
      <c r="I312" s="1"/>
    </row>
    <row r="313" spans="2:10" x14ac:dyDescent="0.2">
      <c r="B313" s="39" t="str">
        <f>$B$52</f>
        <v>Totals</v>
      </c>
      <c r="C313" s="42">
        <f t="shared" si="24"/>
        <v>412.94153094874531</v>
      </c>
      <c r="D313" s="42">
        <f t="shared" si="24"/>
        <v>594.66388437707769</v>
      </c>
      <c r="E313" s="42">
        <f t="shared" si="24"/>
        <v>895.58846166267313</v>
      </c>
      <c r="F313" s="42">
        <f t="shared" si="24"/>
        <v>3107.9450684723715</v>
      </c>
      <c r="G313" s="42">
        <f t="shared" si="24"/>
        <v>1045.9164579037213</v>
      </c>
      <c r="H313" s="42">
        <f t="shared" si="24"/>
        <v>686.98662847758999</v>
      </c>
      <c r="I313" s="54"/>
    </row>
    <row r="315" spans="2:10" x14ac:dyDescent="0.2">
      <c r="B315" s="28" t="s">
        <v>39</v>
      </c>
      <c r="C315" s="11"/>
      <c r="D315" s="11"/>
      <c r="E315" s="11"/>
      <c r="F315" s="11"/>
      <c r="G315" s="11"/>
      <c r="H315" s="17"/>
      <c r="J315" s="26"/>
    </row>
    <row r="316" spans="2:10" ht="55.5" customHeight="1" thickBot="1" x14ac:dyDescent="0.25">
      <c r="B316" s="332" t="s">
        <v>242</v>
      </c>
      <c r="C316" s="332"/>
      <c r="D316" s="332"/>
      <c r="E316" s="332"/>
      <c r="F316" s="332"/>
      <c r="G316" s="332"/>
      <c r="H316" s="332"/>
    </row>
    <row r="317" spans="2:10" ht="15" thickBot="1" x14ac:dyDescent="0.25">
      <c r="B317" s="68" t="s">
        <v>33</v>
      </c>
      <c r="C317" s="69" t="s">
        <v>27</v>
      </c>
      <c r="D317" s="69" t="s">
        <v>28</v>
      </c>
      <c r="E317" s="69" t="s">
        <v>29</v>
      </c>
      <c r="F317" s="69" t="s">
        <v>30</v>
      </c>
      <c r="G317" s="69" t="s">
        <v>31</v>
      </c>
      <c r="H317" s="70" t="s">
        <v>1</v>
      </c>
      <c r="I317" s="1"/>
    </row>
    <row r="318" spans="2:10" x14ac:dyDescent="0.2">
      <c r="B318" s="9" t="str">
        <f>$B$32</f>
        <v>Liberal Arts</v>
      </c>
      <c r="C318" s="59">
        <f t="shared" ref="C318:H318" si="25">IF($C$293=0,"",C293/$C$293)</f>
        <v>1</v>
      </c>
      <c r="D318" s="59">
        <f t="shared" si="25"/>
        <v>1.4985495485591618</v>
      </c>
      <c r="E318" s="59">
        <f t="shared" si="25"/>
        <v>3.5824097719536607</v>
      </c>
      <c r="F318" s="59">
        <f t="shared" si="25"/>
        <v>7.1292193091520017</v>
      </c>
      <c r="G318" s="59">
        <f t="shared" si="25"/>
        <v>0</v>
      </c>
      <c r="H318" s="59">
        <f t="shared" si="25"/>
        <v>1.4740316103263893</v>
      </c>
      <c r="I318" s="1"/>
    </row>
    <row r="319" spans="2:10" x14ac:dyDescent="0.2">
      <c r="B319" s="9" t="str">
        <f>$B$33</f>
        <v>Science</v>
      </c>
      <c r="C319" s="59">
        <f t="shared" ref="C319:H334" si="26">IF($C$293=0,"",C294/$C$293)</f>
        <v>1.8584513738443236</v>
      </c>
      <c r="D319" s="59">
        <f t="shared" si="26"/>
        <v>2.4146490426368441</v>
      </c>
      <c r="E319" s="59">
        <f t="shared" si="26"/>
        <v>3.7701452462347356</v>
      </c>
      <c r="F319" s="59">
        <f t="shared" si="26"/>
        <v>8.8746428049231465</v>
      </c>
      <c r="G319" s="59">
        <f t="shared" si="26"/>
        <v>0</v>
      </c>
      <c r="H319" s="59">
        <f t="shared" si="26"/>
        <v>2.5164008809531433</v>
      </c>
      <c r="I319" s="1"/>
    </row>
    <row r="320" spans="2:10" x14ac:dyDescent="0.2">
      <c r="B320" s="9" t="str">
        <f>$B$34</f>
        <v>Fine Arts</v>
      </c>
      <c r="C320" s="59">
        <f t="shared" si="26"/>
        <v>1.2481926564345207</v>
      </c>
      <c r="D320" s="59">
        <f t="shared" si="26"/>
        <v>1.8049662483103441</v>
      </c>
      <c r="E320" s="59">
        <f t="shared" si="26"/>
        <v>4.9102599688353648</v>
      </c>
      <c r="F320" s="59">
        <f t="shared" si="26"/>
        <v>7.5351213296272137</v>
      </c>
      <c r="G320" s="59">
        <f t="shared" si="26"/>
        <v>0</v>
      </c>
      <c r="H320" s="59">
        <f t="shared" si="26"/>
        <v>1.7499890291209852</v>
      </c>
      <c r="I320" s="1"/>
    </row>
    <row r="321" spans="2:9" x14ac:dyDescent="0.2">
      <c r="B321" s="9" t="str">
        <f>$B$35</f>
        <v>Teacher Education</v>
      </c>
      <c r="C321" s="59">
        <f t="shared" si="26"/>
        <v>0.88025001395252811</v>
      </c>
      <c r="D321" s="59">
        <f t="shared" si="26"/>
        <v>1.13174899537276</v>
      </c>
      <c r="E321" s="59">
        <f t="shared" si="26"/>
        <v>4.4443905587643329</v>
      </c>
      <c r="F321" s="59">
        <f t="shared" si="26"/>
        <v>1.8599119722346755</v>
      </c>
      <c r="G321" s="59">
        <f t="shared" si="26"/>
        <v>0</v>
      </c>
      <c r="H321" s="59">
        <f t="shared" si="26"/>
        <v>1.1494125239406776</v>
      </c>
      <c r="I321" s="1"/>
    </row>
    <row r="322" spans="2:9" x14ac:dyDescent="0.2">
      <c r="B322" s="9" t="str">
        <f>$B$36</f>
        <v>Agriculture</v>
      </c>
      <c r="C322" s="59">
        <f t="shared" si="26"/>
        <v>0</v>
      </c>
      <c r="D322" s="59">
        <f t="shared" si="26"/>
        <v>0</v>
      </c>
      <c r="E322" s="59">
        <f t="shared" si="26"/>
        <v>0</v>
      </c>
      <c r="F322" s="59">
        <f t="shared" si="26"/>
        <v>0</v>
      </c>
      <c r="G322" s="59">
        <f t="shared" si="26"/>
        <v>0</v>
      </c>
      <c r="H322" s="59">
        <f t="shared" si="26"/>
        <v>0</v>
      </c>
      <c r="I322" s="1"/>
    </row>
    <row r="323" spans="2:9" x14ac:dyDescent="0.2">
      <c r="B323" s="9" t="str">
        <f>$B$37</f>
        <v>Engineering</v>
      </c>
      <c r="C323" s="59">
        <f t="shared" si="26"/>
        <v>1.8538593449221079</v>
      </c>
      <c r="D323" s="59">
        <f t="shared" si="26"/>
        <v>2.2849554735714217</v>
      </c>
      <c r="E323" s="59">
        <f t="shared" si="26"/>
        <v>3.0076006349231155</v>
      </c>
      <c r="F323" s="59">
        <f t="shared" si="26"/>
        <v>12.035406400945817</v>
      </c>
      <c r="G323" s="59">
        <f t="shared" si="26"/>
        <v>0</v>
      </c>
      <c r="H323" s="59">
        <f t="shared" si="26"/>
        <v>3.0545863300213454</v>
      </c>
      <c r="I323" s="1"/>
    </row>
    <row r="324" spans="2:9" x14ac:dyDescent="0.2">
      <c r="B324" s="9" t="str">
        <f>$B$38</f>
        <v>Home Economics</v>
      </c>
      <c r="C324" s="59">
        <f t="shared" si="26"/>
        <v>0</v>
      </c>
      <c r="D324" s="59">
        <f t="shared" si="26"/>
        <v>0</v>
      </c>
      <c r="E324" s="59">
        <f t="shared" si="26"/>
        <v>0</v>
      </c>
      <c r="F324" s="59">
        <f t="shared" si="26"/>
        <v>0</v>
      </c>
      <c r="G324" s="59">
        <f t="shared" si="26"/>
        <v>0</v>
      </c>
      <c r="H324" s="59">
        <f t="shared" si="26"/>
        <v>0</v>
      </c>
      <c r="I324" s="1"/>
    </row>
    <row r="325" spans="2:9" x14ac:dyDescent="0.2">
      <c r="B325" s="9" t="str">
        <f>$B$39</f>
        <v>Law</v>
      </c>
      <c r="C325" s="59">
        <f t="shared" si="26"/>
        <v>0</v>
      </c>
      <c r="D325" s="59">
        <f t="shared" si="26"/>
        <v>0</v>
      </c>
      <c r="E325" s="59">
        <f t="shared" si="26"/>
        <v>0</v>
      </c>
      <c r="F325" s="59">
        <f t="shared" si="26"/>
        <v>0</v>
      </c>
      <c r="G325" s="59">
        <f t="shared" si="26"/>
        <v>0</v>
      </c>
      <c r="H325" s="59">
        <f t="shared" si="26"/>
        <v>0</v>
      </c>
      <c r="I325" s="1"/>
    </row>
    <row r="326" spans="2:9" x14ac:dyDescent="0.2">
      <c r="B326" s="9" t="str">
        <f>$B$40</f>
        <v>Social Service</v>
      </c>
      <c r="C326" s="59">
        <f t="shared" si="26"/>
        <v>0</v>
      </c>
      <c r="D326" s="59">
        <f t="shared" si="26"/>
        <v>0</v>
      </c>
      <c r="E326" s="59">
        <f t="shared" si="26"/>
        <v>0</v>
      </c>
      <c r="F326" s="59">
        <f t="shared" si="26"/>
        <v>0</v>
      </c>
      <c r="G326" s="59">
        <f t="shared" si="26"/>
        <v>0</v>
      </c>
      <c r="H326" s="59">
        <f t="shared" si="26"/>
        <v>0</v>
      </c>
      <c r="I326" s="1"/>
    </row>
    <row r="327" spans="2:9" x14ac:dyDescent="0.2">
      <c r="B327" s="9" t="str">
        <f>$B$41</f>
        <v>Library Science</v>
      </c>
      <c r="C327" s="59">
        <f t="shared" si="26"/>
        <v>1.3539910568610092</v>
      </c>
      <c r="D327" s="59">
        <f t="shared" si="26"/>
        <v>1.0773948873114618</v>
      </c>
      <c r="E327" s="59">
        <f t="shared" si="26"/>
        <v>0.44380422728668251</v>
      </c>
      <c r="F327" s="59">
        <f t="shared" si="26"/>
        <v>0</v>
      </c>
      <c r="G327" s="59">
        <f t="shared" si="26"/>
        <v>0</v>
      </c>
      <c r="H327" s="59">
        <f t="shared" si="26"/>
        <v>1.0201001703411685</v>
      </c>
      <c r="I327" s="1"/>
    </row>
    <row r="328" spans="2:9" x14ac:dyDescent="0.2">
      <c r="B328" s="9" t="str">
        <f>$B$42</f>
        <v>Veterinary Science</v>
      </c>
      <c r="C328" s="59">
        <f t="shared" si="26"/>
        <v>0</v>
      </c>
      <c r="D328" s="59">
        <f t="shared" si="26"/>
        <v>0</v>
      </c>
      <c r="E328" s="59">
        <f t="shared" si="26"/>
        <v>0</v>
      </c>
      <c r="F328" s="59">
        <f t="shared" si="26"/>
        <v>0</v>
      </c>
      <c r="G328" s="59">
        <f t="shared" si="26"/>
        <v>0</v>
      </c>
      <c r="H328" s="59">
        <f t="shared" si="26"/>
        <v>0</v>
      </c>
      <c r="I328" s="1"/>
    </row>
    <row r="329" spans="2:9" x14ac:dyDescent="0.2">
      <c r="B329" s="9" t="str">
        <f>$B$43</f>
        <v>Vocational Training</v>
      </c>
      <c r="C329" s="59">
        <f t="shared" si="26"/>
        <v>0</v>
      </c>
      <c r="D329" s="59">
        <f t="shared" si="26"/>
        <v>0</v>
      </c>
      <c r="E329" s="59">
        <f t="shared" si="26"/>
        <v>0</v>
      </c>
      <c r="F329" s="59">
        <f t="shared" si="26"/>
        <v>0</v>
      </c>
      <c r="G329" s="59">
        <f t="shared" si="26"/>
        <v>0</v>
      </c>
      <c r="H329" s="59">
        <f t="shared" si="26"/>
        <v>0</v>
      </c>
      <c r="I329" s="1"/>
    </row>
    <row r="330" spans="2:9" x14ac:dyDescent="0.2">
      <c r="B330" s="9" t="str">
        <f>$B$44</f>
        <v>Physical Training</v>
      </c>
      <c r="C330" s="59">
        <f t="shared" si="26"/>
        <v>0.84266799218761235</v>
      </c>
      <c r="D330" s="59">
        <f t="shared" si="26"/>
        <v>0</v>
      </c>
      <c r="E330" s="59">
        <f t="shared" si="26"/>
        <v>0</v>
      </c>
      <c r="F330" s="59">
        <f t="shared" si="26"/>
        <v>0</v>
      </c>
      <c r="G330" s="59">
        <f t="shared" si="26"/>
        <v>0</v>
      </c>
      <c r="H330" s="59">
        <f t="shared" si="26"/>
        <v>0.84266799218761235</v>
      </c>
      <c r="I330" s="1"/>
    </row>
    <row r="331" spans="2:9" x14ac:dyDescent="0.2">
      <c r="B331" s="9" t="str">
        <f>$B$45</f>
        <v>Health Services</v>
      </c>
      <c r="C331" s="59">
        <f t="shared" si="26"/>
        <v>0.74390561786040477</v>
      </c>
      <c r="D331" s="59">
        <f t="shared" si="26"/>
        <v>1.0218440722738704</v>
      </c>
      <c r="E331" s="59">
        <f t="shared" si="26"/>
        <v>2.0195340751295072</v>
      </c>
      <c r="F331" s="59">
        <f t="shared" si="26"/>
        <v>9.6608159851691688</v>
      </c>
      <c r="G331" s="59">
        <f t="shared" si="26"/>
        <v>3.5578702646819855</v>
      </c>
      <c r="H331" s="59">
        <f t="shared" si="26"/>
        <v>2.0990079847357781</v>
      </c>
      <c r="I331" s="1"/>
    </row>
    <row r="332" spans="2:9" x14ac:dyDescent="0.2">
      <c r="B332" s="9" t="str">
        <f>$B$46</f>
        <v>Pharmacy</v>
      </c>
      <c r="C332" s="59">
        <f t="shared" si="26"/>
        <v>0</v>
      </c>
      <c r="D332" s="59">
        <f t="shared" si="26"/>
        <v>0</v>
      </c>
      <c r="E332" s="59">
        <f t="shared" si="26"/>
        <v>0</v>
      </c>
      <c r="F332" s="59">
        <f t="shared" si="26"/>
        <v>0</v>
      </c>
      <c r="G332" s="59">
        <f t="shared" si="26"/>
        <v>0</v>
      </c>
      <c r="H332" s="59">
        <f t="shared" si="26"/>
        <v>0</v>
      </c>
      <c r="I332" s="1"/>
    </row>
    <row r="333" spans="2:9" x14ac:dyDescent="0.2">
      <c r="B333" s="9" t="str">
        <f>$B$47</f>
        <v>Business Administration</v>
      </c>
      <c r="C333" s="59">
        <f t="shared" si="26"/>
        <v>1.7574781468130776</v>
      </c>
      <c r="D333" s="59">
        <f t="shared" si="26"/>
        <v>2.1771602416060754</v>
      </c>
      <c r="E333" s="59">
        <f t="shared" si="26"/>
        <v>3.0054151541916663</v>
      </c>
      <c r="F333" s="59">
        <f t="shared" si="26"/>
        <v>23.312260188265078</v>
      </c>
      <c r="G333" s="59">
        <f t="shared" si="26"/>
        <v>0</v>
      </c>
      <c r="H333" s="59">
        <f t="shared" si="26"/>
        <v>2.7043495469300156</v>
      </c>
      <c r="I333" s="1"/>
    </row>
    <row r="334" spans="2:9" x14ac:dyDescent="0.2">
      <c r="B334" s="9" t="str">
        <f>$B$48</f>
        <v>Optometry</v>
      </c>
      <c r="C334" s="59">
        <f t="shared" si="26"/>
        <v>0</v>
      </c>
      <c r="D334" s="59">
        <f t="shared" si="26"/>
        <v>0</v>
      </c>
      <c r="E334" s="59">
        <f t="shared" si="26"/>
        <v>0</v>
      </c>
      <c r="F334" s="59">
        <f t="shared" si="26"/>
        <v>0</v>
      </c>
      <c r="G334" s="59">
        <f t="shared" si="26"/>
        <v>0</v>
      </c>
      <c r="H334" s="59">
        <f t="shared" si="26"/>
        <v>0</v>
      </c>
      <c r="I334" s="1"/>
    </row>
    <row r="335" spans="2:9" x14ac:dyDescent="0.2">
      <c r="B335" s="9" t="str">
        <f>$B$49</f>
        <v>Teacher Ed-Practice Teaching</v>
      </c>
      <c r="C335" s="59">
        <f t="shared" ref="C335:H338" si="27">IF($C$293=0,"",C310/$C$293)</f>
        <v>0</v>
      </c>
      <c r="D335" s="59">
        <f t="shared" si="27"/>
        <v>1.7907269235005172</v>
      </c>
      <c r="E335" s="59">
        <f t="shared" si="27"/>
        <v>0</v>
      </c>
      <c r="F335" s="59">
        <f t="shared" si="27"/>
        <v>0</v>
      </c>
      <c r="G335" s="59">
        <f t="shared" si="27"/>
        <v>0</v>
      </c>
      <c r="H335" s="59">
        <f t="shared" si="27"/>
        <v>1.7907269235005172</v>
      </c>
      <c r="I335" s="1"/>
    </row>
    <row r="336" spans="2:9" x14ac:dyDescent="0.2">
      <c r="B336" s="9" t="str">
        <f>$B$50</f>
        <v>Technology</v>
      </c>
      <c r="C336" s="59">
        <f t="shared" si="27"/>
        <v>1.019666212268421</v>
      </c>
      <c r="D336" s="59">
        <f t="shared" si="27"/>
        <v>2.3530921205464819</v>
      </c>
      <c r="E336" s="59">
        <f t="shared" si="27"/>
        <v>2.1380716943803217</v>
      </c>
      <c r="F336" s="59">
        <f t="shared" si="27"/>
        <v>1.6245444166789673</v>
      </c>
      <c r="G336" s="59">
        <f t="shared" si="27"/>
        <v>0</v>
      </c>
      <c r="H336" s="59">
        <f t="shared" si="27"/>
        <v>2.1661106561571488</v>
      </c>
      <c r="I336" s="1"/>
    </row>
    <row r="337" spans="2:10" x14ac:dyDescent="0.2">
      <c r="B337" s="9" t="str">
        <f>$B$51</f>
        <v>Nursing</v>
      </c>
      <c r="C337" s="59">
        <f t="shared" si="27"/>
        <v>0</v>
      </c>
      <c r="D337" s="59">
        <f t="shared" si="27"/>
        <v>0</v>
      </c>
      <c r="E337" s="59">
        <f t="shared" si="27"/>
        <v>0</v>
      </c>
      <c r="F337" s="59">
        <f t="shared" si="27"/>
        <v>0</v>
      </c>
      <c r="G337" s="59">
        <f t="shared" si="27"/>
        <v>0</v>
      </c>
      <c r="H337" s="59">
        <f t="shared" si="27"/>
        <v>0</v>
      </c>
      <c r="I337" s="1"/>
    </row>
    <row r="338" spans="2:10" x14ac:dyDescent="0.2">
      <c r="B338" s="39" t="str">
        <f>$B$52</f>
        <v>Totals</v>
      </c>
      <c r="C338" s="59">
        <f t="shared" si="27"/>
        <v>1.4046938289501885</v>
      </c>
      <c r="D338" s="59">
        <f t="shared" si="27"/>
        <v>2.0228546321433343</v>
      </c>
      <c r="E338" s="59">
        <f t="shared" si="27"/>
        <v>3.0465029334448244</v>
      </c>
      <c r="F338" s="59">
        <f t="shared" si="27"/>
        <v>10.572226165697021</v>
      </c>
      <c r="G338" s="59">
        <f t="shared" si="27"/>
        <v>3.5578702646819855</v>
      </c>
      <c r="H338" s="59">
        <f t="shared" si="27"/>
        <v>2.3369068143294696</v>
      </c>
      <c r="I338" s="54"/>
    </row>
    <row r="340" spans="2:10" x14ac:dyDescent="0.2">
      <c r="B340" s="178" t="s">
        <v>243</v>
      </c>
      <c r="C340" s="11"/>
      <c r="D340" s="11"/>
      <c r="E340" s="11"/>
      <c r="F340" s="11"/>
      <c r="G340" s="11"/>
      <c r="H340" s="17"/>
      <c r="J340" s="26"/>
    </row>
    <row r="341" spans="2:10" ht="55.5" customHeight="1" thickBot="1" x14ac:dyDescent="0.25">
      <c r="B341" s="332" t="s">
        <v>244</v>
      </c>
      <c r="C341" s="332"/>
      <c r="D341" s="332"/>
      <c r="E341" s="332"/>
      <c r="F341" s="332"/>
      <c r="G341" s="332"/>
      <c r="H341" s="332"/>
    </row>
    <row r="342" spans="2:10" ht="15" thickBot="1" x14ac:dyDescent="0.25">
      <c r="B342" s="68" t="s">
        <v>33</v>
      </c>
      <c r="C342" s="69" t="s">
        <v>27</v>
      </c>
      <c r="D342" s="69" t="s">
        <v>28</v>
      </c>
      <c r="E342" s="69" t="s">
        <v>29</v>
      </c>
      <c r="F342" s="69" t="s">
        <v>30</v>
      </c>
      <c r="G342" s="69" t="s">
        <v>31</v>
      </c>
      <c r="H342" s="70" t="s">
        <v>1</v>
      </c>
      <c r="I342" s="1"/>
    </row>
    <row r="343" spans="2:10" x14ac:dyDescent="0.2">
      <c r="B343" s="9" t="str">
        <f>$B$32</f>
        <v>Liberal Arts</v>
      </c>
      <c r="C343" s="42">
        <f t="shared" ref="C343:D358" si="28">C293*30</f>
        <v>8819.1787228970989</v>
      </c>
      <c r="D343" s="42">
        <f t="shared" si="28"/>
        <v>13215.976293860012</v>
      </c>
      <c r="E343" s="42">
        <f>E293*24</f>
        <v>25275.129630009898</v>
      </c>
      <c r="F343" s="42">
        <f>F293*18</f>
        <v>37724.315545284291</v>
      </c>
      <c r="G343" s="42">
        <f>G293*24</f>
        <v>0</v>
      </c>
      <c r="H343" s="42">
        <f>IF((C32/30+D32/30+E32/24+F32/18+G32/24)=0,0,H268/(C32/30+D32/30+E32/24+F32/18+G32/24))</f>
        <v>12568.00665290769</v>
      </c>
      <c r="I343" s="1"/>
    </row>
    <row r="344" spans="2:10" x14ac:dyDescent="0.2">
      <c r="B344" s="9" t="str">
        <f>$B$33</f>
        <v>Science</v>
      </c>
      <c r="C344" s="43">
        <f t="shared" si="28"/>
        <v>16390.01481374674</v>
      </c>
      <c r="D344" s="43">
        <f t="shared" si="28"/>
        <v>21295.221460086705</v>
      </c>
      <c r="E344" s="43">
        <f>E294*24</f>
        <v>26599.66779026002</v>
      </c>
      <c r="F344" s="43">
        <f>F294*18</f>
        <v>46960.236599094023</v>
      </c>
      <c r="G344" s="43">
        <f>G294*24</f>
        <v>0</v>
      </c>
      <c r="H344" s="43">
        <f t="shared" ref="H344:H363" si="29">IF((C33/30+D33/30+E33/24+F33/18+G33/24)=0,0,H269/(C33/30+D33/30+E33/24+F33/18+G33/24))</f>
        <v>21126.824215083503</v>
      </c>
      <c r="I344" s="1"/>
    </row>
    <row r="345" spans="2:10" x14ac:dyDescent="0.2">
      <c r="B345" s="9" t="str">
        <f>$B$34</f>
        <v>Fine Arts</v>
      </c>
      <c r="C345" s="43">
        <f t="shared" si="28"/>
        <v>11008.034117703734</v>
      </c>
      <c r="D345" s="43">
        <f t="shared" si="28"/>
        <v>15918.319932645989</v>
      </c>
      <c r="E345" s="43">
        <f t="shared" ref="E345:E363" si="30">E295*24</f>
        <v>34643.568192836974</v>
      </c>
      <c r="F345" s="43">
        <f t="shared" ref="F345:F363" si="31">F295*18</f>
        <v>39872.149022817859</v>
      </c>
      <c r="G345" s="43">
        <f t="shared" ref="G345:G363" si="32">G295*24</f>
        <v>0</v>
      </c>
      <c r="H345" s="43">
        <f t="shared" si="29"/>
        <v>15072.351331707554</v>
      </c>
      <c r="I345" s="1"/>
    </row>
    <row r="346" spans="2:10" x14ac:dyDescent="0.2">
      <c r="B346" s="9" t="str">
        <f>$B$35</f>
        <v>Teacher Education</v>
      </c>
      <c r="C346" s="43">
        <f t="shared" si="28"/>
        <v>7763.08219388001</v>
      </c>
      <c r="D346" s="43">
        <f t="shared" si="28"/>
        <v>9981.0966596516137</v>
      </c>
      <c r="E346" s="43">
        <f t="shared" si="30"/>
        <v>31356.699721679324</v>
      </c>
      <c r="F346" s="43">
        <f t="shared" si="31"/>
        <v>9841.7376551961788</v>
      </c>
      <c r="G346" s="43">
        <f t="shared" si="32"/>
        <v>0</v>
      </c>
      <c r="H346" s="43">
        <f t="shared" si="29"/>
        <v>10037.643524520985</v>
      </c>
      <c r="I346" s="1"/>
    </row>
    <row r="347" spans="2:10" x14ac:dyDescent="0.2">
      <c r="B347" s="9" t="str">
        <f>$B$36</f>
        <v>Agriculture</v>
      </c>
      <c r="C347" s="43">
        <f t="shared" si="28"/>
        <v>0</v>
      </c>
      <c r="D347" s="43">
        <f t="shared" si="28"/>
        <v>0</v>
      </c>
      <c r="E347" s="43">
        <f t="shared" si="30"/>
        <v>0</v>
      </c>
      <c r="F347" s="43">
        <f t="shared" si="31"/>
        <v>0</v>
      </c>
      <c r="G347" s="43">
        <f t="shared" si="32"/>
        <v>0</v>
      </c>
      <c r="H347" s="43">
        <f t="shared" si="29"/>
        <v>0</v>
      </c>
      <c r="I347" s="1"/>
    </row>
    <row r="348" spans="2:10" x14ac:dyDescent="0.2">
      <c r="B348" s="9" t="str">
        <f>$B$37</f>
        <v>Engineering</v>
      </c>
      <c r="C348" s="43">
        <f t="shared" si="28"/>
        <v>16349.516889981009</v>
      </c>
      <c r="D348" s="43">
        <f t="shared" si="28"/>
        <v>20151.430695288345</v>
      </c>
      <c r="E348" s="43">
        <f t="shared" si="30"/>
        <v>21219.654021188595</v>
      </c>
      <c r="F348" s="43">
        <f t="shared" si="31"/>
        <v>63685.440031584541</v>
      </c>
      <c r="G348" s="43">
        <f t="shared" si="32"/>
        <v>0</v>
      </c>
      <c r="H348" s="43">
        <f t="shared" si="29"/>
        <v>24006.705728580713</v>
      </c>
      <c r="I348" s="1"/>
    </row>
    <row r="349" spans="2:10" x14ac:dyDescent="0.2">
      <c r="B349" s="9" t="str">
        <f>$B$38</f>
        <v>Home Economics</v>
      </c>
      <c r="C349" s="43">
        <f t="shared" si="28"/>
        <v>0</v>
      </c>
      <c r="D349" s="43">
        <f t="shared" si="28"/>
        <v>0</v>
      </c>
      <c r="E349" s="43">
        <f t="shared" si="30"/>
        <v>0</v>
      </c>
      <c r="F349" s="43">
        <f t="shared" si="31"/>
        <v>0</v>
      </c>
      <c r="G349" s="43">
        <f t="shared" si="32"/>
        <v>0</v>
      </c>
      <c r="H349" s="43">
        <f t="shared" si="29"/>
        <v>0</v>
      </c>
      <c r="I349" s="1"/>
    </row>
    <row r="350" spans="2:10" x14ac:dyDescent="0.2">
      <c r="B350" s="9" t="str">
        <f>$B$39</f>
        <v>Law</v>
      </c>
      <c r="C350" s="43">
        <f t="shared" si="28"/>
        <v>0</v>
      </c>
      <c r="D350" s="43">
        <f t="shared" si="28"/>
        <v>0</v>
      </c>
      <c r="E350" s="43">
        <f t="shared" si="30"/>
        <v>0</v>
      </c>
      <c r="F350" s="43">
        <f t="shared" si="31"/>
        <v>0</v>
      </c>
      <c r="G350" s="43">
        <f t="shared" si="32"/>
        <v>0</v>
      </c>
      <c r="H350" s="43">
        <f t="shared" si="29"/>
        <v>0</v>
      </c>
      <c r="I350" s="1"/>
    </row>
    <row r="351" spans="2:10" x14ac:dyDescent="0.2">
      <c r="B351" s="9" t="str">
        <f>$B$40</f>
        <v>Social Service</v>
      </c>
      <c r="C351" s="43">
        <f t="shared" si="28"/>
        <v>0</v>
      </c>
      <c r="D351" s="43">
        <f t="shared" si="28"/>
        <v>0</v>
      </c>
      <c r="E351" s="43">
        <f t="shared" si="30"/>
        <v>0</v>
      </c>
      <c r="F351" s="43">
        <f t="shared" si="31"/>
        <v>0</v>
      </c>
      <c r="G351" s="43">
        <f t="shared" si="32"/>
        <v>0</v>
      </c>
      <c r="H351" s="43">
        <f t="shared" si="29"/>
        <v>0</v>
      </c>
      <c r="I351" s="1"/>
    </row>
    <row r="352" spans="2:10" x14ac:dyDescent="0.2">
      <c r="B352" s="9" t="str">
        <f>$B$41</f>
        <v>Library Science</v>
      </c>
      <c r="C352" s="43">
        <f t="shared" si="28"/>
        <v>11941.089119661568</v>
      </c>
      <c r="D352" s="43">
        <f t="shared" si="28"/>
        <v>9501.7380663353633</v>
      </c>
      <c r="E352" s="43">
        <f t="shared" si="30"/>
        <v>3131.1910387347989</v>
      </c>
      <c r="F352" s="43">
        <f t="shared" si="31"/>
        <v>0</v>
      </c>
      <c r="G352" s="43">
        <f t="shared" si="32"/>
        <v>0</v>
      </c>
      <c r="H352" s="43">
        <f t="shared" si="29"/>
        <v>8618.0905237700499</v>
      </c>
      <c r="I352" s="1"/>
    </row>
    <row r="353" spans="2:9" x14ac:dyDescent="0.2">
      <c r="B353" s="9" t="str">
        <f>$B$42</f>
        <v>Veterinary Science</v>
      </c>
      <c r="C353" s="43">
        <f t="shared" si="28"/>
        <v>0</v>
      </c>
      <c r="D353" s="43">
        <f t="shared" si="28"/>
        <v>0</v>
      </c>
      <c r="E353" s="43">
        <f t="shared" si="30"/>
        <v>0</v>
      </c>
      <c r="F353" s="43">
        <f t="shared" si="31"/>
        <v>0</v>
      </c>
      <c r="G353" s="43">
        <f t="shared" si="32"/>
        <v>0</v>
      </c>
      <c r="H353" s="43">
        <f t="shared" si="29"/>
        <v>0</v>
      </c>
      <c r="I353" s="1"/>
    </row>
    <row r="354" spans="2:9" x14ac:dyDescent="0.2">
      <c r="B354" s="9" t="str">
        <f>$B$43</f>
        <v>Vocational Training</v>
      </c>
      <c r="C354" s="43">
        <f t="shared" si="28"/>
        <v>0</v>
      </c>
      <c r="D354" s="43">
        <f t="shared" si="28"/>
        <v>0</v>
      </c>
      <c r="E354" s="43">
        <f t="shared" si="30"/>
        <v>0</v>
      </c>
      <c r="F354" s="43">
        <f t="shared" si="31"/>
        <v>0</v>
      </c>
      <c r="G354" s="43">
        <f t="shared" si="32"/>
        <v>0</v>
      </c>
      <c r="H354" s="43">
        <f t="shared" si="29"/>
        <v>0</v>
      </c>
      <c r="I354" s="1"/>
    </row>
    <row r="355" spans="2:9" x14ac:dyDescent="0.2">
      <c r="B355" s="9" t="str">
        <f>$B$44</f>
        <v>Physical Training</v>
      </c>
      <c r="C355" s="43">
        <f t="shared" si="28"/>
        <v>7431.6396271674093</v>
      </c>
      <c r="D355" s="43">
        <f t="shared" si="28"/>
        <v>0</v>
      </c>
      <c r="E355" s="43">
        <f t="shared" si="30"/>
        <v>0</v>
      </c>
      <c r="F355" s="43">
        <f t="shared" si="31"/>
        <v>0</v>
      </c>
      <c r="G355" s="43">
        <f t="shared" si="32"/>
        <v>0</v>
      </c>
      <c r="H355" s="43">
        <f t="shared" si="29"/>
        <v>7431.6396271674084</v>
      </c>
      <c r="I355" s="1"/>
    </row>
    <row r="356" spans="2:9" x14ac:dyDescent="0.2">
      <c r="B356" s="9" t="str">
        <f>$B$45</f>
        <v>Health Services</v>
      </c>
      <c r="C356" s="43">
        <f t="shared" si="28"/>
        <v>6560.636596878102</v>
      </c>
      <c r="D356" s="43">
        <f t="shared" si="28"/>
        <v>9011.8255003162431</v>
      </c>
      <c r="E356" s="43">
        <f t="shared" si="30"/>
        <v>14248.505556438258</v>
      </c>
      <c r="F356" s="43">
        <f t="shared" si="31"/>
        <v>51120.277669336865</v>
      </c>
      <c r="G356" s="43">
        <f t="shared" si="32"/>
        <v>25101.994989689309</v>
      </c>
      <c r="H356" s="43">
        <f t="shared" si="29"/>
        <v>15976.151980449624</v>
      </c>
      <c r="I356" s="1"/>
    </row>
    <row r="357" spans="2:9" x14ac:dyDescent="0.2">
      <c r="B357" s="9" t="str">
        <f>$B$46</f>
        <v>Pharmacy</v>
      </c>
      <c r="C357" s="43">
        <f t="shared" si="28"/>
        <v>0</v>
      </c>
      <c r="D357" s="43">
        <f t="shared" si="28"/>
        <v>0</v>
      </c>
      <c r="E357" s="43">
        <f t="shared" si="30"/>
        <v>0</v>
      </c>
      <c r="F357" s="43">
        <f t="shared" si="31"/>
        <v>0</v>
      </c>
      <c r="G357" s="43">
        <f t="shared" si="32"/>
        <v>0</v>
      </c>
      <c r="H357" s="43">
        <f t="shared" si="29"/>
        <v>0</v>
      </c>
      <c r="I357" s="1"/>
    </row>
    <row r="358" spans="2:9" x14ac:dyDescent="0.2">
      <c r="B358" s="9" t="str">
        <f>$B$47</f>
        <v>Business Administration</v>
      </c>
      <c r="C358" s="43">
        <f t="shared" si="28"/>
        <v>15499.513878330517</v>
      </c>
      <c r="D358" s="43">
        <f t="shared" si="28"/>
        <v>19200.765279109808</v>
      </c>
      <c r="E358" s="43">
        <f t="shared" si="30"/>
        <v>21204.234705055718</v>
      </c>
      <c r="F358" s="43">
        <f t="shared" si="31"/>
        <v>123356.99342099309</v>
      </c>
      <c r="G358" s="43">
        <f t="shared" si="32"/>
        <v>0</v>
      </c>
      <c r="H358" s="43">
        <f t="shared" si="29"/>
        <v>21311.400071131902</v>
      </c>
      <c r="I358" s="1"/>
    </row>
    <row r="359" spans="2:9" x14ac:dyDescent="0.2">
      <c r="B359" s="9" t="str">
        <f>$B$48</f>
        <v>Optometry</v>
      </c>
      <c r="C359" s="43">
        <f t="shared" ref="C359:D363" si="33">C309*30</f>
        <v>0</v>
      </c>
      <c r="D359" s="43">
        <f t="shared" si="33"/>
        <v>0</v>
      </c>
      <c r="E359" s="43">
        <f t="shared" si="30"/>
        <v>0</v>
      </c>
      <c r="F359" s="43">
        <f t="shared" si="31"/>
        <v>0</v>
      </c>
      <c r="G359" s="43">
        <f t="shared" si="32"/>
        <v>0</v>
      </c>
      <c r="H359" s="43">
        <f t="shared" si="29"/>
        <v>0</v>
      </c>
      <c r="I359" s="1"/>
    </row>
    <row r="360" spans="2:9" x14ac:dyDescent="0.2">
      <c r="B360" s="9" t="str">
        <f>$B$49</f>
        <v>Teacher Ed-Practice Teaching</v>
      </c>
      <c r="C360" s="43">
        <f t="shared" si="33"/>
        <v>0</v>
      </c>
      <c r="D360" s="43">
        <f t="shared" si="33"/>
        <v>15792.740782254743</v>
      </c>
      <c r="E360" s="43">
        <f t="shared" si="30"/>
        <v>0</v>
      </c>
      <c r="F360" s="43">
        <f t="shared" si="31"/>
        <v>0</v>
      </c>
      <c r="G360" s="43">
        <f t="shared" si="32"/>
        <v>0</v>
      </c>
      <c r="H360" s="43">
        <f t="shared" si="29"/>
        <v>15792.740782254741</v>
      </c>
      <c r="I360" s="1"/>
    </row>
    <row r="361" spans="2:9" x14ac:dyDescent="0.2">
      <c r="B361" s="9" t="str">
        <f>$B$50</f>
        <v>Technology</v>
      </c>
      <c r="C361" s="43">
        <f t="shared" si="33"/>
        <v>8992.6185636947357</v>
      </c>
      <c r="D361" s="43">
        <f t="shared" si="33"/>
        <v>20752.339962540351</v>
      </c>
      <c r="E361" s="43">
        <f t="shared" si="30"/>
        <v>15084.829116085986</v>
      </c>
      <c r="F361" s="43">
        <f t="shared" si="31"/>
        <v>8596.2885323858573</v>
      </c>
      <c r="G361" s="43">
        <f t="shared" si="32"/>
        <v>0</v>
      </c>
      <c r="H361" s="43">
        <f t="shared" si="29"/>
        <v>17400.900480380642</v>
      </c>
      <c r="I361" s="1"/>
    </row>
    <row r="362" spans="2:9" x14ac:dyDescent="0.2">
      <c r="B362" s="9" t="str">
        <f>$B$51</f>
        <v>Nursing</v>
      </c>
      <c r="C362" s="43">
        <f t="shared" si="33"/>
        <v>0</v>
      </c>
      <c r="D362" s="43">
        <f t="shared" si="33"/>
        <v>0</v>
      </c>
      <c r="E362" s="43">
        <f t="shared" si="30"/>
        <v>0</v>
      </c>
      <c r="F362" s="43">
        <f t="shared" si="31"/>
        <v>0</v>
      </c>
      <c r="G362" s="43">
        <f t="shared" si="32"/>
        <v>0</v>
      </c>
      <c r="H362" s="43">
        <f t="shared" si="29"/>
        <v>0</v>
      </c>
      <c r="I362" s="1"/>
    </row>
    <row r="363" spans="2:9" x14ac:dyDescent="0.2">
      <c r="B363" s="39" t="str">
        <f>$B$52</f>
        <v>Totals</v>
      </c>
      <c r="C363" s="42">
        <f t="shared" si="33"/>
        <v>12388.24592846236</v>
      </c>
      <c r="D363" s="42">
        <f t="shared" si="33"/>
        <v>17839.91653131233</v>
      </c>
      <c r="E363" s="42">
        <f t="shared" si="30"/>
        <v>21494.123079904155</v>
      </c>
      <c r="F363" s="42">
        <f t="shared" si="31"/>
        <v>55943.011232502686</v>
      </c>
      <c r="G363" s="42">
        <f t="shared" si="32"/>
        <v>25101.994989689309</v>
      </c>
      <c r="H363" s="42">
        <f t="shared" si="29"/>
        <v>19074.989644104768</v>
      </c>
      <c r="I363" s="54"/>
    </row>
  </sheetData>
  <mergeCells count="47">
    <mergeCell ref="B1:H1"/>
    <mergeCell ref="B2:H2"/>
    <mergeCell ref="B8:H8"/>
    <mergeCell ref="B9:G9"/>
    <mergeCell ref="B10:G10"/>
    <mergeCell ref="B11:H11"/>
    <mergeCell ref="B12:E12"/>
    <mergeCell ref="B13:E13"/>
    <mergeCell ref="B14:E14"/>
    <mergeCell ref="B15:E15"/>
    <mergeCell ref="B16:E16"/>
    <mergeCell ref="B17:E17"/>
    <mergeCell ref="B18:E18"/>
    <mergeCell ref="D20:F20"/>
    <mergeCell ref="B21:C21"/>
    <mergeCell ref="D21:F21"/>
    <mergeCell ref="D27:F27"/>
    <mergeCell ref="B28:C28"/>
    <mergeCell ref="D28:F28"/>
    <mergeCell ref="D54:F54"/>
    <mergeCell ref="B55:C55"/>
    <mergeCell ref="D55:F55"/>
    <mergeCell ref="B58:G58"/>
    <mergeCell ref="D83:F83"/>
    <mergeCell ref="B84:C84"/>
    <mergeCell ref="D84:F84"/>
    <mergeCell ref="B87:G87"/>
    <mergeCell ref="B89:G89"/>
    <mergeCell ref="B113:H113"/>
    <mergeCell ref="B114:G114"/>
    <mergeCell ref="B139:G139"/>
    <mergeCell ref="B140:E141"/>
    <mergeCell ref="F140:G140"/>
    <mergeCell ref="I140:I141"/>
    <mergeCell ref="F141:G141"/>
    <mergeCell ref="B165:G165"/>
    <mergeCell ref="B166:G166"/>
    <mergeCell ref="B190:G190"/>
    <mergeCell ref="B191:H191"/>
    <mergeCell ref="B316:H316"/>
    <mergeCell ref="B341:H341"/>
    <mergeCell ref="B215:G215"/>
    <mergeCell ref="B216:H216"/>
    <mergeCell ref="B241:G241"/>
    <mergeCell ref="B264:H264"/>
    <mergeCell ref="B266:H266"/>
    <mergeCell ref="B291:H291"/>
  </mergeCells>
  <pageMargins left="0.25" right="0.25" top="0.5" bottom="0.5" header="0.17" footer="0.17"/>
  <pageSetup scale="68" fitToHeight="0" orientation="portrait" r:id="rId1"/>
  <headerFooter alignWithMargins="0"/>
  <rowBreaks count="6" manualBreakCount="6">
    <brk id="56" max="16383" man="1"/>
    <brk id="112" max="16383" man="1"/>
    <brk id="164" max="16383" man="1"/>
    <brk id="214" max="16383" man="1"/>
    <brk id="264" max="16383" man="1"/>
    <brk id="3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vt:i4>
      </vt:variant>
    </vt:vector>
  </HeadingPairs>
  <TitlesOfParts>
    <vt:vector size="47" baseType="lpstr">
      <vt:lpstr>Overview</vt:lpstr>
      <vt:lpstr>Relative Weights</vt:lpstr>
      <vt:lpstr>RW History</vt:lpstr>
      <vt:lpstr>FTSE Summary</vt:lpstr>
      <vt:lpstr>Discipline Summary</vt:lpstr>
      <vt:lpstr>Discipline Analysis</vt:lpstr>
      <vt:lpstr>UTA</vt:lpstr>
      <vt:lpstr>UT</vt:lpstr>
      <vt:lpstr>UTD</vt:lpstr>
      <vt:lpstr>UTEP</vt:lpstr>
      <vt:lpstr>UTRGV</vt:lpstr>
      <vt:lpstr>UTPB</vt:lpstr>
      <vt:lpstr>UTSA</vt:lpstr>
      <vt:lpstr>UTT</vt:lpstr>
      <vt:lpstr>TAMU</vt:lpstr>
      <vt:lpstr>TAMUG</vt:lpstr>
      <vt:lpstr>PVAMU</vt:lpstr>
      <vt:lpstr>TAR</vt:lpstr>
      <vt:lpstr>TAMUCT</vt:lpstr>
      <vt:lpstr>TAMUCC</vt:lpstr>
      <vt:lpstr>TAMUK</vt:lpstr>
      <vt:lpstr>TAMUSA</vt:lpstr>
      <vt:lpstr>TAMIU</vt:lpstr>
      <vt:lpstr>WTAMU</vt:lpstr>
      <vt:lpstr>TAMUC</vt:lpstr>
      <vt:lpstr>TAMUT</vt:lpstr>
      <vt:lpstr>UH</vt:lpstr>
      <vt:lpstr>UHCL</vt:lpstr>
      <vt:lpstr>UHD</vt:lpstr>
      <vt:lpstr>UHV</vt:lpstr>
      <vt:lpstr>MID</vt:lpstr>
      <vt:lpstr>UNT</vt:lpstr>
      <vt:lpstr>UNTD</vt:lpstr>
      <vt:lpstr>SFASU</vt:lpstr>
      <vt:lpstr>TSU</vt:lpstr>
      <vt:lpstr>TTU</vt:lpstr>
      <vt:lpstr>ASU</vt:lpstr>
      <vt:lpstr>TWU</vt:lpstr>
      <vt:lpstr>LU</vt:lpstr>
      <vt:lpstr>SHSU</vt:lpstr>
      <vt:lpstr>TXST</vt:lpstr>
      <vt:lpstr>SRSU</vt:lpstr>
      <vt:lpstr>Total</vt:lpstr>
      <vt:lpstr>Data</vt:lpstr>
      <vt:lpstr>HR</vt:lpstr>
      <vt:lpstr>'Discipline Analysis'!Print_Area</vt:lpstr>
      <vt:lpstr>'Relative Weights'!Print_Area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Academic Expenditure Study - FY 2015-FY 2017</dc:title>
  <dc:subject>Expenditure Study</dc:subject>
  <dc:creator>Strategic Planning and Funding</dc:creator>
  <cp:keywords>expenditure study</cp:keywords>
  <dc:description/>
  <cp:lastModifiedBy>Windows User</cp:lastModifiedBy>
  <cp:lastPrinted>2013-01-25T21:32:12Z</cp:lastPrinted>
  <dcterms:created xsi:type="dcterms:W3CDTF">2003-01-15T15:55:29Z</dcterms:created>
  <dcterms:modified xsi:type="dcterms:W3CDTF">2018-10-30T15:36:32Z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